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업무자료\1. 계약관련\2.계약\2025년\R25DC00145318_남양주왕숙 A-6BL 및 S-18BL 아파트 건설공사 시공단계 감독권한대행 등 (통합)건설사업관리용역\2.기술검토 및 공고\"/>
    </mc:Choice>
  </mc:AlternateContent>
  <xr:revisionPtr revIDLastSave="0" documentId="8_{4678FCCE-64B6-4B90-975F-0060CEC02A4B}" xr6:coauthVersionLast="47" xr6:coauthVersionMax="47" xr10:uidLastSave="{00000000-0000-0000-0000-000000000000}"/>
  <bookViews>
    <workbookView xWindow="-28920" yWindow="-120" windowWidth="29040" windowHeight="15720" tabRatio="961" xr2:uid="{00000000-000D-0000-FFFF-FFFF00000000}"/>
  </bookViews>
  <sheets>
    <sheet name="제출방법" sheetId="34" r:id="rId1"/>
    <sheet name="1.종합기술제안서 정량평가 신청서" sheetId="20" r:id="rId2"/>
    <sheet name="2.자기평가기술서" sheetId="37" r:id="rId3"/>
    <sheet name="수식 표(절대 수정하지 말 것)" sheetId="66" state="hidden" r:id="rId4"/>
    <sheet name="2.자기평가기술서(1000억원미만~500억원이상)" sheetId="60" state="hidden" r:id="rId5"/>
    <sheet name="2.자기평가기술서(500억원미만~300억원이상)" sheetId="61" state="hidden" r:id="rId6"/>
    <sheet name="2.자기평가기술서(300억원미만~100억원이상)" sheetId="62" state="hidden" r:id="rId7"/>
    <sheet name="3. 공동수급체결 협정현황" sheetId="22" r:id="rId8"/>
    <sheet name="4. 업무정지, 벌점, 품질미흡" sheetId="10" r:id="rId9"/>
    <sheet name="5. 재정건실도" sheetId="55" r:id="rId10"/>
    <sheet name="6. 개발활용실적" sheetId="11" r:id="rId11"/>
    <sheet name="7. 투자실적" sheetId="13" r:id="rId12"/>
    <sheet name="8. 용역평가결과" sheetId="57" r:id="rId13"/>
    <sheet name="9. 교체빈도" sheetId="68" r:id="rId14"/>
    <sheet name="10. 유사용역수행실적" sheetId="8" r:id="rId15"/>
    <sheet name="11. 참여기술인 자격사항" sheetId="15" r:id="rId16"/>
    <sheet name="12. 참여기술인 경력사항" sheetId="7" r:id="rId17"/>
    <sheet name="12-1. 참여기술인 해당(직무)분야경력" sheetId="38" r:id="rId18"/>
    <sheet name="13. 교육훈련" sheetId="31" r:id="rId19"/>
    <sheet name="14.인력고용" sheetId="58" r:id="rId20"/>
    <sheet name="15.공정거래" sheetId="59" r:id="rId21"/>
    <sheet name="16.평가의공정성적정성저해,제안서작성위반" sheetId="63" r:id="rId22"/>
    <sheet name="17.주요벌점" sheetId="64" r:id="rId23"/>
    <sheet name="18.LH등퇴직자참여여부" sheetId="65" r:id="rId24"/>
    <sheet name="19. 업무중첩도" sheetId="14" r:id="rId25"/>
    <sheet name="20. 서약서" sheetId="29" r:id="rId26"/>
    <sheet name="21. 참여기술인 동의서" sheetId="53" r:id="rId27"/>
    <sheet name="22. 확인서" sheetId="39" r:id="rId28"/>
    <sheet name="--------" sheetId="4" state="veryHidden" r:id="rId29"/>
  </sheets>
  <externalReferences>
    <externalReference r:id="rId30"/>
  </externalReferences>
  <definedNames>
    <definedName name="_xlnm.Print_Area" localSheetId="1">'1.종합기술제안서 정량평가 신청서'!$A$1:$L$23</definedName>
    <definedName name="_xlnm.Print_Area" localSheetId="17">'12-1. 참여기술인 해당(직무)분야경력'!$A$1:$G$46</definedName>
    <definedName name="_xlnm.Print_Area" localSheetId="19">'14.인력고용'!$A$1:$P$28</definedName>
    <definedName name="_xlnm.Print_Area" localSheetId="20">'15.공정거래'!$A$1:$G$35</definedName>
    <definedName name="_xlnm.Print_Area" localSheetId="21">'16.평가의공정성적정성저해,제안서작성위반'!$A$1:$D$25</definedName>
    <definedName name="_xlnm.Print_Area" localSheetId="23">'18.LH등퇴직자참여여부'!$A$1:$N$24</definedName>
    <definedName name="_xlnm.Print_Area" localSheetId="2">'2.자기평가기술서'!$A$1:$AC$19</definedName>
    <definedName name="_xlnm.Print_Area" localSheetId="4">'2.자기평가기술서(1000억원미만~500억원이상)'!$A$1:$W$17</definedName>
    <definedName name="_xlnm.Print_Area" localSheetId="6">'2.자기평가기술서(300억원미만~100억원이상)'!$A$1:$W$17</definedName>
    <definedName name="_xlnm.Print_Area" localSheetId="5">'2.자기평가기술서(500억원미만~300억원이상)'!$A$1:$W$17</definedName>
    <definedName name="_xlnm.Print_Area" localSheetId="8">'4. 업무정지, 벌점, 품질미흡'!$A$1:$F$56</definedName>
    <definedName name="_xlnm.Print_Area" localSheetId="9">'5. 재정건실도'!$A$1:$H$10</definedName>
    <definedName name="_xlnm.Print_Area" localSheetId="11">'7. 투자실적'!$A$1:$E$32</definedName>
    <definedName name="_xlnm.Print_Area" localSheetId="12">'8. 용역평가결과'!$A$1:$F$27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37" l="1"/>
  <c r="Q13" i="37" l="1"/>
  <c r="E22" i="57" l="1"/>
  <c r="E23" i="57" s="1"/>
  <c r="E25" i="57" s="1"/>
  <c r="F9" i="68"/>
  <c r="F17" i="68" s="1"/>
  <c r="G17" i="68" s="1"/>
  <c r="H12" i="37" s="1"/>
  <c r="E4" i="68" l="1"/>
  <c r="E5" i="68"/>
  <c r="E6" i="68"/>
  <c r="E3" i="68"/>
  <c r="G3" i="68" s="1"/>
  <c r="G7" i="68" s="1"/>
  <c r="N18" i="58"/>
  <c r="N15" i="58"/>
  <c r="G18" i="68" l="1"/>
  <c r="G12" i="37"/>
  <c r="O15" i="58"/>
  <c r="P15" i="58" s="1"/>
  <c r="P20" i="58" s="1"/>
  <c r="D21" i="13" l="1"/>
  <c r="C20" i="13"/>
  <c r="B20" i="13"/>
  <c r="A20" i="13"/>
  <c r="D18" i="13"/>
  <c r="E17" i="13" s="1"/>
  <c r="E21" i="13" s="1"/>
  <c r="F6" i="55"/>
  <c r="F8" i="55" l="1"/>
  <c r="F9" i="55" s="1"/>
  <c r="C33" i="10" l="1"/>
  <c r="C34" i="10" s="1"/>
  <c r="C52" i="10" s="1"/>
  <c r="F19" i="10"/>
  <c r="F9" i="10"/>
  <c r="F20" i="10" s="1"/>
  <c r="F21" i="10" s="1"/>
  <c r="C51" i="10" s="1"/>
  <c r="AB12" i="37" l="1"/>
  <c r="AA12" i="37"/>
  <c r="Z12" i="37"/>
  <c r="Y12" i="37"/>
  <c r="N22" i="65" l="1"/>
  <c r="E46" i="10"/>
  <c r="C53" i="10" s="1"/>
  <c r="H3" i="57"/>
  <c r="I3" i="59"/>
  <c r="O15" i="37"/>
  <c r="N15" i="37"/>
  <c r="M15" i="37"/>
  <c r="H8" i="7"/>
  <c r="P15" i="37" s="1"/>
  <c r="R15" i="37"/>
  <c r="G20" i="8"/>
  <c r="C54" i="10" l="1"/>
  <c r="C55" i="10" s="1"/>
  <c r="B12" i="37" s="1"/>
  <c r="S15" i="37"/>
  <c r="Q15" i="37"/>
  <c r="M17" i="62"/>
  <c r="L17" i="62"/>
  <c r="K17" i="62"/>
  <c r="M16" i="62"/>
  <c r="L16" i="62"/>
  <c r="K16" i="62"/>
  <c r="M15" i="62"/>
  <c r="L15" i="62"/>
  <c r="K15" i="62"/>
  <c r="M14" i="62"/>
  <c r="L14" i="62"/>
  <c r="K14" i="62"/>
  <c r="M13" i="62"/>
  <c r="L13" i="62"/>
  <c r="K13" i="62"/>
  <c r="A12" i="62"/>
  <c r="H6" i="62"/>
  <c r="E6" i="62"/>
  <c r="O5" i="62"/>
  <c r="D5" i="62"/>
  <c r="U4" i="62"/>
  <c r="O4" i="62"/>
  <c r="D4" i="62"/>
  <c r="U3" i="62"/>
  <c r="O3" i="62"/>
  <c r="D3" i="62"/>
  <c r="M17" i="61"/>
  <c r="L17" i="61"/>
  <c r="K17" i="61"/>
  <c r="M16" i="61"/>
  <c r="L16" i="61"/>
  <c r="K16" i="61"/>
  <c r="M15" i="61"/>
  <c r="L15" i="61"/>
  <c r="K15" i="61"/>
  <c r="M14" i="61"/>
  <c r="L14" i="61"/>
  <c r="K14" i="61"/>
  <c r="M13" i="61"/>
  <c r="L13" i="61"/>
  <c r="K13" i="61"/>
  <c r="A12" i="61"/>
  <c r="H6" i="61"/>
  <c r="E6" i="61"/>
  <c r="O5" i="61"/>
  <c r="D5" i="61"/>
  <c r="U4" i="61"/>
  <c r="O4" i="61"/>
  <c r="D4" i="61"/>
  <c r="U3" i="61"/>
  <c r="O3" i="61"/>
  <c r="D3" i="61"/>
  <c r="M17" i="60"/>
  <c r="L17" i="60"/>
  <c r="K17" i="60"/>
  <c r="M16" i="60"/>
  <c r="L16" i="60"/>
  <c r="K16" i="60"/>
  <c r="M15" i="60"/>
  <c r="L15" i="60"/>
  <c r="K15" i="60"/>
  <c r="M14" i="60"/>
  <c r="L14" i="60"/>
  <c r="K14" i="60"/>
  <c r="M13" i="60"/>
  <c r="L13" i="60"/>
  <c r="K13" i="60"/>
  <c r="A12" i="60"/>
  <c r="H6" i="60"/>
  <c r="E6" i="60"/>
  <c r="O5" i="60"/>
  <c r="D5" i="60"/>
  <c r="U4" i="60"/>
  <c r="O4" i="60"/>
  <c r="D4" i="60"/>
  <c r="U3" i="60"/>
  <c r="O3" i="60"/>
  <c r="D3" i="60"/>
  <c r="G6" i="59"/>
  <c r="G5" i="59"/>
  <c r="G4" i="59"/>
  <c r="N9" i="58"/>
  <c r="N6" i="58"/>
  <c r="O6" i="58" s="1"/>
  <c r="P6" i="58" s="1"/>
  <c r="P11" i="58" s="1"/>
  <c r="D3" i="58"/>
  <c r="AA4" i="37"/>
  <c r="AA3" i="37"/>
  <c r="E10" i="57"/>
  <c r="E12" i="62"/>
  <c r="C12" i="62"/>
  <c r="A12" i="37"/>
  <c r="Q5" i="37"/>
  <c r="Q4" i="37"/>
  <c r="Q3" i="37"/>
  <c r="E6" i="37"/>
  <c r="J6" i="37"/>
  <c r="D5" i="37"/>
  <c r="D4" i="37"/>
  <c r="D3" i="37"/>
  <c r="W12" i="37" l="1"/>
  <c r="P21" i="58"/>
  <c r="E11" i="57"/>
  <c r="E13" i="57" s="1"/>
  <c r="U12" i="62"/>
  <c r="U12" i="60"/>
  <c r="U12" i="61"/>
  <c r="C12" i="37"/>
  <c r="E12" i="60"/>
  <c r="E12" i="61"/>
  <c r="E12" i="37"/>
  <c r="U15" i="37"/>
  <c r="G7" i="59"/>
  <c r="G8" i="59" s="1"/>
  <c r="C12" i="61"/>
  <c r="C12" i="60"/>
  <c r="F12" i="62" l="1"/>
  <c r="E26" i="57"/>
  <c r="F12" i="60"/>
  <c r="F12" i="61"/>
  <c r="I20" i="8"/>
  <c r="L20" i="8" s="1"/>
  <c r="X12" i="37"/>
  <c r="V12" i="61"/>
  <c r="V12" i="62"/>
  <c r="V12" i="60"/>
  <c r="B12" i="62"/>
  <c r="B12" i="60"/>
  <c r="B12" i="61"/>
  <c r="G2" i="31"/>
  <c r="G3" i="31" s="1"/>
  <c r="G43" i="38" l="1"/>
  <c r="F6" i="7" s="1"/>
  <c r="L23" i="11"/>
  <c r="G6" i="38"/>
  <c r="G7" i="38"/>
  <c r="G8" i="38"/>
  <c r="G9" i="38"/>
  <c r="G10" i="38"/>
  <c r="G11" i="38"/>
  <c r="G12" i="38"/>
  <c r="G13" i="38"/>
  <c r="G14" i="38"/>
  <c r="G15" i="38"/>
  <c r="G16" i="38"/>
  <c r="G17" i="38"/>
  <c r="G18" i="38"/>
  <c r="G19" i="38"/>
  <c r="G5" i="38"/>
  <c r="G4" i="38"/>
  <c r="G34" i="38" s="1"/>
  <c r="H6" i="7" s="1"/>
  <c r="L18" i="11"/>
  <c r="L16" i="11"/>
  <c r="L20" i="11" s="1"/>
  <c r="L5" i="11"/>
  <c r="L25" i="11"/>
  <c r="L27" i="11" s="1"/>
  <c r="K7" i="11"/>
  <c r="L7" i="11" s="1"/>
  <c r="K9" i="11"/>
  <c r="L9" i="11" s="1"/>
  <c r="I21" i="8"/>
  <c r="G21" i="8"/>
  <c r="G15" i="8"/>
  <c r="I6" i="8"/>
  <c r="G6" i="8"/>
  <c r="I7" i="8"/>
  <c r="G7" i="8"/>
  <c r="I10" i="8"/>
  <c r="G10" i="8"/>
  <c r="I11" i="8"/>
  <c r="G11" i="8"/>
  <c r="I15" i="8"/>
  <c r="I16" i="8"/>
  <c r="G16" i="8"/>
  <c r="I17" i="8"/>
  <c r="G17" i="8"/>
  <c r="I19" i="8"/>
  <c r="G19" i="8"/>
  <c r="I8" i="8"/>
  <c r="G8" i="8"/>
  <c r="I12" i="8"/>
  <c r="G12" i="8"/>
  <c r="G11" i="7"/>
  <c r="C6" i="4"/>
  <c r="A23" i="4"/>
  <c r="C29" i="4"/>
  <c r="O14" i="37"/>
  <c r="O16" i="37"/>
  <c r="O17" i="37"/>
  <c r="O18" i="37"/>
  <c r="O13" i="37"/>
  <c r="N14" i="37"/>
  <c r="N16" i="37"/>
  <c r="N17" i="37"/>
  <c r="N18" i="37"/>
  <c r="N13" i="37"/>
  <c r="M14" i="37"/>
  <c r="M16" i="37"/>
  <c r="M17" i="37"/>
  <c r="M18" i="37"/>
  <c r="M13" i="37"/>
  <c r="J9" i="8"/>
  <c r="J18" i="8"/>
  <c r="J22" i="8"/>
  <c r="J13" i="8"/>
  <c r="D7" i="13"/>
  <c r="D10" i="13"/>
  <c r="C9" i="13"/>
  <c r="B9" i="13"/>
  <c r="A9" i="13"/>
  <c r="H11" i="7"/>
  <c r="I11" i="7" s="1"/>
  <c r="R17" i="37"/>
  <c r="R16" i="37"/>
  <c r="S16" i="37" s="1"/>
  <c r="H10" i="7"/>
  <c r="H9" i="7"/>
  <c r="H7" i="7"/>
  <c r="S17" i="37" l="1"/>
  <c r="E6" i="13"/>
  <c r="E10" i="13" s="1"/>
  <c r="E22" i="13" s="1"/>
  <c r="E23" i="13" s="1"/>
  <c r="E24" i="13" s="1"/>
  <c r="L11" i="11"/>
  <c r="L28" i="11" s="1"/>
  <c r="L30" i="11" s="1"/>
  <c r="L31" i="11" s="1"/>
  <c r="L15" i="8"/>
  <c r="N17" i="60"/>
  <c r="O17" i="60" s="1"/>
  <c r="N17" i="61"/>
  <c r="O17" i="61" s="1"/>
  <c r="N17" i="62"/>
  <c r="O17" i="62" s="1"/>
  <c r="P18" i="37"/>
  <c r="Q18" i="37" s="1"/>
  <c r="P17" i="60"/>
  <c r="Q17" i="60" s="1"/>
  <c r="P17" i="61"/>
  <c r="Q17" i="61" s="1"/>
  <c r="P17" i="62"/>
  <c r="Q17" i="62" s="1"/>
  <c r="R18" i="37"/>
  <c r="S18" i="37" s="1"/>
  <c r="N16" i="62"/>
  <c r="O16" i="62" s="1"/>
  <c r="N16" i="61"/>
  <c r="O16" i="61" s="1"/>
  <c r="N16" i="60"/>
  <c r="O16" i="60" s="1"/>
  <c r="P16" i="62"/>
  <c r="Q16" i="62" s="1"/>
  <c r="P16" i="61"/>
  <c r="Q16" i="61" s="1"/>
  <c r="P16" i="60"/>
  <c r="Q16" i="60" s="1"/>
  <c r="P17" i="37"/>
  <c r="Q17" i="37" s="1"/>
  <c r="N15" i="61"/>
  <c r="O15" i="61" s="1"/>
  <c r="N15" i="60"/>
  <c r="O15" i="60" s="1"/>
  <c r="N15" i="62"/>
  <c r="O15" i="62" s="1"/>
  <c r="P15" i="61"/>
  <c r="Q15" i="61" s="1"/>
  <c r="P15" i="62"/>
  <c r="Q15" i="62" s="1"/>
  <c r="P15" i="60"/>
  <c r="Q15" i="60" s="1"/>
  <c r="N14" i="60"/>
  <c r="O14" i="60" s="1"/>
  <c r="N14" i="61"/>
  <c r="O14" i="61" s="1"/>
  <c r="N14" i="62"/>
  <c r="O14" i="62" s="1"/>
  <c r="P14" i="60"/>
  <c r="Q14" i="60" s="1"/>
  <c r="P14" i="61"/>
  <c r="Q14" i="61" s="1"/>
  <c r="P14" i="62"/>
  <c r="Q14" i="62" s="1"/>
  <c r="R14" i="37"/>
  <c r="S14" i="37" s="1"/>
  <c r="P13" i="37"/>
  <c r="N13" i="62"/>
  <c r="O13" i="62" s="1"/>
  <c r="N13" i="61"/>
  <c r="N13" i="60"/>
  <c r="O13" i="60" s="1"/>
  <c r="P13" i="62"/>
  <c r="Q13" i="62" s="1"/>
  <c r="P13" i="61"/>
  <c r="Q13" i="61" s="1"/>
  <c r="P13" i="60"/>
  <c r="Q13" i="60" s="1"/>
  <c r="L21" i="8"/>
  <c r="L19" i="8"/>
  <c r="L17" i="8"/>
  <c r="L12" i="8"/>
  <c r="L11" i="8"/>
  <c r="L6" i="8"/>
  <c r="L10" i="8"/>
  <c r="L8" i="8"/>
  <c r="L7" i="8"/>
  <c r="L16" i="8"/>
  <c r="P14" i="37"/>
  <c r="Q14" i="37" s="1"/>
  <c r="P16" i="37"/>
  <c r="Q16" i="37" s="1"/>
  <c r="R13" i="37"/>
  <c r="S13" i="37" s="1"/>
  <c r="S15" i="61" l="1"/>
  <c r="S17" i="61"/>
  <c r="S17" i="60"/>
  <c r="S16" i="61"/>
  <c r="S16" i="62"/>
  <c r="S14" i="60"/>
  <c r="U17" i="37"/>
  <c r="S17" i="62"/>
  <c r="U16" i="37"/>
  <c r="L13" i="8"/>
  <c r="U18" i="37"/>
  <c r="S13" i="62"/>
  <c r="U13" i="37"/>
  <c r="S13" i="60"/>
  <c r="S16" i="60"/>
  <c r="S15" i="62"/>
  <c r="S15" i="60"/>
  <c r="U14" i="37"/>
  <c r="S14" i="62"/>
  <c r="S14" i="61"/>
  <c r="O13" i="61"/>
  <c r="S13" i="61" s="1"/>
  <c r="L22" i="8"/>
  <c r="L18" i="8"/>
  <c r="L9" i="8"/>
  <c r="S12" i="60" l="1"/>
  <c r="D12" i="60"/>
  <c r="D12" i="61"/>
  <c r="D12" i="37"/>
  <c r="D12" i="62"/>
  <c r="L14" i="8"/>
  <c r="U12" i="37"/>
  <c r="S12" i="62"/>
  <c r="S12" i="61"/>
  <c r="L23" i="8"/>
  <c r="L24" i="8" l="1"/>
  <c r="G12" i="61" l="1"/>
  <c r="L25" i="8"/>
  <c r="G12" i="62"/>
  <c r="G12" i="60"/>
  <c r="I12" i="37" l="1"/>
  <c r="L26" i="8"/>
  <c r="L27" i="8" s="1"/>
  <c r="J12" i="37" l="1"/>
  <c r="V12" i="37" s="1"/>
  <c r="AC12" i="37" s="1"/>
  <c r="H12" i="61"/>
  <c r="T12" i="61" s="1"/>
  <c r="W12" i="61" s="1"/>
  <c r="H12" i="60"/>
  <c r="T12" i="60" s="1"/>
  <c r="W12" i="60" s="1"/>
  <c r="H12" i="62"/>
  <c r="T12" i="62" s="1"/>
  <c r="W12" i="6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입력바람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이일호</author>
  </authors>
  <commentList>
    <comment ref="N13" authorId="0" shapeId="0" xr:uid="{00000000-0006-0000-0400-000001000000}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N14" authorId="0" shapeId="0" xr:uid="{00000000-0006-0000-0400-000002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5" authorId="0" shapeId="0" xr:uid="{00000000-0006-0000-0400-000003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6" authorId="0" shapeId="0" xr:uid="{00000000-0006-0000-0400-000004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7" authorId="0" shapeId="0" xr:uid="{00000000-0006-0000-0400-000005000000}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이일호</author>
  </authors>
  <commentList>
    <comment ref="N13" authorId="0" shapeId="0" xr:uid="{00000000-0006-0000-0500-000001000000}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N14" authorId="0" shapeId="0" xr:uid="{00000000-0006-0000-0500-000002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5" authorId="0" shapeId="0" xr:uid="{00000000-0006-0000-0500-000003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6" authorId="0" shapeId="0" xr:uid="{00000000-0006-0000-0500-000004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7" authorId="0" shapeId="0" xr:uid="{00000000-0006-0000-0500-000005000000}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이일호</author>
  </authors>
  <commentList>
    <comment ref="N13" authorId="0" shapeId="0" xr:uid="{00000000-0006-0000-0600-000001000000}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N14" authorId="0" shapeId="0" xr:uid="{00000000-0006-0000-0600-000002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5" authorId="0" shapeId="0" xr:uid="{00000000-0006-0000-0600-000003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6" authorId="0" shapeId="0" xr:uid="{00000000-0006-0000-0600-000004000000}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N17" authorId="0" shapeId="0" xr:uid="{00000000-0006-0000-0600-000005000000}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이일호</author>
    <author>user</author>
  </authors>
  <commentList>
    <comment ref="H3" authorId="0" shapeId="0" xr:uid="{00000000-0006-0000-0A00-000001000000}">
      <text>
        <r>
          <rPr>
            <sz val="11"/>
            <rFont val="돋움"/>
            <family val="3"/>
            <charset val="129"/>
          </rPr>
          <t>사용건수, 또는 사용금액중 상위 가중치 적용하여 기재</t>
        </r>
      </text>
    </comment>
    <comment ref="L27" authorId="1" shapeId="0" xr:uid="{00000000-0006-0000-0A00-000002000000}">
      <text>
        <r>
          <rPr>
            <b/>
            <sz val="9"/>
            <color indexed="81"/>
            <rFont val="돋움"/>
            <family val="3"/>
            <charset val="129"/>
          </rPr>
          <t>특허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점까지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  <comment ref="L30" authorId="1" shapeId="0" xr:uid="{00000000-0006-0000-0A00-000003000000}">
      <text>
        <r>
          <rPr>
            <b/>
            <sz val="9"/>
            <color indexed="81"/>
            <rFont val="돋움"/>
            <family val="3"/>
            <charset val="129"/>
          </rPr>
          <t>공동이행일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실적에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참여지분율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최영두</author>
    <author>user</author>
  </authors>
  <commentList>
    <comment ref="F3" authorId="0" shapeId="0" xr:uid="{00000000-0006-0000-0D00-000001000000}">
      <text>
        <r>
          <rPr>
            <b/>
            <sz val="9"/>
            <color indexed="81"/>
            <rFont val="굴림"/>
            <family val="3"/>
            <charset val="129"/>
          </rPr>
          <t>직접입력</t>
        </r>
      </text>
    </comment>
    <comment ref="F4" authorId="1" shapeId="0" xr:uid="{00000000-0006-0000-0D00-000002000000}">
      <text>
        <r>
          <rPr>
            <b/>
            <sz val="9"/>
            <color indexed="81"/>
            <rFont val="돋움"/>
            <family val="3"/>
            <charset val="129"/>
          </rPr>
          <t>입찰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공고일로부터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차감한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날짜를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입력합니다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공고일이</t>
        </r>
        <r>
          <rPr>
            <b/>
            <sz val="9"/>
            <color indexed="81"/>
            <rFont val="Tahoma"/>
            <family val="2"/>
          </rPr>
          <t xml:space="preserve"> 2025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01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01</t>
        </r>
        <r>
          <rPr>
            <b/>
            <sz val="9"/>
            <color indexed="81"/>
            <rFont val="돋움"/>
            <family val="3"/>
            <charset val="129"/>
          </rPr>
          <t>일이면</t>
        </r>
        <r>
          <rPr>
            <b/>
            <sz val="9"/>
            <color indexed="81"/>
            <rFont val="Tahoma"/>
            <family val="2"/>
          </rPr>
          <t>, 2022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01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02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E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평가대상 기술자만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 xr:uid="{00000000-0006-0000-0E00-000002000000}">
      <text>
        <r>
          <rPr>
            <b/>
            <sz val="9"/>
            <color indexed="81"/>
            <rFont val="굴림"/>
            <family val="3"/>
            <charset val="129"/>
          </rPr>
          <t>공동도급시 반드시 기재하여야 함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1000-000001000000}">
      <text>
        <r>
          <rPr>
            <b/>
            <sz val="9"/>
            <color indexed="81"/>
            <rFont val="굴림"/>
            <family val="3"/>
            <charset val="129"/>
          </rPr>
          <t>- 용역참여기간 입력.
  중복일수는 참여일수 계산식에 의해 자동제외됨
- 참여일수와 인정일수가 상이할 경우 인정일수 강제입력</t>
        </r>
      </text>
    </comment>
    <comment ref="G16" authorId="0" shapeId="0" xr:uid="{00000000-0006-0000-1000-000002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용역을 포함하여 녹색으로 칠해진 용역은  삭제바람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참여기간이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용역임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G39" authorId="0" shapeId="0" xr:uid="{00000000-0006-0000-1000-000003000000}">
      <text>
        <r>
          <rPr>
            <b/>
            <sz val="11"/>
            <color indexed="10"/>
            <rFont val="맑은 고딕"/>
            <family val="3"/>
            <charset val="129"/>
          </rPr>
          <t>-참여기술인의 직무분야에 해당하는 건설업무를 수행한 기간
(수탁기관 경력증명서의 인정일로 평가합니다.)
-수탁기관 경력증명서 상 '직무/전문분야별 인정일수 현황'의 해당 직무분야(건축,기계,토목,안전)가 명시된 경우 전체 인정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5" authorId="0" shapeId="0" xr:uid="{00000000-0006-0000-1200-000001000000}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  <comment ref="M14" authorId="0" shapeId="0" xr:uid="{16D7C1C3-AD97-4DE9-90E8-E673400673D4}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sharedStrings.xml><?xml version="1.0" encoding="utf-8"?>
<sst xmlns="http://schemas.openxmlformats.org/spreadsheetml/2006/main" count="990" uniqueCount="609">
  <si>
    <t>Sheet1</t>
  </si>
  <si>
    <t>최초pq작성자료-설계(누원중기준).xls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</si>
  <si>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</si>
  <si>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</si>
  <si>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</si>
  <si>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</si>
  <si>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</si>
  <si>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</si>
  <si>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</si>
  <si>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</si>
  <si>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</si>
  <si>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</si>
  <si>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</si>
  <si>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분야</t>
    <phoneticPr fontId="12" type="noConversion"/>
  </si>
  <si>
    <t>책임</t>
    <phoneticPr fontId="12" type="noConversion"/>
  </si>
  <si>
    <t>보조</t>
    <phoneticPr fontId="12" type="noConversion"/>
  </si>
  <si>
    <t>계</t>
    <phoneticPr fontId="12" type="noConversion"/>
  </si>
  <si>
    <t>1. 회    사     명 :</t>
    <phoneticPr fontId="12" type="noConversion"/>
  </si>
  <si>
    <t>2. 설  립  년  도 :</t>
    <phoneticPr fontId="12" type="noConversion"/>
  </si>
  <si>
    <t>업무정지</t>
    <phoneticPr fontId="12" type="noConversion"/>
  </si>
  <si>
    <t>계(월)</t>
    <phoneticPr fontId="12" type="noConversion"/>
  </si>
  <si>
    <t>감점</t>
    <phoneticPr fontId="12" type="noConversion"/>
  </si>
  <si>
    <t>소계</t>
    <phoneticPr fontId="12" type="noConversion"/>
  </si>
  <si>
    <t>1개월마다</t>
    <phoneticPr fontId="12" type="noConversion"/>
  </si>
  <si>
    <t>계</t>
    <phoneticPr fontId="12" type="noConversion"/>
  </si>
  <si>
    <t>구분</t>
    <phoneticPr fontId="12" type="noConversion"/>
  </si>
  <si>
    <t>용     역     명</t>
    <phoneticPr fontId="12" type="noConversion"/>
  </si>
  <si>
    <t>용역기간</t>
    <phoneticPr fontId="12" type="noConversion"/>
  </si>
  <si>
    <t>건수</t>
    <phoneticPr fontId="12" type="noConversion"/>
  </si>
  <si>
    <t>교      육
수료일자</t>
    <phoneticPr fontId="12" type="noConversion"/>
  </si>
  <si>
    <t>이  름</t>
    <phoneticPr fontId="12" type="noConversion"/>
  </si>
  <si>
    <t>등   급</t>
    <phoneticPr fontId="12" type="noConversion"/>
  </si>
  <si>
    <t>소계</t>
    <phoneticPr fontId="12" type="noConversion"/>
  </si>
  <si>
    <t>구분(회사명)</t>
    <phoneticPr fontId="12" type="noConversion"/>
  </si>
  <si>
    <t>계</t>
    <phoneticPr fontId="12" type="noConversion"/>
  </si>
  <si>
    <t>수 신 : 조달청장</t>
    <phoneticPr fontId="12" type="noConversion"/>
  </si>
  <si>
    <t xml:space="preserve">                ======= 아                     래 =======</t>
    <phoneticPr fontId="12" type="noConversion"/>
  </si>
  <si>
    <t>관 리 번 호 :</t>
    <phoneticPr fontId="12" type="noConversion"/>
  </si>
  <si>
    <t>용   역   명 :</t>
    <phoneticPr fontId="12" type="noConversion"/>
  </si>
  <si>
    <t>수 요 기 관 :</t>
    <phoneticPr fontId="12" type="noConversion"/>
  </si>
  <si>
    <t>입찰공고일 :</t>
    <phoneticPr fontId="12" type="noConversion"/>
  </si>
  <si>
    <t>붙         임 :</t>
    <phoneticPr fontId="12" type="noConversion"/>
  </si>
  <si>
    <t>구분</t>
    <phoneticPr fontId="12" type="noConversion"/>
  </si>
  <si>
    <t>대표자</t>
    <phoneticPr fontId="12" type="noConversion"/>
  </si>
  <si>
    <t>전화</t>
    <phoneticPr fontId="12" type="noConversion"/>
  </si>
  <si>
    <t>출자비율</t>
    <phoneticPr fontId="12" type="noConversion"/>
  </si>
  <si>
    <t>비고</t>
    <phoneticPr fontId="12" type="noConversion"/>
  </si>
  <si>
    <t>공동이행</t>
    <phoneticPr fontId="12" type="noConversion"/>
  </si>
  <si>
    <t>분담이행</t>
    <phoneticPr fontId="12" type="noConversion"/>
  </si>
  <si>
    <t>분담내용</t>
    <phoneticPr fontId="12" type="noConversion"/>
  </si>
  <si>
    <t>업종</t>
    <phoneticPr fontId="12" type="noConversion"/>
  </si>
  <si>
    <t>비율</t>
    <phoneticPr fontId="12" type="noConversion"/>
  </si>
  <si>
    <t xml:space="preserve">관리번호 </t>
    <phoneticPr fontId="12" type="noConversion"/>
  </si>
  <si>
    <t>용 역 명</t>
    <phoneticPr fontId="12" type="noConversion"/>
  </si>
  <si>
    <t>본 업체는 귀 청에서 발주하는 상기용역의 사업수행능력 평가자료를</t>
    <phoneticPr fontId="12" type="noConversion"/>
  </si>
  <si>
    <t>제출함에 있어 평가자료의 허위기재 또는 부실한 자료작성 및 중대한</t>
    <phoneticPr fontId="12" type="noConversion"/>
  </si>
  <si>
    <t xml:space="preserve"> 및 부실벌점 등 평가점수와 중대한 관계가 있는 서류에 하자가 발생할</t>
    <phoneticPr fontId="12" type="noConversion"/>
  </si>
  <si>
    <t xml:space="preserve">경우)로 인하여 초래되는 평가상의 불이익은 물론 평가대상에서 제외,  </t>
    <phoneticPr fontId="12" type="noConversion"/>
  </si>
  <si>
    <t>입찰참가 대상에서 제외 등 귀 청의 어떠한 처분에도 이의를 제기하지</t>
    <phoneticPr fontId="12" type="noConversion"/>
  </si>
  <si>
    <t xml:space="preserve">않을 것임을 서약합니다. </t>
    <phoneticPr fontId="12" type="noConversion"/>
  </si>
  <si>
    <t xml:space="preserve">주  소 </t>
    <phoneticPr fontId="12" type="noConversion"/>
  </si>
  <si>
    <t>업체명</t>
    <phoneticPr fontId="12" type="noConversion"/>
  </si>
  <si>
    <t>대표자                           인</t>
    <phoneticPr fontId="12" type="noConversion"/>
  </si>
  <si>
    <t xml:space="preserve">조달청장   귀하 </t>
    <phoneticPr fontId="12" type="noConversion"/>
  </si>
  <si>
    <t>입찰일시</t>
    <phoneticPr fontId="12" type="noConversion"/>
  </si>
  <si>
    <t>3. 공동수급협정 체결현황</t>
    <phoneticPr fontId="12" type="noConversion"/>
  </si>
  <si>
    <t>가중치</t>
    <phoneticPr fontId="12" type="noConversion"/>
  </si>
  <si>
    <t>면허사항</t>
    <phoneticPr fontId="12" type="noConversion"/>
  </si>
  <si>
    <t>대표자</t>
    <phoneticPr fontId="12" type="noConversion"/>
  </si>
  <si>
    <t>전화</t>
    <phoneticPr fontId="12" type="noConversion"/>
  </si>
  <si>
    <t>(투자실적)</t>
    <phoneticPr fontId="12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</si>
  <si>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12" type="noConversion"/>
  </si>
  <si>
    <t>계</t>
    <phoneticPr fontId="12" type="noConversion"/>
  </si>
  <si>
    <r>
      <t>계(</t>
    </r>
    <r>
      <rPr>
        <sz val="11"/>
        <rFont val="돋움"/>
        <family val="3"/>
        <charset val="129"/>
      </rPr>
      <t>A)</t>
    </r>
    <phoneticPr fontId="12" type="noConversion"/>
  </si>
  <si>
    <r>
      <t>계(</t>
    </r>
    <r>
      <rPr>
        <sz val="11"/>
        <rFont val="돋움"/>
        <family val="3"/>
        <charset val="129"/>
      </rPr>
      <t>B)</t>
    </r>
    <phoneticPr fontId="12" type="noConversion"/>
  </si>
  <si>
    <t>최근 3개년도 기술개발투자금액</t>
    <phoneticPr fontId="12" type="noConversion"/>
  </si>
  <si>
    <t>평점</t>
    <phoneticPr fontId="12" type="noConversion"/>
  </si>
  <si>
    <r>
      <t xml:space="preserve">이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름</t>
    </r>
    <phoneticPr fontId="12" type="noConversion"/>
  </si>
  <si>
    <t>이름</t>
    <phoneticPr fontId="12" type="noConversion"/>
  </si>
  <si>
    <t>교육 훈련 내역</t>
    <phoneticPr fontId="12" type="noConversion"/>
  </si>
  <si>
    <t>교육기간</t>
    <phoneticPr fontId="12" type="noConversion"/>
  </si>
  <si>
    <t>교육훈련기관</t>
    <phoneticPr fontId="12" type="noConversion"/>
  </si>
  <si>
    <t>교육종류</t>
    <phoneticPr fontId="12" type="noConversion"/>
  </si>
  <si>
    <t>첨부 : 관련협회 증명서 각1부</t>
    <phoneticPr fontId="12" type="noConversion"/>
  </si>
  <si>
    <t>인   정
기관명</t>
    <phoneticPr fontId="12" type="noConversion"/>
  </si>
  <si>
    <t>개발내용</t>
    <phoneticPr fontId="12" type="noConversion"/>
  </si>
  <si>
    <t>신기술</t>
    <phoneticPr fontId="12" type="noConversion"/>
  </si>
  <si>
    <t>특허</t>
    <phoneticPr fontId="12" type="noConversion"/>
  </si>
  <si>
    <t>해당
점수</t>
    <phoneticPr fontId="12" type="noConversion"/>
  </si>
  <si>
    <t>완     료</t>
    <phoneticPr fontId="12" type="noConversion"/>
  </si>
  <si>
    <t>학력내용</t>
    <phoneticPr fontId="12" type="noConversion"/>
  </si>
  <si>
    <t>소속회사</t>
    <phoneticPr fontId="12" type="noConversion"/>
  </si>
  <si>
    <t>자격명</t>
    <phoneticPr fontId="12" type="noConversion"/>
  </si>
  <si>
    <t>최종학력</t>
    <phoneticPr fontId="12" type="noConversion"/>
  </si>
  <si>
    <t>졸업일 또는
학위취득일</t>
    <phoneticPr fontId="12" type="noConversion"/>
  </si>
  <si>
    <t xml:space="preserve">업 체 명   </t>
    <phoneticPr fontId="12" type="noConversion"/>
  </si>
  <si>
    <t>접수번호</t>
    <phoneticPr fontId="12" type="noConversion"/>
  </si>
  <si>
    <t>홍길동</t>
    <phoneticPr fontId="12" type="noConversion"/>
  </si>
  <si>
    <t>(인)</t>
    <phoneticPr fontId="12" type="noConversion"/>
  </si>
  <si>
    <t>주       소 :</t>
    <phoneticPr fontId="12" type="noConversion"/>
  </si>
  <si>
    <t>FAX 번 호  :</t>
    <phoneticPr fontId="12" type="noConversion"/>
  </si>
  <si>
    <t xml:space="preserve">구내전화 : </t>
    <phoneticPr fontId="12" type="noConversion"/>
  </si>
  <si>
    <t>입   찰   일   시  :</t>
    <phoneticPr fontId="12" type="noConversion"/>
  </si>
  <si>
    <t>평가서마감 일시 :</t>
    <phoneticPr fontId="12" type="noConversion"/>
  </si>
  <si>
    <t>접 수 인</t>
    <phoneticPr fontId="12" type="noConversion"/>
  </si>
  <si>
    <t>업   체   명 :</t>
    <phoneticPr fontId="12" type="noConversion"/>
  </si>
  <si>
    <t>대   표   자 :</t>
    <phoneticPr fontId="12" type="noConversion"/>
  </si>
  <si>
    <t>전 화 번 호 :</t>
    <phoneticPr fontId="12" type="noConversion"/>
  </si>
  <si>
    <t>비고</t>
    <phoneticPr fontId="12" type="noConversion"/>
  </si>
  <si>
    <t>점수</t>
  </si>
  <si>
    <t>분야</t>
    <phoneticPr fontId="12" type="noConversion"/>
  </si>
  <si>
    <t>등급</t>
    <phoneticPr fontId="12" type="noConversion"/>
  </si>
  <si>
    <t>일수</t>
    <phoneticPr fontId="12" type="noConversion"/>
  </si>
  <si>
    <t>년수</t>
    <phoneticPr fontId="12" type="noConversion"/>
  </si>
  <si>
    <t>용          역          명</t>
    <phoneticPr fontId="12" type="noConversion"/>
  </si>
  <si>
    <t>발      주      청</t>
    <phoneticPr fontId="12" type="noConversion"/>
  </si>
  <si>
    <t>구         분</t>
    <phoneticPr fontId="12" type="noConversion"/>
  </si>
  <si>
    <t>ㅇㅇㅇㅇㅇ시</t>
    <phoneticPr fontId="12" type="noConversion"/>
  </si>
  <si>
    <t>업무정지 사유</t>
    <phoneticPr fontId="12" type="noConversion"/>
  </si>
  <si>
    <t>계(월)</t>
    <phoneticPr fontId="12" type="noConversion"/>
  </si>
  <si>
    <r>
      <t>2차년도</t>
    </r>
    <r>
      <rPr>
        <sz val="11"/>
        <rFont val="돋움"/>
        <family val="3"/>
        <charset val="129"/>
      </rPr>
      <t>(2001)</t>
    </r>
    <phoneticPr fontId="12" type="noConversion"/>
  </si>
  <si>
    <r>
      <t>3차년도</t>
    </r>
    <r>
      <rPr>
        <sz val="11"/>
        <rFont val="돋움"/>
        <family val="3"/>
        <charset val="129"/>
      </rPr>
      <t>(2002)</t>
    </r>
    <phoneticPr fontId="12" type="noConversion"/>
  </si>
  <si>
    <r>
      <t>1차년도</t>
    </r>
    <r>
      <rPr>
        <sz val="11"/>
        <rFont val="돋움"/>
        <family val="3"/>
        <charset val="129"/>
      </rPr>
      <t>(2000)</t>
    </r>
    <phoneticPr fontId="12" type="noConversion"/>
  </si>
  <si>
    <t xml:space="preserve">         3. 최근 3년간의 연구 및 인력개발에 관한 명세서 1부.</t>
    <phoneticPr fontId="12" type="noConversion"/>
  </si>
  <si>
    <t>ㅇㅇㅇㅇㅇㅇㅇㅇㅇ</t>
    <phoneticPr fontId="12" type="noConversion"/>
  </si>
  <si>
    <t>제 ㅇㅇㅇ호</t>
    <phoneticPr fontId="12" type="noConversion"/>
  </si>
  <si>
    <t>총  점</t>
  </si>
  <si>
    <t>이  름</t>
  </si>
  <si>
    <t>분  야</t>
  </si>
  <si>
    <t>직무분야</t>
  </si>
  <si>
    <t>점 수</t>
  </si>
  <si>
    <t>년수</t>
  </si>
  <si>
    <t>(평가대상자)</t>
  </si>
  <si>
    <t>책임</t>
  </si>
  <si>
    <t>보조</t>
  </si>
  <si>
    <t xml:space="preserve">        2. 단독이행시는 첨부물 필요없음.</t>
    <phoneticPr fontId="12" type="noConversion"/>
  </si>
  <si>
    <t>붙임 : 1. 공동수급협정서(나라장터 시스템으로 승인 처리한 출력물) 1부.</t>
    <phoneticPr fontId="12" type="noConversion"/>
  </si>
  <si>
    <t>입찰공고시 요구한 면허사항 기재</t>
    <phoneticPr fontId="12" type="noConversion"/>
  </si>
  <si>
    <t>관련 법적 근거</t>
    <phoneticPr fontId="12" type="noConversion"/>
  </si>
  <si>
    <t xml:space="preserve">    3) 공동수급협정체결현황</t>
    <phoneticPr fontId="12" type="noConversion"/>
  </si>
  <si>
    <t xml:space="preserve">         2. 최근 3년간의 정기결산서의 재무제표(손익계산서, 원가명세서, 합계잔액시산표)</t>
    <phoneticPr fontId="12" type="noConversion"/>
  </si>
  <si>
    <t xml:space="preserve">        2. 붙임의 서류를 첨부하지 않았을 경우 평가에서 제외함</t>
    <phoneticPr fontId="12" type="noConversion"/>
  </si>
  <si>
    <t xml:space="preserve">    2) 자기평가기술서</t>
    <phoneticPr fontId="12" type="noConversion"/>
  </si>
  <si>
    <t>031) 0000-0000</t>
    <phoneticPr fontId="12" type="noConversion"/>
  </si>
  <si>
    <t>ㅇㅇㅇ</t>
    <phoneticPr fontId="12" type="noConversion"/>
  </si>
  <si>
    <t>111-12-34567</t>
    <phoneticPr fontId="12" type="noConversion"/>
  </si>
  <si>
    <t>년월</t>
    <phoneticPr fontId="10" type="noConversion"/>
  </si>
  <si>
    <t>성명</t>
    <phoneticPr fontId="12" type="noConversion"/>
  </si>
  <si>
    <t>홍길동</t>
    <phoneticPr fontId="12" type="noConversion"/>
  </si>
  <si>
    <t>년
개월</t>
    <phoneticPr fontId="12" type="noConversion"/>
  </si>
  <si>
    <t>구                 분</t>
    <phoneticPr fontId="12" type="noConversion"/>
  </si>
  <si>
    <t>당해 전문분야의 기사</t>
    <phoneticPr fontId="12" type="noConversion"/>
  </si>
  <si>
    <t>당해 전문분야의 산업기사</t>
    <phoneticPr fontId="12" type="noConversion"/>
  </si>
  <si>
    <t>당해 전문분야의 기술사 또는 건축사</t>
    <phoneticPr fontId="12" type="noConversion"/>
  </si>
  <si>
    <t>임꺽정</t>
    <phoneticPr fontId="12" type="noConversion"/>
  </si>
  <si>
    <t>김두환</t>
    <phoneticPr fontId="12" type="noConversion"/>
  </si>
  <si>
    <t>윤봉길</t>
    <phoneticPr fontId="12" type="noConversion"/>
  </si>
  <si>
    <t>허  준</t>
    <phoneticPr fontId="12" type="noConversion"/>
  </si>
  <si>
    <t>토목</t>
    <phoneticPr fontId="12" type="noConversion"/>
  </si>
  <si>
    <t>기계</t>
    <phoneticPr fontId="12" type="noConversion"/>
  </si>
  <si>
    <t>건축</t>
    <phoneticPr fontId="12" type="noConversion"/>
  </si>
  <si>
    <t>특급</t>
    <phoneticPr fontId="12" type="noConversion"/>
  </si>
  <si>
    <t>등록번호</t>
    <phoneticPr fontId="12" type="noConversion"/>
  </si>
  <si>
    <t>출원일자</t>
    <phoneticPr fontId="12" type="noConversion"/>
  </si>
  <si>
    <t>기준
점수</t>
    <phoneticPr fontId="12" type="noConversion"/>
  </si>
  <si>
    <t>인정
기관명</t>
    <phoneticPr fontId="12" type="noConversion"/>
  </si>
  <si>
    <t xml:space="preserve">        2. 위의 서류를 첨부하지 않았을 경우 평가에서 제외함</t>
    <phoneticPr fontId="12" type="noConversion"/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</si>
  <si>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좌철(1권),합본하여 제출하여야 합니다.</t>
    </r>
    <phoneticPr fontId="12" type="noConversion"/>
  </si>
  <si>
    <t xml:space="preserve">  주 ) 1. 위의 서류는 원본 제출이 원칙이나 관련서류를 기제출한 업체는 사본도 가능함</t>
    <phoneticPr fontId="12" type="noConversion"/>
  </si>
  <si>
    <t>* 관련서류는 공인회계사법 제7조에 의하여 등록한 공인회계사가 확인.분석.검토하여야 함</t>
    <phoneticPr fontId="12" type="noConversion"/>
  </si>
  <si>
    <t xml:space="preserve">         2. 특허증 사본(등록원부 및 최초 출원인 확인용은 원본)</t>
    <phoneticPr fontId="12" type="noConversion"/>
  </si>
  <si>
    <t xml:space="preserve">         3. 실용신안등록증 사본(등록원부 및 최초 출원인 확인용은 원본)</t>
    <phoneticPr fontId="12" type="noConversion"/>
  </si>
  <si>
    <t>착공일</t>
    <phoneticPr fontId="12" type="noConversion"/>
  </si>
  <si>
    <t>준공일(예정)</t>
    <phoneticPr fontId="12" type="noConversion"/>
  </si>
  <si>
    <t>진 행 중</t>
    <phoneticPr fontId="12" type="noConversion"/>
  </si>
  <si>
    <t>최종기성
실적기간</t>
    <phoneticPr fontId="12" type="noConversion"/>
  </si>
  <si>
    <t>적용일수</t>
    <phoneticPr fontId="12" type="noConversion"/>
  </si>
  <si>
    <t>용역명</t>
  </si>
  <si>
    <t>발주처</t>
  </si>
  <si>
    <t>참여기간</t>
  </si>
  <si>
    <t>ooo</t>
  </si>
  <si>
    <t>계</t>
  </si>
  <si>
    <t>해당분야경력</t>
  </si>
  <si>
    <t>실적시작일</t>
    <phoneticPr fontId="12" type="noConversion"/>
  </si>
  <si>
    <t>합계</t>
    <phoneticPr fontId="12" type="noConversion"/>
  </si>
  <si>
    <t>총계</t>
    <phoneticPr fontId="12" type="noConversion"/>
  </si>
  <si>
    <t>실적
(백만원)</t>
    <phoneticPr fontId="12" type="noConversion"/>
  </si>
  <si>
    <t>인정실적
(백만원)</t>
    <phoneticPr fontId="12" type="noConversion"/>
  </si>
  <si>
    <t>사업자등록번호 :</t>
    <phoneticPr fontId="12" type="noConversion"/>
  </si>
  <si>
    <t>* 주의사항</t>
    <phoneticPr fontId="12" type="noConversion"/>
  </si>
  <si>
    <t xml:space="preserve"> - 해당분야 경력은 경력증명서(관련협회) 상에 기재된 근무기간에서 중복일수를 제외한 실제 참여기간을 입력하여 주시기바랍니다.</t>
    <phoneticPr fontId="12" type="noConversion"/>
  </si>
  <si>
    <t xml:space="preserve">    평가서 작성자  : </t>
    <phoneticPr fontId="12" type="noConversion"/>
  </si>
  <si>
    <t>*흰색 부분에 기재바랍니다.(색이 채워져 있는 부분은 자동 계산됨)</t>
    <phoneticPr fontId="12" type="noConversion"/>
  </si>
  <si>
    <t xml:space="preserve">관리번호 </t>
    <phoneticPr fontId="12" type="noConversion"/>
  </si>
  <si>
    <t>용 역 명</t>
    <phoneticPr fontId="12" type="noConversion"/>
  </si>
  <si>
    <t xml:space="preserve">주  소 </t>
    <phoneticPr fontId="12" type="noConversion"/>
  </si>
  <si>
    <t>업체명</t>
    <phoneticPr fontId="12" type="noConversion"/>
  </si>
  <si>
    <t>대표자                           인</t>
    <phoneticPr fontId="12" type="noConversion"/>
  </si>
  <si>
    <t xml:space="preserve">조달청장   귀하 </t>
    <phoneticPr fontId="12" type="noConversion"/>
  </si>
  <si>
    <t>수요기관명</t>
    <phoneticPr fontId="12" type="noConversion"/>
  </si>
  <si>
    <r>
      <t>소속
(회사명</t>
    </r>
    <r>
      <rPr>
        <sz val="11"/>
        <rFont val="돋움"/>
        <family val="3"/>
        <charset val="129"/>
      </rPr>
      <t>)</t>
    </r>
    <phoneticPr fontId="12" type="noConversion"/>
  </si>
  <si>
    <r>
      <t>붙임 :</t>
    </r>
    <r>
      <rPr>
        <sz val="11"/>
        <color indexed="10"/>
        <rFont val="돋움"/>
        <family val="3"/>
        <charset val="129"/>
      </rPr>
      <t xml:space="preserve"> 1. 최근 3년간의 재무상태 검토보고서 1부</t>
    </r>
    <phoneticPr fontId="12" type="noConversion"/>
  </si>
  <si>
    <t>*  G2B(나라장터)에서 등록한후 출력한 경쟁입찰참가자격등록증(사본)을 출력하여 첨부할것[공동도급(공동이행,분담이행 )]
   사의 경쟁입찰참가자격등록증 사본도 동시 합본 제출</t>
    <phoneticPr fontId="12" type="noConversion"/>
  </si>
  <si>
    <t>등 
급</t>
    <phoneticPr fontId="12" type="noConversion"/>
  </si>
  <si>
    <t xml:space="preserve">★ 경력증명서의 용역명 등 해당사항에 표시(형광펜, 사인펜 등)하여 주시기 바랍니다. </t>
    <phoneticPr fontId="12" type="noConversion"/>
  </si>
  <si>
    <t xml:space="preserve">★ 실적증명서 등 증명서류의 해당사항에 표시(형광펜, 사인펜 등)하여 주시기 바랍니다. </t>
    <phoneticPr fontId="12" type="noConversion"/>
  </si>
  <si>
    <t>실적마감일</t>
    <phoneticPr fontId="12" type="noConversion"/>
  </si>
  <si>
    <t>금액
(백만원)</t>
    <phoneticPr fontId="12" type="noConversion"/>
  </si>
  <si>
    <t>신용정보업체</t>
    <phoneticPr fontId="22" type="noConversion"/>
  </si>
  <si>
    <t>신용평가등급</t>
    <phoneticPr fontId="22" type="noConversion"/>
  </si>
  <si>
    <t>등급평가일</t>
    <phoneticPr fontId="22" type="noConversion"/>
  </si>
  <si>
    <t>등급유효기간</t>
    <phoneticPr fontId="22" type="noConversion"/>
  </si>
  <si>
    <t>재무결산기준일</t>
    <phoneticPr fontId="22" type="noConversion"/>
  </si>
  <si>
    <t>(재정상태 건실도)</t>
    <phoneticPr fontId="12" type="noConversion"/>
  </si>
  <si>
    <t>3. 공동수급협정서는 반드시 나라장터시스템을 이용</t>
    <phoneticPr fontId="12" type="noConversion"/>
  </si>
  <si>
    <t>0000 공사 건설사업관리용역</t>
    <phoneticPr fontId="12" type="noConversion"/>
  </si>
  <si>
    <t xml:space="preserve">(주)000 </t>
    <phoneticPr fontId="12" type="noConversion"/>
  </si>
  <si>
    <t>성  명</t>
    <phoneticPr fontId="12" type="noConversion"/>
  </si>
  <si>
    <t>해당분야</t>
    <phoneticPr fontId="10" type="noConversion"/>
  </si>
  <si>
    <t>교육훈련
및
기술자격</t>
    <phoneticPr fontId="12" type="noConversion"/>
  </si>
  <si>
    <t>건설사업관리기간</t>
    <phoneticPr fontId="12" type="noConversion"/>
  </si>
  <si>
    <t>생년월일</t>
    <phoneticPr fontId="12" type="noConversion"/>
  </si>
  <si>
    <t>79.03.01</t>
    <phoneticPr fontId="12" type="noConversion"/>
  </si>
  <si>
    <t>설계와 시공단계를 포함한
건설사업관리</t>
    <phoneticPr fontId="12" type="noConversion"/>
  </si>
  <si>
    <t>ㅇㅇ사업 건설사업관리</t>
    <phoneticPr fontId="12" type="noConversion"/>
  </si>
  <si>
    <t>시공단계의
건설사업관리</t>
    <phoneticPr fontId="12" type="noConversion"/>
  </si>
  <si>
    <t>설계와 시공단계를 포함한
건설사업관리</t>
    <phoneticPr fontId="12" type="noConversion"/>
  </si>
  <si>
    <t>국토부</t>
    <phoneticPr fontId="12" type="noConversion"/>
  </si>
  <si>
    <t>국토부</t>
    <phoneticPr fontId="12" type="noConversion"/>
  </si>
  <si>
    <t xml:space="preserve">         4. 건설신기술의 선행기술조사 관련 서류(국토교통과학기술진흥윈에 등재된 자료 등)_ 필요시 제출</t>
    <phoneticPr fontId="12" type="noConversion"/>
  </si>
  <si>
    <t>○ 개발실적</t>
    <phoneticPr fontId="12" type="noConversion"/>
  </si>
  <si>
    <t>보호기간</t>
    <phoneticPr fontId="12" type="noConversion"/>
  </si>
  <si>
    <t>○ 활용실적</t>
    <phoneticPr fontId="12" type="noConversion"/>
  </si>
  <si>
    <t>고시일자</t>
    <phoneticPr fontId="12" type="noConversion"/>
  </si>
  <si>
    <t>만료일자</t>
    <phoneticPr fontId="12" type="noConversion"/>
  </si>
  <si>
    <t>실적건수(건)</t>
    <phoneticPr fontId="12" type="noConversion"/>
  </si>
  <si>
    <t>실적금액(억원)</t>
    <phoneticPr fontId="12" type="noConversion"/>
  </si>
  <si>
    <t>-</t>
    <phoneticPr fontId="12" type="noConversion"/>
  </si>
  <si>
    <t>사용실적
가중치</t>
    <phoneticPr fontId="12" type="noConversion"/>
  </si>
  <si>
    <t>기준점수</t>
    <phoneticPr fontId="12" type="noConversion"/>
  </si>
  <si>
    <t>지정번호
(활용년도)</t>
    <phoneticPr fontId="12" type="noConversion"/>
  </si>
  <si>
    <t>인정
기관명</t>
  </si>
  <si>
    <t>제ㅇㅇㅇ호
(2007)</t>
    <phoneticPr fontId="12" type="noConversion"/>
  </si>
  <si>
    <t>등록번호
(활용년도)</t>
    <phoneticPr fontId="12" type="noConversion"/>
  </si>
  <si>
    <t>10-1100000
(2013)</t>
    <phoneticPr fontId="12" type="noConversion"/>
  </si>
  <si>
    <t>존속(예정)기간
만료일</t>
    <phoneticPr fontId="12" type="noConversion"/>
  </si>
  <si>
    <t>제ㅇㅇㅇ호
(2008)</t>
    <phoneticPr fontId="12" type="noConversion"/>
  </si>
  <si>
    <t>경과기간</t>
    <phoneticPr fontId="12" type="noConversion"/>
  </si>
  <si>
    <t>기술
개발자수</t>
    <phoneticPr fontId="12" type="noConversion"/>
  </si>
  <si>
    <t>사용실적
가중치</t>
    <phoneticPr fontId="12" type="noConversion"/>
  </si>
  <si>
    <t>경과기간
가중치</t>
    <phoneticPr fontId="12" type="noConversion"/>
  </si>
  <si>
    <t>예) 건기법 제20조 등</t>
    <phoneticPr fontId="12" type="noConversion"/>
  </si>
  <si>
    <t>* 교육수료증 상에 건설기술진흥법 제20조 등 또는 관련 교육기관이 건설기술법 등에 지정된 기관임을 확인할 수 있는 증거서류를 반드시 첨부하여야 함</t>
    <phoneticPr fontId="12" type="noConversion"/>
  </si>
  <si>
    <t>성실히 건설사업관리업무를 수행할 것임을 확인합니다.</t>
    <phoneticPr fontId="12" type="noConversion"/>
  </si>
  <si>
    <t xml:space="preserve">* 업무중첩도 참여기술자수에 따라 나누어 계산하지 않음 </t>
    <phoneticPr fontId="12" type="noConversion"/>
  </si>
  <si>
    <t>점수</t>
    <phoneticPr fontId="12" type="noConversion"/>
  </si>
  <si>
    <t>붙임 : 1. 신기술지정서 및 실적확인서 사본("사실과과 상위없음" 인감 날인)제출 가능</t>
    <phoneticPr fontId="12" type="noConversion"/>
  </si>
  <si>
    <t>5-2. 직무분야 경력현황</t>
    <phoneticPr fontId="12" type="noConversion"/>
  </si>
  <si>
    <t>직무분야경력</t>
    <phoneticPr fontId="12" type="noConversion"/>
  </si>
  <si>
    <t>직무분야</t>
    <phoneticPr fontId="12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</si>
  <si>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1994-03-02 </t>
    </r>
    <r>
      <rPr>
        <b/>
        <sz val="10"/>
        <rFont val="돋움"/>
        <family val="3"/>
        <charset val="129"/>
      </rPr>
      <t>이전이므로
중첩되는 용역임</t>
    </r>
    <phoneticPr fontId="12" type="noConversion"/>
  </si>
  <si>
    <t>용역완수일</t>
    <phoneticPr fontId="12" type="noConversion"/>
  </si>
  <si>
    <t>삭제</t>
    <phoneticPr fontId="12" type="noConversion"/>
  </si>
  <si>
    <t xml:space="preserve">  주 ) 1. 위의 서류 증서는 사본제출이 가능하며 사본제출 시 사실과상이없음 명시하고 사용인감 날인바람</t>
    <phoneticPr fontId="12" type="noConversion"/>
  </si>
  <si>
    <t>본 업체(인)는 0000 수요 " 0000000 민간투자(BTL)시설사업 건설사업관리용역"</t>
    <phoneticPr fontId="12" type="noConversion"/>
  </si>
  <si>
    <t>용역업자 선정과 관련하여 동 사업에 참여한 사업시행자(계열사 포함)와</t>
    <phoneticPr fontId="12" type="noConversion"/>
  </si>
  <si>
    <t>관계법령에 따라 성실히 건설사업관리업무를 수행할 것임을 확인합니다.</t>
    <phoneticPr fontId="12" type="noConversion"/>
  </si>
  <si>
    <t>서명(또는 인)</t>
    <phoneticPr fontId="12" type="noConversion"/>
  </si>
  <si>
    <t>본인은 0000 수요 " 0000000 건설사업관리용역"의 사업수행능력평가에</t>
    <phoneticPr fontId="12" type="noConversion"/>
  </si>
  <si>
    <t>강 o o</t>
    <phoneticPr fontId="12" type="noConversion"/>
  </si>
  <si>
    <t>김 o o</t>
    <phoneticPr fontId="12" type="noConversion"/>
  </si>
  <si>
    <t>전문분야</t>
    <phoneticPr fontId="12" type="noConversion"/>
  </si>
  <si>
    <t>직무분야
경력조사표</t>
    <phoneticPr fontId="12" type="noConversion"/>
  </si>
  <si>
    <t>해당분야
경력조사표</t>
    <phoneticPr fontId="12" type="noConversion"/>
  </si>
  <si>
    <t>붙임</t>
    <phoneticPr fontId="12" type="noConversion"/>
  </si>
  <si>
    <t>붙임 1. 건설기술인 보유증명서 1부.</t>
    <phoneticPr fontId="12" type="noConversion"/>
  </si>
  <si>
    <t>참여기술인</t>
    <phoneticPr fontId="12" type="noConversion"/>
  </si>
  <si>
    <t>오류 (제출한 평가자료중 입찰공고일 기준하여 상주기술인의 이중배치</t>
    <phoneticPr fontId="12" type="noConversion"/>
  </si>
  <si>
    <t>기술지원기술인의 당해용역 포함 10개이상의 현장배치, 부정당업자 제재</t>
    <phoneticPr fontId="12" type="noConversion"/>
  </si>
  <si>
    <t>참여기술인</t>
    <phoneticPr fontId="12" type="noConversion"/>
  </si>
  <si>
    <t>건설사업관리기술인로 참여하는 것에 동의하며, 건설사업관리기술인으로 투입될 경우</t>
    <phoneticPr fontId="12" type="noConversion"/>
  </si>
  <si>
    <t>상주기술인</t>
    <phoneticPr fontId="12" type="noConversion"/>
  </si>
  <si>
    <t>기술지원기술인</t>
    <phoneticPr fontId="12" type="noConversion"/>
  </si>
  <si>
    <t>설계, 시공, 안전관리, 품질관리, 공무, 시험, 검사, 건설사업관리, 유지관리, 감독, 사업관리, 공사감리, 설계감리, 안전점점, 정밀안전진단
유지관리,감독,감리</t>
    <phoneticPr fontId="10" type="noConversion"/>
  </si>
  <si>
    <t>기술지원</t>
    <phoneticPr fontId="12" type="noConversion"/>
  </si>
  <si>
    <t>기술지원기술인</t>
    <phoneticPr fontId="12" type="noConversion"/>
  </si>
  <si>
    <t>상주기술인</t>
    <phoneticPr fontId="12" type="noConversion"/>
  </si>
  <si>
    <t>상주
기술인</t>
    <phoneticPr fontId="12" type="noConversion"/>
  </si>
  <si>
    <t>회사명 또는 참여기술인</t>
    <phoneticPr fontId="12" type="noConversion"/>
  </si>
  <si>
    <t>책임기술인</t>
    <phoneticPr fontId="12" type="noConversion"/>
  </si>
  <si>
    <t>1개월마다</t>
    <phoneticPr fontId="12" type="noConversion"/>
  </si>
  <si>
    <t xml:space="preserve">        3. 공동이행방식에 특허실적의 경우 업체별 특허실적에 참여지분율 곱하여 산정한 후 이를 합산하여 평가하며 , 최대1점까지 인정함</t>
    <phoneticPr fontId="12" type="noConversion"/>
  </si>
  <si>
    <t>입찰공고일 :</t>
  </si>
  <si>
    <t>최근 3년 :</t>
    <phoneticPr fontId="12" type="noConversion"/>
  </si>
  <si>
    <t>* 교육종료일이 입찰공고 최근 3년에서 입찰공고일 사이에 있는 경우에 한하여 인정함.</t>
    <phoneticPr fontId="12" type="noConversion"/>
  </si>
  <si>
    <t>전체일수
(기성실적기간)</t>
    <phoneticPr fontId="12" type="noConversion"/>
  </si>
  <si>
    <t xml:space="preserve">    1) 종합기술제안서 정량평가 신청서</t>
    <phoneticPr fontId="12" type="noConversion"/>
  </si>
  <si>
    <t>기술역량
과업에 대한 전문성
[1.0]</t>
    <phoneticPr fontId="12" type="noConversion"/>
  </si>
  <si>
    <t>유사용역수행실적
[6.0]</t>
    <phoneticPr fontId="12" type="noConversion"/>
  </si>
  <si>
    <t>재정
건실도
[0.4]</t>
    <phoneticPr fontId="12" type="noConversion"/>
  </si>
  <si>
    <t>개발활용실적
[0.3]</t>
    <phoneticPr fontId="12" type="noConversion"/>
  </si>
  <si>
    <t>투자실적
[0.7]</t>
    <phoneticPr fontId="12" type="noConversion"/>
  </si>
  <si>
    <t>기술역량
[1.0]</t>
    <phoneticPr fontId="12" type="noConversion"/>
  </si>
  <si>
    <t>용역평가
결과심사
[1.0]</t>
    <phoneticPr fontId="12" type="noConversion"/>
  </si>
  <si>
    <t>전화</t>
    <phoneticPr fontId="12" type="noConversion"/>
  </si>
  <si>
    <t>팩스</t>
    <phoneticPr fontId="12" type="noConversion"/>
  </si>
  <si>
    <t>1. 관리번호 :</t>
    <phoneticPr fontId="12" type="noConversion"/>
  </si>
  <si>
    <t>2. 수요기관 :</t>
    <phoneticPr fontId="12" type="noConversion"/>
  </si>
  <si>
    <t>관리역량
신용도
[2.0]</t>
    <phoneticPr fontId="12" type="noConversion"/>
  </si>
  <si>
    <t>3. 용 역 명 :</t>
    <phoneticPr fontId="12" type="noConversion"/>
  </si>
  <si>
    <t>7. 연 락 처 :</t>
    <phoneticPr fontId="12" type="noConversion"/>
  </si>
  <si>
    <r>
      <t>4</t>
    </r>
    <r>
      <rPr>
        <sz val="11"/>
        <rFont val="돋움"/>
        <family val="3"/>
        <charset val="129"/>
      </rPr>
      <t>. 회사명 :</t>
    </r>
    <phoneticPr fontId="12" type="noConversion"/>
  </si>
  <si>
    <r>
      <t>5</t>
    </r>
    <r>
      <rPr>
        <sz val="11"/>
        <rFont val="돋움"/>
        <family val="3"/>
        <charset val="129"/>
      </rPr>
      <t>. 평가작성자 :</t>
    </r>
    <phoneticPr fontId="12" type="noConversion"/>
  </si>
  <si>
    <t>소
계
[40]</t>
    <phoneticPr fontId="12" type="noConversion"/>
  </si>
  <si>
    <t>참여기술인</t>
    <phoneticPr fontId="12" type="noConversion"/>
  </si>
  <si>
    <t>전문가역량[40]</t>
    <phoneticPr fontId="12" type="noConversion"/>
  </si>
  <si>
    <r>
      <t>합계</t>
    </r>
    <r>
      <rPr>
        <b/>
        <u/>
        <sz val="12"/>
        <rFont val="돋움"/>
        <family val="3"/>
        <charset val="129"/>
      </rPr>
      <t xml:space="preserve">
[50]</t>
    </r>
    <phoneticPr fontId="12" type="noConversion"/>
  </si>
  <si>
    <t>사회적책임
[+2/-2]</t>
    <phoneticPr fontId="12" type="noConversion"/>
  </si>
  <si>
    <t>인력
고용
[가점]</t>
    <phoneticPr fontId="10" type="noConversion"/>
  </si>
  <si>
    <t>공정
거래
[감점]</t>
    <phoneticPr fontId="10" type="noConversion"/>
  </si>
  <si>
    <t>구내전화 :</t>
    <phoneticPr fontId="12" type="noConversion"/>
  </si>
  <si>
    <t>6. 사업자등록번호 :</t>
    <phoneticPr fontId="12" type="noConversion"/>
  </si>
  <si>
    <t>대 표 자 :</t>
    <phoneticPr fontId="12" type="noConversion"/>
  </si>
  <si>
    <t>구   분</t>
    <phoneticPr fontId="12" type="noConversion"/>
  </si>
  <si>
    <t>감점</t>
    <phoneticPr fontId="12" type="noConversion"/>
  </si>
  <si>
    <t>나. 벌점</t>
  </si>
  <si>
    <t>벌   점</t>
    <phoneticPr fontId="12" type="noConversion"/>
  </si>
  <si>
    <t>평   점</t>
    <phoneticPr fontId="12" type="noConversion"/>
  </si>
  <si>
    <t>계</t>
    <phoneticPr fontId="12" type="noConversion"/>
  </si>
  <si>
    <t>감점</t>
    <phoneticPr fontId="12" type="noConversion"/>
  </si>
  <si>
    <t>통합평가방식 산출(10%환산)</t>
    <phoneticPr fontId="12" type="noConversion"/>
  </si>
  <si>
    <t xml:space="preserve">    5) 재정상태건실도</t>
    <phoneticPr fontId="12" type="noConversion"/>
  </si>
  <si>
    <t xml:space="preserve">    6) 개발활용실적</t>
    <phoneticPr fontId="12" type="noConversion"/>
  </si>
  <si>
    <t xml:space="preserve">    7) 투자실적</t>
    <phoneticPr fontId="12" type="noConversion"/>
  </si>
  <si>
    <t xml:space="preserve">    8) 용역평가결과심사</t>
    <phoneticPr fontId="12" type="noConversion"/>
  </si>
  <si>
    <t>5.  재정건실도</t>
    <phoneticPr fontId="12" type="noConversion"/>
  </si>
  <si>
    <t>통합평가방식 산출</t>
    <phoneticPr fontId="12" type="noConversion"/>
  </si>
  <si>
    <t>(10%환산)</t>
    <phoneticPr fontId="12" type="noConversion"/>
  </si>
  <si>
    <t>6. 개발·활용실적</t>
    <phoneticPr fontId="12" type="noConversion"/>
  </si>
  <si>
    <t>구 분</t>
    <phoneticPr fontId="12" type="noConversion"/>
  </si>
  <si>
    <t>용역명</t>
    <phoneticPr fontId="12" type="noConversion"/>
  </si>
  <si>
    <t>발주처</t>
    <phoneticPr fontId="12" type="noConversion"/>
  </si>
  <si>
    <t>용역실적금액</t>
    <phoneticPr fontId="12" type="noConversion"/>
  </si>
  <si>
    <t>용역평가점수</t>
    <phoneticPr fontId="12" type="noConversion"/>
  </si>
  <si>
    <t>비고</t>
    <phoneticPr fontId="12" type="noConversion"/>
  </si>
  <si>
    <t>용역평가결과 점수</t>
    <phoneticPr fontId="12" type="noConversion"/>
  </si>
  <si>
    <t>7. 투자실적</t>
    <phoneticPr fontId="12" type="noConversion"/>
  </si>
  <si>
    <t>8. 용역평가결과 심사</t>
    <phoneticPr fontId="15" type="noConversion"/>
  </si>
  <si>
    <t>평    점</t>
    <phoneticPr fontId="12" type="noConversion"/>
  </si>
  <si>
    <t>통합평가방식 산출(10%환산)</t>
    <phoneticPr fontId="12" type="noConversion"/>
  </si>
  <si>
    <t>9. 용역수행실적</t>
    <phoneticPr fontId="12" type="noConversion"/>
  </si>
  <si>
    <t>10. 참여기술인 자격사항</t>
    <phoneticPr fontId="12" type="noConversion"/>
  </si>
  <si>
    <t>11. 참여기술인 경력사항</t>
    <phoneticPr fontId="12" type="noConversion"/>
  </si>
  <si>
    <t>11-1. 해당분야 경력현황</t>
    <phoneticPr fontId="12" type="noConversion"/>
  </si>
  <si>
    <t>12. 교육훈련</t>
    <phoneticPr fontId="12" type="noConversion"/>
  </si>
  <si>
    <t>* 회사명 :</t>
    <phoneticPr fontId="12" type="noConversion"/>
  </si>
  <si>
    <t>적용비율</t>
    <phoneticPr fontId="12" type="noConversion"/>
  </si>
  <si>
    <t>점수</t>
    <phoneticPr fontId="12" type="noConversion"/>
  </si>
  <si>
    <t>12개월전</t>
    <phoneticPr fontId="12" type="noConversion"/>
  </si>
  <si>
    <t>11개월전</t>
    <phoneticPr fontId="12" type="noConversion"/>
  </si>
  <si>
    <t>10개월전</t>
    <phoneticPr fontId="12" type="noConversion"/>
  </si>
  <si>
    <t>9개월전</t>
    <phoneticPr fontId="12" type="noConversion"/>
  </si>
  <si>
    <t>8개월전</t>
    <phoneticPr fontId="12" type="noConversion"/>
  </si>
  <si>
    <t>7개월전</t>
    <phoneticPr fontId="12" type="noConversion"/>
  </si>
  <si>
    <t>6개월전</t>
    <phoneticPr fontId="12" type="noConversion"/>
  </si>
  <si>
    <t>5개월전</t>
    <phoneticPr fontId="12" type="noConversion"/>
  </si>
  <si>
    <t>4개월전</t>
    <phoneticPr fontId="12" type="noConversion"/>
  </si>
  <si>
    <t>3개월전</t>
    <phoneticPr fontId="12" type="noConversion"/>
  </si>
  <si>
    <t>2개월전</t>
    <phoneticPr fontId="12" type="noConversion"/>
  </si>
  <si>
    <t>1개월전</t>
    <phoneticPr fontId="12" type="noConversion"/>
  </si>
  <si>
    <t>평균고용인원(A)</t>
    <phoneticPr fontId="12" type="noConversion"/>
  </si>
  <si>
    <t>최근 1년간 신규 건설기술인 고용인원</t>
    <phoneticPr fontId="12" type="noConversion"/>
  </si>
  <si>
    <t>12개월전</t>
    <phoneticPr fontId="12" type="noConversion"/>
  </si>
  <si>
    <t>11개월전</t>
    <phoneticPr fontId="12" type="noConversion"/>
  </si>
  <si>
    <t>10개월전</t>
    <phoneticPr fontId="12" type="noConversion"/>
  </si>
  <si>
    <t>9개월전</t>
    <phoneticPr fontId="12" type="noConversion"/>
  </si>
  <si>
    <t>8개월전</t>
    <phoneticPr fontId="12" type="noConversion"/>
  </si>
  <si>
    <t>7개월전</t>
    <phoneticPr fontId="12" type="noConversion"/>
  </si>
  <si>
    <t>6개월전</t>
    <phoneticPr fontId="12" type="noConversion"/>
  </si>
  <si>
    <t>평균고용인원(C)</t>
    <phoneticPr fontId="12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</si>
  <si>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건설기술인 경력관리 수탁기관의 경력증명서에 최초로 입사등록된 자에 한한다.</t>
    </r>
    <phoneticPr fontId="12" type="noConversion"/>
  </si>
  <si>
    <t xml:space="preserve">붙임 </t>
    <phoneticPr fontId="12" type="noConversion"/>
  </si>
  <si>
    <t>1. 건설기술인 신규고용률 확인서 1부.</t>
    <phoneticPr fontId="12" type="noConversion"/>
  </si>
  <si>
    <t>2. 신규기술인 관련협회 경력확인서 1부.</t>
    <phoneticPr fontId="12" type="noConversion"/>
  </si>
  <si>
    <t>3. 기타 증빙자료(기술인경력증명서, 4대보험가입증명서 등) 1부.</t>
    <phoneticPr fontId="12" type="noConversion"/>
  </si>
  <si>
    <t>1. 회    사     명 :</t>
  </si>
  <si>
    <t>구분</t>
    <phoneticPr fontId="12" type="noConversion"/>
  </si>
  <si>
    <t>사건명</t>
    <phoneticPr fontId="12" type="noConversion"/>
  </si>
  <si>
    <t>사건번호</t>
    <phoneticPr fontId="12" type="noConversion"/>
  </si>
  <si>
    <t>의결일자</t>
    <phoneticPr fontId="12" type="noConversion"/>
  </si>
  <si>
    <t>행위유형</t>
    <phoneticPr fontId="12" type="noConversion"/>
  </si>
  <si>
    <t>조치정도</t>
    <phoneticPr fontId="12" type="noConversion"/>
  </si>
  <si>
    <t>점수(감점)</t>
    <phoneticPr fontId="12" type="noConversion"/>
  </si>
  <si>
    <t>입찰공고일 :</t>
    <phoneticPr fontId="12" type="noConversion"/>
  </si>
  <si>
    <t>계</t>
    <phoneticPr fontId="12" type="noConversion"/>
  </si>
  <si>
    <t>감점</t>
    <phoneticPr fontId="12" type="noConversion"/>
  </si>
  <si>
    <t>14. 공정거래(공동도급업체)</t>
    <phoneticPr fontId="12" type="noConversion"/>
  </si>
  <si>
    <t>2. 자기평가기술서(공사비 1,000억원 미만 ~ 500억원 이상)</t>
    <phoneticPr fontId="12" type="noConversion"/>
  </si>
  <si>
    <t>2. 자기평가기술서(공사비 500억원 미만 ~ 300억원 이상)</t>
    <phoneticPr fontId="12" type="noConversion"/>
  </si>
  <si>
    <t>2. 자기평가기술서(공사비 300억원 미만 ~ 100억원 이상)</t>
    <phoneticPr fontId="12" type="noConversion"/>
  </si>
  <si>
    <t>붙임 1.건설기술자 경력증명서(원본) 1부.</t>
    <phoneticPr fontId="12" type="noConversion"/>
  </si>
  <si>
    <t>* 비평가 대상 기술인는 비실명이며, 종합기술제안서자료를 제출할 필요가 없습니다.</t>
    <phoneticPr fontId="12" type="noConversion"/>
  </si>
  <si>
    <t xml:space="preserve"> 1. 발주처 실적증명서 1부. </t>
    <phoneticPr fontId="12" type="noConversion"/>
  </si>
  <si>
    <t xml:space="preserve">  2. 건설기술용역 실적 확인서 1부. (해당 건에 반드시 표시(연필, 형광펜 등))</t>
    <phoneticPr fontId="12" type="noConversion"/>
  </si>
  <si>
    <t xml:space="preserve">          아래 용역에 대한 "종합기술제안서(시공단계 건설사업관리,통합평가방식)-정량평가서"를 붙임과 같이 제출합니다.</t>
    <phoneticPr fontId="12" type="noConversion"/>
  </si>
  <si>
    <t>종합기술제안서(시공단계 건설사업관리, 통합평가방식) 정량평가 신청서</t>
    <phoneticPr fontId="12" type="noConversion"/>
  </si>
  <si>
    <t>제 목 : 종합기술제안서(시공단계 건설사업관리, 통합평가방식) - 정량평가 제출</t>
    <phoneticPr fontId="12" type="noConversion"/>
  </si>
  <si>
    <t>종합기술제안서(정량평가) 1부</t>
    <phoneticPr fontId="12" type="noConversion"/>
  </si>
  <si>
    <t>종합기술제안서(시공단계 건설사업관리, 통합평가방식, 정량평가 제출요령)</t>
    <phoneticPr fontId="12" type="noConversion"/>
  </si>
  <si>
    <t>* 평가대상 기술인에 대하여 작성</t>
    <phoneticPr fontId="12" type="noConversion"/>
  </si>
  <si>
    <t>아무런 관련이 없음을 확인하며, 건설사업관리용역사업자로 선정될 경우 관계법령에 따라</t>
    <phoneticPr fontId="12" type="noConversion"/>
  </si>
  <si>
    <t xml:space="preserve">붙임 </t>
    <phoneticPr fontId="12" type="noConversion"/>
  </si>
  <si>
    <t>1. 법 위반 사실확인서(공정거래위원회)</t>
    <phoneticPr fontId="12" type="noConversion"/>
  </si>
  <si>
    <t>2. [부표] Ⅱ - 6 -나 - 4) 에 따른 서류</t>
    <phoneticPr fontId="12" type="noConversion"/>
  </si>
  <si>
    <t>영업정지,벌점
[1.6]</t>
    <phoneticPr fontId="12" type="noConversion"/>
  </si>
  <si>
    <t>영업정지</t>
    <phoneticPr fontId="12" type="noConversion"/>
  </si>
  <si>
    <t>영업정지 사유</t>
    <phoneticPr fontId="12" type="noConversion"/>
  </si>
  <si>
    <t>가. 영업정지(업무정지) 현황</t>
    <phoneticPr fontId="12" type="noConversion"/>
  </si>
  <si>
    <t>영업정지(업무정지)</t>
    <phoneticPr fontId="12" type="noConversion"/>
  </si>
  <si>
    <t>2. 사본 제출이 가능하며 제출시 "사실과 서로 다르지 않음" 확인각서 첨부 후 제출</t>
    <phoneticPr fontId="12" type="noConversion"/>
  </si>
  <si>
    <t>참 조 : 시설사업국 공공주택계약팀장</t>
    <phoneticPr fontId="12" type="noConversion"/>
  </si>
  <si>
    <t>한국토지주택공사</t>
    <phoneticPr fontId="12" type="noConversion"/>
  </si>
  <si>
    <t xml:space="preserve">       (HP : 010-0000-4523)</t>
    <phoneticPr fontId="12" type="noConversion"/>
  </si>
  <si>
    <t>5. 참여기술인 경력, 유사용역수행실적 등의 증명서류에는 해당 항목에 표시(형광펜, 사인펜 등)를 
    하여 주시기 바랍니다.</t>
    <phoneticPr fontId="12" type="noConversion"/>
  </si>
  <si>
    <t>4. 소방PQ, 상호 공동도급 제한(기업집단 포함)을 필히 제출하여야 합니다.(공고문 참고)</t>
    <phoneticPr fontId="12" type="noConversion"/>
  </si>
  <si>
    <t>2. 자기평가기술서</t>
    <phoneticPr fontId="12" type="noConversion"/>
  </si>
  <si>
    <r>
      <t xml:space="preserve">영업정지,벌점,
</t>
    </r>
    <r>
      <rPr>
        <sz val="10"/>
        <color rgb="FFFF0000"/>
        <rFont val="돋움"/>
        <family val="3"/>
        <charset val="129"/>
      </rPr>
      <t>품질미흡</t>
    </r>
    <r>
      <rPr>
        <sz val="10"/>
        <rFont val="돋움"/>
        <family val="3"/>
        <charset val="129"/>
      </rPr>
      <t xml:space="preserve">
[1.6]</t>
    </r>
    <phoneticPr fontId="12" type="noConversion"/>
  </si>
  <si>
    <t>주관사 및 공동참여사의
유사용역수행실적
[6.0]</t>
    <phoneticPr fontId="12" type="noConversion"/>
  </si>
  <si>
    <t>평가관련신뢰도
[최대 -10]</t>
    <phoneticPr fontId="12" type="noConversion"/>
  </si>
  <si>
    <t>평가의 
공정성·
적정성 
저해</t>
    <phoneticPr fontId="10" type="noConversion"/>
  </si>
  <si>
    <t>제안서 
작성위반</t>
    <phoneticPr fontId="10" type="noConversion"/>
  </si>
  <si>
    <t>주요벌점</t>
    <phoneticPr fontId="10" type="noConversion"/>
  </si>
  <si>
    <t>LH 등
퇴직자
참여여부</t>
    <phoneticPr fontId="10" type="noConversion"/>
  </si>
  <si>
    <t>과업에 대한 전문성
[1.0]</t>
    <phoneticPr fontId="12" type="noConversion"/>
  </si>
  <si>
    <t>기술역량</t>
    <phoneticPr fontId="12" type="noConversion"/>
  </si>
  <si>
    <t>용역평가결과 심사
[1.0]</t>
    <phoneticPr fontId="12" type="noConversion"/>
  </si>
  <si>
    <t>ㅇㅇ사업 건설사업관리</t>
    <phoneticPr fontId="12" type="noConversion"/>
  </si>
  <si>
    <t>ㅇㅇ사업 건설사업관리</t>
    <phoneticPr fontId="12" type="noConversion"/>
  </si>
  <si>
    <t>ㅇㅇ사업 감리</t>
    <phoneticPr fontId="12" type="noConversion"/>
  </si>
  <si>
    <t>분야</t>
    <phoneticPr fontId="12" type="noConversion"/>
  </si>
  <si>
    <t>이순신</t>
    <phoneticPr fontId="12" type="noConversion"/>
  </si>
  <si>
    <t>안전</t>
    <phoneticPr fontId="12" type="noConversion"/>
  </si>
  <si>
    <t>고급</t>
    <phoneticPr fontId="12" type="noConversion"/>
  </si>
  <si>
    <t>중급</t>
    <phoneticPr fontId="12" type="noConversion"/>
  </si>
  <si>
    <t>건축시공</t>
    <phoneticPr fontId="12" type="noConversion"/>
  </si>
  <si>
    <t>건축구조</t>
    <phoneticPr fontId="12" type="noConversion"/>
  </si>
  <si>
    <t>기술지원</t>
    <phoneticPr fontId="12" type="noConversion"/>
  </si>
  <si>
    <t>비상주</t>
    <phoneticPr fontId="12" type="noConversion"/>
  </si>
  <si>
    <t>13. 인력고용(건설기술인 신규고용률)</t>
    <phoneticPr fontId="12" type="noConversion"/>
  </si>
  <si>
    <t>입찰공고일</t>
    <phoneticPr fontId="12" type="noConversion"/>
  </si>
  <si>
    <t>2024.        .           .</t>
    <phoneticPr fontId="12" type="noConversion"/>
  </si>
  <si>
    <t>□ 건   명 : OOOOO 용역 (입찰공고일 : 0000.00.00일)</t>
  </si>
  <si>
    <t>□ 업체명 : ㈜○○엔지니어링   대표이사  ○○○</t>
  </si>
  <si>
    <t xml:space="preserve">                ㈜△△엔지니어링   대표이사  △△△</t>
  </si>
  <si>
    <t xml:space="preserve">                ㈜☆☆엔지니어링   대표이사  ☆☆☆</t>
  </si>
  <si>
    <t>순번</t>
  </si>
  <si>
    <t>업체명</t>
  </si>
  <si>
    <t>사업자등록번호</t>
  </si>
  <si>
    <t>입찰업체 입사일</t>
  </si>
  <si>
    <t>現.직위</t>
  </si>
  <si>
    <t>성명</t>
  </si>
  <si>
    <t>주민등록번호</t>
  </si>
  <si>
    <t>LH 퇴직일</t>
  </si>
  <si>
    <t>전관여부</t>
  </si>
  <si>
    <t>3급참여</t>
  </si>
  <si>
    <t>휴대전화번호</t>
  </si>
  <si>
    <t>개인정보제공동의</t>
  </si>
  <si>
    <t>㈜○○엔지니어링</t>
  </si>
  <si>
    <t>000-00-00000</t>
  </si>
  <si>
    <t>2023-08-00</t>
  </si>
  <si>
    <t>부사장</t>
  </si>
  <si>
    <t>☆☆☆</t>
  </si>
  <si>
    <t>000000-1******</t>
  </si>
  <si>
    <t>1급</t>
  </si>
  <si>
    <t>2023-07-00</t>
  </si>
  <si>
    <t>○</t>
  </si>
  <si>
    <t>-</t>
  </si>
  <si>
    <t>010-0000-0000</t>
  </si>
  <si>
    <t>동의</t>
  </si>
  <si>
    <t>2019-08-00</t>
  </si>
  <si>
    <t>전무</t>
  </si>
  <si>
    <t>△△△</t>
  </si>
  <si>
    <t>000000-2******</t>
  </si>
  <si>
    <t>2급</t>
  </si>
  <si>
    <t>2019-07-00</t>
  </si>
  <si>
    <t>×</t>
  </si>
  <si>
    <t>2023-01-00</t>
  </si>
  <si>
    <t>상무</t>
  </si>
  <si>
    <t>◻◻◻</t>
  </si>
  <si>
    <t>3급</t>
  </si>
  <si>
    <t>2022-12-00</t>
  </si>
  <si>
    <t>㈜△△엔지니어링</t>
  </si>
  <si>
    <t>2022-08-00</t>
  </si>
  <si>
    <t>이사</t>
  </si>
  <si>
    <t>▽▽▽</t>
  </si>
  <si>
    <t>2022-07-00</t>
  </si>
  <si>
    <t>2022-01-00</t>
  </si>
  <si>
    <t>고문</t>
  </si>
  <si>
    <t>◊◊◊</t>
  </si>
  <si>
    <t>2021-12-00</t>
  </si>
  <si>
    <t>부장</t>
  </si>
  <si>
    <t>◦◦◦</t>
  </si>
  <si>
    <t>LH 등 퇴직시 직급</t>
    <phoneticPr fontId="12" type="noConversion"/>
  </si>
  <si>
    <t>* 정량평가 자기평가표 제출시 한글양식으로 작성한 서류와 별도로 본 엑셀양식을 포함하여야 함.</t>
    <phoneticPr fontId="12" type="noConversion"/>
  </si>
  <si>
    <t>다. 품질 미흡</t>
    <phoneticPr fontId="12" type="noConversion"/>
  </si>
  <si>
    <t>업체명</t>
    <phoneticPr fontId="12" type="noConversion"/>
  </si>
  <si>
    <t>품질구분</t>
    <phoneticPr fontId="12" type="noConversion"/>
  </si>
  <si>
    <t>품질우수통지서</t>
    <phoneticPr fontId="12" type="noConversion"/>
  </si>
  <si>
    <t>품질미흡통지서</t>
    <phoneticPr fontId="12" type="noConversion"/>
  </si>
  <si>
    <t>발급내용</t>
    <phoneticPr fontId="12" type="noConversion"/>
  </si>
  <si>
    <t>발급일자</t>
    <phoneticPr fontId="12" type="noConversion"/>
  </si>
  <si>
    <t>ㅇㅇ엔지니어링</t>
    <phoneticPr fontId="12" type="noConversion"/>
  </si>
  <si>
    <t>ㅇㅇ건설사업관리우수</t>
    <phoneticPr fontId="12" type="noConversion"/>
  </si>
  <si>
    <t>ㅇㅇ건설사업관리미흡</t>
    <phoneticPr fontId="12" type="noConversion"/>
  </si>
  <si>
    <t>라. 평가점수 산출</t>
    <phoneticPr fontId="12" type="noConversion"/>
  </si>
  <si>
    <t>품질미흡</t>
    <phoneticPr fontId="12" type="noConversion"/>
  </si>
  <si>
    <t>가감점</t>
    <phoneticPr fontId="12" type="noConversion"/>
  </si>
  <si>
    <t>4. 영업정지(업무정지),벌점, 품질미흡</t>
    <phoneticPr fontId="12" type="noConversion"/>
  </si>
  <si>
    <t>감점</t>
    <phoneticPr fontId="12" type="noConversion"/>
  </si>
  <si>
    <t>적용</t>
    <phoneticPr fontId="12" type="noConversion"/>
  </si>
  <si>
    <t>2020-12-00</t>
    <phoneticPr fontId="12" type="noConversion"/>
  </si>
  <si>
    <t>벌점</t>
    <phoneticPr fontId="12" type="noConversion"/>
  </si>
  <si>
    <t>감점사유</t>
    <phoneticPr fontId="12" type="noConversion"/>
  </si>
  <si>
    <t>감점사유</t>
    <phoneticPr fontId="12" type="noConversion"/>
  </si>
  <si>
    <t>감점</t>
    <phoneticPr fontId="12" type="noConversion"/>
  </si>
  <si>
    <t>감점기간</t>
    <phoneticPr fontId="12" type="noConversion"/>
  </si>
  <si>
    <t>비고</t>
    <phoneticPr fontId="12" type="noConversion"/>
  </si>
  <si>
    <t>책임기술인 직무분야 실적</t>
    <phoneticPr fontId="12" type="noConversion"/>
  </si>
  <si>
    <t>분야별 기술인 해당분야경력</t>
    <phoneticPr fontId="12" type="noConversion"/>
  </si>
  <si>
    <t>초·중급</t>
    <phoneticPr fontId="12" type="noConversion"/>
  </si>
  <si>
    <t>초급</t>
    <phoneticPr fontId="12" type="noConversion"/>
  </si>
  <si>
    <t>분야별 기술인 직무분야실적</t>
    <phoneticPr fontId="12" type="noConversion"/>
  </si>
  <si>
    <t>15. 평가의 공정성·적정성 저해</t>
    <phoneticPr fontId="12" type="noConversion"/>
  </si>
  <si>
    <t>15-1. 제안서 작성위반</t>
    <phoneticPr fontId="12" type="noConversion"/>
  </si>
  <si>
    <t>16. 주요벌점</t>
    <phoneticPr fontId="12" type="noConversion"/>
  </si>
  <si>
    <t>회사명</t>
    <phoneticPr fontId="12" type="noConversion"/>
  </si>
  <si>
    <t>17. LH 등 퇴직자 재직 현황 확인서</t>
    <phoneticPr fontId="12" type="noConversion"/>
  </si>
  <si>
    <t>18. 업무중첩도</t>
    <phoneticPr fontId="12" type="noConversion"/>
  </si>
  <si>
    <t>19. 서     약      서</t>
    <phoneticPr fontId="12" type="noConversion"/>
  </si>
  <si>
    <t>20.  참여기술인 동의서</t>
    <phoneticPr fontId="12" type="noConversion"/>
  </si>
  <si>
    <t>21.  확    인    서</t>
    <phoneticPr fontId="12" type="noConversion"/>
  </si>
  <si>
    <t>인정일수</t>
    <phoneticPr fontId="12" type="noConversion"/>
  </si>
  <si>
    <t xml:space="preserve">    4) 영업정지 , 벌점 , 품질미흡</t>
    <phoneticPr fontId="12" type="noConversion"/>
  </si>
  <si>
    <t>R25DC00000000</t>
    <phoneticPr fontId="12" type="noConversion"/>
  </si>
  <si>
    <t>* 공동수급체 구성원사는 아래로 복사하여 작성</t>
    <phoneticPr fontId="12" type="noConversion"/>
  </si>
  <si>
    <t>지분율</t>
    <phoneticPr fontId="12" type="noConversion"/>
  </si>
  <si>
    <t>심사점수</t>
    <phoneticPr fontId="12" type="noConversion"/>
  </si>
  <si>
    <t>통합평가방식 산출(10% 환산)</t>
    <phoneticPr fontId="12" type="noConversion"/>
  </si>
  <si>
    <t>심사실적</t>
    <phoneticPr fontId="12" type="noConversion"/>
  </si>
  <si>
    <t>심사점수</t>
    <phoneticPr fontId="12" type="noConversion"/>
  </si>
  <si>
    <t>* 각 세부심사항목별(4번시트부터)로 작성하면 이 시트에 값이 연계됩니다.</t>
    <phoneticPr fontId="12" type="noConversion"/>
  </si>
  <si>
    <t>A-</t>
    <phoneticPr fontId="12" type="noConversion"/>
  </si>
  <si>
    <t>합계</t>
    <phoneticPr fontId="12" type="noConversion"/>
  </si>
  <si>
    <t>지분율</t>
    <phoneticPr fontId="12" type="noConversion"/>
  </si>
  <si>
    <t>점수</t>
    <phoneticPr fontId="22" type="noConversion"/>
  </si>
  <si>
    <t>* 공동수급체 구성원사는 아래로 복사하여 작성(구성원사의 심사점수를 합산한 후 10% 환산)</t>
    <phoneticPr fontId="12" type="noConversion"/>
  </si>
  <si>
    <t>실적비율(A/B)</t>
    <phoneticPr fontId="12" type="noConversion"/>
  </si>
  <si>
    <t>심사비율</t>
    <phoneticPr fontId="12" type="noConversion"/>
  </si>
  <si>
    <t>* 공동수급체 구성원사는 아래로 복사하여 작성(구성원사의 심사비율을 합산한 후 점수부여)</t>
    <phoneticPr fontId="12" type="noConversion"/>
  </si>
  <si>
    <t>2. 회사명(설립연도) :</t>
    <phoneticPr fontId="12" type="noConversion"/>
  </si>
  <si>
    <t>1. 회사명(설립연도) :</t>
    <phoneticPr fontId="12" type="noConversion"/>
  </si>
  <si>
    <t>합산비율</t>
    <phoneticPr fontId="12" type="noConversion"/>
  </si>
  <si>
    <t>(10%환산)</t>
    <phoneticPr fontId="12" type="noConversion"/>
  </si>
  <si>
    <t>심사점수</t>
    <phoneticPr fontId="12" type="noConversion"/>
  </si>
  <si>
    <t>* 공동수급체 구성원사는 아래로 복사하여 작성(구성원사의 심사실적을 합산한 후 점수부여)</t>
    <phoneticPr fontId="12" type="noConversion"/>
  </si>
  <si>
    <t>* 공동수급체 구성원사는 아래로 복사하여 작성(구성원사의 심사점수를 합산)</t>
    <phoneticPr fontId="12" type="noConversion"/>
  </si>
  <si>
    <t>합산점수</t>
    <phoneticPr fontId="12" type="noConversion"/>
  </si>
  <si>
    <t>최근 1년간 월 평균 고용인원</t>
    <phoneticPr fontId="12" type="noConversion"/>
  </si>
  <si>
    <t>13. 교체빈도</t>
    <phoneticPr fontId="12" type="noConversion"/>
  </si>
  <si>
    <t>교체빈도율</t>
    <phoneticPr fontId="12" type="noConversion"/>
  </si>
  <si>
    <t>참여기술자</t>
    <phoneticPr fontId="12" type="noConversion"/>
  </si>
  <si>
    <r>
      <t xml:space="preserve">최근 </t>
    </r>
    <r>
      <rPr>
        <sz val="11"/>
        <rFont val="돋움"/>
        <family val="3"/>
        <charset val="129"/>
      </rPr>
      <t xml:space="preserve">1년간
</t>
    </r>
    <r>
      <rPr>
        <sz val="11"/>
        <rFont val="돋움"/>
        <family val="3"/>
        <charset val="129"/>
      </rPr>
      <t>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12" type="noConversion"/>
  </si>
  <si>
    <t>(참여감리원전체를 대상)</t>
    <phoneticPr fontId="12" type="noConversion"/>
  </si>
  <si>
    <t>감점 처리 방법</t>
    <phoneticPr fontId="12" type="noConversion"/>
  </si>
  <si>
    <t>상주기술자</t>
    <phoneticPr fontId="12" type="noConversion"/>
  </si>
  <si>
    <t>최근 1년간 교체 1회당 0.25점 감점</t>
    <phoneticPr fontId="12" type="noConversion"/>
  </si>
  <si>
    <t>기술지원기술자</t>
    <phoneticPr fontId="12" type="noConversion"/>
  </si>
  <si>
    <t>최근 1년간 교체 1회당 0.1점 감점</t>
    <phoneticPr fontId="12" type="noConversion"/>
  </si>
  <si>
    <r>
      <t>합계</t>
    </r>
    <r>
      <rPr>
        <b/>
        <u/>
        <sz val="12"/>
        <rFont val="돋움"/>
        <family val="3"/>
        <charset val="129"/>
      </rPr>
      <t xml:space="preserve">
[60]</t>
    </r>
    <phoneticPr fontId="12" type="noConversion"/>
  </si>
  <si>
    <t>건설사업관리
용역사업자</t>
    <phoneticPr fontId="12" type="noConversion"/>
  </si>
  <si>
    <t>(책임)</t>
    <phoneticPr fontId="12" type="noConversion"/>
  </si>
  <si>
    <t>(건축)</t>
    <phoneticPr fontId="12" type="noConversion"/>
  </si>
  <si>
    <t>(안전)</t>
    <phoneticPr fontId="12" type="noConversion"/>
  </si>
  <si>
    <t>(토목)</t>
    <phoneticPr fontId="12" type="noConversion"/>
  </si>
  <si>
    <t>(기계)</t>
    <phoneticPr fontId="12" type="noConversion"/>
  </si>
  <si>
    <t>(기술지원 건축)</t>
    <phoneticPr fontId="12" type="noConversion"/>
  </si>
  <si>
    <t>(기술지원 토목)</t>
    <phoneticPr fontId="12" type="noConversion"/>
  </si>
  <si>
    <t>(기술지원 기계)</t>
    <phoneticPr fontId="12" type="noConversion"/>
  </si>
  <si>
    <t xml:space="preserve">    9) 교체빈도</t>
    <phoneticPr fontId="12" type="noConversion"/>
  </si>
  <si>
    <t xml:space="preserve">   10) 유사용역수행실적</t>
    <phoneticPr fontId="12" type="noConversion"/>
  </si>
  <si>
    <t xml:space="preserve">   11) 참여기술인 자격사항</t>
    <phoneticPr fontId="12" type="noConversion"/>
  </si>
  <si>
    <t xml:space="preserve">   12) 참여기술인 경력사항</t>
    <phoneticPr fontId="12" type="noConversion"/>
  </si>
  <si>
    <t xml:space="preserve">   13) 교육훈련</t>
    <phoneticPr fontId="12" type="noConversion"/>
  </si>
  <si>
    <t xml:space="preserve">   14) 인력고용</t>
    <phoneticPr fontId="12" type="noConversion"/>
  </si>
  <si>
    <t xml:space="preserve">   15) 공정거래</t>
    <phoneticPr fontId="12" type="noConversion"/>
  </si>
  <si>
    <t xml:space="preserve">   16) 평가의 공정성.적정성 저해, 제안서 작성위반</t>
    <phoneticPr fontId="12" type="noConversion"/>
  </si>
  <si>
    <t xml:space="preserve">   17) 주요벌점</t>
    <phoneticPr fontId="12" type="noConversion"/>
  </si>
  <si>
    <t xml:space="preserve">   19) 업무중첩도</t>
    <phoneticPr fontId="12" type="noConversion"/>
  </si>
  <si>
    <t xml:space="preserve">   20) 서약서</t>
    <phoneticPr fontId="12" type="noConversion"/>
  </si>
  <si>
    <t xml:space="preserve">   21) 참여기술인 동의서</t>
    <phoneticPr fontId="12" type="noConversion"/>
  </si>
  <si>
    <t xml:space="preserve">   22) 확인서{민간투자(BTL)사업 건설사업관리용역일 경우 반드시 합본하여 제출하여야함}</t>
    <phoneticPr fontId="12" type="noConversion"/>
  </si>
  <si>
    <t>6. 위의 제출방법에 따라  각 시트(22항목)를 출력,  관련 증빙서류를 합철(1권)하여 제출하시기 바랍니다.</t>
    <phoneticPr fontId="12" type="noConversion"/>
  </si>
  <si>
    <t>회사명</t>
    <phoneticPr fontId="12" type="noConversion"/>
  </si>
  <si>
    <t>전문가역량[45]</t>
    <phoneticPr fontId="12" type="noConversion"/>
  </si>
  <si>
    <t>소
계
[45]</t>
    <phoneticPr fontId="12" type="noConversion"/>
  </si>
  <si>
    <t>교체빈도
[5]</t>
    <phoneticPr fontId="12" type="noConversion"/>
  </si>
  <si>
    <t>건설사업관리용역사업자
[3]</t>
    <phoneticPr fontId="12" type="noConversion"/>
  </si>
  <si>
    <t>참여기술인
[2]</t>
    <phoneticPr fontId="12" type="noConversion"/>
  </si>
  <si>
    <t xml:space="preserve">   18) LH 등 퇴직자 참여여부(공고문 참고, 양식1~3 포함)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</si>
</sst>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"/>
    <numFmt numFmtId="177" formatCode="_-* #,##0.0_-;\-* #,##0.0_-;_-* &quot;-&quot;_-;_-@_-"/>
    <numFmt numFmtId="178" formatCode="_ * #,##0_ ;_ * \-#,##0_ ;_ * &quot;-&quot;_ ;_ @_ "/>
    <numFmt numFmtId="179" formatCode="_ * #,##0.00_ ;_ * \-#,##0.00_ ;_ * &quot;-&quot;??_ ;_ @_ "/>
    <numFmt numFmtId="180" formatCode="_ &quot;SFr.&quot;\ * #,##0.00_ ;_ &quot;SFr.&quot;\ * \-#,##0.00_ ;_ &quot;SFr.&quot;\ * &quot;-&quot;??_ ;_ @_ "/>
    <numFmt numFmtId="181" formatCode="#,##0;[Red]&quot;-&quot;#,##0"/>
    <numFmt numFmtId="182" formatCode="_-* #,##0.0_-;\-* #,##0.0_-;_-* &quot;-&quot;??_-;_-@_-"/>
    <numFmt numFmtId="183" formatCode="0_ "/>
    <numFmt numFmtId="184" formatCode="_-* #,##0.00_-;\-* #,##0.00_-;_-* &quot;-&quot;_-;_-@_-"/>
    <numFmt numFmtId="185" formatCode="0_);[Red]\(0\)"/>
    <numFmt numFmtId="186" formatCode="0.00_);[Red]\(0.00\)"/>
    <numFmt numFmtId="187" formatCode="0.0_ "/>
    <numFmt numFmtId="188" formatCode="0.00_ "/>
    <numFmt numFmtId="189" formatCode="0.0000%"/>
    <numFmt numFmtId="190" formatCode="0.0_);[Red]\(0.0\)"/>
    <numFmt numFmtId="191" formatCode="_-* #,##0.0000_-;\-* #,##0.0000_-;_-* &quot;-&quot;_-;_-@_-"/>
  </numFmts>
  <fonts count="8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u/>
      <sz val="14"/>
      <name val="돋움"/>
      <family val="3"/>
      <charset val="129"/>
    </font>
    <font>
      <b/>
      <sz val="16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u/>
      <sz val="12"/>
      <name val="돋움"/>
      <family val="3"/>
      <charset val="129"/>
    </font>
    <font>
      <b/>
      <u/>
      <sz val="12"/>
      <name val="Symbol"/>
      <family val="1"/>
      <charset val="2"/>
    </font>
    <font>
      <b/>
      <u/>
      <sz val="16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sz val="15"/>
      <name val="돋움"/>
      <family val="3"/>
      <charset val="129"/>
    </font>
    <font>
      <sz val="12"/>
      <name val="궁서"/>
      <family val="1"/>
      <charset val="129"/>
    </font>
    <font>
      <b/>
      <sz val="11"/>
      <name val="궁서"/>
      <family val="1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name val="궁서"/>
      <family val="1"/>
      <charset val="129"/>
    </font>
    <font>
      <sz val="11"/>
      <name val="궁서"/>
      <family val="1"/>
      <charset val="129"/>
    </font>
    <font>
      <b/>
      <sz val="11"/>
      <color indexed="10"/>
      <name val="궁서"/>
      <family val="1"/>
      <charset val="129"/>
    </font>
    <font>
      <b/>
      <sz val="14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sz val="11"/>
      <color indexed="10"/>
      <name val="궁서"/>
      <family val="1"/>
      <charset val="129"/>
    </font>
    <font>
      <b/>
      <sz val="10"/>
      <name val="궁서"/>
      <family val="1"/>
      <charset val="129"/>
    </font>
    <font>
      <sz val="10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i/>
      <u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18"/>
      <name val="돋움"/>
      <family val="3"/>
      <charset val="129"/>
    </font>
    <font>
      <b/>
      <sz val="11"/>
      <color rgb="FFFF0000"/>
      <name val="궁서"/>
      <family val="1"/>
      <charset val="129"/>
    </font>
    <font>
      <sz val="11"/>
      <color rgb="FFFF0000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0" tint="-0.1499984740745262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8"/>
      <name val="돋움"/>
      <family val="3"/>
      <charset val="129"/>
    </font>
    <font>
      <sz val="9"/>
      <name val="돋움체"/>
      <family val="3"/>
      <charset val="129"/>
    </font>
    <font>
      <b/>
      <sz val="10"/>
      <color indexed="10"/>
      <name val="궁서"/>
      <family val="1"/>
      <charset val="129"/>
    </font>
    <font>
      <b/>
      <sz val="18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2"/>
      <color theme="1"/>
      <name val="돋움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76">
    <xf numFmtId="0" fontId="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6" fillId="0" borderId="0"/>
    <xf numFmtId="9" fontId="3" fillId="0" borderId="0" applyFont="0" applyFill="0" applyBorder="0" applyAlignment="0" applyProtection="0"/>
    <xf numFmtId="0" fontId="4" fillId="0" borderId="0"/>
    <xf numFmtId="41" fontId="3" fillId="0" borderId="0" applyFont="0" applyFill="0" applyBorder="0" applyAlignment="0" applyProtection="0"/>
    <xf numFmtId="3" fontId="5" fillId="0" borderId="0" applyFont="0" applyFill="0" applyBorder="0" applyAlignment="0" applyProtection="0"/>
    <xf numFmtId="43" fontId="5" fillId="0" borderId="0" applyFont="0" applyFill="0" applyAlignment="0" applyProtection="0"/>
    <xf numFmtId="0" fontId="6" fillId="0" borderId="0"/>
    <xf numFmtId="9" fontId="2" fillId="0" borderId="0" applyFont="0" applyFill="0" applyBorder="0" applyAlignment="0" applyProtection="0"/>
    <xf numFmtId="0" fontId="58" fillId="16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4" borderId="54" applyNumberFormat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2" fillId="35" borderId="55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7" borderId="56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6" fillId="0" borderId="57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8" fillId="21" borderId="54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59" applyNumberFormat="0" applyFill="0" applyAlignment="0" applyProtection="0">
      <alignment vertical="center"/>
    </xf>
    <xf numFmtId="0" fontId="71" fillId="0" borderId="60" applyNumberFormat="0" applyFill="0" applyAlignment="0" applyProtection="0">
      <alignment vertical="center"/>
    </xf>
    <xf numFmtId="0" fontId="72" fillId="0" borderId="61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74" fillId="34" borderId="62" applyNumberFormat="0" applyAlignment="0" applyProtection="0">
      <alignment vertical="center"/>
    </xf>
    <xf numFmtId="42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779">
    <xf numFmtId="0" fontId="0" fillId="0" borderId="0" xfId="0"/>
    <xf numFmtId="0" fontId="9" fillId="2" borderId="0" xfId="18" applyFont="1" applyFill="1"/>
    <xf numFmtId="0" fontId="6" fillId="0" borderId="0" xfId="18"/>
    <xf numFmtId="0" fontId="6" fillId="2" borderId="0" xfId="18" applyFill="1"/>
    <xf numFmtId="0" fontId="6" fillId="3" borderId="3" xfId="18" applyFill="1" applyBorder="1"/>
    <xf numFmtId="0" fontId="6" fillId="4" borderId="4" xfId="18" applyFill="1" applyBorder="1"/>
    <xf numFmtId="0" fontId="10" fillId="5" borderId="5" xfId="18" applyFont="1" applyFill="1" applyBorder="1" applyAlignment="1">
      <alignment horizontal="center"/>
    </xf>
    <xf numFmtId="0" fontId="11" fillId="6" borderId="6" xfId="18" applyFont="1" applyFill="1" applyBorder="1" applyAlignment="1">
      <alignment horizontal="center"/>
    </xf>
    <xf numFmtId="0" fontId="10" fillId="5" borderId="6" xfId="18" applyFont="1" applyFill="1" applyBorder="1" applyAlignment="1">
      <alignment horizontal="center"/>
    </xf>
    <xf numFmtId="0" fontId="10" fillId="5" borderId="7" xfId="18" applyFont="1" applyFill="1" applyBorder="1" applyAlignment="1">
      <alignment horizontal="center"/>
    </xf>
    <xf numFmtId="0" fontId="6" fillId="4" borderId="8" xfId="18" applyFill="1" applyBorder="1"/>
    <xf numFmtId="0" fontId="6" fillId="3" borderId="9" xfId="18" applyFill="1" applyBorder="1"/>
    <xf numFmtId="0" fontId="6" fillId="4" borderId="9" xfId="18" applyFill="1" applyBorder="1"/>
    <xf numFmtId="0" fontId="6" fillId="3" borderId="10" xfId="18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15" applyFont="1" applyAlignment="1">
      <alignment vertical="center"/>
    </xf>
    <xf numFmtId="0" fontId="9" fillId="0" borderId="0" xfId="0" applyFont="1" applyAlignment="1">
      <alignment horizontal="center" vertical="center"/>
    </xf>
    <xf numFmtId="41" fontId="9" fillId="0" borderId="0" xfId="15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11" xfId="0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" fillId="7" borderId="11" xfId="0" applyFont="1" applyFill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left"/>
    </xf>
    <xf numFmtId="0" fontId="13" fillId="0" borderId="0" xfId="0" applyFont="1"/>
    <xf numFmtId="0" fontId="0" fillId="3" borderId="11" xfId="0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0" fillId="0" borderId="0" xfId="0" applyFont="1"/>
    <xf numFmtId="0" fontId="23" fillId="0" borderId="0" xfId="0" applyFont="1"/>
    <xf numFmtId="0" fontId="0" fillId="3" borderId="13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textRotation="255"/>
    </xf>
    <xf numFmtId="0" fontId="0" fillId="7" borderId="11" xfId="0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0" fillId="7" borderId="12" xfId="0" applyFill="1" applyBorder="1" applyAlignment="1">
      <alignment horizontal="center" vertical="center"/>
    </xf>
    <xf numFmtId="41" fontId="0" fillId="7" borderId="11" xfId="15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textRotation="255"/>
    </xf>
    <xf numFmtId="0" fontId="0" fillId="7" borderId="8" xfId="0" applyFill="1" applyBorder="1" applyAlignment="1">
      <alignment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8" xfId="0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41" fontId="0" fillId="3" borderId="11" xfId="15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0" fillId="7" borderId="0" xfId="0" applyFill="1"/>
    <xf numFmtId="0" fontId="16" fillId="7" borderId="11" xfId="0" applyFont="1" applyFill="1" applyBorder="1" applyAlignment="1">
      <alignment horizontal="center" vertical="center"/>
    </xf>
    <xf numFmtId="0" fontId="17" fillId="7" borderId="0" xfId="0" applyFont="1" applyFill="1" applyAlignment="1">
      <alignment vertical="center"/>
    </xf>
    <xf numFmtId="0" fontId="18" fillId="7" borderId="0" xfId="0" applyFont="1" applyFill="1" applyAlignment="1">
      <alignment vertical="center"/>
    </xf>
    <xf numFmtId="0" fontId="27" fillId="7" borderId="0" xfId="0" applyFont="1" applyFill="1"/>
    <xf numFmtId="0" fontId="21" fillId="7" borderId="0" xfId="0" applyFont="1" applyFill="1" applyAlignment="1">
      <alignment vertical="center"/>
    </xf>
    <xf numFmtId="0" fontId="18" fillId="7" borderId="0" xfId="0" applyFont="1" applyFill="1" applyAlignment="1">
      <alignment horizontal="center" vertical="center"/>
    </xf>
    <xf numFmtId="0" fontId="21" fillId="7" borderId="0" xfId="0" applyFont="1" applyFill="1" applyAlignment="1">
      <alignment horizontal="left" vertical="center"/>
    </xf>
    <xf numFmtId="0" fontId="21" fillId="7" borderId="0" xfId="0" applyFont="1" applyFill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1" fontId="14" fillId="3" borderId="11" xfId="15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41" fontId="14" fillId="7" borderId="11" xfId="15" applyFont="1" applyFill="1" applyBorder="1" applyAlignment="1">
      <alignment horizontal="center" vertical="center"/>
    </xf>
    <xf numFmtId="177" fontId="14" fillId="7" borderId="11" xfId="15" applyNumberFormat="1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 wrapText="1"/>
    </xf>
    <xf numFmtId="14" fontId="0" fillId="7" borderId="11" xfId="0" applyNumberForma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14" fontId="9" fillId="7" borderId="11" xfId="0" quotePrefix="1" applyNumberFormat="1" applyFont="1" applyFill="1" applyBorder="1" applyAlignment="1">
      <alignment vertical="center"/>
    </xf>
    <xf numFmtId="0" fontId="9" fillId="2" borderId="11" xfId="0" applyFont="1" applyFill="1" applyBorder="1" applyAlignment="1">
      <alignment horizontal="center" vertical="center"/>
    </xf>
    <xf numFmtId="184" fontId="17" fillId="0" borderId="9" xfId="15" applyNumberFormat="1" applyFont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vertical="center"/>
    </xf>
    <xf numFmtId="0" fontId="18" fillId="7" borderId="0" xfId="0" applyFont="1" applyFill="1" applyBorder="1" applyAlignment="1">
      <alignment horizontal="right" vertical="center"/>
    </xf>
    <xf numFmtId="0" fontId="18" fillId="7" borderId="0" xfId="0" applyFont="1" applyFill="1" applyBorder="1"/>
    <xf numFmtId="0" fontId="18" fillId="7" borderId="0" xfId="0" applyFont="1" applyFill="1" applyBorder="1" applyAlignment="1">
      <alignment horizontal="left" vertical="center"/>
    </xf>
    <xf numFmtId="0" fontId="0" fillId="6" borderId="0" xfId="0" applyFill="1" applyAlignment="1">
      <alignment vertical="center"/>
    </xf>
    <xf numFmtId="0" fontId="17" fillId="0" borderId="0" xfId="0" applyFont="1" applyAlignment="1">
      <alignment vertical="center"/>
    </xf>
    <xf numFmtId="0" fontId="18" fillId="0" borderId="3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1" xfId="0" applyBorder="1" applyAlignment="1">
      <alignment vertical="center"/>
    </xf>
    <xf numFmtId="0" fontId="27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9" fillId="7" borderId="11" xfId="0" quotePrefix="1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8" borderId="32" xfId="0" applyFont="1" applyFill="1" applyBorder="1" applyAlignment="1">
      <alignment vertical="center"/>
    </xf>
    <xf numFmtId="0" fontId="0" fillId="8" borderId="33" xfId="0" applyFill="1" applyBorder="1" applyAlignment="1">
      <alignment vertical="center"/>
    </xf>
    <xf numFmtId="0" fontId="0" fillId="8" borderId="34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31" fillId="8" borderId="0" xfId="0" applyFont="1" applyFill="1"/>
    <xf numFmtId="0" fontId="35" fillId="8" borderId="0" xfId="0" applyFont="1" applyFill="1"/>
    <xf numFmtId="0" fontId="0" fillId="4" borderId="36" xfId="0" applyFill="1" applyBorder="1" applyAlignment="1">
      <alignment horizontal="center" vertical="center"/>
    </xf>
    <xf numFmtId="0" fontId="0" fillId="3" borderId="8" xfId="0" applyFill="1" applyBorder="1"/>
    <xf numFmtId="55" fontId="0" fillId="3" borderId="8" xfId="0" applyNumberFormat="1" applyFill="1" applyBorder="1"/>
    <xf numFmtId="185" fontId="0" fillId="3" borderId="8" xfId="0" applyNumberFormat="1" applyFill="1" applyBorder="1"/>
    <xf numFmtId="0" fontId="0" fillId="0" borderId="11" xfId="0" applyBorder="1"/>
    <xf numFmtId="0" fontId="15" fillId="3" borderId="11" xfId="0" applyFont="1" applyFill="1" applyBorder="1"/>
    <xf numFmtId="0" fontId="0" fillId="3" borderId="11" xfId="0" applyFill="1" applyBorder="1"/>
    <xf numFmtId="55" fontId="0" fillId="3" borderId="11" xfId="0" applyNumberFormat="1" applyFill="1" applyBorder="1"/>
    <xf numFmtId="0" fontId="0" fillId="0" borderId="8" xfId="0" applyBorder="1"/>
    <xf numFmtId="0" fontId="0" fillId="3" borderId="0" xfId="0" applyFill="1"/>
    <xf numFmtId="0" fontId="0" fillId="9" borderId="11" xfId="0" applyFill="1" applyBorder="1" applyAlignment="1">
      <alignment horizontal="center"/>
    </xf>
    <xf numFmtId="0" fontId="0" fillId="9" borderId="11" xfId="0" applyFill="1" applyBorder="1"/>
    <xf numFmtId="185" fontId="15" fillId="9" borderId="11" xfId="0" applyNumberFormat="1" applyFont="1" applyFill="1" applyBorder="1"/>
    <xf numFmtId="0" fontId="34" fillId="0" borderId="0" xfId="0" applyFont="1"/>
    <xf numFmtId="14" fontId="0" fillId="0" borderId="11" xfId="0" applyNumberFormat="1" applyFill="1" applyBorder="1" applyAlignment="1">
      <alignment horizontal="center" vertical="center"/>
    </xf>
    <xf numFmtId="185" fontId="0" fillId="3" borderId="11" xfId="0" applyNumberFormat="1" applyFill="1" applyBorder="1" applyAlignment="1">
      <alignment horizontal="center" vertical="center"/>
    </xf>
    <xf numFmtId="0" fontId="18" fillId="10" borderId="1" xfId="0" applyFont="1" applyFill="1" applyBorder="1" applyAlignment="1">
      <alignment vertical="center"/>
    </xf>
    <xf numFmtId="41" fontId="18" fillId="10" borderId="1" xfId="15" applyFont="1" applyFill="1" applyBorder="1" applyAlignment="1">
      <alignment vertical="center"/>
    </xf>
    <xf numFmtId="14" fontId="0" fillId="7" borderId="9" xfId="0" applyNumberFormat="1" applyFill="1" applyBorder="1" applyAlignment="1">
      <alignment horizontal="center" vertical="center"/>
    </xf>
    <xf numFmtId="185" fontId="0" fillId="3" borderId="9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41" fontId="0" fillId="7" borderId="9" xfId="15" applyFont="1" applyFill="1" applyBorder="1" applyAlignment="1">
      <alignment horizontal="center" vertical="center"/>
    </xf>
    <xf numFmtId="41" fontId="0" fillId="3" borderId="9" xfId="15" applyFont="1" applyFill="1" applyBorder="1" applyAlignment="1">
      <alignment horizontal="center" vertical="center"/>
    </xf>
    <xf numFmtId="14" fontId="0" fillId="7" borderId="8" xfId="0" applyNumberFormat="1" applyFill="1" applyBorder="1" applyAlignment="1">
      <alignment horizontal="center" vertical="center"/>
    </xf>
    <xf numFmtId="185" fontId="0" fillId="3" borderId="8" xfId="0" applyNumberFormat="1" applyFill="1" applyBorder="1" applyAlignment="1">
      <alignment horizontal="center" vertical="center"/>
    </xf>
    <xf numFmtId="41" fontId="0" fillId="7" borderId="8" xfId="15" applyFont="1" applyFill="1" applyBorder="1" applyAlignment="1">
      <alignment horizontal="center" vertical="center"/>
    </xf>
    <xf numFmtId="41" fontId="0" fillId="3" borderId="8" xfId="15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14" fontId="0" fillId="3" borderId="21" xfId="0" applyNumberFormat="1" applyFill="1" applyBorder="1" applyAlignment="1">
      <alignment horizontal="center" vertical="center"/>
    </xf>
    <xf numFmtId="185" fontId="0" fillId="3" borderId="21" xfId="0" applyNumberFormat="1" applyFill="1" applyBorder="1" applyAlignment="1">
      <alignment horizontal="center" vertical="center"/>
    </xf>
    <xf numFmtId="41" fontId="0" fillId="3" borderId="21" xfId="15" applyFont="1" applyFill="1" applyBorder="1" applyAlignment="1">
      <alignment horizontal="center" vertical="center"/>
    </xf>
    <xf numFmtId="41" fontId="0" fillId="3" borderId="22" xfId="15" applyFont="1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14" fontId="0" fillId="3" borderId="38" xfId="0" applyNumberFormat="1" applyFill="1" applyBorder="1" applyAlignment="1">
      <alignment horizontal="center" vertical="center"/>
    </xf>
    <xf numFmtId="185" fontId="0" fillId="3" borderId="38" xfId="0" applyNumberFormat="1" applyFill="1" applyBorder="1" applyAlignment="1">
      <alignment horizontal="center" vertical="center"/>
    </xf>
    <xf numFmtId="41" fontId="0" fillId="3" borderId="38" xfId="15" applyFont="1" applyFill="1" applyBorder="1" applyAlignment="1">
      <alignment horizontal="center" vertical="center"/>
    </xf>
    <xf numFmtId="41" fontId="0" fillId="3" borderId="39" xfId="15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4" fontId="0" fillId="2" borderId="21" xfId="0" applyNumberFormat="1" applyFill="1" applyBorder="1" applyAlignment="1">
      <alignment horizontal="center" vertical="center"/>
    </xf>
    <xf numFmtId="185" fontId="0" fillId="2" borderId="21" xfId="0" applyNumberFormat="1" applyFill="1" applyBorder="1" applyAlignment="1">
      <alignment horizontal="center" vertical="center"/>
    </xf>
    <xf numFmtId="41" fontId="0" fillId="2" borderId="21" xfId="15" applyFont="1" applyFill="1" applyBorder="1" applyAlignment="1">
      <alignment horizontal="center" vertical="center"/>
    </xf>
    <xf numFmtId="41" fontId="0" fillId="2" borderId="22" xfId="15" applyFont="1" applyFill="1" applyBorder="1" applyAlignment="1">
      <alignment horizontal="center" vertical="center"/>
    </xf>
    <xf numFmtId="0" fontId="27" fillId="2" borderId="21" xfId="0" applyFont="1" applyFill="1" applyBorder="1" applyAlignment="1">
      <alignment horizontal="center" vertical="center"/>
    </xf>
    <xf numFmtId="41" fontId="27" fillId="2" borderId="21" xfId="15" applyFont="1" applyFill="1" applyBorder="1" applyAlignment="1">
      <alignment horizontal="center" vertical="center"/>
    </xf>
    <xf numFmtId="0" fontId="37" fillId="0" borderId="0" xfId="0" applyFont="1" applyFill="1" applyAlignment="1">
      <alignment horizontal="left" vertical="center"/>
    </xf>
    <xf numFmtId="0" fontId="14" fillId="7" borderId="0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14" fillId="7" borderId="0" xfId="0" applyFont="1" applyFill="1" applyBorder="1" applyAlignment="1">
      <alignment horizontal="left" vertical="center"/>
    </xf>
    <xf numFmtId="0" fontId="14" fillId="4" borderId="40" xfId="0" applyFont="1" applyFill="1" applyBorder="1" applyAlignment="1">
      <alignment vertical="center"/>
    </xf>
    <xf numFmtId="0" fontId="14" fillId="4" borderId="0" xfId="0" applyFont="1" applyFill="1" applyAlignment="1">
      <alignment horizontal="center" vertical="center"/>
    </xf>
    <xf numFmtId="41" fontId="14" fillId="4" borderId="35" xfId="15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 wrapText="1"/>
    </xf>
    <xf numFmtId="41" fontId="14" fillId="7" borderId="35" xfId="15" applyFont="1" applyFill="1" applyBorder="1" applyAlignment="1">
      <alignment horizontal="center" vertical="center"/>
    </xf>
    <xf numFmtId="182" fontId="14" fillId="7" borderId="11" xfId="0" applyNumberFormat="1" applyFont="1" applyFill="1" applyBorder="1" applyAlignment="1">
      <alignment horizontal="center" vertical="center"/>
    </xf>
    <xf numFmtId="0" fontId="36" fillId="8" borderId="0" xfId="0" applyFont="1" applyFill="1" applyAlignment="1">
      <alignment vertical="center"/>
    </xf>
    <xf numFmtId="0" fontId="39" fillId="8" borderId="0" xfId="0" applyFont="1" applyFill="1"/>
    <xf numFmtId="0" fontId="42" fillId="0" borderId="0" xfId="0" applyFont="1" applyAlignment="1">
      <alignment vertical="center"/>
    </xf>
    <xf numFmtId="0" fontId="0" fillId="11" borderId="11" xfId="0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2" fontId="41" fillId="0" borderId="11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2" fontId="9" fillId="0" borderId="11" xfId="0" applyNumberFormat="1" applyFont="1" applyFill="1" applyBorder="1" applyAlignment="1">
      <alignment horizontal="center" vertical="center"/>
    </xf>
    <xf numFmtId="2" fontId="25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textRotation="255"/>
    </xf>
    <xf numFmtId="0" fontId="14" fillId="0" borderId="11" xfId="0" applyFont="1" applyFill="1" applyBorder="1" applyAlignment="1">
      <alignment horizontal="center" vertical="center" wrapText="1"/>
    </xf>
    <xf numFmtId="176" fontId="41" fillId="0" borderId="11" xfId="0" applyNumberFormat="1" applyFont="1" applyFill="1" applyBorder="1" applyAlignment="1">
      <alignment horizontal="center" vertical="center"/>
    </xf>
    <xf numFmtId="187" fontId="41" fillId="0" borderId="11" xfId="0" applyNumberFormat="1" applyFont="1" applyFill="1" applyBorder="1" applyAlignment="1" applyProtection="1">
      <alignment horizontal="center" vertical="center"/>
    </xf>
    <xf numFmtId="0" fontId="14" fillId="0" borderId="11" xfId="0" applyFont="1" applyFill="1" applyBorder="1" applyAlignment="1">
      <alignment vertical="center" textRotation="255"/>
    </xf>
    <xf numFmtId="187" fontId="9" fillId="0" borderId="11" xfId="0" applyNumberFormat="1" applyFont="1" applyFill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51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41" fontId="0" fillId="3" borderId="41" xfId="15" applyFont="1" applyFill="1" applyBorder="1" applyAlignment="1">
      <alignment horizontal="center" vertical="center"/>
    </xf>
    <xf numFmtId="41" fontId="0" fillId="3" borderId="42" xfId="15" applyFont="1" applyFill="1" applyBorder="1" applyAlignment="1">
      <alignment horizontal="center" vertical="center"/>
    </xf>
    <xf numFmtId="41" fontId="0" fillId="2" borderId="41" xfId="15" applyFont="1" applyFill="1" applyBorder="1" applyAlignment="1">
      <alignment horizontal="center" vertical="center"/>
    </xf>
    <xf numFmtId="41" fontId="27" fillId="2" borderId="41" xfId="15" applyFont="1" applyFill="1" applyBorder="1" applyAlignment="1">
      <alignment horizontal="center" vertical="center"/>
    </xf>
    <xf numFmtId="9" fontId="0" fillId="7" borderId="11" xfId="15" applyNumberFormat="1" applyFont="1" applyFill="1" applyBorder="1" applyAlignment="1">
      <alignment horizontal="center" vertical="center"/>
    </xf>
    <xf numFmtId="9" fontId="0" fillId="7" borderId="8" xfId="15" applyNumberFormat="1" applyFont="1" applyFill="1" applyBorder="1" applyAlignment="1">
      <alignment horizontal="center" vertical="center"/>
    </xf>
    <xf numFmtId="9" fontId="0" fillId="7" borderId="9" xfId="15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9" fillId="7" borderId="24" xfId="0" applyFont="1" applyFill="1" applyBorder="1" applyAlignment="1">
      <alignment horizontal="center" vertical="center"/>
    </xf>
    <xf numFmtId="14" fontId="9" fillId="7" borderId="24" xfId="0" quotePrefix="1" applyNumberFormat="1" applyFont="1" applyFill="1" applyBorder="1" applyAlignment="1">
      <alignment horizontal="center" vertical="center"/>
    </xf>
    <xf numFmtId="14" fontId="9" fillId="7" borderId="33" xfId="0" quotePrefix="1" applyNumberFormat="1" applyFont="1" applyFill="1" applyBorder="1" applyAlignment="1">
      <alignment horizontal="center" vertical="center"/>
    </xf>
    <xf numFmtId="0" fontId="9" fillId="7" borderId="24" xfId="0" quotePrefix="1" applyNumberFormat="1" applyFont="1" applyFill="1" applyBorder="1" applyAlignment="1">
      <alignment horizontal="center" vertical="center"/>
    </xf>
    <xf numFmtId="0" fontId="9" fillId="7" borderId="33" xfId="0" quotePrefix="1" applyNumberFormat="1" applyFont="1" applyFill="1" applyBorder="1" applyAlignment="1">
      <alignment horizontal="center" vertical="center"/>
    </xf>
    <xf numFmtId="184" fontId="9" fillId="7" borderId="33" xfId="15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84" fontId="9" fillId="7" borderId="24" xfId="15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85" fontId="9" fillId="7" borderId="11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6" fontId="15" fillId="0" borderId="11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88" fontId="9" fillId="0" borderId="11" xfId="0" applyNumberFormat="1" applyFont="1" applyFill="1" applyBorder="1" applyAlignment="1">
      <alignment horizontal="center" vertical="center"/>
    </xf>
    <xf numFmtId="55" fontId="0" fillId="14" borderId="11" xfId="0" applyNumberFormat="1" applyFill="1" applyBorder="1"/>
    <xf numFmtId="185" fontId="0" fillId="14" borderId="8" xfId="0" applyNumberFormat="1" applyFill="1" applyBorder="1"/>
    <xf numFmtId="0" fontId="0" fillId="14" borderId="11" xfId="0" applyFill="1" applyBorder="1"/>
    <xf numFmtId="0" fontId="0" fillId="14" borderId="8" xfId="0" applyFill="1" applyBorder="1"/>
    <xf numFmtId="14" fontId="0" fillId="0" borderId="0" xfId="0" applyNumberFormat="1"/>
    <xf numFmtId="14" fontId="52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14" fontId="9" fillId="7" borderId="11" xfId="0" quotePrefix="1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14" fontId="9" fillId="7" borderId="4" xfId="0" applyNumberFormat="1" applyFont="1" applyFill="1" applyBorder="1" applyAlignment="1">
      <alignment horizontal="center" vertical="center"/>
    </xf>
    <xf numFmtId="14" fontId="9" fillId="7" borderId="4" xfId="0" quotePrefix="1" applyNumberFormat="1" applyFont="1" applyFill="1" applyBorder="1" applyAlignment="1">
      <alignment horizontal="center" vertical="center"/>
    </xf>
    <xf numFmtId="187" fontId="9" fillId="0" borderId="30" xfId="13" applyNumberFormat="1" applyFont="1" applyFill="1" applyBorder="1" applyAlignment="1">
      <alignment horizontal="center" vertical="center"/>
    </xf>
    <xf numFmtId="187" fontId="9" fillId="0" borderId="31" xfId="13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85" fontId="15" fillId="0" borderId="0" xfId="0" applyNumberFormat="1" applyFont="1" applyFill="1" applyBorder="1"/>
    <xf numFmtId="0" fontId="0" fillId="0" borderId="0" xfId="0" applyFill="1"/>
    <xf numFmtId="0" fontId="0" fillId="15" borderId="0" xfId="0" applyFill="1" applyAlignment="1">
      <alignment vertical="center"/>
    </xf>
    <xf numFmtId="0" fontId="9" fillId="15" borderId="0" xfId="0" applyFont="1" applyFill="1" applyAlignment="1">
      <alignment horizontal="center" vertical="center"/>
    </xf>
    <xf numFmtId="0" fontId="56" fillId="0" borderId="0" xfId="0" applyFont="1" applyAlignment="1">
      <alignment vertical="center"/>
    </xf>
    <xf numFmtId="0" fontId="57" fillId="0" borderId="0" xfId="0" applyFont="1" applyAlignment="1">
      <alignment vertical="center"/>
    </xf>
    <xf numFmtId="0" fontId="57" fillId="15" borderId="0" xfId="0" applyFont="1" applyFill="1" applyAlignment="1">
      <alignment vertical="center"/>
    </xf>
    <xf numFmtId="0" fontId="0" fillId="3" borderId="11" xfId="0" applyFont="1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4" borderId="0" xfId="0" applyFont="1" applyFill="1" applyBorder="1" applyAlignment="1">
      <alignment vertical="center"/>
    </xf>
    <xf numFmtId="0" fontId="14" fillId="4" borderId="40" xfId="0" applyFont="1" applyFill="1" applyBorder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0" fontId="0" fillId="0" borderId="63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35" xfId="0" applyBorder="1" applyAlignment="1">
      <alignment vertical="center"/>
    </xf>
    <xf numFmtId="14" fontId="0" fillId="0" borderId="12" xfId="0" applyNumberFormat="1" applyBorder="1" applyAlignment="1">
      <alignment horizontal="center" vertical="center"/>
    </xf>
    <xf numFmtId="0" fontId="18" fillId="7" borderId="0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center" vertical="center" textRotation="255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9" fillId="7" borderId="11" xfId="0" applyFont="1" applyFill="1" applyBorder="1" applyAlignment="1">
      <alignment horizontal="center" vertical="center"/>
    </xf>
    <xf numFmtId="2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vertical="center"/>
    </xf>
    <xf numFmtId="0" fontId="53" fillId="0" borderId="0" xfId="0" applyFont="1" applyBorder="1" applyAlignment="1">
      <alignment horizontal="left" vertical="center"/>
    </xf>
    <xf numFmtId="0" fontId="53" fillId="0" borderId="31" xfId="0" applyFont="1" applyBorder="1" applyAlignment="1">
      <alignment horizontal="left" vertical="center"/>
    </xf>
    <xf numFmtId="0" fontId="0" fillId="0" borderId="24" xfId="0" applyFont="1" applyBorder="1" applyAlignment="1">
      <alignment vertical="center"/>
    </xf>
    <xf numFmtId="0" fontId="17" fillId="0" borderId="35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0" fillId="0" borderId="24" xfId="0" applyFont="1" applyBorder="1" applyAlignment="1">
      <alignment horizontal="right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24" xfId="0" applyFont="1" applyBorder="1" applyAlignment="1">
      <alignment horizontal="left" vertical="center" indent="1"/>
    </xf>
    <xf numFmtId="0" fontId="2" fillId="0" borderId="24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0" fillId="0" borderId="24" xfId="0" applyFont="1" applyBorder="1" applyAlignment="1">
      <alignment horizontal="left" vertical="center"/>
    </xf>
    <xf numFmtId="2" fontId="0" fillId="0" borderId="11" xfId="0" applyNumberFormat="1" applyBorder="1" applyAlignment="1">
      <alignment vertical="center"/>
    </xf>
    <xf numFmtId="2" fontId="0" fillId="0" borderId="9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15" fillId="0" borderId="11" xfId="0" applyFont="1" applyBorder="1" applyAlignment="1">
      <alignment horizontal="left" vertical="center"/>
    </xf>
    <xf numFmtId="0" fontId="15" fillId="0" borderId="65" xfId="0" applyFont="1" applyBorder="1" applyAlignment="1">
      <alignment horizontal="left" vertical="center"/>
    </xf>
    <xf numFmtId="2" fontId="15" fillId="0" borderId="64" xfId="0" applyNumberFormat="1" applyFont="1" applyBorder="1" applyAlignment="1">
      <alignment vertical="center"/>
    </xf>
    <xf numFmtId="43" fontId="15" fillId="0" borderId="64" xfId="0" applyNumberFormat="1" applyFont="1" applyBorder="1" applyAlignment="1">
      <alignment horizontal="center" vertical="center"/>
    </xf>
    <xf numFmtId="184" fontId="17" fillId="0" borderId="67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41" fontId="2" fillId="2" borderId="11" xfId="15" applyFont="1" applyFill="1" applyBorder="1" applyAlignment="1">
      <alignment horizontal="center" vertical="center"/>
    </xf>
    <xf numFmtId="41" fontId="2" fillId="2" borderId="11" xfId="13" applyNumberFormat="1" applyFont="1" applyFill="1" applyBorder="1" applyAlignment="1">
      <alignment horizontal="center" vertical="center"/>
    </xf>
    <xf numFmtId="41" fontId="2" fillId="3" borderId="11" xfId="15" applyFont="1" applyFill="1" applyBorder="1" applyAlignment="1">
      <alignment vertical="center"/>
    </xf>
    <xf numFmtId="41" fontId="2" fillId="3" borderId="11" xfId="15" applyFont="1" applyFill="1" applyBorder="1" applyAlignment="1">
      <alignment horizontal="center" vertical="center"/>
    </xf>
    <xf numFmtId="41" fontId="2" fillId="3" borderId="11" xfId="1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76" fillId="0" borderId="11" xfId="0" applyFont="1" applyBorder="1" applyAlignment="1">
      <alignment horizontal="center" vertical="center" wrapText="1"/>
    </xf>
    <xf numFmtId="41" fontId="76" fillId="0" borderId="11" xfId="54" applyFont="1" applyBorder="1" applyAlignment="1">
      <alignment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36" xfId="0" applyFont="1" applyFill="1" applyBorder="1" applyAlignment="1">
      <alignment horizontal="center" vertical="center"/>
    </xf>
    <xf numFmtId="0" fontId="76" fillId="0" borderId="36" xfId="0" applyFont="1" applyBorder="1" applyAlignment="1">
      <alignment horizontal="center" vertical="center" wrapText="1"/>
    </xf>
    <xf numFmtId="41" fontId="76" fillId="0" borderId="36" xfId="54" applyFont="1" applyBorder="1" applyAlignment="1">
      <alignment vertical="center" wrapText="1"/>
    </xf>
    <xf numFmtId="0" fontId="9" fillId="7" borderId="36" xfId="0" applyFont="1" applyFill="1" applyBorder="1" applyAlignment="1">
      <alignment horizontal="center" vertical="center" wrapText="1"/>
    </xf>
    <xf numFmtId="185" fontId="9" fillId="7" borderId="36" xfId="0" quotePrefix="1" applyNumberFormat="1" applyFont="1" applyFill="1" applyBorder="1" applyAlignment="1">
      <alignment horizontal="center" vertical="center"/>
    </xf>
    <xf numFmtId="43" fontId="9" fillId="7" borderId="8" xfId="0" applyNumberFormat="1" applyFont="1" applyFill="1" applyBorder="1" applyAlignment="1">
      <alignment horizontal="center" vertical="center" wrapText="1"/>
    </xf>
    <xf numFmtId="185" fontId="9" fillId="7" borderId="8" xfId="0" quotePrefix="1" applyNumberFormat="1" applyFont="1" applyFill="1" applyBorder="1" applyAlignment="1">
      <alignment horizontal="center" vertical="center"/>
    </xf>
    <xf numFmtId="0" fontId="77" fillId="0" borderId="0" xfId="0" applyFont="1"/>
    <xf numFmtId="0" fontId="17" fillId="0" borderId="0" xfId="0" applyFont="1" applyFill="1" applyBorder="1" applyAlignment="1">
      <alignment horizontal="center" vertical="center"/>
    </xf>
    <xf numFmtId="41" fontId="21" fillId="0" borderId="5" xfId="15" applyFont="1" applyFill="1" applyBorder="1" applyAlignment="1">
      <alignment vertical="center"/>
    </xf>
    <xf numFmtId="41" fontId="9" fillId="0" borderId="11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0" fillId="0" borderId="0" xfId="0" applyFont="1" applyAlignment="1">
      <alignment horizontal="center"/>
    </xf>
    <xf numFmtId="0" fontId="0" fillId="0" borderId="36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90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187" fontId="9" fillId="0" borderId="11" xfId="0" applyNumberFormat="1" applyFont="1" applyFill="1" applyBorder="1" applyAlignment="1">
      <alignment horizontal="center" vertical="center"/>
    </xf>
    <xf numFmtId="183" fontId="40" fillId="0" borderId="0" xfId="0" applyNumberFormat="1" applyFont="1" applyFill="1" applyAlignment="1">
      <alignment vertical="center"/>
    </xf>
    <xf numFmtId="183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13" fillId="7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3" borderId="11" xfId="0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2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32" fillId="39" borderId="35" xfId="0" applyFont="1" applyFill="1" applyBorder="1" applyAlignment="1">
      <alignment vertical="center"/>
    </xf>
    <xf numFmtId="0" fontId="33" fillId="39" borderId="2" xfId="0" applyFont="1" applyFill="1" applyBorder="1" applyAlignment="1">
      <alignment vertical="center"/>
    </xf>
    <xf numFmtId="0" fontId="0" fillId="39" borderId="2" xfId="0" applyFill="1" applyBorder="1" applyAlignment="1">
      <alignment vertical="center"/>
    </xf>
    <xf numFmtId="0" fontId="0" fillId="39" borderId="12" xfId="0" applyFill="1" applyBorder="1" applyAlignment="1">
      <alignment vertical="center"/>
    </xf>
    <xf numFmtId="0" fontId="32" fillId="40" borderId="35" xfId="0" applyFont="1" applyFill="1" applyBorder="1" applyAlignment="1">
      <alignment vertical="center"/>
    </xf>
    <xf numFmtId="0" fontId="33" fillId="40" borderId="2" xfId="0" applyFont="1" applyFill="1" applyBorder="1" applyAlignment="1">
      <alignment vertical="center"/>
    </xf>
    <xf numFmtId="0" fontId="0" fillId="40" borderId="2" xfId="0" applyFill="1" applyBorder="1" applyAlignment="1">
      <alignment vertical="center"/>
    </xf>
    <xf numFmtId="0" fontId="0" fillId="40" borderId="12" xfId="0" applyFill="1" applyBorder="1" applyAlignment="1">
      <alignment vertical="center"/>
    </xf>
    <xf numFmtId="14" fontId="0" fillId="7" borderId="4" xfId="0" applyNumberFormat="1" applyFill="1" applyBorder="1" applyAlignment="1">
      <alignment horizontal="center" vertical="center"/>
    </xf>
    <xf numFmtId="185" fontId="0" fillId="3" borderId="4" xfId="0" applyNumberFormat="1" applyFill="1" applyBorder="1" applyAlignment="1">
      <alignment horizontal="center" vertical="center"/>
    </xf>
    <xf numFmtId="41" fontId="0" fillId="7" borderId="4" xfId="15" applyFont="1" applyFill="1" applyBorder="1" applyAlignment="1">
      <alignment horizontal="center" vertical="center"/>
    </xf>
    <xf numFmtId="14" fontId="0" fillId="0" borderId="2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  <xf numFmtId="14" fontId="0" fillId="0" borderId="11" xfId="0" applyNumberFormat="1" applyBorder="1" applyAlignment="1">
      <alignment horizontal="center" vertical="center"/>
    </xf>
    <xf numFmtId="0" fontId="1" fillId="0" borderId="0" xfId="67">
      <alignment vertical="center"/>
    </xf>
    <xf numFmtId="0" fontId="17" fillId="0" borderId="0" xfId="69" applyFont="1">
      <alignment vertical="center"/>
    </xf>
    <xf numFmtId="0" fontId="18" fillId="0" borderId="0" xfId="69" applyFont="1">
      <alignment vertical="center"/>
    </xf>
    <xf numFmtId="0" fontId="82" fillId="41" borderId="11" xfId="69" applyFont="1" applyFill="1" applyBorder="1" applyAlignment="1">
      <alignment horizontal="center" vertical="center" wrapText="1"/>
    </xf>
    <xf numFmtId="0" fontId="18" fillId="0" borderId="11" xfId="69" applyFont="1" applyBorder="1" applyAlignment="1">
      <alignment horizontal="center" vertical="center"/>
    </xf>
    <xf numFmtId="0" fontId="83" fillId="0" borderId="11" xfId="69" applyFont="1" applyBorder="1" applyAlignment="1">
      <alignment horizontal="center" vertical="center" wrapText="1"/>
    </xf>
    <xf numFmtId="0" fontId="82" fillId="0" borderId="11" xfId="69" applyFont="1" applyBorder="1" applyAlignment="1">
      <alignment horizontal="center" vertical="center" wrapText="1"/>
    </xf>
    <xf numFmtId="0" fontId="18" fillId="0" borderId="11" xfId="69" applyFont="1" applyBorder="1" applyAlignment="1">
      <alignment horizontal="left" vertical="center"/>
    </xf>
    <xf numFmtId="0" fontId="84" fillId="0" borderId="0" xfId="69" applyFont="1">
      <alignment vertical="center"/>
    </xf>
    <xf numFmtId="0" fontId="0" fillId="0" borderId="0" xfId="0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0" fillId="7" borderId="30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176" fontId="55" fillId="0" borderId="11" xfId="0" applyNumberFormat="1" applyFont="1" applyFill="1" applyBorder="1" applyAlignment="1">
      <alignment horizontal="center" vertical="center"/>
    </xf>
    <xf numFmtId="187" fontId="55" fillId="0" borderId="11" xfId="0" applyNumberFormat="1" applyFont="1" applyFill="1" applyBorder="1" applyAlignment="1" applyProtection="1">
      <alignment horizontal="center" vertical="center"/>
    </xf>
    <xf numFmtId="2" fontId="55" fillId="0" borderId="11" xfId="0" applyNumberFormat="1" applyFont="1" applyFill="1" applyBorder="1" applyAlignment="1">
      <alignment horizontal="center" vertical="center"/>
    </xf>
    <xf numFmtId="0" fontId="9" fillId="0" borderId="0" xfId="0" applyFont="1"/>
    <xf numFmtId="0" fontId="85" fillId="0" borderId="30" xfId="0" applyFont="1" applyBorder="1" applyAlignment="1">
      <alignment vertical="center"/>
    </xf>
    <xf numFmtId="0" fontId="57" fillId="0" borderId="0" xfId="0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9" fillId="7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2" fontId="9" fillId="0" borderId="1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0" fontId="2" fillId="7" borderId="11" xfId="1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0" xfId="0" applyBorder="1"/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9" fontId="0" fillId="0" borderId="11" xfId="13" applyFont="1" applyBorder="1" applyAlignment="1">
      <alignment horizontal="center" vertical="center"/>
    </xf>
    <xf numFmtId="0" fontId="0" fillId="0" borderId="32" xfId="0" applyBorder="1"/>
    <xf numFmtId="41" fontId="21" fillId="10" borderId="44" xfId="15" applyFont="1" applyFill="1" applyBorder="1" applyAlignment="1">
      <alignment vertical="center"/>
    </xf>
    <xf numFmtId="9" fontId="18" fillId="0" borderId="11" xfId="13" applyFont="1" applyBorder="1" applyAlignment="1">
      <alignment vertical="center"/>
    </xf>
    <xf numFmtId="9" fontId="18" fillId="0" borderId="0" xfId="13" applyFont="1" applyBorder="1" applyAlignment="1">
      <alignment vertical="center"/>
    </xf>
    <xf numFmtId="43" fontId="21" fillId="10" borderId="73" xfId="15" applyNumberFormat="1" applyFont="1" applyFill="1" applyBorder="1" applyAlignment="1">
      <alignment vertical="center"/>
    </xf>
    <xf numFmtId="184" fontId="21" fillId="0" borderId="64" xfId="15" applyNumberFormat="1" applyFont="1" applyFill="1" applyBorder="1" applyAlignment="1">
      <alignment vertical="center"/>
    </xf>
    <xf numFmtId="191" fontId="0" fillId="0" borderId="0" xfId="15" applyNumberFormat="1" applyFont="1" applyAlignment="1">
      <alignment vertical="center"/>
    </xf>
    <xf numFmtId="43" fontId="0" fillId="0" borderId="11" xfId="0" applyNumberFormat="1" applyBorder="1" applyAlignment="1">
      <alignment horizontal="center" vertical="center"/>
    </xf>
    <xf numFmtId="9" fontId="0" fillId="0" borderId="11" xfId="13" applyFont="1" applyBorder="1" applyAlignment="1">
      <alignment vertical="center"/>
    </xf>
    <xf numFmtId="0" fontId="15" fillId="0" borderId="74" xfId="0" applyFont="1" applyBorder="1" applyAlignment="1">
      <alignment vertical="center"/>
    </xf>
    <xf numFmtId="188" fontId="0" fillId="0" borderId="11" xfId="13" applyNumberFormat="1" applyFont="1" applyBorder="1" applyAlignment="1">
      <alignment vertical="center"/>
    </xf>
    <xf numFmtId="0" fontId="0" fillId="0" borderId="19" xfId="0" applyBorder="1" applyAlignment="1">
      <alignment vertical="center"/>
    </xf>
    <xf numFmtId="9" fontId="17" fillId="0" borderId="9" xfId="13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10" fontId="0" fillId="7" borderId="11" xfId="13" applyNumberFormat="1" applyFont="1" applyFill="1" applyBorder="1" applyAlignment="1">
      <alignment horizontal="center" vertical="center"/>
    </xf>
    <xf numFmtId="9" fontId="2" fillId="7" borderId="11" xfId="13" applyFont="1" applyFill="1" applyBorder="1" applyAlignment="1">
      <alignment horizontal="center" vertical="center"/>
    </xf>
    <xf numFmtId="10" fontId="2" fillId="7" borderId="9" xfId="13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right" vertical="center"/>
    </xf>
    <xf numFmtId="0" fontId="0" fillId="7" borderId="33" xfId="0" applyFill="1" applyBorder="1" applyAlignment="1">
      <alignment horizontal="center" vertical="center"/>
    </xf>
    <xf numFmtId="10" fontId="0" fillId="7" borderId="9" xfId="0" applyNumberForma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2" fillId="3" borderId="11" xfId="0" applyFont="1" applyFill="1" applyBorder="1" applyAlignment="1">
      <alignment horizontal="center" vertical="center" readingOrder="2"/>
    </xf>
    <xf numFmtId="2" fontId="2" fillId="7" borderId="11" xfId="0" applyNumberFormat="1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vertical="center" wrapText="1"/>
    </xf>
    <xf numFmtId="0" fontId="2" fillId="7" borderId="11" xfId="0" applyFont="1" applyFill="1" applyBorder="1" applyAlignment="1">
      <alignment vertical="center"/>
    </xf>
    <xf numFmtId="2" fontId="2" fillId="7" borderId="11" xfId="0" applyNumberFormat="1" applyFont="1" applyFill="1" applyBorder="1" applyAlignment="1">
      <alignment vertical="center"/>
    </xf>
    <xf numFmtId="0" fontId="0" fillId="3" borderId="11" xfId="0" applyFont="1" applyFill="1" applyBorder="1" applyAlignment="1">
      <alignment horizontal="center" vertical="center" wrapText="1"/>
    </xf>
    <xf numFmtId="187" fontId="2" fillId="0" borderId="11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8" fillId="8" borderId="35" xfId="0" applyFont="1" applyFill="1" applyBorder="1" applyAlignment="1">
      <alignment horizontal="left" vertical="center" wrapText="1"/>
    </xf>
    <xf numFmtId="0" fontId="18" fillId="8" borderId="2" xfId="0" applyFont="1" applyFill="1" applyBorder="1" applyAlignment="1">
      <alignment horizontal="left" vertical="center" wrapText="1"/>
    </xf>
    <xf numFmtId="0" fontId="18" fillId="8" borderId="12" xfId="0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18" fillId="3" borderId="11" xfId="0" applyFont="1" applyFill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4" fillId="2" borderId="3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4" fillId="2" borderId="31" xfId="0" applyFont="1" applyFill="1" applyBorder="1" applyAlignment="1">
      <alignment horizontal="left" vertical="center" wrapText="1"/>
    </xf>
    <xf numFmtId="0" fontId="18" fillId="9" borderId="35" xfId="0" applyFont="1" applyFill="1" applyBorder="1" applyAlignment="1">
      <alignment horizontal="left" vertical="center" wrapText="1"/>
    </xf>
    <xf numFmtId="0" fontId="18" fillId="9" borderId="2" xfId="0" applyFont="1" applyFill="1" applyBorder="1" applyAlignment="1">
      <alignment horizontal="left" vertical="center" wrapText="1"/>
    </xf>
    <xf numFmtId="0" fontId="18" fillId="9" borderId="12" xfId="0" applyFont="1" applyFill="1" applyBorder="1" applyAlignment="1">
      <alignment horizontal="left" vertical="center" wrapText="1"/>
    </xf>
    <xf numFmtId="0" fontId="18" fillId="38" borderId="0" xfId="0" applyFont="1" applyFill="1" applyBorder="1" applyAlignment="1">
      <alignment horizontal="left" vertical="center"/>
    </xf>
    <xf numFmtId="0" fontId="18" fillId="38" borderId="31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26" fillId="7" borderId="0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/>
    </xf>
    <xf numFmtId="0" fontId="21" fillId="7" borderId="0" xfId="0" applyFont="1" applyFill="1" applyAlignment="1">
      <alignment horizontal="center" vertical="center"/>
    </xf>
    <xf numFmtId="0" fontId="20" fillId="7" borderId="32" xfId="0" applyFont="1" applyFill="1" applyBorder="1" applyAlignment="1">
      <alignment horizontal="center" vertical="center"/>
    </xf>
    <xf numFmtId="0" fontId="20" fillId="7" borderId="34" xfId="0" applyFont="1" applyFill="1" applyBorder="1" applyAlignment="1">
      <alignment horizontal="center" vertical="center"/>
    </xf>
    <xf numFmtId="0" fontId="20" fillId="7" borderId="30" xfId="0" applyFont="1" applyFill="1" applyBorder="1" applyAlignment="1">
      <alignment horizontal="center" vertical="center"/>
    </xf>
    <xf numFmtId="0" fontId="20" fillId="7" borderId="31" xfId="0" applyFont="1" applyFill="1" applyBorder="1" applyAlignment="1">
      <alignment horizontal="center" vertical="center"/>
    </xf>
    <xf numFmtId="0" fontId="20" fillId="7" borderId="28" xfId="0" applyFont="1" applyFill="1" applyBorder="1" applyAlignment="1">
      <alignment horizontal="center" vertical="center"/>
    </xf>
    <xf numFmtId="0" fontId="20" fillId="7" borderId="19" xfId="0" applyFont="1" applyFill="1" applyBorder="1" applyAlignment="1">
      <alignment horizontal="center" vertical="center"/>
    </xf>
    <xf numFmtId="183" fontId="18" fillId="7" borderId="0" xfId="0" applyNumberFormat="1" applyFont="1" applyFill="1" applyBorder="1" applyAlignment="1">
      <alignment horizontal="left" vertical="center" indent="1"/>
    </xf>
    <xf numFmtId="183" fontId="18" fillId="7" borderId="0" xfId="0" quotePrefix="1" applyNumberFormat="1" applyFont="1" applyFill="1" applyBorder="1" applyAlignment="1">
      <alignment horizontal="left" vertical="center" indent="1"/>
    </xf>
    <xf numFmtId="0" fontId="18" fillId="7" borderId="0" xfId="0" applyFont="1" applyFill="1" applyBorder="1" applyAlignment="1">
      <alignment horizontal="left" vertical="center" indent="1"/>
    </xf>
    <xf numFmtId="0" fontId="30" fillId="8" borderId="0" xfId="0" applyFont="1" applyFill="1" applyAlignment="1">
      <alignment horizontal="center" vertical="center"/>
    </xf>
    <xf numFmtId="14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18" fillId="7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left" vertical="center"/>
    </xf>
    <xf numFmtId="0" fontId="18" fillId="7" borderId="0" xfId="0" applyFont="1" applyFill="1" applyBorder="1" applyAlignment="1">
      <alignment horizontal="left" vertical="center" indent="2"/>
    </xf>
    <xf numFmtId="14" fontId="0" fillId="7" borderId="0" xfId="0" applyNumberFormat="1" applyFill="1" applyBorder="1" applyAlignment="1">
      <alignment horizontal="left"/>
    </xf>
    <xf numFmtId="0" fontId="0" fillId="7" borderId="0" xfId="0" applyFill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 textRotation="255"/>
    </xf>
    <xf numFmtId="0" fontId="9" fillId="0" borderId="8" xfId="0" applyFont="1" applyBorder="1" applyAlignment="1">
      <alignment horizontal="center" vertical="center" textRotation="255"/>
    </xf>
    <xf numFmtId="0" fontId="75" fillId="0" borderId="0" xfId="0" applyFont="1" applyAlignment="1">
      <alignment horizontal="center" vertical="center"/>
    </xf>
    <xf numFmtId="0" fontId="9" fillId="3" borderId="32" xfId="0" applyFont="1" applyFill="1" applyBorder="1" applyAlignment="1">
      <alignment horizontal="center" vertical="center" textRotation="255"/>
    </xf>
    <xf numFmtId="0" fontId="9" fillId="3" borderId="34" xfId="0" applyFont="1" applyFill="1" applyBorder="1" applyAlignment="1">
      <alignment horizontal="center" vertical="center" textRotation="255"/>
    </xf>
    <xf numFmtId="0" fontId="9" fillId="3" borderId="30" xfId="0" applyFont="1" applyFill="1" applyBorder="1" applyAlignment="1">
      <alignment horizontal="center" vertical="center" textRotation="255"/>
    </xf>
    <xf numFmtId="0" fontId="9" fillId="3" borderId="31" xfId="0" applyFont="1" applyFill="1" applyBorder="1" applyAlignment="1">
      <alignment horizontal="center" vertical="center" textRotation="255"/>
    </xf>
    <xf numFmtId="0" fontId="9" fillId="3" borderId="28" xfId="0" applyFont="1" applyFill="1" applyBorder="1" applyAlignment="1">
      <alignment horizontal="center" vertical="center" textRotation="255"/>
    </xf>
    <xf numFmtId="0" fontId="9" fillId="3" borderId="19" xfId="0" applyFont="1" applyFill="1" applyBorder="1" applyAlignment="1">
      <alignment horizontal="center" vertical="center" textRotation="255"/>
    </xf>
    <xf numFmtId="0" fontId="13" fillId="3" borderId="32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 textRotation="255"/>
    </xf>
    <xf numFmtId="0" fontId="9" fillId="3" borderId="4" xfId="0" applyFont="1" applyFill="1" applyBorder="1" applyAlignment="1">
      <alignment horizontal="center" vertical="center" textRotation="255"/>
    </xf>
    <xf numFmtId="0" fontId="9" fillId="3" borderId="8" xfId="0" applyFont="1" applyFill="1" applyBorder="1" applyAlignment="1">
      <alignment horizontal="center" vertical="center" textRotation="255"/>
    </xf>
    <xf numFmtId="0" fontId="0" fillId="0" borderId="0" xfId="0" applyFont="1" applyAlignment="1">
      <alignment horizontal="left" vertical="center"/>
    </xf>
    <xf numFmtId="0" fontId="9" fillId="3" borderId="11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textRotation="255"/>
    </xf>
    <xf numFmtId="0" fontId="13" fillId="3" borderId="32" xfId="0" applyNumberFormat="1" applyFont="1" applyFill="1" applyBorder="1" applyAlignment="1">
      <alignment horizontal="center" vertical="center" wrapText="1"/>
    </xf>
    <xf numFmtId="0" fontId="43" fillId="3" borderId="34" xfId="0" applyNumberFormat="1" applyFont="1" applyFill="1" applyBorder="1" applyAlignment="1">
      <alignment horizontal="center" vertical="center" wrapText="1"/>
    </xf>
    <xf numFmtId="0" fontId="43" fillId="3" borderId="28" xfId="0" applyNumberFormat="1" applyFont="1" applyFill="1" applyBorder="1" applyAlignment="1">
      <alignment horizontal="center" vertical="center" wrapText="1"/>
    </xf>
    <xf numFmtId="0" fontId="43" fillId="3" borderId="19" xfId="0" applyNumberFormat="1" applyFont="1" applyFill="1" applyBorder="1" applyAlignment="1">
      <alignment horizontal="center" vertical="center" wrapText="1"/>
    </xf>
    <xf numFmtId="0" fontId="9" fillId="3" borderId="9" xfId="0" applyNumberFormat="1" applyFont="1" applyFill="1" applyBorder="1" applyAlignment="1">
      <alignment horizontal="center" vertical="center" wrapText="1"/>
    </xf>
    <xf numFmtId="0" fontId="43" fillId="3" borderId="8" xfId="0" quotePrefix="1" applyNumberFormat="1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textRotation="255" wrapText="1"/>
    </xf>
    <xf numFmtId="0" fontId="9" fillId="3" borderId="11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textRotation="255"/>
    </xf>
    <xf numFmtId="0" fontId="16" fillId="3" borderId="4" xfId="0" applyFont="1" applyFill="1" applyBorder="1" applyAlignment="1">
      <alignment horizontal="center" vertical="center" textRotation="255"/>
    </xf>
    <xf numFmtId="0" fontId="16" fillId="3" borderId="8" xfId="0" applyFont="1" applyFill="1" applyBorder="1" applyAlignment="1">
      <alignment horizontal="center" vertical="center" textRotation="255"/>
    </xf>
    <xf numFmtId="0" fontId="9" fillId="3" borderId="9" xfId="0" applyFont="1" applyFill="1" applyBorder="1" applyAlignment="1">
      <alignment horizontal="center" vertical="center" wrapText="1" readingOrder="1"/>
    </xf>
    <xf numFmtId="0" fontId="9" fillId="3" borderId="8" xfId="0" applyFont="1" applyFill="1" applyBorder="1" applyAlignment="1">
      <alignment horizontal="center" vertical="center" wrapText="1" readingOrder="1"/>
    </xf>
    <xf numFmtId="0" fontId="79" fillId="3" borderId="32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55" fillId="3" borderId="9" xfId="0" applyFont="1" applyFill="1" applyBorder="1" applyAlignment="1">
      <alignment horizontal="center" vertical="center" wrapText="1" readingOrder="1"/>
    </xf>
    <xf numFmtId="0" fontId="55" fillId="3" borderId="8" xfId="0" applyFont="1" applyFill="1" applyBorder="1" applyAlignment="1">
      <alignment horizontal="center" vertical="center" wrapText="1" readingOrder="1"/>
    </xf>
    <xf numFmtId="0" fontId="14" fillId="0" borderId="9" xfId="0" applyFont="1" applyFill="1" applyBorder="1" applyAlignment="1">
      <alignment horizontal="center" vertical="center" textRotation="255"/>
    </xf>
    <xf numFmtId="0" fontId="14" fillId="0" borderId="4" xfId="0" applyFont="1" applyFill="1" applyBorder="1" applyAlignment="1">
      <alignment horizontal="center" vertical="center" textRotation="255"/>
    </xf>
    <xf numFmtId="0" fontId="14" fillId="0" borderId="8" xfId="0" applyFont="1" applyFill="1" applyBorder="1" applyAlignment="1">
      <alignment horizontal="center" vertical="center" textRotation="255"/>
    </xf>
    <xf numFmtId="0" fontId="17" fillId="3" borderId="11" xfId="0" applyFont="1" applyFill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3" borderId="1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7" borderId="2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0" fillId="3" borderId="7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4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/>
    </xf>
    <xf numFmtId="14" fontId="9" fillId="7" borderId="9" xfId="0" applyNumberFormat="1" applyFont="1" applyFill="1" applyBorder="1" applyAlignment="1">
      <alignment horizontal="center" vertical="center"/>
    </xf>
    <xf numFmtId="14" fontId="9" fillId="7" borderId="8" xfId="0" applyNumberFormat="1" applyFont="1" applyFill="1" applyBorder="1" applyAlignment="1">
      <alignment horizontal="center" vertical="center"/>
    </xf>
    <xf numFmtId="14" fontId="9" fillId="7" borderId="9" xfId="0" quotePrefix="1" applyNumberFormat="1" applyFont="1" applyFill="1" applyBorder="1" applyAlignment="1">
      <alignment horizontal="center" vertical="center"/>
    </xf>
    <xf numFmtId="14" fontId="9" fillId="7" borderId="8" xfId="0" quotePrefix="1" applyNumberFormat="1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2" fontId="9" fillId="0" borderId="8" xfId="0" applyNumberFormat="1" applyFont="1" applyFill="1" applyBorder="1" applyAlignment="1">
      <alignment horizontal="center" vertical="center"/>
    </xf>
    <xf numFmtId="0" fontId="55" fillId="2" borderId="32" xfId="0" applyFont="1" applyFill="1" applyBorder="1" applyAlignment="1">
      <alignment horizontal="center" vertical="center" wrapText="1"/>
    </xf>
    <xf numFmtId="0" fontId="55" fillId="2" borderId="34" xfId="0" applyFont="1" applyFill="1" applyBorder="1" applyAlignment="1">
      <alignment horizontal="center" vertical="center" wrapText="1"/>
    </xf>
    <xf numFmtId="0" fontId="55" fillId="2" borderId="28" xfId="0" applyFont="1" applyFill="1" applyBorder="1" applyAlignment="1">
      <alignment horizontal="center" vertical="center" wrapText="1"/>
    </xf>
    <xf numFmtId="0" fontId="55" fillId="2" borderId="19" xfId="0" applyFont="1" applyFill="1" applyBorder="1" applyAlignment="1">
      <alignment horizontal="center" vertical="center" wrapText="1"/>
    </xf>
    <xf numFmtId="187" fontId="9" fillId="0" borderId="32" xfId="13" applyNumberFormat="1" applyFont="1" applyFill="1" applyBorder="1" applyAlignment="1">
      <alignment horizontal="center" vertical="center"/>
    </xf>
    <xf numFmtId="187" fontId="9" fillId="0" borderId="34" xfId="13" applyNumberFormat="1" applyFont="1" applyFill="1" applyBorder="1" applyAlignment="1">
      <alignment horizontal="center" vertical="center"/>
    </xf>
    <xf numFmtId="187" fontId="9" fillId="0" borderId="28" xfId="13" applyNumberFormat="1" applyFont="1" applyFill="1" applyBorder="1" applyAlignment="1">
      <alignment horizontal="center" vertical="center"/>
    </xf>
    <xf numFmtId="187" fontId="9" fillId="0" borderId="19" xfId="13" applyNumberFormat="1" applyFont="1" applyFill="1" applyBorder="1" applyAlignment="1">
      <alignment horizontal="center" vertical="center"/>
    </xf>
    <xf numFmtId="9" fontId="9" fillId="2" borderId="9" xfId="0" applyNumberFormat="1" applyFont="1" applyFill="1" applyBorder="1" applyAlignment="1">
      <alignment horizontal="center" vertical="center" wrapText="1"/>
    </xf>
    <xf numFmtId="9" fontId="9" fillId="2" borderId="8" xfId="0" applyNumberFormat="1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87" fontId="9" fillId="0" borderId="9" xfId="13" applyNumberFormat="1" applyFont="1" applyFill="1" applyBorder="1" applyAlignment="1">
      <alignment horizontal="center" vertical="center"/>
    </xf>
    <xf numFmtId="187" fontId="9" fillId="0" borderId="8" xfId="13" applyNumberFormat="1" applyFont="1" applyFill="1" applyBorder="1" applyAlignment="1">
      <alignment horizontal="center" vertical="center"/>
    </xf>
    <xf numFmtId="9" fontId="55" fillId="2" borderId="9" xfId="0" applyNumberFormat="1" applyFont="1" applyFill="1" applyBorder="1" applyAlignment="1">
      <alignment horizontal="center" vertical="center" wrapText="1"/>
    </xf>
    <xf numFmtId="9" fontId="55" fillId="2" borderId="8" xfId="0" applyNumberFormat="1" applyFont="1" applyFill="1" applyBorder="1" applyAlignment="1">
      <alignment horizontal="center" vertical="center"/>
    </xf>
    <xf numFmtId="176" fontId="55" fillId="2" borderId="9" xfId="0" applyNumberFormat="1" applyFont="1" applyFill="1" applyBorder="1" applyAlignment="1">
      <alignment horizontal="center" vertical="center" wrapText="1"/>
    </xf>
    <xf numFmtId="176" fontId="55" fillId="2" borderId="8" xfId="0" applyNumberFormat="1" applyFont="1" applyFill="1" applyBorder="1" applyAlignment="1">
      <alignment horizontal="center" vertical="center"/>
    </xf>
    <xf numFmtId="0" fontId="55" fillId="2" borderId="9" xfId="0" applyFont="1" applyFill="1" applyBorder="1" applyAlignment="1">
      <alignment horizontal="center" vertical="center" wrapText="1"/>
    </xf>
    <xf numFmtId="0" fontId="55" fillId="2" borderId="8" xfId="0" applyFont="1" applyFill="1" applyBorder="1" applyAlignment="1">
      <alignment horizontal="center" vertical="center"/>
    </xf>
    <xf numFmtId="0" fontId="54" fillId="3" borderId="11" xfId="0" applyFont="1" applyFill="1" applyBorder="1" applyAlignment="1">
      <alignment horizontal="center" vertical="center" wrapText="1"/>
    </xf>
    <xf numFmtId="0" fontId="54" fillId="3" borderId="11" xfId="0" applyFont="1" applyFill="1" applyBorder="1" applyAlignment="1">
      <alignment horizontal="center" vertical="center"/>
    </xf>
    <xf numFmtId="0" fontId="55" fillId="3" borderId="11" xfId="0" applyFont="1" applyFill="1" applyBorder="1" applyAlignment="1">
      <alignment horizontal="center" vertical="center"/>
    </xf>
    <xf numFmtId="0" fontId="54" fillId="3" borderId="32" xfId="0" applyFont="1" applyFill="1" applyBorder="1" applyAlignment="1">
      <alignment horizontal="center" vertical="center" wrapText="1"/>
    </xf>
    <xf numFmtId="0" fontId="54" fillId="3" borderId="34" xfId="0" applyFont="1" applyFill="1" applyBorder="1" applyAlignment="1">
      <alignment horizontal="center" vertical="center" wrapText="1"/>
    </xf>
    <xf numFmtId="0" fontId="54" fillId="3" borderId="28" xfId="0" applyFont="1" applyFill="1" applyBorder="1" applyAlignment="1">
      <alignment horizontal="center" vertical="center" wrapText="1"/>
    </xf>
    <xf numFmtId="0" fontId="54" fillId="3" borderId="19" xfId="0" applyFont="1" applyFill="1" applyBorder="1" applyAlignment="1">
      <alignment horizontal="center" vertical="center" wrapText="1"/>
    </xf>
    <xf numFmtId="2" fontId="9" fillId="0" borderId="11" xfId="0" applyNumberFormat="1" applyFont="1" applyFill="1" applyBorder="1" applyAlignment="1">
      <alignment horizontal="center" vertical="center"/>
    </xf>
    <xf numFmtId="14" fontId="9" fillId="7" borderId="11" xfId="0" quotePrefix="1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5" fillId="3" borderId="32" xfId="0" applyFont="1" applyFill="1" applyBorder="1" applyAlignment="1">
      <alignment horizontal="center" vertical="center" wrapText="1"/>
    </xf>
    <xf numFmtId="0" fontId="55" fillId="3" borderId="34" xfId="0" applyFont="1" applyFill="1" applyBorder="1" applyAlignment="1">
      <alignment horizontal="center" vertical="center" wrapText="1"/>
    </xf>
    <xf numFmtId="0" fontId="55" fillId="3" borderId="28" xfId="0" applyFont="1" applyFill="1" applyBorder="1" applyAlignment="1">
      <alignment horizontal="center" vertical="center" wrapText="1"/>
    </xf>
    <xf numFmtId="0" fontId="55" fillId="3" borderId="19" xfId="0" applyFont="1" applyFill="1" applyBorder="1" applyAlignment="1">
      <alignment horizontal="center" vertical="center" wrapText="1"/>
    </xf>
    <xf numFmtId="176" fontId="9" fillId="0" borderId="32" xfId="0" applyNumberFormat="1" applyFont="1" applyFill="1" applyBorder="1" applyAlignment="1">
      <alignment horizontal="center" vertical="center" wrapText="1"/>
    </xf>
    <xf numFmtId="176" fontId="9" fillId="0" borderId="34" xfId="0" applyNumberFormat="1" applyFont="1" applyFill="1" applyBorder="1" applyAlignment="1">
      <alignment horizontal="center" vertical="center" wrapText="1"/>
    </xf>
    <xf numFmtId="176" fontId="9" fillId="0" borderId="28" xfId="0" applyNumberFormat="1" applyFont="1" applyFill="1" applyBorder="1" applyAlignment="1">
      <alignment horizontal="center" vertical="center" wrapText="1"/>
    </xf>
    <xf numFmtId="176" fontId="9" fillId="0" borderId="19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76" fillId="0" borderId="48" xfId="0" applyFont="1" applyBorder="1" applyAlignment="1">
      <alignment horizontal="center" vertical="center" wrapText="1"/>
    </xf>
    <xf numFmtId="0" fontId="76" fillId="0" borderId="49" xfId="0" applyFont="1" applyBorder="1" applyAlignment="1">
      <alignment horizontal="center" vertical="center" wrapText="1"/>
    </xf>
    <xf numFmtId="0" fontId="76" fillId="0" borderId="5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 wrapText="1" readingOrder="1"/>
    </xf>
    <xf numFmtId="0" fontId="2" fillId="3" borderId="11" xfId="0" applyFont="1" applyFill="1" applyBorder="1" applyAlignment="1">
      <alignment horizontal="center" vertical="center" readingOrder="1"/>
    </xf>
    <xf numFmtId="0" fontId="2" fillId="0" borderId="3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7" borderId="35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37" fillId="12" borderId="0" xfId="0" applyFont="1" applyFill="1" applyAlignment="1">
      <alignment horizontal="left" vertical="center"/>
    </xf>
    <xf numFmtId="0" fontId="0" fillId="4" borderId="32" xfId="0" applyFill="1" applyBorder="1" applyAlignment="1">
      <alignment horizontal="center" vertical="center" textRotation="255"/>
    </xf>
    <xf numFmtId="0" fontId="0" fillId="4" borderId="30" xfId="0" applyFill="1" applyBorder="1" applyAlignment="1">
      <alignment horizontal="center" vertical="center" textRotation="255"/>
    </xf>
    <xf numFmtId="0" fontId="0" fillId="4" borderId="4" xfId="0" applyFill="1" applyBorder="1" applyAlignment="1">
      <alignment horizontal="center" vertical="center" textRotation="255"/>
    </xf>
    <xf numFmtId="0" fontId="0" fillId="3" borderId="11" xfId="0" applyFill="1" applyBorder="1" applyAlignment="1">
      <alignment horizontal="center" vertical="center"/>
    </xf>
    <xf numFmtId="0" fontId="17" fillId="10" borderId="44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textRotation="255"/>
    </xf>
    <xf numFmtId="0" fontId="0" fillId="8" borderId="30" xfId="0" applyFill="1" applyBorder="1" applyAlignment="1">
      <alignment horizontal="center" vertical="center" textRotation="255"/>
    </xf>
    <xf numFmtId="0" fontId="15" fillId="2" borderId="44" xfId="0" applyFont="1" applyFill="1" applyBorder="1" applyAlignment="1">
      <alignment horizontal="center" vertical="center"/>
    </xf>
    <xf numFmtId="0" fontId="15" fillId="2" borderId="52" xfId="0" applyFont="1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7" borderId="53" xfId="0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41" fontId="17" fillId="10" borderId="44" xfId="15" applyFont="1" applyFill="1" applyBorder="1" applyAlignment="1">
      <alignment horizontal="center" vertical="center"/>
    </xf>
    <xf numFmtId="41" fontId="17" fillId="10" borderId="1" xfId="15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41" fontId="0" fillId="3" borderId="11" xfId="15" applyFont="1" applyFill="1" applyBorder="1" applyAlignment="1">
      <alignment horizontal="center" vertical="center" wrapText="1"/>
    </xf>
    <xf numFmtId="41" fontId="0" fillId="3" borderId="11" xfId="15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41" fontId="0" fillId="3" borderId="9" xfId="15" applyFont="1" applyFill="1" applyBorder="1" applyAlignment="1">
      <alignment horizontal="center" vertical="center" wrapText="1"/>
    </xf>
    <xf numFmtId="41" fontId="0" fillId="3" borderId="4" xfId="15" applyFont="1" applyFill="1" applyBorder="1" applyAlignment="1">
      <alignment horizontal="center" vertical="center" wrapText="1"/>
    </xf>
    <xf numFmtId="41" fontId="0" fillId="3" borderId="8" xfId="15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textRotation="255"/>
    </xf>
    <xf numFmtId="0" fontId="2" fillId="0" borderId="11" xfId="0" applyFont="1" applyBorder="1" applyAlignment="1">
      <alignment horizontal="center" vertical="center" textRotation="255"/>
    </xf>
    <xf numFmtId="0" fontId="0" fillId="0" borderId="9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3" borderId="32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left" vertical="center"/>
    </xf>
    <xf numFmtId="0" fontId="9" fillId="0" borderId="3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14" fillId="3" borderId="32" xfId="15" applyFont="1" applyFill="1" applyBorder="1" applyAlignment="1">
      <alignment horizontal="center" vertical="center" wrapText="1"/>
    </xf>
    <xf numFmtId="41" fontId="14" fillId="3" borderId="34" xfId="15" applyFont="1" applyFill="1" applyBorder="1" applyAlignment="1">
      <alignment horizontal="center" vertical="center"/>
    </xf>
    <xf numFmtId="41" fontId="14" fillId="3" borderId="28" xfId="15" applyFont="1" applyFill="1" applyBorder="1" applyAlignment="1">
      <alignment horizontal="center" vertical="center"/>
    </xf>
    <xf numFmtId="41" fontId="14" fillId="3" borderId="19" xfId="15" applyFont="1" applyFill="1" applyBorder="1" applyAlignment="1">
      <alignment horizontal="center" vertical="center"/>
    </xf>
    <xf numFmtId="41" fontId="14" fillId="4" borderId="32" xfId="15" applyFont="1" applyFill="1" applyBorder="1" applyAlignment="1">
      <alignment horizontal="center" vertical="center" wrapText="1"/>
    </xf>
    <xf numFmtId="41" fontId="14" fillId="4" borderId="34" xfId="15" applyFont="1" applyFill="1" applyBorder="1" applyAlignment="1">
      <alignment horizontal="center" vertical="center" wrapText="1"/>
    </xf>
    <xf numFmtId="41" fontId="14" fillId="4" borderId="28" xfId="15" applyFont="1" applyFill="1" applyBorder="1" applyAlignment="1">
      <alignment horizontal="center" vertical="center" wrapText="1"/>
    </xf>
    <xf numFmtId="41" fontId="14" fillId="4" borderId="19" xfId="15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0" fillId="9" borderId="35" xfId="0" applyFill="1" applyBorder="1" applyAlignment="1">
      <alignment horizontal="left"/>
    </xf>
    <xf numFmtId="0" fontId="0" fillId="9" borderId="12" xfId="0" applyFill="1" applyBorder="1" applyAlignment="1">
      <alignment horizontal="left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/>
    </xf>
    <xf numFmtId="0" fontId="0" fillId="4" borderId="45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0" fillId="3" borderId="35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15" fillId="3" borderId="35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3" borderId="12" xfId="0" applyFont="1" applyFill="1" applyBorder="1" applyAlignment="1">
      <alignment horizontal="center"/>
    </xf>
    <xf numFmtId="0" fontId="15" fillId="0" borderId="6" xfId="0" applyFont="1" applyBorder="1" applyAlignment="1">
      <alignment horizontal="center" vertical="center" textRotation="255" wrapText="1"/>
    </xf>
    <xf numFmtId="0" fontId="15" fillId="0" borderId="7" xfId="0" applyFont="1" applyBorder="1" applyAlignment="1">
      <alignment horizontal="center" vertical="center" textRotation="255" wrapText="1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5" fillId="13" borderId="11" xfId="0" applyFont="1" applyFill="1" applyBorder="1" applyAlignment="1">
      <alignment horizontal="center" vertical="center"/>
    </xf>
    <xf numFmtId="189" fontId="0" fillId="0" borderId="9" xfId="48" applyNumberFormat="1" applyFont="1" applyBorder="1" applyAlignment="1">
      <alignment horizontal="center" vertical="center"/>
    </xf>
    <xf numFmtId="189" fontId="0" fillId="0" borderId="4" xfId="48" applyNumberFormat="1" applyFont="1" applyBorder="1" applyAlignment="1">
      <alignment horizontal="center" vertical="center"/>
    </xf>
    <xf numFmtId="189" fontId="0" fillId="0" borderId="8" xfId="48" applyNumberFormat="1" applyFont="1" applyBorder="1" applyAlignment="1">
      <alignment horizontal="center" vertical="center"/>
    </xf>
    <xf numFmtId="184" fontId="15" fillId="0" borderId="9" xfId="54" applyNumberFormat="1" applyFont="1" applyBorder="1" applyAlignment="1">
      <alignment horizontal="center" vertical="center"/>
    </xf>
    <xf numFmtId="184" fontId="15" fillId="0" borderId="4" xfId="54" applyNumberFormat="1" applyFont="1" applyBorder="1" applyAlignment="1">
      <alignment horizontal="center" vertical="center"/>
    </xf>
    <xf numFmtId="184" fontId="15" fillId="0" borderId="8" xfId="54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16" fillId="0" borderId="0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readingOrder="1"/>
    </xf>
    <xf numFmtId="0" fontId="3" fillId="0" borderId="4" xfId="0" applyFont="1" applyBorder="1" applyAlignment="1">
      <alignment horizontal="center" vertical="center" readingOrder="1"/>
    </xf>
    <xf numFmtId="0" fontId="3" fillId="0" borderId="8" xfId="0" applyFont="1" applyBorder="1" applyAlignment="1">
      <alignment horizontal="center" vertical="center" readingOrder="1"/>
    </xf>
    <xf numFmtId="0" fontId="16" fillId="0" borderId="24" xfId="0" applyFont="1" applyBorder="1" applyAlignment="1">
      <alignment horizontal="center"/>
    </xf>
    <xf numFmtId="0" fontId="18" fillId="0" borderId="0" xfId="0" applyFont="1" applyAlignment="1">
      <alignment horizontal="left"/>
    </xf>
    <xf numFmtId="0" fontId="21" fillId="0" borderId="11" xfId="0" applyFont="1" applyBorder="1" applyAlignment="1">
      <alignment horizontal="center"/>
    </xf>
    <xf numFmtId="0" fontId="16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</cellXfs>
  <cellStyles count="76">
    <cellStyle name="20% - 강조색1 2" xfId="20" xr:uid="{00000000-0005-0000-0000-000000000000}"/>
    <cellStyle name="20% - 강조색2 2" xfId="21" xr:uid="{00000000-0005-0000-0000-000001000000}"/>
    <cellStyle name="20% - 강조색3 2" xfId="22" xr:uid="{00000000-0005-0000-0000-000002000000}"/>
    <cellStyle name="20% - 강조색4 2" xfId="23" xr:uid="{00000000-0005-0000-0000-000003000000}"/>
    <cellStyle name="20% - 강조색5 2" xfId="24" xr:uid="{00000000-0005-0000-0000-000004000000}"/>
    <cellStyle name="20% - 강조색6 2" xfId="25" xr:uid="{00000000-0005-0000-0000-000005000000}"/>
    <cellStyle name="40% - 강조색1 2" xfId="26" xr:uid="{00000000-0005-0000-0000-000006000000}"/>
    <cellStyle name="40% - 강조색2 2" xfId="27" xr:uid="{00000000-0005-0000-0000-000007000000}"/>
    <cellStyle name="40% - 강조색3 2" xfId="28" xr:uid="{00000000-0005-0000-0000-000008000000}"/>
    <cellStyle name="40% - 강조색4 2" xfId="29" xr:uid="{00000000-0005-0000-0000-000009000000}"/>
    <cellStyle name="40% - 강조색5 2" xfId="30" xr:uid="{00000000-0005-0000-0000-00000A000000}"/>
    <cellStyle name="40% - 강조색6 2" xfId="31" xr:uid="{00000000-0005-0000-0000-00000B000000}"/>
    <cellStyle name="60% - 강조색1 2" xfId="32" xr:uid="{00000000-0005-0000-0000-00000C000000}"/>
    <cellStyle name="60% - 강조색2 2" xfId="33" xr:uid="{00000000-0005-0000-0000-00000D000000}"/>
    <cellStyle name="60% - 강조색3 2" xfId="34" xr:uid="{00000000-0005-0000-0000-00000E000000}"/>
    <cellStyle name="60% - 강조색4 2" xfId="35" xr:uid="{00000000-0005-0000-0000-00000F000000}"/>
    <cellStyle name="60% - 강조색5 2" xfId="36" xr:uid="{00000000-0005-0000-0000-000010000000}"/>
    <cellStyle name="60% - 강조색6 2" xfId="37" xr:uid="{00000000-0005-0000-0000-000011000000}"/>
    <cellStyle name="AeE­ [0]_INQUIRY ¿μ¾÷AßAø " xfId="1" xr:uid="{00000000-0005-0000-0000-000012000000}"/>
    <cellStyle name="AeE­_INQUIRY ¿μ¾÷AßAø " xfId="2" xr:uid="{00000000-0005-0000-0000-000013000000}"/>
    <cellStyle name="AÞ¸¶ [0]_INQUIRY ¿μ¾÷AßAø " xfId="3" xr:uid="{00000000-0005-0000-0000-000014000000}"/>
    <cellStyle name="AÞ¸¶_INQUIRY ¿μ¾÷AßAø " xfId="4" xr:uid="{00000000-0005-0000-0000-000015000000}"/>
    <cellStyle name="C￥AØ_¿μ¾÷CoE² " xfId="5" xr:uid="{00000000-0005-0000-0000-000016000000}"/>
    <cellStyle name="Comma [0]_ SG&amp;A Bridge " xfId="6" xr:uid="{00000000-0005-0000-0000-000017000000}"/>
    <cellStyle name="Comma_ SG&amp;A Bridge " xfId="7" xr:uid="{00000000-0005-0000-0000-000018000000}"/>
    <cellStyle name="Currency [0]_ SG&amp;A Bridge " xfId="8" xr:uid="{00000000-0005-0000-0000-000019000000}"/>
    <cellStyle name="Currency_ SG&amp;A Bridge " xfId="9" xr:uid="{00000000-0005-0000-0000-00001A000000}"/>
    <cellStyle name="Header1" xfId="10" xr:uid="{00000000-0005-0000-0000-00001B000000}"/>
    <cellStyle name="Header2" xfId="11" xr:uid="{00000000-0005-0000-0000-00001C000000}"/>
    <cellStyle name="Normal_ SG&amp;A Bridge " xfId="12" xr:uid="{00000000-0005-0000-0000-00001D000000}"/>
    <cellStyle name="강조색1 2" xfId="38" xr:uid="{00000000-0005-0000-0000-00001E000000}"/>
    <cellStyle name="강조색2 2" xfId="39" xr:uid="{00000000-0005-0000-0000-00001F000000}"/>
    <cellStyle name="강조색3 2" xfId="40" xr:uid="{00000000-0005-0000-0000-000020000000}"/>
    <cellStyle name="강조색4 2" xfId="41" xr:uid="{00000000-0005-0000-0000-000021000000}"/>
    <cellStyle name="강조색5 2" xfId="42" xr:uid="{00000000-0005-0000-0000-000022000000}"/>
    <cellStyle name="강조색6 2" xfId="43" xr:uid="{00000000-0005-0000-0000-000023000000}"/>
    <cellStyle name="경고문 2" xfId="44" xr:uid="{00000000-0005-0000-0000-000024000000}"/>
    <cellStyle name="계산 2" xfId="45" xr:uid="{00000000-0005-0000-0000-000025000000}"/>
    <cellStyle name="나쁨 2" xfId="46" xr:uid="{00000000-0005-0000-0000-000026000000}"/>
    <cellStyle name="메모 2" xfId="47" xr:uid="{00000000-0005-0000-0000-000027000000}"/>
    <cellStyle name="백분율" xfId="13" builtinId="5"/>
    <cellStyle name="백분율 19" xfId="48" xr:uid="{00000000-0005-0000-0000-000029000000}"/>
    <cellStyle name="백분율 2" xfId="19" xr:uid="{00000000-0005-0000-0000-00002A000000}"/>
    <cellStyle name="백분율 3" xfId="49" xr:uid="{00000000-0005-0000-0000-00002B000000}"/>
    <cellStyle name="백분율 4" xfId="73" xr:uid="{00000000-0005-0000-0000-00002C000000}"/>
    <cellStyle name="보통 2" xfId="50" xr:uid="{00000000-0005-0000-0000-00002D000000}"/>
    <cellStyle name="뷭?_BOOKSHIP" xfId="14" xr:uid="{00000000-0005-0000-0000-00002E000000}"/>
    <cellStyle name="설명 텍스트 2" xfId="51" xr:uid="{00000000-0005-0000-0000-00002F000000}"/>
    <cellStyle name="셀 확인 2" xfId="52" xr:uid="{00000000-0005-0000-0000-000030000000}"/>
    <cellStyle name="쉼표 [0]" xfId="15" builtinId="6"/>
    <cellStyle name="쉼표 [0] 2" xfId="54" xr:uid="{00000000-0005-0000-0000-000032000000}"/>
    <cellStyle name="쉼표 [0] 2 2" xfId="55" xr:uid="{00000000-0005-0000-0000-000033000000}"/>
    <cellStyle name="쉼표 [0] 2 2 4" xfId="75" xr:uid="{00000000-0005-0000-0000-000034000000}"/>
    <cellStyle name="쉼표 [0] 3" xfId="53" xr:uid="{00000000-0005-0000-0000-000035000000}"/>
    <cellStyle name="쉼표 [0] 4" xfId="70" xr:uid="{00000000-0005-0000-0000-000036000000}"/>
    <cellStyle name="연결된 셀 2" xfId="56" xr:uid="{00000000-0005-0000-0000-000037000000}"/>
    <cellStyle name="요약 2" xfId="57" xr:uid="{00000000-0005-0000-0000-000038000000}"/>
    <cellStyle name="입력 2" xfId="58" xr:uid="{00000000-0005-0000-0000-000039000000}"/>
    <cellStyle name="제목 1 2" xfId="60" xr:uid="{00000000-0005-0000-0000-00003A000000}"/>
    <cellStyle name="제목 2 2" xfId="61" xr:uid="{00000000-0005-0000-0000-00003B000000}"/>
    <cellStyle name="제목 3 2" xfId="62" xr:uid="{00000000-0005-0000-0000-00003C000000}"/>
    <cellStyle name="제목 4 2" xfId="63" xr:uid="{00000000-0005-0000-0000-00003D000000}"/>
    <cellStyle name="제목 5" xfId="59" xr:uid="{00000000-0005-0000-0000-00003E000000}"/>
    <cellStyle name="좋음 2" xfId="64" xr:uid="{00000000-0005-0000-0000-00003F000000}"/>
    <cellStyle name="출력 2" xfId="65" xr:uid="{00000000-0005-0000-0000-000040000000}"/>
    <cellStyle name="콤마 [0]_" xfId="16" xr:uid="{00000000-0005-0000-0000-000041000000}"/>
    <cellStyle name="콤마_11기성내역서" xfId="17" xr:uid="{00000000-0005-0000-0000-000042000000}"/>
    <cellStyle name="통화 [0] 2" xfId="66" xr:uid="{00000000-0005-0000-0000-000043000000}"/>
    <cellStyle name="표준" xfId="0" builtinId="0"/>
    <cellStyle name="표준 2" xfId="68" xr:uid="{00000000-0005-0000-0000-000045000000}"/>
    <cellStyle name="표준 3" xfId="69" xr:uid="{00000000-0005-0000-0000-000046000000}"/>
    <cellStyle name="표준 4" xfId="72" xr:uid="{00000000-0005-0000-0000-000047000000}"/>
    <cellStyle name="표준 5" xfId="71" xr:uid="{00000000-0005-0000-0000-000048000000}"/>
    <cellStyle name="표준 6" xfId="67" xr:uid="{00000000-0005-0000-0000-000049000000}"/>
    <cellStyle name="표준_kc-elec system check list" xfId="18" xr:uid="{00000000-0005-0000-0000-00004A000000}"/>
    <cellStyle name="하이퍼링크 2" xfId="74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51333;&#54633;&#49900;&#49324;&#45209;&#52272;&#51228;%20&#49444;&#44228;%20&#53685;&#54633;&#54217;&#44032;&#48169;&#49885;%20&#51333;&#54633;&#44592;&#49696;&#51228;&#50504;&#49436;%20&#51221;&#47049;&#54217;&#44032;%20&#51228;&#52636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요령"/>
      <sheetName val="1.평가서표지"/>
      <sheetName val="2.자기평가서"/>
      <sheetName val="3.공동수급협정 체결현황"/>
      <sheetName val="4.참여기술인배치표"/>
      <sheetName val="5.입찰참가제한,영업정지,벌점"/>
      <sheetName val="6. 재정상태건실도"/>
      <sheetName val="7. 개발실적"/>
      <sheetName val="8. 투자실적"/>
      <sheetName val="9. 활용실적"/>
      <sheetName val="10.용역평가결과"/>
      <sheetName val="11.유사용역수행실적"/>
      <sheetName val="12.직원투입계획(업무중복도)"/>
      <sheetName val="12-1.확인서"/>
      <sheetName val="13.경력사항(사업총괄책임기술인)"/>
      <sheetName val="13-1.경력사항(분야책임)"/>
      <sheetName val="13-2.경력사항(분야책임)"/>
      <sheetName val="13-3.경력사항(분야책임)"/>
      <sheetName val="13-4.경력사항(분야책임)"/>
      <sheetName val="13-5.경력사항(분야참여)"/>
      <sheetName val="13-6.경력사항(분야참여)"/>
      <sheetName val="13-7.경력사항(분야참여)"/>
      <sheetName val="13-8.경력사항(분야참여) "/>
      <sheetName val="14.교육훈련"/>
      <sheetName val="15.전차실적"/>
      <sheetName val="16.인력고용"/>
      <sheetName val="17.공정거래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회사명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1"/>
  </sheetPr>
  <dimension ref="A1:H33"/>
  <sheetViews>
    <sheetView tabSelected="1" zoomScaleNormal="100" workbookViewId="0">
      <selection activeCell="A23" sqref="A23"/>
    </sheetView>
  </sheetViews>
  <sheetFormatPr defaultRowHeight="13.5"/>
  <cols>
    <col min="1" max="6" width="8.88671875" style="14"/>
    <col min="7" max="7" width="21.109375" style="14" customWidth="1"/>
    <col min="8" max="8" width="13.77734375" style="14" customWidth="1"/>
    <col min="9" max="16384" width="8.88671875" style="14"/>
  </cols>
  <sheetData>
    <row r="1" spans="1:8" s="30" customFormat="1" ht="20.25">
      <c r="A1" s="443" t="s">
        <v>408</v>
      </c>
      <c r="B1" s="443"/>
      <c r="C1" s="443"/>
      <c r="D1" s="443"/>
      <c r="E1" s="443"/>
      <c r="F1" s="443"/>
      <c r="G1" s="443"/>
      <c r="H1" s="443"/>
    </row>
    <row r="3" spans="1:8" ht="23.25" customHeight="1">
      <c r="A3" s="115" t="s">
        <v>167</v>
      </c>
      <c r="B3" s="116"/>
      <c r="C3" s="116"/>
      <c r="D3" s="116"/>
      <c r="E3" s="116"/>
      <c r="F3" s="116"/>
      <c r="G3" s="116"/>
      <c r="H3" s="117"/>
    </row>
    <row r="4" spans="1:8" ht="31.5" customHeight="1">
      <c r="A4" s="448" t="s">
        <v>202</v>
      </c>
      <c r="B4" s="449"/>
      <c r="C4" s="449"/>
      <c r="D4" s="449"/>
      <c r="E4" s="449"/>
      <c r="F4" s="449"/>
      <c r="G4" s="449"/>
      <c r="H4" s="450"/>
    </row>
    <row r="5" spans="1:8" ht="20.25" customHeight="1">
      <c r="A5" s="107" t="s">
        <v>296</v>
      </c>
      <c r="B5" s="108"/>
      <c r="C5" s="108"/>
      <c r="D5" s="108"/>
      <c r="E5" s="108"/>
      <c r="F5" s="108"/>
      <c r="G5" s="108"/>
      <c r="H5" s="109"/>
    </row>
    <row r="6" spans="1:8" ht="20.25" customHeight="1">
      <c r="A6" s="445" t="s">
        <v>142</v>
      </c>
      <c r="B6" s="446"/>
      <c r="C6" s="446"/>
      <c r="D6" s="446"/>
      <c r="E6" s="446"/>
      <c r="F6" s="446"/>
      <c r="G6" s="446"/>
      <c r="H6" s="447"/>
    </row>
    <row r="7" spans="1:8" ht="20.25" customHeight="1">
      <c r="A7" s="107" t="s">
        <v>139</v>
      </c>
      <c r="B7" s="108"/>
      <c r="C7" s="108"/>
      <c r="D7" s="108"/>
      <c r="E7" s="108"/>
      <c r="F7" s="108"/>
      <c r="G7" s="108"/>
      <c r="H7" s="109"/>
    </row>
    <row r="8" spans="1:8" ht="20.25" customHeight="1">
      <c r="A8" s="386" t="s">
        <v>542</v>
      </c>
      <c r="B8" s="387"/>
      <c r="C8" s="387"/>
      <c r="D8" s="387"/>
      <c r="E8" s="387"/>
      <c r="F8" s="108"/>
      <c r="G8" s="108"/>
      <c r="H8" s="109"/>
    </row>
    <row r="9" spans="1:8" ht="20.25" customHeight="1">
      <c r="A9" s="386" t="s">
        <v>331</v>
      </c>
      <c r="B9" s="387"/>
      <c r="C9" s="387"/>
      <c r="D9" s="387"/>
      <c r="E9" s="387"/>
      <c r="F9" s="108"/>
      <c r="G9" s="108"/>
      <c r="H9" s="109"/>
    </row>
    <row r="10" spans="1:8" ht="20.25" customHeight="1">
      <c r="A10" s="386" t="s">
        <v>332</v>
      </c>
      <c r="B10" s="387"/>
      <c r="C10" s="387"/>
      <c r="D10" s="387"/>
      <c r="E10" s="387"/>
      <c r="F10" s="108"/>
      <c r="G10" s="114"/>
      <c r="H10" s="109"/>
    </row>
    <row r="11" spans="1:8" ht="20.25" customHeight="1">
      <c r="A11" s="386" t="s">
        <v>333</v>
      </c>
      <c r="B11" s="387"/>
      <c r="C11" s="387"/>
      <c r="D11" s="387"/>
      <c r="E11" s="387"/>
      <c r="F11" s="108"/>
      <c r="G11" s="114"/>
      <c r="H11" s="109"/>
    </row>
    <row r="12" spans="1:8" ht="20.25" customHeight="1">
      <c r="A12" s="386" t="s">
        <v>334</v>
      </c>
      <c r="B12" s="387"/>
      <c r="C12" s="387"/>
      <c r="D12" s="387"/>
      <c r="E12" s="387"/>
      <c r="F12" s="108"/>
      <c r="G12" s="114"/>
      <c r="H12" s="109"/>
    </row>
    <row r="13" spans="1:8" ht="20.25" customHeight="1">
      <c r="A13" s="386" t="s">
        <v>588</v>
      </c>
      <c r="B13" s="387"/>
      <c r="C13" s="387"/>
      <c r="D13" s="387"/>
      <c r="E13" s="387"/>
      <c r="F13" s="108"/>
      <c r="G13" s="114"/>
      <c r="H13" s="109"/>
    </row>
    <row r="14" spans="1:8" ht="20.25" customHeight="1">
      <c r="A14" s="386" t="s">
        <v>589</v>
      </c>
      <c r="B14" s="387"/>
      <c r="C14" s="387"/>
      <c r="D14" s="387"/>
      <c r="E14" s="387"/>
      <c r="F14" s="108"/>
      <c r="G14" s="114"/>
      <c r="H14" s="109"/>
    </row>
    <row r="15" spans="1:8" ht="20.25" customHeight="1">
      <c r="A15" s="386" t="s">
        <v>590</v>
      </c>
      <c r="B15" s="387"/>
      <c r="C15" s="387"/>
      <c r="D15" s="387"/>
      <c r="E15" s="387"/>
      <c r="F15" s="108"/>
      <c r="G15" s="114"/>
      <c r="H15" s="109"/>
    </row>
    <row r="16" spans="1:8" ht="20.25" customHeight="1">
      <c r="A16" s="386" t="s">
        <v>591</v>
      </c>
      <c r="B16" s="387"/>
      <c r="C16" s="387"/>
      <c r="D16" s="387"/>
      <c r="E16" s="387"/>
      <c r="F16" s="108"/>
      <c r="G16" s="114"/>
      <c r="H16" s="109"/>
    </row>
    <row r="17" spans="1:8" ht="20.25" customHeight="1">
      <c r="A17" s="386" t="s">
        <v>592</v>
      </c>
      <c r="B17" s="387"/>
      <c r="C17" s="387"/>
      <c r="D17" s="387"/>
      <c r="E17" s="387"/>
      <c r="F17" s="108"/>
      <c r="G17" s="114"/>
      <c r="H17" s="109"/>
    </row>
    <row r="18" spans="1:8" ht="20.25" customHeight="1">
      <c r="A18" s="386" t="s">
        <v>593</v>
      </c>
      <c r="B18" s="387"/>
      <c r="C18" s="387"/>
      <c r="D18" s="387"/>
      <c r="E18" s="387"/>
      <c r="F18" s="108"/>
      <c r="G18" s="108"/>
      <c r="H18" s="109"/>
    </row>
    <row r="19" spans="1:8" ht="20.25" customHeight="1">
      <c r="A19" s="386" t="s">
        <v>594</v>
      </c>
      <c r="B19" s="387"/>
      <c r="C19" s="387"/>
      <c r="D19" s="387"/>
      <c r="E19" s="387"/>
      <c r="F19" s="108"/>
      <c r="G19" s="108"/>
      <c r="H19" s="109"/>
    </row>
    <row r="20" spans="1:8" ht="20.25" customHeight="1">
      <c r="A20" s="386" t="s">
        <v>595</v>
      </c>
      <c r="B20" s="387"/>
      <c r="C20" s="387"/>
      <c r="D20" s="387"/>
      <c r="E20" s="387"/>
      <c r="F20" s="108"/>
      <c r="G20" s="108"/>
      <c r="H20" s="109"/>
    </row>
    <row r="21" spans="1:8" ht="20.25" customHeight="1">
      <c r="A21" s="386" t="s">
        <v>596</v>
      </c>
      <c r="B21" s="387"/>
      <c r="C21" s="387"/>
      <c r="D21" s="387"/>
      <c r="E21" s="387"/>
      <c r="F21" s="108"/>
      <c r="G21" s="108"/>
      <c r="H21" s="109"/>
    </row>
    <row r="22" spans="1:8" ht="20.25" customHeight="1">
      <c r="A22" s="386" t="s">
        <v>608</v>
      </c>
      <c r="B22" s="387"/>
      <c r="C22" s="387"/>
      <c r="D22" s="387"/>
      <c r="E22" s="387"/>
      <c r="F22" s="108"/>
      <c r="G22" s="108"/>
      <c r="H22" s="109"/>
    </row>
    <row r="23" spans="1:8" ht="20.25" customHeight="1">
      <c r="A23" s="386" t="s">
        <v>597</v>
      </c>
      <c r="B23" s="387"/>
      <c r="C23" s="387"/>
      <c r="D23" s="387"/>
      <c r="E23" s="387"/>
      <c r="F23" s="108"/>
      <c r="G23" s="108"/>
      <c r="H23" s="109"/>
    </row>
    <row r="24" spans="1:8" ht="20.25" customHeight="1">
      <c r="A24" s="386" t="s">
        <v>598</v>
      </c>
      <c r="B24" s="387"/>
      <c r="C24" s="387"/>
      <c r="D24" s="387"/>
      <c r="E24" s="387"/>
      <c r="F24" s="108"/>
      <c r="G24" s="108"/>
      <c r="H24" s="109"/>
    </row>
    <row r="25" spans="1:8" ht="20.25" customHeight="1">
      <c r="A25" s="456" t="s">
        <v>599</v>
      </c>
      <c r="B25" s="456"/>
      <c r="C25" s="456"/>
      <c r="D25" s="456"/>
      <c r="E25" s="456"/>
      <c r="F25" s="456"/>
      <c r="G25" s="456"/>
      <c r="H25" s="457"/>
    </row>
    <row r="26" spans="1:8" ht="20.25" customHeight="1">
      <c r="A26" s="454" t="s">
        <v>600</v>
      </c>
      <c r="B26" s="454"/>
      <c r="C26" s="454"/>
      <c r="D26" s="454"/>
      <c r="E26" s="454"/>
      <c r="F26" s="454"/>
      <c r="G26" s="454"/>
      <c r="H26" s="455"/>
    </row>
    <row r="27" spans="1:8" ht="19.5" customHeight="1">
      <c r="A27" s="276"/>
      <c r="B27" s="277"/>
      <c r="C27" s="277"/>
      <c r="D27" s="277"/>
      <c r="E27" s="277"/>
      <c r="F27" s="277"/>
      <c r="G27" s="277"/>
      <c r="H27" s="278"/>
    </row>
    <row r="28" spans="1:8" ht="37.5" customHeight="1">
      <c r="A28" s="444" t="s">
        <v>419</v>
      </c>
      <c r="B28" s="444"/>
      <c r="C28" s="444"/>
      <c r="D28" s="444"/>
      <c r="E28" s="444"/>
      <c r="F28" s="444"/>
      <c r="G28" s="444"/>
      <c r="H28" s="444"/>
    </row>
    <row r="29" spans="1:8" ht="30.75" customHeight="1">
      <c r="A29" s="357" t="s">
        <v>214</v>
      </c>
      <c r="B29" s="358"/>
      <c r="C29" s="358"/>
      <c r="D29" s="358"/>
      <c r="E29" s="358"/>
      <c r="F29" s="359"/>
      <c r="G29" s="359"/>
      <c r="H29" s="360"/>
    </row>
    <row r="30" spans="1:8" ht="30.75" customHeight="1">
      <c r="A30" s="353" t="s">
        <v>424</v>
      </c>
      <c r="B30" s="354"/>
      <c r="C30" s="354"/>
      <c r="D30" s="354"/>
      <c r="E30" s="354"/>
      <c r="F30" s="355"/>
      <c r="G30" s="355"/>
      <c r="H30" s="356"/>
    </row>
    <row r="31" spans="1:8" ht="42" customHeight="1">
      <c r="A31" s="451" t="s">
        <v>423</v>
      </c>
      <c r="B31" s="452"/>
      <c r="C31" s="452"/>
      <c r="D31" s="452"/>
      <c r="E31" s="452"/>
      <c r="F31" s="452"/>
      <c r="G31" s="452"/>
      <c r="H31" s="453"/>
    </row>
    <row r="32" spans="1:8" ht="49.5" customHeight="1">
      <c r="A32" s="440" t="s">
        <v>601</v>
      </c>
      <c r="B32" s="441"/>
      <c r="C32" s="441"/>
      <c r="D32" s="441"/>
      <c r="E32" s="441"/>
      <c r="F32" s="441"/>
      <c r="G32" s="441"/>
      <c r="H32" s="442"/>
    </row>
    <row r="33" spans="1:1" ht="6" customHeight="1">
      <c r="A33" s="29"/>
    </row>
  </sheetData>
  <mergeCells count="8">
    <mergeCell ref="A32:H32"/>
    <mergeCell ref="A1:H1"/>
    <mergeCell ref="A28:H28"/>
    <mergeCell ref="A6:H6"/>
    <mergeCell ref="A4:H4"/>
    <mergeCell ref="A31:H31"/>
    <mergeCell ref="A26:H26"/>
    <mergeCell ref="A25:H25"/>
  </mergeCells>
  <phoneticPr fontId="12" type="noConversion"/>
  <pageMargins left="0.75" right="0.75" top="1" bottom="0.82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32"/>
  </sheetPr>
  <dimension ref="A1:L23"/>
  <sheetViews>
    <sheetView view="pageBreakPreview" zoomScaleNormal="100" zoomScaleSheetLayoutView="100" workbookViewId="0">
      <selection activeCell="O17" sqref="O17"/>
    </sheetView>
  </sheetViews>
  <sheetFormatPr defaultRowHeight="13.5"/>
  <cols>
    <col min="1" max="1" width="13.6640625" style="78" customWidth="1"/>
    <col min="2" max="4" width="8.88671875" style="78"/>
    <col min="5" max="5" width="10.77734375" style="78" customWidth="1"/>
    <col min="6" max="6" width="8.88671875" style="78"/>
    <col min="7" max="7" width="10.44140625" style="78" customWidth="1"/>
    <col min="8" max="8" width="8.88671875" style="78" customWidth="1"/>
    <col min="9" max="16384" width="8.88671875" style="78"/>
  </cols>
  <sheetData>
    <row r="1" spans="1:12" ht="9" customHeight="1">
      <c r="A1" s="57"/>
      <c r="B1" s="57"/>
      <c r="C1" s="57"/>
      <c r="D1" s="57"/>
      <c r="E1" s="57"/>
      <c r="F1" s="57"/>
      <c r="G1" s="57"/>
      <c r="H1" s="57"/>
    </row>
    <row r="2" spans="1:12" ht="31.5" customHeight="1">
      <c r="A2" s="79" t="s">
        <v>96</v>
      </c>
      <c r="B2" s="43"/>
      <c r="C2" s="57"/>
      <c r="D2" s="57"/>
      <c r="E2" s="57"/>
      <c r="F2" s="57"/>
      <c r="G2" s="57"/>
      <c r="H2" s="57"/>
    </row>
    <row r="3" spans="1:12">
      <c r="A3" s="57"/>
      <c r="B3" s="57"/>
      <c r="C3" s="57"/>
      <c r="D3" s="57"/>
      <c r="E3" s="57"/>
      <c r="F3" s="57"/>
      <c r="G3" s="57"/>
      <c r="H3" s="57"/>
    </row>
    <row r="4" spans="1:12" ht="36.75" customHeight="1">
      <c r="A4" s="458" t="s">
        <v>405</v>
      </c>
      <c r="B4" s="458"/>
      <c r="C4" s="458"/>
      <c r="D4" s="458"/>
      <c r="E4" s="458"/>
      <c r="F4" s="458"/>
      <c r="G4" s="458"/>
      <c r="H4" s="458"/>
      <c r="I4" s="458"/>
      <c r="J4" s="458"/>
      <c r="K4" s="458"/>
      <c r="L4" s="458"/>
    </row>
    <row r="5" spans="1:12" ht="5.25" customHeight="1">
      <c r="A5" s="57"/>
      <c r="B5" s="57"/>
      <c r="C5" s="57"/>
      <c r="D5" s="57"/>
      <c r="E5" s="57"/>
      <c r="F5" s="57"/>
      <c r="G5" s="57"/>
      <c r="H5" s="57"/>
    </row>
    <row r="6" spans="1:12" s="82" customFormat="1" ht="24.75" customHeight="1">
      <c r="A6" s="80" t="s">
        <v>35</v>
      </c>
      <c r="B6" s="81"/>
      <c r="C6" s="81"/>
      <c r="D6" s="81"/>
      <c r="E6" s="81"/>
      <c r="F6" s="81"/>
      <c r="G6" s="81"/>
      <c r="H6" s="81"/>
    </row>
    <row r="7" spans="1:12" s="82" customFormat="1" ht="21.75" customHeight="1">
      <c r="A7" s="80" t="s">
        <v>420</v>
      </c>
      <c r="B7" s="81"/>
      <c r="C7" s="81"/>
      <c r="D7" s="81"/>
      <c r="E7" s="81"/>
      <c r="F7" s="81"/>
      <c r="G7" s="81"/>
      <c r="H7" s="81"/>
    </row>
    <row r="8" spans="1:12" s="82" customFormat="1" ht="24.75" customHeight="1">
      <c r="A8" s="80" t="s">
        <v>406</v>
      </c>
      <c r="B8" s="81"/>
      <c r="C8" s="81"/>
      <c r="D8" s="81"/>
      <c r="E8" s="81"/>
      <c r="F8" s="81"/>
      <c r="G8" s="81"/>
      <c r="H8" s="81"/>
      <c r="J8" s="461" t="s">
        <v>104</v>
      </c>
      <c r="K8" s="462"/>
    </row>
    <row r="9" spans="1:12" ht="22.5" customHeight="1">
      <c r="A9" s="341" t="s">
        <v>404</v>
      </c>
      <c r="B9" s="80"/>
      <c r="C9" s="80"/>
      <c r="D9" s="80"/>
      <c r="E9" s="80"/>
      <c r="F9" s="80"/>
      <c r="G9" s="80"/>
      <c r="H9" s="80"/>
      <c r="J9" s="463"/>
      <c r="K9" s="464"/>
    </row>
    <row r="10" spans="1:12" ht="9" customHeight="1">
      <c r="A10" s="80"/>
      <c r="B10" s="80"/>
      <c r="C10" s="80"/>
      <c r="D10" s="80"/>
      <c r="E10" s="80"/>
      <c r="F10" s="80"/>
      <c r="G10" s="80"/>
      <c r="H10" s="80"/>
      <c r="J10" s="465"/>
      <c r="K10" s="466"/>
    </row>
    <row r="11" spans="1:12" ht="24" customHeight="1">
      <c r="A11" s="460" t="s">
        <v>36</v>
      </c>
      <c r="B11" s="460"/>
      <c r="C11" s="460"/>
      <c r="D11" s="460"/>
      <c r="E11" s="460"/>
      <c r="F11" s="460"/>
      <c r="G11" s="460"/>
      <c r="H11" s="83"/>
      <c r="J11" s="459"/>
      <c r="K11" s="459"/>
    </row>
    <row r="12" spans="1:12" ht="18.75">
      <c r="A12" s="100" t="s">
        <v>37</v>
      </c>
      <c r="B12" s="467" t="s">
        <v>543</v>
      </c>
      <c r="C12" s="468"/>
      <c r="D12" s="468"/>
      <c r="E12" s="468"/>
      <c r="F12" s="468"/>
      <c r="G12" s="468"/>
      <c r="H12" s="83"/>
      <c r="J12" s="459"/>
      <c r="K12" s="459"/>
    </row>
    <row r="13" spans="1:12" ht="18.75">
      <c r="A13" s="100" t="s">
        <v>38</v>
      </c>
      <c r="B13" s="469" t="s">
        <v>215</v>
      </c>
      <c r="C13" s="469"/>
      <c r="D13" s="469"/>
      <c r="E13" s="469"/>
      <c r="F13" s="469"/>
      <c r="G13" s="469"/>
      <c r="H13" s="85"/>
      <c r="J13" s="459"/>
      <c r="K13" s="459"/>
    </row>
    <row r="14" spans="1:12" ht="18.75">
      <c r="A14" s="100" t="s">
        <v>39</v>
      </c>
      <c r="B14" s="469" t="s">
        <v>421</v>
      </c>
      <c r="C14" s="469"/>
      <c r="D14" s="469"/>
      <c r="E14" s="469"/>
      <c r="F14" s="469"/>
      <c r="G14" s="469"/>
      <c r="H14" s="83"/>
      <c r="J14" s="459"/>
      <c r="K14" s="459"/>
    </row>
    <row r="15" spans="1:12" ht="18.75">
      <c r="A15" s="100" t="s">
        <v>40</v>
      </c>
      <c r="B15" s="471">
        <v>45658</v>
      </c>
      <c r="C15" s="472"/>
      <c r="D15" s="473" t="s">
        <v>103</v>
      </c>
      <c r="E15" s="473"/>
      <c r="F15" s="476">
        <v>45323</v>
      </c>
      <c r="G15" s="477"/>
      <c r="H15" s="83"/>
      <c r="J15" s="459"/>
      <c r="K15" s="459"/>
    </row>
    <row r="16" spans="1:12" ht="18.75">
      <c r="A16" s="169" t="s">
        <v>188</v>
      </c>
      <c r="B16" s="472" t="s">
        <v>145</v>
      </c>
      <c r="C16" s="472"/>
      <c r="D16" s="473" t="s">
        <v>102</v>
      </c>
      <c r="E16" s="473"/>
      <c r="F16" s="476">
        <v>45323</v>
      </c>
      <c r="G16" s="477"/>
      <c r="H16" s="83"/>
    </row>
    <row r="17" spans="1:8" ht="18.75">
      <c r="B17" s="81"/>
      <c r="C17" s="81"/>
      <c r="D17" s="81"/>
      <c r="E17" s="81"/>
      <c r="F17" s="81"/>
      <c r="G17" s="81"/>
      <c r="H17" s="83"/>
    </row>
    <row r="18" spans="1:8" ht="16.5" customHeight="1">
      <c r="A18" s="100" t="s">
        <v>41</v>
      </c>
      <c r="B18" s="101" t="s">
        <v>407</v>
      </c>
      <c r="C18" s="101"/>
      <c r="D18" s="101"/>
      <c r="E18" s="101"/>
      <c r="F18" s="101"/>
      <c r="G18" s="101"/>
      <c r="H18" s="83"/>
    </row>
    <row r="19" spans="1:8" ht="18" customHeight="1">
      <c r="A19" s="100" t="s">
        <v>105</v>
      </c>
      <c r="B19" s="475" t="s">
        <v>216</v>
      </c>
      <c r="C19" s="475"/>
      <c r="D19" s="475"/>
      <c r="E19" s="475"/>
      <c r="F19" s="475"/>
      <c r="G19" s="475"/>
      <c r="H19" s="84"/>
    </row>
    <row r="20" spans="1:8" ht="18" customHeight="1">
      <c r="A20" s="100" t="s">
        <v>106</v>
      </c>
      <c r="B20" s="100" t="s">
        <v>97</v>
      </c>
      <c r="C20" s="473" t="s">
        <v>98</v>
      </c>
      <c r="D20" s="473"/>
      <c r="E20" s="473" t="s">
        <v>99</v>
      </c>
      <c r="F20" s="473"/>
      <c r="G20" s="101"/>
      <c r="H20" s="102"/>
    </row>
    <row r="21" spans="1:8" ht="18" customHeight="1">
      <c r="A21" s="100" t="s">
        <v>107</v>
      </c>
      <c r="B21" s="474" t="s">
        <v>143</v>
      </c>
      <c r="C21" s="474"/>
      <c r="D21" s="474"/>
      <c r="E21" s="101" t="s">
        <v>100</v>
      </c>
      <c r="F21" s="264" t="s">
        <v>143</v>
      </c>
      <c r="G21" s="101"/>
      <c r="H21" s="101"/>
    </row>
    <row r="22" spans="1:8" ht="18" customHeight="1">
      <c r="A22" s="172" t="s">
        <v>191</v>
      </c>
      <c r="B22" s="473" t="s">
        <v>144</v>
      </c>
      <c r="C22" s="473"/>
      <c r="D22" s="473"/>
      <c r="E22" s="104" t="s">
        <v>101</v>
      </c>
      <c r="F22" s="104" t="s">
        <v>143</v>
      </c>
      <c r="G22" s="100"/>
      <c r="H22" s="103"/>
    </row>
    <row r="23" spans="1:8" ht="18.75">
      <c r="A23" s="470" t="s">
        <v>422</v>
      </c>
      <c r="B23" s="470"/>
      <c r="C23" s="470"/>
      <c r="D23" s="470"/>
      <c r="G23" s="86"/>
    </row>
  </sheetData>
  <mergeCells count="19">
    <mergeCell ref="A23:D23"/>
    <mergeCell ref="B15:C15"/>
    <mergeCell ref="C20:D20"/>
    <mergeCell ref="B21:D21"/>
    <mergeCell ref="B19:G19"/>
    <mergeCell ref="B16:C16"/>
    <mergeCell ref="D16:E16"/>
    <mergeCell ref="D15:E15"/>
    <mergeCell ref="B22:D22"/>
    <mergeCell ref="E20:F20"/>
    <mergeCell ref="F16:G16"/>
    <mergeCell ref="F15:G15"/>
    <mergeCell ref="A4:L4"/>
    <mergeCell ref="J11:K15"/>
    <mergeCell ref="A11:G11"/>
    <mergeCell ref="J8:K10"/>
    <mergeCell ref="B12:G12"/>
    <mergeCell ref="B13:G13"/>
    <mergeCell ref="B14:G14"/>
  </mergeCells>
  <phoneticPr fontId="12" type="noConversion"/>
  <pageMargins left="0.75" right="0.75" top="1" bottom="1" header="0.5" footer="0.5"/>
  <pageSetup paperSize="9" scale="98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34"/>
    <pageSetUpPr fitToPage="1"/>
  </sheetPr>
  <dimension ref="A1:AH19"/>
  <sheetViews>
    <sheetView view="pageBreakPreview" zoomScale="85" zoomScaleNormal="85" zoomScaleSheetLayoutView="85" workbookViewId="0">
      <selection activeCell="S13" sqref="S13"/>
    </sheetView>
  </sheetViews>
  <sheetFormatPr defaultRowHeight="12"/>
  <cols>
    <col min="1" max="1" width="4.44140625" style="19" customWidth="1"/>
    <col min="2" max="2" width="7.21875" style="19" customWidth="1"/>
    <col min="3" max="3" width="5.44140625" style="19" customWidth="1"/>
    <col min="4" max="4" width="7.6640625" style="19" customWidth="1"/>
    <col min="5" max="5" width="8.5546875" style="19" customWidth="1"/>
    <col min="6" max="6" width="14.44140625" style="19" customWidth="1"/>
    <col min="7" max="8" width="5.77734375" style="19" customWidth="1"/>
    <col min="9" max="10" width="8.88671875" style="19"/>
    <col min="11" max="11" width="2.88671875" style="20" customWidth="1"/>
    <col min="12" max="12" width="2.33203125" style="19" customWidth="1"/>
    <col min="13" max="13" width="5.44140625" style="19" customWidth="1"/>
    <col min="14" max="14" width="2.5546875" style="19" customWidth="1"/>
    <col min="15" max="15" width="7.6640625" style="19" customWidth="1"/>
    <col min="16" max="19" width="5.77734375" style="17" customWidth="1"/>
    <col min="20" max="20" width="6.5546875" style="17" customWidth="1"/>
    <col min="21" max="21" width="5.77734375" style="17" customWidth="1"/>
    <col min="22" max="26" width="7.88671875" style="17" customWidth="1"/>
    <col min="27" max="27" width="6.5546875" style="17" customWidth="1"/>
    <col min="28" max="28" width="6.6640625" style="17" customWidth="1"/>
    <col min="29" max="29" width="8.44140625" style="17" bestFit="1" customWidth="1"/>
    <col min="30" max="16384" width="8.88671875" style="19"/>
  </cols>
  <sheetData>
    <row r="1" spans="1:34" ht="38.25" customHeight="1">
      <c r="A1" s="483" t="s">
        <v>425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</row>
    <row r="2" spans="1:34" ht="5.25" customHeight="1">
      <c r="D2" s="213"/>
      <c r="E2" s="213"/>
      <c r="F2" s="213"/>
      <c r="G2" s="213"/>
      <c r="H2" s="213"/>
      <c r="I2" s="213"/>
      <c r="J2" s="213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</row>
    <row r="3" spans="1:34" ht="20.100000000000001" customHeight="1">
      <c r="B3" s="497" t="s">
        <v>306</v>
      </c>
      <c r="C3" s="497"/>
      <c r="D3" s="493" t="str">
        <f>'1.종합기술제안서 정량평가 신청서'!B12</f>
        <v>R25DC00000000</v>
      </c>
      <c r="E3" s="493"/>
      <c r="F3" s="493"/>
      <c r="G3" s="493"/>
      <c r="H3" s="493"/>
      <c r="I3" s="493"/>
      <c r="J3" s="493"/>
      <c r="K3" s="493"/>
      <c r="L3" s="493"/>
      <c r="M3" s="493"/>
      <c r="N3" s="493" t="s">
        <v>311</v>
      </c>
      <c r="O3" s="493"/>
      <c r="P3" s="493"/>
      <c r="Q3" s="478" t="str">
        <f>'1.종합기술제안서 정량평가 신청서'!B19</f>
        <v xml:space="preserve">(주)000 </v>
      </c>
      <c r="R3" s="478"/>
      <c r="S3" s="478"/>
      <c r="T3" s="478"/>
      <c r="U3" s="479" t="s">
        <v>322</v>
      </c>
      <c r="V3" s="479"/>
      <c r="W3" s="344"/>
      <c r="X3" s="344"/>
      <c r="Y3" s="344"/>
      <c r="Z3" s="344"/>
      <c r="AA3" s="478" t="str">
        <f>'1.종합기술제안서 정량평가 신청서'!B20</f>
        <v>홍길동</v>
      </c>
      <c r="AB3" s="478"/>
      <c r="AC3" s="478"/>
      <c r="AD3" s="479"/>
      <c r="AE3" s="479"/>
      <c r="AF3" s="478"/>
      <c r="AG3" s="478"/>
      <c r="AH3" s="478"/>
    </row>
    <row r="4" spans="1:34" ht="20.100000000000001" customHeight="1">
      <c r="B4" s="497" t="s">
        <v>307</v>
      </c>
      <c r="C4" s="497"/>
      <c r="D4" s="493" t="str">
        <f>'1.종합기술제안서 정량평가 신청서'!B14</f>
        <v>한국토지주택공사</v>
      </c>
      <c r="E4" s="493"/>
      <c r="F4" s="493"/>
      <c r="G4" s="493"/>
      <c r="H4" s="493"/>
      <c r="I4" s="493"/>
      <c r="J4" s="493"/>
      <c r="K4" s="493"/>
      <c r="L4" s="493"/>
      <c r="M4" s="493"/>
      <c r="N4" s="493" t="s">
        <v>312</v>
      </c>
      <c r="O4" s="493"/>
      <c r="P4" s="493"/>
      <c r="Q4" s="478" t="str">
        <f>'1.종합기술제안서 정량평가 신청서'!B22</f>
        <v>ㅇㅇㅇ</v>
      </c>
      <c r="R4" s="478"/>
      <c r="S4" s="478"/>
      <c r="T4" s="478"/>
      <c r="U4" s="479" t="s">
        <v>320</v>
      </c>
      <c r="V4" s="479"/>
      <c r="W4" s="344"/>
      <c r="X4" s="344"/>
      <c r="Y4" s="344"/>
      <c r="Z4" s="344"/>
      <c r="AA4" s="478" t="str">
        <f>'1.종합기술제안서 정량평가 신청서'!F22</f>
        <v>031) 0000-0000</v>
      </c>
      <c r="AB4" s="478"/>
      <c r="AC4" s="478"/>
      <c r="AD4" s="479"/>
      <c r="AE4" s="479"/>
      <c r="AF4" s="478"/>
      <c r="AG4" s="478"/>
      <c r="AH4" s="478"/>
    </row>
    <row r="5" spans="1:34" ht="20.100000000000001" customHeight="1">
      <c r="B5" s="497" t="s">
        <v>309</v>
      </c>
      <c r="C5" s="497"/>
      <c r="D5" s="493" t="str">
        <f>'1.종합기술제안서 정량평가 신청서'!B13</f>
        <v>0000 공사 건설사업관리용역</v>
      </c>
      <c r="E5" s="493"/>
      <c r="F5" s="493"/>
      <c r="G5" s="493"/>
      <c r="H5" s="493"/>
      <c r="I5" s="493"/>
      <c r="J5" s="493"/>
      <c r="K5" s="493"/>
      <c r="L5" s="493"/>
      <c r="M5" s="493"/>
      <c r="N5" s="493" t="s">
        <v>321</v>
      </c>
      <c r="O5" s="493"/>
      <c r="P5" s="493"/>
      <c r="Q5" s="478" t="str">
        <f>'1.종합기술제안서 정량평가 신청서'!B16</f>
        <v>111-12-34567</v>
      </c>
      <c r="R5" s="478"/>
      <c r="S5" s="478"/>
      <c r="T5" s="478"/>
      <c r="U5" s="286"/>
      <c r="V5" s="518"/>
      <c r="W5" s="518"/>
      <c r="X5" s="518"/>
      <c r="Y5" s="518"/>
      <c r="Z5" s="518"/>
      <c r="AA5" s="518"/>
      <c r="AB5" s="518"/>
      <c r="AC5" s="518"/>
    </row>
    <row r="6" spans="1:34" ht="20.100000000000001" customHeight="1">
      <c r="B6" s="493" t="s">
        <v>310</v>
      </c>
      <c r="C6" s="493"/>
      <c r="D6" s="292" t="s">
        <v>304</v>
      </c>
      <c r="E6" s="285" t="str">
        <f>'1.종합기술제안서 정량평가 신청서'!B21</f>
        <v>031) 0000-0000</v>
      </c>
      <c r="F6" s="285"/>
      <c r="G6" s="285"/>
      <c r="H6" s="285"/>
      <c r="I6" s="292" t="s">
        <v>305</v>
      </c>
      <c r="J6" s="285" t="str">
        <f>'1.종합기술제안서 정량평가 신청서'!F21</f>
        <v>031) 0000-0000</v>
      </c>
      <c r="K6" s="286"/>
      <c r="L6" s="286"/>
      <c r="M6" s="286"/>
      <c r="N6" s="519"/>
      <c r="O6" s="519"/>
      <c r="P6" s="518"/>
      <c r="Q6" s="518"/>
      <c r="R6" s="518"/>
      <c r="S6" s="518"/>
      <c r="T6" s="287"/>
      <c r="U6" s="288"/>
      <c r="V6" s="518"/>
      <c r="W6" s="518"/>
      <c r="X6" s="518"/>
      <c r="Y6" s="518"/>
      <c r="Z6" s="518"/>
      <c r="AA6" s="518"/>
      <c r="AB6" s="518"/>
      <c r="AC6" s="518"/>
    </row>
    <row r="7" spans="1:34" ht="14.25" customHeight="1">
      <c r="B7" s="293"/>
      <c r="C7" s="293"/>
      <c r="D7" s="283"/>
      <c r="E7" s="279"/>
      <c r="F7" s="279"/>
      <c r="G7" s="279"/>
      <c r="H7" s="279"/>
      <c r="I7" s="283"/>
      <c r="J7" s="279"/>
      <c r="K7" s="289"/>
      <c r="L7" s="289"/>
      <c r="M7" s="289"/>
      <c r="N7" s="291"/>
      <c r="O7" s="291"/>
      <c r="P7" s="290"/>
      <c r="Q7" s="290"/>
      <c r="R7" s="290"/>
      <c r="S7" s="290"/>
      <c r="T7" s="290"/>
      <c r="U7" s="291"/>
      <c r="V7" s="290"/>
      <c r="W7" s="290"/>
      <c r="X7" s="290"/>
      <c r="Y7" s="290"/>
      <c r="Z7" s="290"/>
      <c r="AA7" s="290"/>
      <c r="AB7" s="290"/>
      <c r="AC7" s="290"/>
    </row>
    <row r="8" spans="1:34" ht="35.25" customHeight="1">
      <c r="A8" s="494" t="s">
        <v>323</v>
      </c>
      <c r="B8" s="507" t="s">
        <v>308</v>
      </c>
      <c r="C8" s="508"/>
      <c r="D8" s="501" t="s">
        <v>434</v>
      </c>
      <c r="E8" s="502"/>
      <c r="F8" s="503"/>
      <c r="G8" s="515" t="s">
        <v>605</v>
      </c>
      <c r="H8" s="516"/>
      <c r="I8" s="504" t="s">
        <v>427</v>
      </c>
      <c r="J8" s="504"/>
      <c r="K8" s="490" t="s">
        <v>603</v>
      </c>
      <c r="L8" s="491"/>
      <c r="M8" s="491"/>
      <c r="N8" s="491"/>
      <c r="O8" s="491"/>
      <c r="P8" s="491"/>
      <c r="Q8" s="491"/>
      <c r="R8" s="491"/>
      <c r="S8" s="491"/>
      <c r="T8" s="491"/>
      <c r="U8" s="492"/>
      <c r="V8" s="535" t="s">
        <v>578</v>
      </c>
      <c r="W8" s="504" t="s">
        <v>317</v>
      </c>
      <c r="X8" s="505"/>
      <c r="Y8" s="527" t="s">
        <v>428</v>
      </c>
      <c r="Z8" s="528"/>
      <c r="AA8" s="528"/>
      <c r="AB8" s="516"/>
      <c r="AC8" s="522" t="s">
        <v>126</v>
      </c>
    </row>
    <row r="9" spans="1:34" ht="31.5" customHeight="1">
      <c r="A9" s="495"/>
      <c r="B9" s="509"/>
      <c r="C9" s="510"/>
      <c r="D9" s="499" t="s">
        <v>433</v>
      </c>
      <c r="E9" s="500"/>
      <c r="F9" s="349" t="s">
        <v>435</v>
      </c>
      <c r="G9" s="499"/>
      <c r="H9" s="517"/>
      <c r="I9" s="505"/>
      <c r="J9" s="505"/>
      <c r="K9" s="484" t="s">
        <v>314</v>
      </c>
      <c r="L9" s="485"/>
      <c r="M9" s="506" t="s">
        <v>217</v>
      </c>
      <c r="N9" s="520" t="s">
        <v>128</v>
      </c>
      <c r="O9" s="537" t="s">
        <v>203</v>
      </c>
      <c r="P9" s="537" t="s">
        <v>218</v>
      </c>
      <c r="Q9" s="540"/>
      <c r="R9" s="521" t="s">
        <v>129</v>
      </c>
      <c r="S9" s="521"/>
      <c r="T9" s="513" t="s">
        <v>219</v>
      </c>
      <c r="U9" s="504" t="s">
        <v>604</v>
      </c>
      <c r="V9" s="536"/>
      <c r="W9" s="505"/>
      <c r="X9" s="505"/>
      <c r="Y9" s="499"/>
      <c r="Z9" s="529"/>
      <c r="AA9" s="529"/>
      <c r="AB9" s="517"/>
      <c r="AC9" s="523"/>
    </row>
    <row r="10" spans="1:34" ht="63" customHeight="1">
      <c r="A10" s="495"/>
      <c r="B10" s="511" t="s">
        <v>426</v>
      </c>
      <c r="C10" s="513" t="s">
        <v>299</v>
      </c>
      <c r="D10" s="513" t="s">
        <v>300</v>
      </c>
      <c r="E10" s="513" t="s">
        <v>301</v>
      </c>
      <c r="F10" s="498" t="s">
        <v>303</v>
      </c>
      <c r="G10" s="513" t="s">
        <v>606</v>
      </c>
      <c r="H10" s="513" t="s">
        <v>607</v>
      </c>
      <c r="I10" s="498" t="s">
        <v>207</v>
      </c>
      <c r="J10" s="506" t="s">
        <v>130</v>
      </c>
      <c r="K10" s="486"/>
      <c r="L10" s="487"/>
      <c r="M10" s="506"/>
      <c r="N10" s="506"/>
      <c r="O10" s="538"/>
      <c r="P10" s="541" t="s">
        <v>283</v>
      </c>
      <c r="Q10" s="542"/>
      <c r="R10" s="542"/>
      <c r="S10" s="543"/>
      <c r="T10" s="514"/>
      <c r="U10" s="505"/>
      <c r="V10" s="536"/>
      <c r="W10" s="525" t="s">
        <v>318</v>
      </c>
      <c r="X10" s="525" t="s">
        <v>319</v>
      </c>
      <c r="Y10" s="530" t="s">
        <v>429</v>
      </c>
      <c r="Z10" s="530" t="s">
        <v>430</v>
      </c>
      <c r="AA10" s="530" t="s">
        <v>431</v>
      </c>
      <c r="AB10" s="530" t="s">
        <v>432</v>
      </c>
      <c r="AC10" s="523"/>
    </row>
    <row r="11" spans="1:34" ht="65.25" customHeight="1">
      <c r="A11" s="496"/>
      <c r="B11" s="512"/>
      <c r="C11" s="514"/>
      <c r="D11" s="514"/>
      <c r="E11" s="514"/>
      <c r="F11" s="498"/>
      <c r="G11" s="514"/>
      <c r="H11" s="514"/>
      <c r="I11" s="498"/>
      <c r="J11" s="506"/>
      <c r="K11" s="488"/>
      <c r="L11" s="489"/>
      <c r="M11" s="506"/>
      <c r="N11" s="506"/>
      <c r="O11" s="539"/>
      <c r="P11" s="64" t="s">
        <v>146</v>
      </c>
      <c r="Q11" s="64" t="s">
        <v>109</v>
      </c>
      <c r="R11" s="64" t="s">
        <v>131</v>
      </c>
      <c r="S11" s="64" t="s">
        <v>109</v>
      </c>
      <c r="T11" s="64" t="s">
        <v>255</v>
      </c>
      <c r="U11" s="505"/>
      <c r="V11" s="536"/>
      <c r="W11" s="526"/>
      <c r="X11" s="526"/>
      <c r="Y11" s="531"/>
      <c r="Z11" s="531"/>
      <c r="AA11" s="531"/>
      <c r="AB11" s="531"/>
      <c r="AC11" s="524"/>
    </row>
    <row r="12" spans="1:34" ht="34.5" customHeight="1">
      <c r="A12" s="480" t="str">
        <f>'1.종합기술제안서 정량평가 신청서'!B19</f>
        <v xml:space="preserve">(주)000 </v>
      </c>
      <c r="B12" s="394">
        <f>'4. 업무정지, 벌점, 품질미흡'!C55</f>
        <v>1.6</v>
      </c>
      <c r="C12" s="394">
        <f>'5. 재정건실도'!F9</f>
        <v>0.12</v>
      </c>
      <c r="D12" s="394">
        <f>'6. 개발활용실적'!L31</f>
        <v>0.12330000000000002</v>
      </c>
      <c r="E12" s="185">
        <f>'7. 투자실적'!E11</f>
        <v>0</v>
      </c>
      <c r="F12" s="324">
        <f>'8. 용역평가결과'!E26</f>
        <v>0.60000000000000009</v>
      </c>
      <c r="G12" s="324">
        <f>'9. 교체빈도'!G7</f>
        <v>0.89999999999999991</v>
      </c>
      <c r="H12" s="324">
        <f>'9. 교체빈도'!G17</f>
        <v>2</v>
      </c>
      <c r="I12" s="324">
        <f>'10. 유사용역수행실적'!L25</f>
        <v>1350.6</v>
      </c>
      <c r="J12" s="323">
        <f>'10. 유사용역수행실적'!L27</f>
        <v>3.6</v>
      </c>
      <c r="K12" s="280" t="s">
        <v>132</v>
      </c>
      <c r="L12" s="281"/>
      <c r="M12" s="281"/>
      <c r="N12" s="282"/>
      <c r="O12" s="183"/>
      <c r="P12" s="183"/>
      <c r="Q12" s="183"/>
      <c r="R12" s="183"/>
      <c r="S12" s="183"/>
      <c r="T12" s="183"/>
      <c r="U12" s="184">
        <f>U13+((U14+U15+U16+U17)/4)+U18</f>
        <v>40.1</v>
      </c>
      <c r="V12" s="186">
        <f>B12+C12+D12+E12+F12+G12+H12+J12+U12</f>
        <v>49.043300000000002</v>
      </c>
      <c r="W12" s="222">
        <f>'14.인력고용'!P11</f>
        <v>0.6</v>
      </c>
      <c r="X12" s="346">
        <f>'15.공정거래'!G8</f>
        <v>0</v>
      </c>
      <c r="Y12" s="346">
        <f>'16.평가의공정성적정성저해,제안서작성위반'!B12</f>
        <v>0</v>
      </c>
      <c r="Z12" s="346">
        <f>'16.평가의공정성적정성저해,제안서작성위반'!B24</f>
        <v>0</v>
      </c>
      <c r="AA12" s="222">
        <f>'17.주요벌점'!D12</f>
        <v>0</v>
      </c>
      <c r="AB12" s="272">
        <f>'18.LH등퇴직자참여여부'!N23</f>
        <v>10</v>
      </c>
      <c r="AC12" s="187">
        <f>SUM(V12:AB12)</f>
        <v>59.643300000000004</v>
      </c>
      <c r="AE12" s="251"/>
    </row>
    <row r="13" spans="1:34" ht="37.5" customHeight="1">
      <c r="A13" s="481"/>
      <c r="B13" s="273"/>
      <c r="C13" s="273"/>
      <c r="D13" s="273"/>
      <c r="E13" s="273"/>
      <c r="F13" s="273"/>
      <c r="G13" s="393"/>
      <c r="H13" s="393"/>
      <c r="I13" s="273"/>
      <c r="J13" s="273"/>
      <c r="K13" s="532" t="s">
        <v>286</v>
      </c>
      <c r="L13" s="188" t="s">
        <v>133</v>
      </c>
      <c r="M13" s="183" t="str">
        <f>'12. 참여기술인 경력사항'!C6</f>
        <v>홍길동</v>
      </c>
      <c r="N13" s="188" t="str">
        <f>'12. 참여기술인 경력사항'!D6</f>
        <v>건축</v>
      </c>
      <c r="O13" s="189" t="str">
        <f>'12. 참여기술인 경력사항'!E6</f>
        <v>중급</v>
      </c>
      <c r="P13" s="185">
        <f>'12. 참여기술인 경력사항'!I6</f>
        <v>220</v>
      </c>
      <c r="Q13" s="382">
        <f>IF(P13&gt;=60,11,IF(P13&gt;=48,10,IF(P13&gt;=36,9,IF(P13&gt;=24,8,7))))</f>
        <v>11</v>
      </c>
      <c r="R13" s="185">
        <f>'12. 참여기술인 경력사항'!G6</f>
        <v>19.2</v>
      </c>
      <c r="S13" s="382">
        <f>VLOOKUP(R13,IF(O13="특급",'수식 표(절대 수정하지 말 것)'!B3:C7,'수식 표(절대 수정하지 말 것)'!E3:F7),2,1)</f>
        <v>7</v>
      </c>
      <c r="T13" s="190">
        <v>1</v>
      </c>
      <c r="U13" s="384">
        <f t="shared" ref="U13:U18" si="0">Q13+S13+T13</f>
        <v>19</v>
      </c>
      <c r="V13" s="183"/>
      <c r="W13" s="347"/>
      <c r="X13" s="347"/>
      <c r="Y13" s="347"/>
      <c r="Z13" s="347"/>
      <c r="AA13" s="183"/>
      <c r="AB13" s="183"/>
      <c r="AC13" s="183"/>
      <c r="AE13" s="251"/>
    </row>
    <row r="14" spans="1:34" ht="37.5" customHeight="1">
      <c r="A14" s="481"/>
      <c r="B14" s="273"/>
      <c r="C14" s="273"/>
      <c r="D14" s="273"/>
      <c r="E14" s="273"/>
      <c r="F14" s="273"/>
      <c r="G14" s="393"/>
      <c r="H14" s="393"/>
      <c r="I14" s="273"/>
      <c r="J14" s="273"/>
      <c r="K14" s="533"/>
      <c r="L14" s="188" t="s">
        <v>439</v>
      </c>
      <c r="M14" s="183" t="str">
        <f>'12. 참여기술인 경력사항'!C7</f>
        <v>임꺽정</v>
      </c>
      <c r="N14" s="188" t="str">
        <f>'12. 참여기술인 경력사항'!D7</f>
        <v>건축</v>
      </c>
      <c r="O14" s="189" t="str">
        <f>'12. 참여기술인 경력사항'!E7</f>
        <v>고급</v>
      </c>
      <c r="P14" s="185">
        <f>'12. 참여기술인 경력사항'!I7</f>
        <v>6</v>
      </c>
      <c r="Q14" s="383">
        <f>VLOOKUP(P14,IF(O14="특급",'수식 표(절대 수정하지 말 것)'!$B$10:$C$14,IF('2.자기평가기술서'!O14="고급",'수식 표(절대 수정하지 말 것)'!$E$10:$F$13,'수식 표(절대 수정하지 말 것)'!$H$10:$I$11)),2,1)</f>
        <v>8</v>
      </c>
      <c r="R14" s="185">
        <f>'12. 참여기술인 경력사항'!G7</f>
        <v>6</v>
      </c>
      <c r="S14" s="382">
        <f>VLOOKUP(R14,IF(O14="특급",'수식 표(절대 수정하지 말 것)'!$B$17:$C$21,IF('2.자기평가기술서'!O14="고급",'수식 표(절대 수정하지 말 것)'!$E$17:$F$21,IF('2.자기평가기술서'!O14="중급",'수식 표(절대 수정하지 말 것)'!$H$17:$I$21,'수식 표(절대 수정하지 말 것)'!$K$17:$L$20))),2,1)</f>
        <v>5.6</v>
      </c>
      <c r="T14" s="190">
        <v>1</v>
      </c>
      <c r="U14" s="384">
        <f t="shared" si="0"/>
        <v>14.6</v>
      </c>
      <c r="V14" s="183"/>
      <c r="W14" s="347"/>
      <c r="X14" s="347"/>
      <c r="Y14" s="347"/>
      <c r="Z14" s="347"/>
      <c r="AA14" s="183"/>
      <c r="AB14" s="183"/>
      <c r="AC14" s="183"/>
      <c r="AE14" s="251"/>
    </row>
    <row r="15" spans="1:34" ht="37.5" customHeight="1">
      <c r="A15" s="481"/>
      <c r="B15" s="347"/>
      <c r="C15" s="347"/>
      <c r="D15" s="347"/>
      <c r="E15" s="347"/>
      <c r="F15" s="347"/>
      <c r="G15" s="393"/>
      <c r="H15" s="393"/>
      <c r="I15" s="347"/>
      <c r="J15" s="347"/>
      <c r="K15" s="533"/>
      <c r="L15" s="188" t="s">
        <v>439</v>
      </c>
      <c r="M15" s="347" t="str">
        <f>'12. 참여기술인 경력사항'!C8</f>
        <v>이순신</v>
      </c>
      <c r="N15" s="188" t="str">
        <f>'12. 참여기술인 경력사항'!D8</f>
        <v>안전</v>
      </c>
      <c r="O15" s="189" t="str">
        <f>'12. 참여기술인 경력사항'!E8</f>
        <v>특급</v>
      </c>
      <c r="P15" s="185">
        <f>'12. 참여기술인 경력사항'!I8</f>
        <v>7</v>
      </c>
      <c r="Q15" s="383">
        <f>VLOOKUP(P15,IF(O15="특급",'수식 표(절대 수정하지 말 것)'!$B$10:$C$14,IF('2.자기평가기술서'!O15="고급",'수식 표(절대 수정하지 말 것)'!$E$10:$F$13,'수식 표(절대 수정하지 말 것)'!$H$10:$I$11)),2,1)</f>
        <v>7</v>
      </c>
      <c r="R15" s="185">
        <f>'12. 참여기술인 경력사항'!G8</f>
        <v>7</v>
      </c>
      <c r="S15" s="382">
        <f>VLOOKUP(R15,IF(O15="특급",'수식 표(절대 수정하지 말 것)'!$B$17:$C$21,IF('2.자기평가기술서'!O15="고급",'수식 표(절대 수정하지 말 것)'!$E$17:$F$21,IF('2.자기평가기술서'!O15="중급",'수식 표(절대 수정하지 말 것)'!$H$17:$I$21,'수식 표(절대 수정하지 말 것)'!$K$17:$L$20))),2,1)</f>
        <v>4.9000000000000004</v>
      </c>
      <c r="T15" s="190">
        <v>1</v>
      </c>
      <c r="U15" s="384">
        <f t="shared" si="0"/>
        <v>12.9</v>
      </c>
      <c r="V15" s="347"/>
      <c r="W15" s="347"/>
      <c r="X15" s="347"/>
      <c r="Y15" s="347"/>
      <c r="Z15" s="347"/>
      <c r="AA15" s="347"/>
      <c r="AB15" s="347"/>
      <c r="AC15" s="347"/>
      <c r="AE15" s="251"/>
    </row>
    <row r="16" spans="1:34" ht="35.25" customHeight="1">
      <c r="A16" s="481"/>
      <c r="B16" s="273"/>
      <c r="C16" s="273"/>
      <c r="D16" s="273"/>
      <c r="E16" s="273"/>
      <c r="F16" s="273"/>
      <c r="G16" s="393"/>
      <c r="H16" s="393"/>
      <c r="I16" s="273"/>
      <c r="J16" s="273"/>
      <c r="K16" s="533"/>
      <c r="L16" s="188" t="s">
        <v>439</v>
      </c>
      <c r="M16" s="183" t="str">
        <f>'12. 참여기술인 경력사항'!C9</f>
        <v>김두환</v>
      </c>
      <c r="N16" s="188" t="str">
        <f>'12. 참여기술인 경력사항'!D9</f>
        <v>기계</v>
      </c>
      <c r="O16" s="189" t="str">
        <f>'12. 참여기술인 경력사항'!E9</f>
        <v>중급</v>
      </c>
      <c r="P16" s="185">
        <f>'12. 참여기술인 경력사항'!I9</f>
        <v>5</v>
      </c>
      <c r="Q16" s="383">
        <f>VLOOKUP(P16,IF(O16="특급",'수식 표(절대 수정하지 말 것)'!$B$10:$C$14,IF('2.자기평가기술서'!O16="고급",'수식 표(절대 수정하지 말 것)'!$E$10:$F$13,'수식 표(절대 수정하지 말 것)'!$H$10:$I$11)),2,1)</f>
        <v>10</v>
      </c>
      <c r="R16" s="185">
        <f>'12. 참여기술인 경력사항'!G9</f>
        <v>5</v>
      </c>
      <c r="S16" s="382">
        <f>VLOOKUP(R16,IF(O16="특급",'수식 표(절대 수정하지 말 것)'!$B$17:$C$21,IF('2.자기평가기술서'!O16="고급",'수식 표(절대 수정하지 말 것)'!$E$17:$F$21,IF('2.자기평가기술서'!O16="중급",'수식 표(절대 수정하지 말 것)'!$H$17:$I$21,'수식 표(절대 수정하지 말 것)'!$K$17:$L$20))),2,1)</f>
        <v>6.3</v>
      </c>
      <c r="T16" s="190">
        <v>1</v>
      </c>
      <c r="U16" s="384">
        <f t="shared" si="0"/>
        <v>17.3</v>
      </c>
      <c r="V16" s="183"/>
      <c r="W16" s="347"/>
      <c r="X16" s="347"/>
      <c r="Y16" s="347"/>
      <c r="Z16" s="347"/>
      <c r="AA16" s="183"/>
      <c r="AB16" s="183"/>
      <c r="AC16" s="183"/>
      <c r="AE16" s="251"/>
    </row>
    <row r="17" spans="1:31" ht="36.75" customHeight="1">
      <c r="A17" s="481"/>
      <c r="B17" s="273"/>
      <c r="C17" s="273"/>
      <c r="D17" s="273"/>
      <c r="E17" s="273"/>
      <c r="F17" s="273"/>
      <c r="G17" s="393"/>
      <c r="H17" s="393"/>
      <c r="I17" s="273"/>
      <c r="J17" s="273"/>
      <c r="K17" s="534"/>
      <c r="L17" s="188" t="s">
        <v>439</v>
      </c>
      <c r="M17" s="183" t="str">
        <f>'12. 참여기술인 경력사항'!C10</f>
        <v>윤봉길</v>
      </c>
      <c r="N17" s="188" t="str">
        <f>'12. 참여기술인 경력사항'!D10</f>
        <v>토목</v>
      </c>
      <c r="O17" s="189" t="str">
        <f>'12. 참여기술인 경력사항'!E10</f>
        <v>초급</v>
      </c>
      <c r="P17" s="185">
        <f>'12. 참여기술인 경력사항'!I10</f>
        <v>2</v>
      </c>
      <c r="Q17" s="383">
        <f>VLOOKUP(P17,IF(O17="특급",'수식 표(절대 수정하지 말 것)'!$B$10:$C$14,IF('2.자기평가기술서'!O17="고급",'수식 표(절대 수정하지 말 것)'!$E$10:$F$13,'수식 표(절대 수정하지 말 것)'!$H$10:$I$11)),2,1)</f>
        <v>10</v>
      </c>
      <c r="R17" s="185">
        <f>'12. 참여기술인 경력사항'!G10</f>
        <v>3</v>
      </c>
      <c r="S17" s="382">
        <f>VLOOKUP(R17,IF(O17="특급",'수식 표(절대 수정하지 말 것)'!$B$17:$C$21,IF('2.자기평가기술서'!O17="고급",'수식 표(절대 수정하지 말 것)'!$E$17:$F$21,IF('2.자기평가기술서'!O17="중급",'수식 표(절대 수정하지 말 것)'!$H$17:$I$21,'수식 표(절대 수정하지 말 것)'!$K$17:$L$20))),2,1)</f>
        <v>7</v>
      </c>
      <c r="T17" s="190">
        <v>1</v>
      </c>
      <c r="U17" s="384">
        <f t="shared" si="0"/>
        <v>18</v>
      </c>
      <c r="V17" s="183"/>
      <c r="W17" s="347"/>
      <c r="X17" s="347"/>
      <c r="Y17" s="347"/>
      <c r="Z17" s="347"/>
      <c r="AA17" s="183"/>
      <c r="AB17" s="183"/>
      <c r="AC17" s="183"/>
      <c r="AE17" s="251"/>
    </row>
    <row r="18" spans="1:31" ht="53.25" customHeight="1">
      <c r="A18" s="482"/>
      <c r="B18" s="273"/>
      <c r="C18" s="273"/>
      <c r="D18" s="273"/>
      <c r="E18" s="273"/>
      <c r="F18" s="273"/>
      <c r="G18" s="393"/>
      <c r="H18" s="393"/>
      <c r="I18" s="273"/>
      <c r="J18" s="273"/>
      <c r="K18" s="192" t="s">
        <v>447</v>
      </c>
      <c r="L18" s="188" t="s">
        <v>446</v>
      </c>
      <c r="M18" s="183" t="str">
        <f>'12. 참여기술인 경력사항'!C11</f>
        <v>허  준</v>
      </c>
      <c r="N18" s="188" t="str">
        <f>'12. 참여기술인 경력사항'!D11</f>
        <v>건축</v>
      </c>
      <c r="O18" s="189" t="str">
        <f>'12. 참여기술인 경력사항'!E11</f>
        <v>특급</v>
      </c>
      <c r="P18" s="185">
        <f>'12. 참여기술인 경력사항'!I11</f>
        <v>116.66666666666667</v>
      </c>
      <c r="Q18" s="383">
        <f>IF(P18&gt;=48,3,IF(P18&gt;=42,2.7,IF(P18&gt;=36,2.3,IF(P18&gt;=24,2.1,1.8))))</f>
        <v>3</v>
      </c>
      <c r="R18" s="193">
        <f>'12. 참여기술인 경력사항'!$G$11</f>
        <v>9.5890410958904102</v>
      </c>
      <c r="S18" s="383">
        <f>IF(R18&gt;=15,2,IF(R18&gt;=13,1.8,IF(R18&gt;=11,1.6,IF(R18&gt;=9,1.4,1.2))))</f>
        <v>1.4</v>
      </c>
      <c r="T18" s="190">
        <v>1</v>
      </c>
      <c r="U18" s="384">
        <f t="shared" si="0"/>
        <v>5.4</v>
      </c>
      <c r="V18" s="183"/>
      <c r="W18" s="347"/>
      <c r="X18" s="347"/>
      <c r="Y18" s="347"/>
      <c r="Z18" s="347"/>
      <c r="AA18" s="183"/>
      <c r="AB18" s="183"/>
      <c r="AC18" s="183"/>
    </row>
    <row r="19" spans="1:31" ht="14.25" customHeight="1">
      <c r="A19" s="19" t="s">
        <v>550</v>
      </c>
    </row>
  </sheetData>
  <mergeCells count="63">
    <mergeCell ref="K13:K17"/>
    <mergeCell ref="AA10:AA11"/>
    <mergeCell ref="AB10:AB11"/>
    <mergeCell ref="V8:V11"/>
    <mergeCell ref="M9:M11"/>
    <mergeCell ref="O9:O11"/>
    <mergeCell ref="T9:T10"/>
    <mergeCell ref="P9:Q9"/>
    <mergeCell ref="P10:S10"/>
    <mergeCell ref="V5:AC5"/>
    <mergeCell ref="V6:AC6"/>
    <mergeCell ref="N6:O6"/>
    <mergeCell ref="P6:S6"/>
    <mergeCell ref="N9:N11"/>
    <mergeCell ref="R9:S9"/>
    <mergeCell ref="AC8:AC11"/>
    <mergeCell ref="U9:U11"/>
    <mergeCell ref="W8:X9"/>
    <mergeCell ref="W10:W11"/>
    <mergeCell ref="X10:X11"/>
    <mergeCell ref="Y8:AB9"/>
    <mergeCell ref="Y10:Y11"/>
    <mergeCell ref="Z10:Z11"/>
    <mergeCell ref="I8:J9"/>
    <mergeCell ref="I10:I11"/>
    <mergeCell ref="J10:J11"/>
    <mergeCell ref="B8:C9"/>
    <mergeCell ref="B10:B11"/>
    <mergeCell ref="C10:C11"/>
    <mergeCell ref="D10:D11"/>
    <mergeCell ref="E10:E11"/>
    <mergeCell ref="G8:H9"/>
    <mergeCell ref="G10:G11"/>
    <mergeCell ref="H10:H11"/>
    <mergeCell ref="B4:C4"/>
    <mergeCell ref="B5:C5"/>
    <mergeCell ref="B6:C6"/>
    <mergeCell ref="F10:F11"/>
    <mergeCell ref="D9:E9"/>
    <mergeCell ref="D8:F8"/>
    <mergeCell ref="A12:A18"/>
    <mergeCell ref="A1:AC1"/>
    <mergeCell ref="AD3:AE3"/>
    <mergeCell ref="Q3:T3"/>
    <mergeCell ref="Q4:T4"/>
    <mergeCell ref="Q5:T5"/>
    <mergeCell ref="K9:L11"/>
    <mergeCell ref="K8:U8"/>
    <mergeCell ref="D3:M3"/>
    <mergeCell ref="D4:M4"/>
    <mergeCell ref="D5:M5"/>
    <mergeCell ref="N3:P3"/>
    <mergeCell ref="N4:P4"/>
    <mergeCell ref="N5:P5"/>
    <mergeCell ref="A8:A11"/>
    <mergeCell ref="B3:C3"/>
    <mergeCell ref="AF3:AH3"/>
    <mergeCell ref="AD4:AE4"/>
    <mergeCell ref="AF4:AH4"/>
    <mergeCell ref="U3:V3"/>
    <mergeCell ref="AA3:AC3"/>
    <mergeCell ref="U4:V4"/>
    <mergeCell ref="AA4:AC4"/>
  </mergeCells>
  <phoneticPr fontId="12" type="noConversion"/>
  <pageMargins left="0.25" right="0.25" top="0.75" bottom="0.75" header="0.3" footer="0.3"/>
  <pageSetup paperSize="9" scale="6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21"/>
  <sheetViews>
    <sheetView workbookViewId="0">
      <selection activeCell="A2" sqref="A2:F2"/>
    </sheetView>
  </sheetViews>
  <sheetFormatPr defaultRowHeight="13.5"/>
  <sheetData>
    <row r="2" spans="1:12">
      <c r="A2" s="545" t="s">
        <v>527</v>
      </c>
      <c r="B2" s="545"/>
      <c r="C2" s="545"/>
      <c r="D2" s="545"/>
      <c r="E2" s="545"/>
      <c r="F2" s="545"/>
      <c r="G2" s="385"/>
      <c r="H2" s="385"/>
      <c r="I2" s="385"/>
    </row>
    <row r="3" spans="1:12">
      <c r="A3" s="544" t="s">
        <v>161</v>
      </c>
      <c r="B3" s="19">
        <v>0</v>
      </c>
      <c r="C3" s="19">
        <v>4.2</v>
      </c>
      <c r="D3" s="544" t="s">
        <v>442</v>
      </c>
      <c r="E3" s="19">
        <v>0</v>
      </c>
      <c r="F3" s="19">
        <v>4.2</v>
      </c>
      <c r="G3" s="385"/>
      <c r="H3" s="385"/>
      <c r="I3" s="385"/>
    </row>
    <row r="4" spans="1:12">
      <c r="A4" s="544"/>
      <c r="B4" s="19">
        <v>9</v>
      </c>
      <c r="C4" s="19">
        <v>4.9000000000000004</v>
      </c>
      <c r="D4" s="544"/>
      <c r="E4" s="19">
        <v>6</v>
      </c>
      <c r="F4" s="19">
        <v>4.9000000000000004</v>
      </c>
      <c r="G4" s="385"/>
      <c r="H4" s="385"/>
      <c r="I4" s="385"/>
    </row>
    <row r="5" spans="1:12">
      <c r="A5" s="544"/>
      <c r="B5" s="19">
        <v>11</v>
      </c>
      <c r="C5" s="19">
        <v>5.6</v>
      </c>
      <c r="D5" s="544"/>
      <c r="E5" s="19">
        <v>8</v>
      </c>
      <c r="F5" s="19">
        <v>5.6</v>
      </c>
      <c r="G5" s="385"/>
      <c r="H5" s="385"/>
      <c r="I5" s="385"/>
    </row>
    <row r="6" spans="1:12">
      <c r="A6" s="544"/>
      <c r="B6" s="19">
        <v>13</v>
      </c>
      <c r="C6" s="19">
        <v>6.3</v>
      </c>
      <c r="D6" s="544"/>
      <c r="E6" s="19">
        <v>10</v>
      </c>
      <c r="F6" s="19">
        <v>6.3</v>
      </c>
      <c r="G6" s="385"/>
      <c r="H6" s="385"/>
      <c r="I6" s="385"/>
    </row>
    <row r="7" spans="1:12">
      <c r="A7" s="544"/>
      <c r="B7" s="19">
        <v>15</v>
      </c>
      <c r="C7" s="19">
        <v>7</v>
      </c>
      <c r="D7" s="544"/>
      <c r="E7" s="19">
        <v>12</v>
      </c>
      <c r="F7" s="19">
        <v>7</v>
      </c>
      <c r="G7" s="385"/>
      <c r="H7" s="385"/>
      <c r="I7" s="385"/>
    </row>
    <row r="8" spans="1:12">
      <c r="A8" s="385"/>
      <c r="B8" s="385"/>
      <c r="C8" s="385"/>
      <c r="D8" s="385"/>
      <c r="E8" s="385"/>
      <c r="F8" s="385"/>
      <c r="G8" s="385"/>
      <c r="H8" s="385"/>
      <c r="I8" s="385"/>
    </row>
    <row r="9" spans="1:12">
      <c r="A9" s="545" t="s">
        <v>528</v>
      </c>
      <c r="B9" s="545"/>
      <c r="C9" s="545"/>
      <c r="D9" s="545"/>
      <c r="E9" s="545"/>
      <c r="F9" s="545"/>
      <c r="G9" s="545"/>
      <c r="H9" s="545"/>
      <c r="I9" s="545"/>
    </row>
    <row r="10" spans="1:12">
      <c r="A10" s="544" t="s">
        <v>161</v>
      </c>
      <c r="B10" s="19">
        <v>0</v>
      </c>
      <c r="C10" s="19">
        <v>7</v>
      </c>
      <c r="D10" s="544" t="s">
        <v>442</v>
      </c>
      <c r="E10" s="19">
        <v>0</v>
      </c>
      <c r="F10" s="19">
        <v>8</v>
      </c>
      <c r="G10" s="544" t="s">
        <v>529</v>
      </c>
      <c r="H10" s="19">
        <v>0</v>
      </c>
      <c r="I10" s="19">
        <v>10</v>
      </c>
    </row>
    <row r="11" spans="1:12">
      <c r="A11" s="544"/>
      <c r="B11" s="19">
        <v>30</v>
      </c>
      <c r="C11" s="19">
        <v>8</v>
      </c>
      <c r="D11" s="544"/>
      <c r="E11" s="19">
        <v>24</v>
      </c>
      <c r="F11" s="19">
        <v>9</v>
      </c>
      <c r="G11" s="544"/>
      <c r="H11" s="19">
        <v>24</v>
      </c>
      <c r="I11" s="19">
        <v>11</v>
      </c>
    </row>
    <row r="12" spans="1:12">
      <c r="A12" s="544"/>
      <c r="B12" s="19">
        <v>36</v>
      </c>
      <c r="C12" s="19">
        <v>9</v>
      </c>
      <c r="D12" s="544"/>
      <c r="E12" s="19">
        <v>30</v>
      </c>
      <c r="F12" s="19">
        <v>10</v>
      </c>
      <c r="G12" s="544"/>
      <c r="H12" s="385"/>
      <c r="I12" s="385"/>
    </row>
    <row r="13" spans="1:12">
      <c r="A13" s="544"/>
      <c r="B13" s="19">
        <v>42</v>
      </c>
      <c r="C13" s="19">
        <v>10</v>
      </c>
      <c r="D13" s="544"/>
      <c r="E13" s="19">
        <v>36</v>
      </c>
      <c r="F13" s="19">
        <v>11</v>
      </c>
      <c r="G13" s="544"/>
      <c r="H13" s="385"/>
      <c r="I13" s="385"/>
    </row>
    <row r="14" spans="1:12">
      <c r="A14" s="544"/>
      <c r="B14" s="19">
        <v>48</v>
      </c>
      <c r="C14" s="19">
        <v>11</v>
      </c>
      <c r="D14" s="544"/>
      <c r="E14" s="19"/>
      <c r="F14" s="385"/>
      <c r="G14" s="544"/>
      <c r="H14" s="385"/>
      <c r="I14" s="385"/>
    </row>
    <row r="15" spans="1:12">
      <c r="A15" s="385"/>
      <c r="B15" s="385"/>
      <c r="C15" s="385"/>
      <c r="D15" s="385"/>
      <c r="E15" s="385"/>
      <c r="F15" s="385"/>
      <c r="G15" s="385"/>
      <c r="H15" s="385"/>
      <c r="I15" s="385"/>
    </row>
    <row r="16" spans="1:12">
      <c r="A16" s="545" t="s">
        <v>531</v>
      </c>
      <c r="B16" s="545"/>
      <c r="C16" s="545"/>
      <c r="D16" s="545"/>
      <c r="E16" s="545"/>
      <c r="F16" s="545"/>
      <c r="G16" s="545"/>
      <c r="H16" s="545"/>
      <c r="I16" s="545"/>
      <c r="J16" s="545"/>
      <c r="K16" s="545"/>
      <c r="L16" s="545"/>
    </row>
    <row r="17" spans="1:12">
      <c r="A17" s="544" t="s">
        <v>161</v>
      </c>
      <c r="B17" s="19">
        <v>0</v>
      </c>
      <c r="C17" s="19">
        <v>4.2</v>
      </c>
      <c r="D17" s="544" t="s">
        <v>442</v>
      </c>
      <c r="E17" s="385">
        <v>0</v>
      </c>
      <c r="F17" s="19">
        <v>4.2</v>
      </c>
      <c r="G17" s="544" t="s">
        <v>443</v>
      </c>
      <c r="H17" s="385">
        <v>0</v>
      </c>
      <c r="I17" s="19">
        <v>4.2</v>
      </c>
      <c r="J17" s="544" t="s">
        <v>530</v>
      </c>
      <c r="K17" s="385">
        <v>0</v>
      </c>
      <c r="L17" s="19">
        <v>4.9000000000000004</v>
      </c>
    </row>
    <row r="18" spans="1:12">
      <c r="A18" s="544"/>
      <c r="B18" s="19">
        <v>6</v>
      </c>
      <c r="C18" s="19">
        <v>4.9000000000000004</v>
      </c>
      <c r="D18" s="544"/>
      <c r="E18" s="385">
        <v>4</v>
      </c>
      <c r="F18" s="19">
        <v>4.9000000000000004</v>
      </c>
      <c r="G18" s="544"/>
      <c r="H18" s="385">
        <v>2</v>
      </c>
      <c r="I18" s="19">
        <v>4.9000000000000004</v>
      </c>
      <c r="J18" s="544"/>
      <c r="K18" s="385">
        <v>1</v>
      </c>
      <c r="L18" s="19">
        <v>5.6</v>
      </c>
    </row>
    <row r="19" spans="1:12">
      <c r="A19" s="544"/>
      <c r="B19" s="19">
        <v>8</v>
      </c>
      <c r="C19" s="19">
        <v>5.6</v>
      </c>
      <c r="D19" s="544"/>
      <c r="E19" s="385">
        <v>6</v>
      </c>
      <c r="F19" s="19">
        <v>5.6</v>
      </c>
      <c r="G19" s="544"/>
      <c r="H19" s="385">
        <v>4</v>
      </c>
      <c r="I19" s="19">
        <v>5.6</v>
      </c>
      <c r="J19" s="544"/>
      <c r="K19" s="385">
        <v>2</v>
      </c>
      <c r="L19" s="19">
        <v>6.3</v>
      </c>
    </row>
    <row r="20" spans="1:12">
      <c r="A20" s="544"/>
      <c r="B20" s="19">
        <v>10</v>
      </c>
      <c r="C20" s="19">
        <v>6.3</v>
      </c>
      <c r="D20" s="544"/>
      <c r="E20" s="385">
        <v>8</v>
      </c>
      <c r="F20" s="19">
        <v>6.3</v>
      </c>
      <c r="G20" s="544"/>
      <c r="H20" s="385">
        <v>5</v>
      </c>
      <c r="I20" s="19">
        <v>6.3</v>
      </c>
      <c r="J20" s="544"/>
      <c r="K20" s="385">
        <v>3</v>
      </c>
      <c r="L20" s="19">
        <v>7</v>
      </c>
    </row>
    <row r="21" spans="1:12">
      <c r="A21" s="544"/>
      <c r="B21" s="19">
        <v>12</v>
      </c>
      <c r="C21" s="19">
        <v>7</v>
      </c>
      <c r="D21" s="544"/>
      <c r="E21" s="385">
        <v>10</v>
      </c>
      <c r="F21" s="19">
        <v>7</v>
      </c>
      <c r="G21" s="544"/>
      <c r="H21" s="385">
        <v>6</v>
      </c>
      <c r="I21" s="19">
        <v>7</v>
      </c>
      <c r="J21" s="544"/>
      <c r="K21" s="385"/>
      <c r="L21" s="19"/>
    </row>
  </sheetData>
  <mergeCells count="12">
    <mergeCell ref="A16:L16"/>
    <mergeCell ref="A17:A21"/>
    <mergeCell ref="D17:D21"/>
    <mergeCell ref="G17:G21"/>
    <mergeCell ref="J17:J21"/>
    <mergeCell ref="G10:G14"/>
    <mergeCell ref="A9:I9"/>
    <mergeCell ref="A3:A7"/>
    <mergeCell ref="D3:D7"/>
    <mergeCell ref="A2:F2"/>
    <mergeCell ref="A10:A14"/>
    <mergeCell ref="D10:D14"/>
  </mergeCells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2">
    <tabColor indexed="34"/>
  </sheetPr>
  <dimension ref="A1:AB18"/>
  <sheetViews>
    <sheetView view="pageBreakPreview" topLeftCell="A4" zoomScale="85" zoomScaleNormal="85" zoomScaleSheetLayoutView="85" workbookViewId="0">
      <selection activeCell="Q14" sqref="Q14"/>
    </sheetView>
  </sheetViews>
  <sheetFormatPr defaultRowHeight="12"/>
  <cols>
    <col min="1" max="1" width="4.44140625" style="19" customWidth="1"/>
    <col min="2" max="2" width="7.21875" style="19" customWidth="1"/>
    <col min="3" max="3" width="5.44140625" style="19" customWidth="1"/>
    <col min="4" max="4" width="7.6640625" style="19" customWidth="1"/>
    <col min="5" max="5" width="8.5546875" style="19" customWidth="1"/>
    <col min="6" max="6" width="9" style="19" customWidth="1"/>
    <col min="7" max="8" width="8.88671875" style="19"/>
    <col min="9" max="9" width="2.88671875" style="20" customWidth="1"/>
    <col min="10" max="10" width="2.33203125" style="19" customWidth="1"/>
    <col min="11" max="11" width="5.44140625" style="19" customWidth="1"/>
    <col min="12" max="12" width="2.5546875" style="19" customWidth="1"/>
    <col min="13" max="13" width="7.6640625" style="19" customWidth="1"/>
    <col min="14" max="17" width="5.77734375" style="17" customWidth="1"/>
    <col min="18" max="18" width="6.5546875" style="17" customWidth="1"/>
    <col min="19" max="19" width="5.77734375" style="17" customWidth="1"/>
    <col min="20" max="20" width="7.88671875" style="17" customWidth="1"/>
    <col min="21" max="21" width="6.5546875" style="17" customWidth="1"/>
    <col min="22" max="22" width="6.6640625" style="17" customWidth="1"/>
    <col min="23" max="23" width="8.44140625" style="17" bestFit="1" customWidth="1"/>
    <col min="24" max="16384" width="8.88671875" style="19"/>
  </cols>
  <sheetData>
    <row r="1" spans="1:28" ht="38.25" customHeight="1">
      <c r="A1" s="483" t="s">
        <v>397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</row>
    <row r="2" spans="1:28" ht="5.25" customHeight="1">
      <c r="D2" s="213"/>
      <c r="E2" s="213"/>
      <c r="F2" s="213"/>
      <c r="G2" s="213"/>
      <c r="H2" s="213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</row>
    <row r="3" spans="1:28" ht="20.100000000000001" customHeight="1">
      <c r="B3" s="497" t="s">
        <v>306</v>
      </c>
      <c r="C3" s="497"/>
      <c r="D3" s="493" t="str">
        <f>'1.종합기술제안서 정량평가 신청서'!B12</f>
        <v>R25DC00000000</v>
      </c>
      <c r="E3" s="493"/>
      <c r="F3" s="493"/>
      <c r="G3" s="493"/>
      <c r="H3" s="493"/>
      <c r="I3" s="493"/>
      <c r="J3" s="493"/>
      <c r="K3" s="493"/>
      <c r="L3" s="493" t="s">
        <v>311</v>
      </c>
      <c r="M3" s="493"/>
      <c r="N3" s="493"/>
      <c r="O3" s="478" t="str">
        <f>'1.종합기술제안서 정량평가 신청서'!B19</f>
        <v xml:space="preserve">(주)000 </v>
      </c>
      <c r="P3" s="478"/>
      <c r="Q3" s="478"/>
      <c r="R3" s="478"/>
      <c r="S3" s="479" t="s">
        <v>322</v>
      </c>
      <c r="T3" s="479"/>
      <c r="U3" s="478" t="str">
        <f>'1.종합기술제안서 정량평가 신청서'!B20</f>
        <v>홍길동</v>
      </c>
      <c r="V3" s="478"/>
      <c r="W3" s="478"/>
      <c r="X3" s="479"/>
      <c r="Y3" s="479"/>
      <c r="Z3" s="478"/>
      <c r="AA3" s="478"/>
      <c r="AB3" s="478"/>
    </row>
    <row r="4" spans="1:28" ht="20.100000000000001" customHeight="1">
      <c r="B4" s="497" t="s">
        <v>307</v>
      </c>
      <c r="C4" s="497"/>
      <c r="D4" s="493" t="str">
        <f>'1.종합기술제안서 정량평가 신청서'!B14</f>
        <v>한국토지주택공사</v>
      </c>
      <c r="E4" s="493"/>
      <c r="F4" s="493"/>
      <c r="G4" s="493"/>
      <c r="H4" s="493"/>
      <c r="I4" s="493"/>
      <c r="J4" s="493"/>
      <c r="K4" s="493"/>
      <c r="L4" s="493" t="s">
        <v>312</v>
      </c>
      <c r="M4" s="493"/>
      <c r="N4" s="493"/>
      <c r="O4" s="478" t="str">
        <f>'1.종합기술제안서 정량평가 신청서'!B22</f>
        <v>ㅇㅇㅇ</v>
      </c>
      <c r="P4" s="478"/>
      <c r="Q4" s="478"/>
      <c r="R4" s="478"/>
      <c r="S4" s="479" t="s">
        <v>320</v>
      </c>
      <c r="T4" s="479"/>
      <c r="U4" s="478" t="str">
        <f>'1.종합기술제안서 정량평가 신청서'!F22</f>
        <v>031) 0000-0000</v>
      </c>
      <c r="V4" s="478"/>
      <c r="W4" s="478"/>
      <c r="X4" s="479"/>
      <c r="Y4" s="479"/>
      <c r="Z4" s="478"/>
      <c r="AA4" s="478"/>
      <c r="AB4" s="478"/>
    </row>
    <row r="5" spans="1:28" ht="20.100000000000001" customHeight="1">
      <c r="B5" s="497" t="s">
        <v>309</v>
      </c>
      <c r="C5" s="497"/>
      <c r="D5" s="493" t="str">
        <f>'1.종합기술제안서 정량평가 신청서'!B13</f>
        <v>0000 공사 건설사업관리용역</v>
      </c>
      <c r="E5" s="493"/>
      <c r="F5" s="493"/>
      <c r="G5" s="493"/>
      <c r="H5" s="493"/>
      <c r="I5" s="493"/>
      <c r="J5" s="493"/>
      <c r="K5" s="493"/>
      <c r="L5" s="493" t="s">
        <v>321</v>
      </c>
      <c r="M5" s="493"/>
      <c r="N5" s="493"/>
      <c r="O5" s="478" t="str">
        <f>'1.종합기술제안서 정량평가 신청서'!B16</f>
        <v>111-12-34567</v>
      </c>
      <c r="P5" s="478"/>
      <c r="Q5" s="478"/>
      <c r="R5" s="478"/>
      <c r="S5" s="286"/>
      <c r="T5" s="518"/>
      <c r="U5" s="518"/>
      <c r="V5" s="518"/>
      <c r="W5" s="518"/>
    </row>
    <row r="6" spans="1:28" ht="20.100000000000001" customHeight="1">
      <c r="B6" s="493" t="s">
        <v>310</v>
      </c>
      <c r="C6" s="493"/>
      <c r="D6" s="292" t="s">
        <v>304</v>
      </c>
      <c r="E6" s="285" t="str">
        <f>'1.종합기술제안서 정량평가 신청서'!B21</f>
        <v>031) 0000-0000</v>
      </c>
      <c r="F6" s="285"/>
      <c r="G6" s="292" t="s">
        <v>305</v>
      </c>
      <c r="H6" s="285" t="str">
        <f>'1.종합기술제안서 정량평가 신청서'!F21</f>
        <v>031) 0000-0000</v>
      </c>
      <c r="I6" s="286"/>
      <c r="J6" s="286"/>
      <c r="K6" s="286"/>
      <c r="L6" s="519"/>
      <c r="M6" s="519"/>
      <c r="N6" s="518"/>
      <c r="O6" s="518"/>
      <c r="P6" s="518"/>
      <c r="Q6" s="518"/>
      <c r="R6" s="287"/>
      <c r="S6" s="288"/>
      <c r="T6" s="518"/>
      <c r="U6" s="518"/>
      <c r="V6" s="518"/>
      <c r="W6" s="518"/>
    </row>
    <row r="7" spans="1:28" ht="14.25" customHeight="1">
      <c r="B7" s="293"/>
      <c r="C7" s="293"/>
      <c r="D7" s="283"/>
      <c r="E7" s="279"/>
      <c r="F7" s="279"/>
      <c r="G7" s="283"/>
      <c r="H7" s="279"/>
      <c r="I7" s="289"/>
      <c r="J7" s="289"/>
      <c r="K7" s="289"/>
      <c r="L7" s="291"/>
      <c r="M7" s="291"/>
      <c r="N7" s="290"/>
      <c r="O7" s="290"/>
      <c r="P7" s="290"/>
      <c r="Q7" s="290"/>
      <c r="R7" s="290"/>
      <c r="S7" s="291"/>
      <c r="T7" s="290"/>
      <c r="U7" s="290"/>
      <c r="V7" s="290"/>
      <c r="W7" s="290"/>
    </row>
    <row r="8" spans="1:28" ht="24" customHeight="1">
      <c r="A8" s="494" t="s">
        <v>323</v>
      </c>
      <c r="B8" s="507" t="s">
        <v>308</v>
      </c>
      <c r="C8" s="508"/>
      <c r="D8" s="504" t="s">
        <v>297</v>
      </c>
      <c r="E8" s="504"/>
      <c r="F8" s="504" t="s">
        <v>302</v>
      </c>
      <c r="G8" s="504" t="s">
        <v>298</v>
      </c>
      <c r="H8" s="504"/>
      <c r="I8" s="490" t="s">
        <v>315</v>
      </c>
      <c r="J8" s="491"/>
      <c r="K8" s="491"/>
      <c r="L8" s="491"/>
      <c r="M8" s="491"/>
      <c r="N8" s="491"/>
      <c r="O8" s="491"/>
      <c r="P8" s="491"/>
      <c r="Q8" s="491"/>
      <c r="R8" s="491"/>
      <c r="S8" s="492"/>
      <c r="T8" s="535" t="s">
        <v>316</v>
      </c>
      <c r="U8" s="504" t="s">
        <v>317</v>
      </c>
      <c r="V8" s="505"/>
      <c r="W8" s="522" t="s">
        <v>126</v>
      </c>
    </row>
    <row r="9" spans="1:28" ht="15.75" customHeight="1">
      <c r="A9" s="495"/>
      <c r="B9" s="509"/>
      <c r="C9" s="510"/>
      <c r="D9" s="505"/>
      <c r="E9" s="505"/>
      <c r="F9" s="505"/>
      <c r="G9" s="505"/>
      <c r="H9" s="505"/>
      <c r="I9" s="484" t="s">
        <v>314</v>
      </c>
      <c r="J9" s="485"/>
      <c r="K9" s="506" t="s">
        <v>217</v>
      </c>
      <c r="L9" s="520" t="s">
        <v>128</v>
      </c>
      <c r="M9" s="537" t="s">
        <v>203</v>
      </c>
      <c r="N9" s="537" t="s">
        <v>218</v>
      </c>
      <c r="O9" s="540"/>
      <c r="P9" s="521" t="s">
        <v>129</v>
      </c>
      <c r="Q9" s="521"/>
      <c r="R9" s="513" t="s">
        <v>219</v>
      </c>
      <c r="S9" s="504" t="s">
        <v>313</v>
      </c>
      <c r="T9" s="536"/>
      <c r="U9" s="505"/>
      <c r="V9" s="505"/>
      <c r="W9" s="523"/>
    </row>
    <row r="10" spans="1:28" ht="63" customHeight="1">
      <c r="A10" s="495"/>
      <c r="B10" s="511" t="s">
        <v>414</v>
      </c>
      <c r="C10" s="513" t="s">
        <v>299</v>
      </c>
      <c r="D10" s="513" t="s">
        <v>300</v>
      </c>
      <c r="E10" s="513" t="s">
        <v>301</v>
      </c>
      <c r="F10" s="498" t="s">
        <v>303</v>
      </c>
      <c r="G10" s="498" t="s">
        <v>207</v>
      </c>
      <c r="H10" s="506" t="s">
        <v>130</v>
      </c>
      <c r="I10" s="486"/>
      <c r="J10" s="487"/>
      <c r="K10" s="506"/>
      <c r="L10" s="506"/>
      <c r="M10" s="538"/>
      <c r="N10" s="541" t="s">
        <v>283</v>
      </c>
      <c r="O10" s="542"/>
      <c r="P10" s="542"/>
      <c r="Q10" s="543"/>
      <c r="R10" s="514"/>
      <c r="S10" s="505"/>
      <c r="T10" s="536"/>
      <c r="U10" s="525" t="s">
        <v>318</v>
      </c>
      <c r="V10" s="525" t="s">
        <v>319</v>
      </c>
      <c r="W10" s="523"/>
    </row>
    <row r="11" spans="1:28" ht="65.25" customHeight="1">
      <c r="A11" s="496"/>
      <c r="B11" s="512"/>
      <c r="C11" s="514"/>
      <c r="D11" s="514"/>
      <c r="E11" s="514"/>
      <c r="F11" s="498"/>
      <c r="G11" s="498"/>
      <c r="H11" s="506"/>
      <c r="I11" s="488"/>
      <c r="J11" s="489"/>
      <c r="K11" s="506"/>
      <c r="L11" s="506"/>
      <c r="M11" s="539"/>
      <c r="N11" s="265" t="s">
        <v>146</v>
      </c>
      <c r="O11" s="265" t="s">
        <v>109</v>
      </c>
      <c r="P11" s="265" t="s">
        <v>131</v>
      </c>
      <c r="Q11" s="265" t="s">
        <v>109</v>
      </c>
      <c r="R11" s="265" t="s">
        <v>255</v>
      </c>
      <c r="S11" s="505"/>
      <c r="T11" s="536"/>
      <c r="U11" s="526"/>
      <c r="V11" s="526"/>
      <c r="W11" s="524"/>
    </row>
    <row r="12" spans="1:28" ht="34.5" customHeight="1">
      <c r="A12" s="480" t="str">
        <f>'1.종합기술제안서 정량평가 신청서'!B19</f>
        <v xml:space="preserve">(주)000 </v>
      </c>
      <c r="B12" s="185">
        <f>'4. 업무정지, 벌점, 품질미흡'!F29</f>
        <v>0</v>
      </c>
      <c r="C12" s="185">
        <f>'5. 재정건실도'!F9</f>
        <v>0.12</v>
      </c>
      <c r="D12" s="185">
        <f>'6. 개발활용실적'!L31</f>
        <v>0.12330000000000002</v>
      </c>
      <c r="E12" s="185">
        <f>'7. 투자실적'!E11</f>
        <v>0</v>
      </c>
      <c r="F12" s="324">
        <f>'8. 용역평가결과'!E13</f>
        <v>3</v>
      </c>
      <c r="G12" s="324">
        <f>'10. 유사용역수행실적'!L24</f>
        <v>4502</v>
      </c>
      <c r="H12" s="323">
        <f>'10. 유사용역수행실적'!L27</f>
        <v>3.6</v>
      </c>
      <c r="I12" s="280" t="s">
        <v>132</v>
      </c>
      <c r="J12" s="281"/>
      <c r="K12" s="281"/>
      <c r="L12" s="282"/>
      <c r="M12" s="273"/>
      <c r="N12" s="273"/>
      <c r="O12" s="273"/>
      <c r="P12" s="273"/>
      <c r="Q12" s="273"/>
      <c r="R12" s="273"/>
      <c r="S12" s="184">
        <f>S13+((S14+S15+S16)/3)+S17</f>
        <v>33.199999999999996</v>
      </c>
      <c r="T12" s="272">
        <f>B12+C12+D12+E12+F12+H12+S12</f>
        <v>40.043299999999995</v>
      </c>
      <c r="U12" s="222">
        <f>'14.인력고용'!P6</f>
        <v>2</v>
      </c>
      <c r="V12" s="272">
        <f>'15.공정거래'!G8</f>
        <v>0</v>
      </c>
      <c r="W12" s="187">
        <f>SUM(T12:V12)</f>
        <v>42.043299999999995</v>
      </c>
      <c r="Y12" s="251"/>
    </row>
    <row r="13" spans="1:28" ht="37.5" customHeight="1">
      <c r="A13" s="481"/>
      <c r="B13" s="273"/>
      <c r="C13" s="273"/>
      <c r="D13" s="273"/>
      <c r="E13" s="273"/>
      <c r="F13" s="273"/>
      <c r="G13" s="273"/>
      <c r="H13" s="273"/>
      <c r="I13" s="532" t="s">
        <v>286</v>
      </c>
      <c r="J13" s="188" t="s">
        <v>133</v>
      </c>
      <c r="K13" s="273" t="str">
        <f>'12. 참여기술인 경력사항'!C6</f>
        <v>홍길동</v>
      </c>
      <c r="L13" s="188" t="str">
        <f>'12. 참여기술인 경력사항'!D6</f>
        <v>건축</v>
      </c>
      <c r="M13" s="189" t="str">
        <f>'12. 참여기술인 경력사항'!E6</f>
        <v>중급</v>
      </c>
      <c r="N13" s="185">
        <f>'12. 참여기술인 경력사항'!I6</f>
        <v>220</v>
      </c>
      <c r="O13" s="190">
        <f>IF(N13&gt;=13,10,IF(N13&gt;=11,9,IF(N13&gt;=9,8,IF(N13&gt;=7,7,6))))</f>
        <v>10</v>
      </c>
      <c r="P13" s="185">
        <f>'12. 참여기술인 경력사항'!G6</f>
        <v>19.2</v>
      </c>
      <c r="Q13" s="190">
        <f>IF(P13&gt;=15,6,IF(P13&gt;=13,5.4,IF(P13&gt;=11,4.8,IF(P13&gt;=9,4.2,3.6))))</f>
        <v>6</v>
      </c>
      <c r="R13" s="190">
        <v>1</v>
      </c>
      <c r="S13" s="184">
        <f>O13+Q13+R13</f>
        <v>17</v>
      </c>
      <c r="T13" s="273"/>
      <c r="U13" s="273"/>
      <c r="V13" s="273"/>
      <c r="W13" s="273"/>
      <c r="Y13" s="251"/>
    </row>
    <row r="14" spans="1:28" ht="37.5" customHeight="1">
      <c r="A14" s="481"/>
      <c r="B14" s="273"/>
      <c r="C14" s="273"/>
      <c r="D14" s="273"/>
      <c r="E14" s="273"/>
      <c r="F14" s="273"/>
      <c r="G14" s="273"/>
      <c r="H14" s="273"/>
      <c r="I14" s="533"/>
      <c r="J14" s="188" t="s">
        <v>134</v>
      </c>
      <c r="K14" s="273" t="str">
        <f>'12. 참여기술인 경력사항'!C7</f>
        <v>임꺽정</v>
      </c>
      <c r="L14" s="188" t="str">
        <f>'12. 참여기술인 경력사항'!D7</f>
        <v>건축</v>
      </c>
      <c r="M14" s="189" t="str">
        <f>'12. 참여기술인 경력사항'!E7</f>
        <v>고급</v>
      </c>
      <c r="N14" s="185">
        <f>'12. 참여기술인 경력사항'!I7</f>
        <v>6</v>
      </c>
      <c r="O14" s="191">
        <f>IF(N14&gt;=48,10,IF(N14&gt;=42,9,IF(N14&gt;=36,8,IF(N14&gt;=30,7,6))))</f>
        <v>6</v>
      </c>
      <c r="P14" s="185">
        <f>'12. 참여기술인 경력사항'!G7</f>
        <v>6</v>
      </c>
      <c r="Q14" s="190">
        <f>IF(P14&gt;=12,6,IF(P14&gt;=10,5.4,IF(P14&gt;=8,4.8,IF(P14&gt;=6,4.2,3.6))))</f>
        <v>4.2</v>
      </c>
      <c r="R14" s="190">
        <v>1</v>
      </c>
      <c r="S14" s="184">
        <f>O14+Q14+R14</f>
        <v>11.2</v>
      </c>
      <c r="T14" s="273"/>
      <c r="U14" s="273"/>
      <c r="V14" s="273"/>
      <c r="W14" s="273"/>
    </row>
    <row r="15" spans="1:28" ht="35.25" customHeight="1">
      <c r="A15" s="481"/>
      <c r="B15" s="273"/>
      <c r="C15" s="273"/>
      <c r="D15" s="273"/>
      <c r="E15" s="273"/>
      <c r="F15" s="273"/>
      <c r="G15" s="273"/>
      <c r="H15" s="273"/>
      <c r="I15" s="533"/>
      <c r="J15" s="188" t="s">
        <v>134</v>
      </c>
      <c r="K15" s="273" t="str">
        <f>'12. 참여기술인 경력사항'!C9</f>
        <v>김두환</v>
      </c>
      <c r="L15" s="188" t="str">
        <f>'12. 참여기술인 경력사항'!D9</f>
        <v>기계</v>
      </c>
      <c r="M15" s="189" t="str">
        <f>'12. 참여기술인 경력사항'!E9</f>
        <v>중급</v>
      </c>
      <c r="N15" s="185">
        <f>'12. 참여기술인 경력사항'!I9</f>
        <v>5</v>
      </c>
      <c r="O15" s="191">
        <f>IF(N15&gt;=48,10,IF(N15&gt;=42,9,IF(N15&gt;=36,8,IF(N15&gt;=30,7,6))))</f>
        <v>6</v>
      </c>
      <c r="P15" s="185">
        <f>'12. 참여기술인 경력사항'!G9</f>
        <v>5</v>
      </c>
      <c r="Q15" s="190">
        <f>IF(P15&gt;=12,6,IF(P15&gt;=10,5.4,IF(P15&gt;=8,4.8,IF(P15&gt;=6,4.2,3.6))))</f>
        <v>3.6</v>
      </c>
      <c r="R15" s="190">
        <v>1</v>
      </c>
      <c r="S15" s="184">
        <f>O15+Q15+R15</f>
        <v>10.6</v>
      </c>
      <c r="T15" s="273"/>
      <c r="U15" s="273"/>
      <c r="V15" s="273"/>
      <c r="W15" s="273"/>
    </row>
    <row r="16" spans="1:28" ht="36.75" customHeight="1">
      <c r="A16" s="481"/>
      <c r="B16" s="273"/>
      <c r="C16" s="273"/>
      <c r="D16" s="273"/>
      <c r="E16" s="273"/>
      <c r="F16" s="273"/>
      <c r="G16" s="273"/>
      <c r="H16" s="273"/>
      <c r="I16" s="534"/>
      <c r="J16" s="188" t="s">
        <v>134</v>
      </c>
      <c r="K16" s="273" t="str">
        <f>'12. 참여기술인 경력사항'!C10</f>
        <v>윤봉길</v>
      </c>
      <c r="L16" s="188" t="str">
        <f>'12. 참여기술인 경력사항'!D10</f>
        <v>토목</v>
      </c>
      <c r="M16" s="189" t="str">
        <f>'12. 참여기술인 경력사항'!E10</f>
        <v>초급</v>
      </c>
      <c r="N16" s="185">
        <f>'12. 참여기술인 경력사항'!I10</f>
        <v>2</v>
      </c>
      <c r="O16" s="191">
        <f>IF(N16&gt;=48,10,IF(N16&gt;=42,9,IF(N16&gt;=36,8,IF(N16&gt;=30,7,6))))</f>
        <v>6</v>
      </c>
      <c r="P16" s="185">
        <f>'12. 참여기술인 경력사항'!G10</f>
        <v>3</v>
      </c>
      <c r="Q16" s="190">
        <f>IF(P16&gt;=12,6,IF(P16&gt;=10,5.4,IF(P16&gt;=8,4.8,IF(P16&gt;=6,4.2,3.6))))</f>
        <v>3.6</v>
      </c>
      <c r="R16" s="190">
        <v>1</v>
      </c>
      <c r="S16" s="184">
        <f>O16+Q16+R16</f>
        <v>10.6</v>
      </c>
      <c r="T16" s="273"/>
      <c r="U16" s="273"/>
      <c r="V16" s="273"/>
      <c r="W16" s="273"/>
    </row>
    <row r="17" spans="1:23" ht="53.25" customHeight="1">
      <c r="A17" s="482"/>
      <c r="B17" s="273"/>
      <c r="C17" s="273"/>
      <c r="D17" s="273"/>
      <c r="E17" s="273"/>
      <c r="F17" s="273"/>
      <c r="G17" s="273"/>
      <c r="H17" s="273"/>
      <c r="I17" s="192" t="s">
        <v>284</v>
      </c>
      <c r="J17" s="188" t="s">
        <v>134</v>
      </c>
      <c r="K17" s="273" t="str">
        <f>'12. 참여기술인 경력사항'!C11</f>
        <v>허  준</v>
      </c>
      <c r="L17" s="188" t="str">
        <f>'12. 참여기술인 경력사항'!D11</f>
        <v>건축</v>
      </c>
      <c r="M17" s="189" t="str">
        <f>'12. 참여기술인 경력사항'!E11</f>
        <v>특급</v>
      </c>
      <c r="N17" s="185">
        <f>'12. 참여기술인 경력사항'!I11</f>
        <v>116.66666666666667</v>
      </c>
      <c r="O17" s="191">
        <f>IF(N17&gt;=13,3,IF(N17&gt;=11,2.7,IF(N17&gt;=9,2.4,IF(N17&gt;=7,2.1,1.8))))</f>
        <v>3</v>
      </c>
      <c r="P17" s="337">
        <f>'12. 참여기술인 경력사항'!$G$11</f>
        <v>9.5890410958904102</v>
      </c>
      <c r="Q17" s="191">
        <f>IF(P17&gt;=15,2,IF(P17&gt;=13,1.8,IF(P17&gt;=11,1.6,IF(P17&gt;=9,1.4,1.2))))</f>
        <v>1.4</v>
      </c>
      <c r="R17" s="190">
        <v>1</v>
      </c>
      <c r="S17" s="184">
        <f>O17+Q17+R17</f>
        <v>5.4</v>
      </c>
      <c r="T17" s="273"/>
      <c r="U17" s="273"/>
      <c r="V17" s="273"/>
      <c r="W17" s="273"/>
    </row>
    <row r="18" spans="1:23" ht="8.25" customHeight="1"/>
  </sheetData>
  <mergeCells count="55">
    <mergeCell ref="A1:W1"/>
    <mergeCell ref="B3:C3"/>
    <mergeCell ref="D3:K3"/>
    <mergeCell ref="L3:N3"/>
    <mergeCell ref="O3:R3"/>
    <mergeCell ref="S3:T3"/>
    <mergeCell ref="U3:W3"/>
    <mergeCell ref="Z3:AB3"/>
    <mergeCell ref="B4:C4"/>
    <mergeCell ref="D4:K4"/>
    <mergeCell ref="L4:N4"/>
    <mergeCell ref="O4:R4"/>
    <mergeCell ref="S4:T4"/>
    <mergeCell ref="U4:W4"/>
    <mergeCell ref="X4:Y4"/>
    <mergeCell ref="Z4:AB4"/>
    <mergeCell ref="B6:C6"/>
    <mergeCell ref="L6:M6"/>
    <mergeCell ref="N6:Q6"/>
    <mergeCell ref="T6:W6"/>
    <mergeCell ref="X3:Y3"/>
    <mergeCell ref="B5:C5"/>
    <mergeCell ref="D5:K5"/>
    <mergeCell ref="L5:N5"/>
    <mergeCell ref="O5:R5"/>
    <mergeCell ref="T5:W5"/>
    <mergeCell ref="W8:W11"/>
    <mergeCell ref="I9:J11"/>
    <mergeCell ref="K9:K11"/>
    <mergeCell ref="L9:L11"/>
    <mergeCell ref="M9:M11"/>
    <mergeCell ref="N9:O9"/>
    <mergeCell ref="P9:Q9"/>
    <mergeCell ref="R9:R10"/>
    <mergeCell ref="I8:S8"/>
    <mergeCell ref="S9:S11"/>
    <mergeCell ref="V10:V11"/>
    <mergeCell ref="N10:Q10"/>
    <mergeCell ref="U10:U11"/>
    <mergeCell ref="T8:T11"/>
    <mergeCell ref="U8:V9"/>
    <mergeCell ref="A12:A17"/>
    <mergeCell ref="I13:I16"/>
    <mergeCell ref="E10:E11"/>
    <mergeCell ref="F10:F11"/>
    <mergeCell ref="G10:G11"/>
    <mergeCell ref="H10:H11"/>
    <mergeCell ref="A8:A11"/>
    <mergeCell ref="B8:C9"/>
    <mergeCell ref="D8:E9"/>
    <mergeCell ref="F8:F9"/>
    <mergeCell ref="G8:H9"/>
    <mergeCell ref="B10:B11"/>
    <mergeCell ref="C10:C11"/>
    <mergeCell ref="D10:D11"/>
  </mergeCells>
  <phoneticPr fontId="12" type="noConversion"/>
  <pageMargins left="0.35" right="0.24" top="1" bottom="1" header="0.5" footer="0.5"/>
  <pageSetup paperSize="9" scale="78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3">
    <tabColor indexed="34"/>
  </sheetPr>
  <dimension ref="A1:AB18"/>
  <sheetViews>
    <sheetView view="pageBreakPreview" zoomScale="85" zoomScaleNormal="85" zoomScaleSheetLayoutView="85" workbookViewId="0">
      <selection activeCell="B12" sqref="B12"/>
    </sheetView>
  </sheetViews>
  <sheetFormatPr defaultRowHeight="12"/>
  <cols>
    <col min="1" max="1" width="4.44140625" style="19" customWidth="1"/>
    <col min="2" max="2" width="7.21875" style="19" customWidth="1"/>
    <col min="3" max="3" width="5.44140625" style="19" customWidth="1"/>
    <col min="4" max="4" width="7.6640625" style="19" customWidth="1"/>
    <col min="5" max="5" width="8.5546875" style="19" customWidth="1"/>
    <col min="6" max="6" width="9" style="19" customWidth="1"/>
    <col min="7" max="8" width="8.88671875" style="19"/>
    <col min="9" max="9" width="2.88671875" style="20" customWidth="1"/>
    <col min="10" max="10" width="2.33203125" style="19" customWidth="1"/>
    <col min="11" max="11" width="5.44140625" style="19" customWidth="1"/>
    <col min="12" max="12" width="2.5546875" style="19" customWidth="1"/>
    <col min="13" max="13" width="7.6640625" style="19" customWidth="1"/>
    <col min="14" max="17" width="5.77734375" style="17" customWidth="1"/>
    <col min="18" max="18" width="6.5546875" style="17" customWidth="1"/>
    <col min="19" max="19" width="5.77734375" style="17" customWidth="1"/>
    <col min="20" max="20" width="7.88671875" style="17" customWidth="1"/>
    <col min="21" max="21" width="6.5546875" style="17" customWidth="1"/>
    <col min="22" max="22" width="6.6640625" style="17" customWidth="1"/>
    <col min="23" max="23" width="8.44140625" style="17" bestFit="1" customWidth="1"/>
    <col min="24" max="16384" width="8.88671875" style="19"/>
  </cols>
  <sheetData>
    <row r="1" spans="1:28" ht="38.25" customHeight="1">
      <c r="A1" s="483" t="s">
        <v>398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</row>
    <row r="2" spans="1:28" ht="5.25" customHeight="1">
      <c r="D2" s="213"/>
      <c r="E2" s="213"/>
      <c r="F2" s="213"/>
      <c r="G2" s="213"/>
      <c r="H2" s="213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</row>
    <row r="3" spans="1:28" ht="20.100000000000001" customHeight="1">
      <c r="B3" s="497" t="s">
        <v>306</v>
      </c>
      <c r="C3" s="497"/>
      <c r="D3" s="493" t="str">
        <f>'1.종합기술제안서 정량평가 신청서'!B12</f>
        <v>R25DC00000000</v>
      </c>
      <c r="E3" s="493"/>
      <c r="F3" s="493"/>
      <c r="G3" s="493"/>
      <c r="H3" s="493"/>
      <c r="I3" s="493"/>
      <c r="J3" s="493"/>
      <c r="K3" s="493"/>
      <c r="L3" s="493" t="s">
        <v>311</v>
      </c>
      <c r="M3" s="493"/>
      <c r="N3" s="493"/>
      <c r="O3" s="478" t="str">
        <f>'1.종합기술제안서 정량평가 신청서'!B19</f>
        <v xml:space="preserve">(주)000 </v>
      </c>
      <c r="P3" s="478"/>
      <c r="Q3" s="478"/>
      <c r="R3" s="478"/>
      <c r="S3" s="479" t="s">
        <v>322</v>
      </c>
      <c r="T3" s="479"/>
      <c r="U3" s="478" t="str">
        <f>'1.종합기술제안서 정량평가 신청서'!B20</f>
        <v>홍길동</v>
      </c>
      <c r="V3" s="478"/>
      <c r="W3" s="478"/>
      <c r="X3" s="479"/>
      <c r="Y3" s="479"/>
      <c r="Z3" s="478"/>
      <c r="AA3" s="478"/>
      <c r="AB3" s="478"/>
    </row>
    <row r="4" spans="1:28" ht="20.100000000000001" customHeight="1">
      <c r="B4" s="497" t="s">
        <v>307</v>
      </c>
      <c r="C4" s="497"/>
      <c r="D4" s="493" t="str">
        <f>'1.종합기술제안서 정량평가 신청서'!B14</f>
        <v>한국토지주택공사</v>
      </c>
      <c r="E4" s="493"/>
      <c r="F4" s="493"/>
      <c r="G4" s="493"/>
      <c r="H4" s="493"/>
      <c r="I4" s="493"/>
      <c r="J4" s="493"/>
      <c r="K4" s="493"/>
      <c r="L4" s="493" t="s">
        <v>312</v>
      </c>
      <c r="M4" s="493"/>
      <c r="N4" s="493"/>
      <c r="O4" s="478" t="str">
        <f>'1.종합기술제안서 정량평가 신청서'!B22</f>
        <v>ㅇㅇㅇ</v>
      </c>
      <c r="P4" s="478"/>
      <c r="Q4" s="478"/>
      <c r="R4" s="478"/>
      <c r="S4" s="479" t="s">
        <v>320</v>
      </c>
      <c r="T4" s="479"/>
      <c r="U4" s="478" t="str">
        <f>'1.종합기술제안서 정량평가 신청서'!F22</f>
        <v>031) 0000-0000</v>
      </c>
      <c r="V4" s="478"/>
      <c r="W4" s="478"/>
      <c r="X4" s="479"/>
      <c r="Y4" s="479"/>
      <c r="Z4" s="478"/>
      <c r="AA4" s="478"/>
      <c r="AB4" s="478"/>
    </row>
    <row r="5" spans="1:28" ht="20.100000000000001" customHeight="1">
      <c r="B5" s="497" t="s">
        <v>309</v>
      </c>
      <c r="C5" s="497"/>
      <c r="D5" s="493" t="str">
        <f>'1.종합기술제안서 정량평가 신청서'!B13</f>
        <v>0000 공사 건설사업관리용역</v>
      </c>
      <c r="E5" s="493"/>
      <c r="F5" s="493"/>
      <c r="G5" s="493"/>
      <c r="H5" s="493"/>
      <c r="I5" s="493"/>
      <c r="J5" s="493"/>
      <c r="K5" s="493"/>
      <c r="L5" s="493" t="s">
        <v>321</v>
      </c>
      <c r="M5" s="493"/>
      <c r="N5" s="493"/>
      <c r="O5" s="478" t="str">
        <f>'1.종합기술제안서 정량평가 신청서'!B16</f>
        <v>111-12-34567</v>
      </c>
      <c r="P5" s="478"/>
      <c r="Q5" s="478"/>
      <c r="R5" s="478"/>
      <c r="S5" s="286"/>
      <c r="T5" s="518"/>
      <c r="U5" s="518"/>
      <c r="V5" s="518"/>
      <c r="W5" s="518"/>
    </row>
    <row r="6" spans="1:28" ht="20.100000000000001" customHeight="1">
      <c r="B6" s="493" t="s">
        <v>310</v>
      </c>
      <c r="C6" s="493"/>
      <c r="D6" s="292" t="s">
        <v>304</v>
      </c>
      <c r="E6" s="285" t="str">
        <f>'1.종합기술제안서 정량평가 신청서'!B21</f>
        <v>031) 0000-0000</v>
      </c>
      <c r="F6" s="285"/>
      <c r="G6" s="292" t="s">
        <v>305</v>
      </c>
      <c r="H6" s="285" t="str">
        <f>'1.종합기술제안서 정량평가 신청서'!F21</f>
        <v>031) 0000-0000</v>
      </c>
      <c r="I6" s="286"/>
      <c r="J6" s="286"/>
      <c r="K6" s="286"/>
      <c r="L6" s="519"/>
      <c r="M6" s="519"/>
      <c r="N6" s="518"/>
      <c r="O6" s="518"/>
      <c r="P6" s="518"/>
      <c r="Q6" s="518"/>
      <c r="R6" s="287"/>
      <c r="S6" s="288"/>
      <c r="T6" s="518"/>
      <c r="U6" s="518"/>
      <c r="V6" s="518"/>
      <c r="W6" s="518"/>
    </row>
    <row r="7" spans="1:28" ht="14.25" customHeight="1">
      <c r="B7" s="293"/>
      <c r="C7" s="293"/>
      <c r="D7" s="283"/>
      <c r="E7" s="279"/>
      <c r="F7" s="279"/>
      <c r="G7" s="283"/>
      <c r="H7" s="279"/>
      <c r="I7" s="289"/>
      <c r="J7" s="289"/>
      <c r="K7" s="289"/>
      <c r="L7" s="291"/>
      <c r="M7" s="291"/>
      <c r="N7" s="290"/>
      <c r="O7" s="290"/>
      <c r="P7" s="290"/>
      <c r="Q7" s="290"/>
      <c r="R7" s="290"/>
      <c r="S7" s="291"/>
      <c r="T7" s="290"/>
      <c r="U7" s="290"/>
      <c r="V7" s="290"/>
      <c r="W7" s="290"/>
    </row>
    <row r="8" spans="1:28" ht="24" customHeight="1">
      <c r="A8" s="494" t="s">
        <v>323</v>
      </c>
      <c r="B8" s="507" t="s">
        <v>308</v>
      </c>
      <c r="C8" s="508"/>
      <c r="D8" s="504" t="s">
        <v>297</v>
      </c>
      <c r="E8" s="504"/>
      <c r="F8" s="504" t="s">
        <v>302</v>
      </c>
      <c r="G8" s="504" t="s">
        <v>298</v>
      </c>
      <c r="H8" s="504"/>
      <c r="I8" s="490" t="s">
        <v>315</v>
      </c>
      <c r="J8" s="491"/>
      <c r="K8" s="491"/>
      <c r="L8" s="491"/>
      <c r="M8" s="491"/>
      <c r="N8" s="491"/>
      <c r="O8" s="491"/>
      <c r="P8" s="491"/>
      <c r="Q8" s="491"/>
      <c r="R8" s="491"/>
      <c r="S8" s="492"/>
      <c r="T8" s="535" t="s">
        <v>316</v>
      </c>
      <c r="U8" s="504" t="s">
        <v>317</v>
      </c>
      <c r="V8" s="505"/>
      <c r="W8" s="522" t="s">
        <v>126</v>
      </c>
    </row>
    <row r="9" spans="1:28" ht="15.75" customHeight="1">
      <c r="A9" s="495"/>
      <c r="B9" s="509"/>
      <c r="C9" s="510"/>
      <c r="D9" s="505"/>
      <c r="E9" s="505"/>
      <c r="F9" s="505"/>
      <c r="G9" s="505"/>
      <c r="H9" s="505"/>
      <c r="I9" s="484" t="s">
        <v>314</v>
      </c>
      <c r="J9" s="485"/>
      <c r="K9" s="506" t="s">
        <v>217</v>
      </c>
      <c r="L9" s="520" t="s">
        <v>128</v>
      </c>
      <c r="M9" s="537" t="s">
        <v>203</v>
      </c>
      <c r="N9" s="537" t="s">
        <v>218</v>
      </c>
      <c r="O9" s="540"/>
      <c r="P9" s="521" t="s">
        <v>129</v>
      </c>
      <c r="Q9" s="521"/>
      <c r="R9" s="513" t="s">
        <v>219</v>
      </c>
      <c r="S9" s="504" t="s">
        <v>313</v>
      </c>
      <c r="T9" s="536"/>
      <c r="U9" s="505"/>
      <c r="V9" s="505"/>
      <c r="W9" s="523"/>
    </row>
    <row r="10" spans="1:28" ht="63" customHeight="1">
      <c r="A10" s="495"/>
      <c r="B10" s="511" t="s">
        <v>414</v>
      </c>
      <c r="C10" s="513" t="s">
        <v>299</v>
      </c>
      <c r="D10" s="513" t="s">
        <v>300</v>
      </c>
      <c r="E10" s="513" t="s">
        <v>301</v>
      </c>
      <c r="F10" s="498" t="s">
        <v>303</v>
      </c>
      <c r="G10" s="498" t="s">
        <v>207</v>
      </c>
      <c r="H10" s="506" t="s">
        <v>130</v>
      </c>
      <c r="I10" s="486"/>
      <c r="J10" s="487"/>
      <c r="K10" s="506"/>
      <c r="L10" s="506"/>
      <c r="M10" s="538"/>
      <c r="N10" s="541" t="s">
        <v>283</v>
      </c>
      <c r="O10" s="542"/>
      <c r="P10" s="542"/>
      <c r="Q10" s="543"/>
      <c r="R10" s="514"/>
      <c r="S10" s="505"/>
      <c r="T10" s="536"/>
      <c r="U10" s="525" t="s">
        <v>318</v>
      </c>
      <c r="V10" s="525" t="s">
        <v>319</v>
      </c>
      <c r="W10" s="523"/>
    </row>
    <row r="11" spans="1:28" ht="65.25" customHeight="1">
      <c r="A11" s="496"/>
      <c r="B11" s="512"/>
      <c r="C11" s="514"/>
      <c r="D11" s="514"/>
      <c r="E11" s="514"/>
      <c r="F11" s="498"/>
      <c r="G11" s="498"/>
      <c r="H11" s="506"/>
      <c r="I11" s="488"/>
      <c r="J11" s="489"/>
      <c r="K11" s="506"/>
      <c r="L11" s="506"/>
      <c r="M11" s="539"/>
      <c r="N11" s="265" t="s">
        <v>146</v>
      </c>
      <c r="O11" s="265" t="s">
        <v>109</v>
      </c>
      <c r="P11" s="265" t="s">
        <v>131</v>
      </c>
      <c r="Q11" s="265" t="s">
        <v>109</v>
      </c>
      <c r="R11" s="265" t="s">
        <v>255</v>
      </c>
      <c r="S11" s="505"/>
      <c r="T11" s="536"/>
      <c r="U11" s="526"/>
      <c r="V11" s="526"/>
      <c r="W11" s="524"/>
    </row>
    <row r="12" spans="1:28" ht="34.5" customHeight="1">
      <c r="A12" s="480" t="str">
        <f>'1.종합기술제안서 정량평가 신청서'!B19</f>
        <v xml:space="preserve">(주)000 </v>
      </c>
      <c r="B12" s="185">
        <f>'4. 업무정지, 벌점, 품질미흡'!F29</f>
        <v>0</v>
      </c>
      <c r="C12" s="185">
        <f>'5. 재정건실도'!F9</f>
        <v>0.12</v>
      </c>
      <c r="D12" s="185">
        <f>'6. 개발활용실적'!L31</f>
        <v>0.12330000000000002</v>
      </c>
      <c r="E12" s="185">
        <f>'7. 투자실적'!E11</f>
        <v>0</v>
      </c>
      <c r="F12" s="324">
        <f>'8. 용역평가결과'!E13</f>
        <v>3</v>
      </c>
      <c r="G12" s="324">
        <f>'10. 유사용역수행실적'!L24</f>
        <v>4502</v>
      </c>
      <c r="H12" s="323">
        <f>'10. 유사용역수행실적'!L27</f>
        <v>3.6</v>
      </c>
      <c r="I12" s="280" t="s">
        <v>132</v>
      </c>
      <c r="J12" s="281"/>
      <c r="K12" s="281"/>
      <c r="L12" s="282"/>
      <c r="M12" s="273"/>
      <c r="N12" s="273"/>
      <c r="O12" s="273"/>
      <c r="P12" s="273"/>
      <c r="Q12" s="273"/>
      <c r="R12" s="273"/>
      <c r="S12" s="184">
        <f>S13+((S14+S15+S16)/3)+S17</f>
        <v>33.199999999999996</v>
      </c>
      <c r="T12" s="272">
        <f>B12+C12+D12+E12+F12+H12+S12</f>
        <v>40.043299999999995</v>
      </c>
      <c r="U12" s="222">
        <f>'14.인력고용'!P6</f>
        <v>2</v>
      </c>
      <c r="V12" s="272">
        <f>'15.공정거래'!G8</f>
        <v>0</v>
      </c>
      <c r="W12" s="187">
        <f>SUM(T12:V12)</f>
        <v>42.043299999999995</v>
      </c>
      <c r="Y12" s="251"/>
    </row>
    <row r="13" spans="1:28" ht="37.5" customHeight="1">
      <c r="A13" s="481"/>
      <c r="B13" s="273"/>
      <c r="C13" s="273"/>
      <c r="D13" s="273"/>
      <c r="E13" s="273"/>
      <c r="F13" s="273"/>
      <c r="G13" s="273"/>
      <c r="H13" s="273"/>
      <c r="I13" s="532" t="s">
        <v>286</v>
      </c>
      <c r="J13" s="188" t="s">
        <v>133</v>
      </c>
      <c r="K13" s="273" t="str">
        <f>'12. 참여기술인 경력사항'!C6</f>
        <v>홍길동</v>
      </c>
      <c r="L13" s="188" t="str">
        <f>'12. 참여기술인 경력사항'!D6</f>
        <v>건축</v>
      </c>
      <c r="M13" s="189" t="str">
        <f>'12. 참여기술인 경력사항'!E6</f>
        <v>중급</v>
      </c>
      <c r="N13" s="185">
        <f>'12. 참여기술인 경력사항'!I6</f>
        <v>220</v>
      </c>
      <c r="O13" s="190">
        <f>IF(N13&gt;=11,10,IF(N13&gt;=9,9,IF(N13&gt;=7,8,IF(N13&gt;=5,7,6))))</f>
        <v>10</v>
      </c>
      <c r="P13" s="185">
        <f>'12. 참여기술인 경력사항'!G6</f>
        <v>19.2</v>
      </c>
      <c r="Q13" s="190">
        <f>IF(P13&gt;=15,6,IF(P13&gt;=13,5.4,IF(P13&gt;=11,4.8,IF(P13&gt;=9,4.2,3.6))))</f>
        <v>6</v>
      </c>
      <c r="R13" s="190">
        <v>1</v>
      </c>
      <c r="S13" s="184">
        <f>O13+Q13+R13</f>
        <v>17</v>
      </c>
      <c r="T13" s="273"/>
      <c r="U13" s="273"/>
      <c r="V13" s="273"/>
      <c r="W13" s="273"/>
      <c r="Y13" s="251"/>
    </row>
    <row r="14" spans="1:28" ht="37.5" customHeight="1">
      <c r="A14" s="481"/>
      <c r="B14" s="273"/>
      <c r="C14" s="273"/>
      <c r="D14" s="273"/>
      <c r="E14" s="273"/>
      <c r="F14" s="273"/>
      <c r="G14" s="273"/>
      <c r="H14" s="273"/>
      <c r="I14" s="533"/>
      <c r="J14" s="188" t="s">
        <v>134</v>
      </c>
      <c r="K14" s="273" t="str">
        <f>'12. 참여기술인 경력사항'!C7</f>
        <v>임꺽정</v>
      </c>
      <c r="L14" s="188" t="str">
        <f>'12. 참여기술인 경력사항'!D7</f>
        <v>건축</v>
      </c>
      <c r="M14" s="189" t="str">
        <f>'12. 참여기술인 경력사항'!E7</f>
        <v>고급</v>
      </c>
      <c r="N14" s="185">
        <f>'12. 참여기술인 경력사항'!I7</f>
        <v>6</v>
      </c>
      <c r="O14" s="191">
        <f>IF(N14&gt;=48,10,IF(N14&gt;=42,9,IF(N14&gt;=36,8,IF(N14&gt;=30,7,6))))</f>
        <v>6</v>
      </c>
      <c r="P14" s="185">
        <f>'12. 참여기술인 경력사항'!G7</f>
        <v>6</v>
      </c>
      <c r="Q14" s="190">
        <f>IF(P14&gt;=12,6,IF(P14&gt;=10,5.4,IF(P14&gt;=8,4.8,IF(P14&gt;=6,4.2,3.6))))</f>
        <v>4.2</v>
      </c>
      <c r="R14" s="190">
        <v>1</v>
      </c>
      <c r="S14" s="184">
        <f>O14+Q14+R14</f>
        <v>11.2</v>
      </c>
      <c r="T14" s="273"/>
      <c r="U14" s="273"/>
      <c r="V14" s="273"/>
      <c r="W14" s="273"/>
    </row>
    <row r="15" spans="1:28" ht="35.25" customHeight="1">
      <c r="A15" s="481"/>
      <c r="B15" s="273"/>
      <c r="C15" s="273"/>
      <c r="D15" s="273"/>
      <c r="E15" s="273"/>
      <c r="F15" s="273"/>
      <c r="G15" s="273"/>
      <c r="H15" s="273"/>
      <c r="I15" s="533"/>
      <c r="J15" s="188" t="s">
        <v>134</v>
      </c>
      <c r="K15" s="273" t="str">
        <f>'12. 참여기술인 경력사항'!C9</f>
        <v>김두환</v>
      </c>
      <c r="L15" s="188" t="str">
        <f>'12. 참여기술인 경력사항'!D9</f>
        <v>기계</v>
      </c>
      <c r="M15" s="189" t="str">
        <f>'12. 참여기술인 경력사항'!E9</f>
        <v>중급</v>
      </c>
      <c r="N15" s="185">
        <f>'12. 참여기술인 경력사항'!I9</f>
        <v>5</v>
      </c>
      <c r="O15" s="191">
        <f>IF(N15&gt;=48,10,IF(N15&gt;=42,9,IF(N15&gt;=36,8,IF(N15&gt;=30,7,6))))</f>
        <v>6</v>
      </c>
      <c r="P15" s="185">
        <f>'12. 참여기술인 경력사항'!G9</f>
        <v>5</v>
      </c>
      <c r="Q15" s="190">
        <f>IF(P15&gt;=12,6,IF(P15&gt;=10,5.4,IF(P15&gt;=8,4.8,IF(P15&gt;=6,4.2,3.6))))</f>
        <v>3.6</v>
      </c>
      <c r="R15" s="190">
        <v>1</v>
      </c>
      <c r="S15" s="184">
        <f>O15+Q15+R15</f>
        <v>10.6</v>
      </c>
      <c r="T15" s="273"/>
      <c r="U15" s="273"/>
      <c r="V15" s="273"/>
      <c r="W15" s="273"/>
    </row>
    <row r="16" spans="1:28" ht="36.75" customHeight="1">
      <c r="A16" s="481"/>
      <c r="B16" s="273"/>
      <c r="C16" s="273"/>
      <c r="D16" s="273"/>
      <c r="E16" s="273"/>
      <c r="F16" s="273"/>
      <c r="G16" s="273"/>
      <c r="H16" s="273"/>
      <c r="I16" s="534"/>
      <c r="J16" s="188" t="s">
        <v>134</v>
      </c>
      <c r="K16" s="273" t="str">
        <f>'12. 참여기술인 경력사항'!C10</f>
        <v>윤봉길</v>
      </c>
      <c r="L16" s="188" t="str">
        <f>'12. 참여기술인 경력사항'!D10</f>
        <v>토목</v>
      </c>
      <c r="M16" s="189" t="str">
        <f>'12. 참여기술인 경력사항'!E10</f>
        <v>초급</v>
      </c>
      <c r="N16" s="185">
        <f>'12. 참여기술인 경력사항'!I10</f>
        <v>2</v>
      </c>
      <c r="O16" s="191">
        <f>IF(N16&gt;=48,10,IF(N16&gt;=42,9,IF(N16&gt;=36,8,IF(N16&gt;=30,7,6))))</f>
        <v>6</v>
      </c>
      <c r="P16" s="185">
        <f>'12. 참여기술인 경력사항'!G10</f>
        <v>3</v>
      </c>
      <c r="Q16" s="190">
        <f>IF(P16&gt;=12,6,IF(P16&gt;=10,5.4,IF(P16&gt;=8,4.8,IF(P16&gt;=6,4.2,3.6))))</f>
        <v>3.6</v>
      </c>
      <c r="R16" s="190">
        <v>1</v>
      </c>
      <c r="S16" s="184">
        <f>O16+Q16+R16</f>
        <v>10.6</v>
      </c>
      <c r="T16" s="273"/>
      <c r="U16" s="273"/>
      <c r="V16" s="273"/>
      <c r="W16" s="273"/>
    </row>
    <row r="17" spans="1:23" ht="53.25" customHeight="1">
      <c r="A17" s="482"/>
      <c r="B17" s="273"/>
      <c r="C17" s="273"/>
      <c r="D17" s="273"/>
      <c r="E17" s="273"/>
      <c r="F17" s="273"/>
      <c r="G17" s="273"/>
      <c r="H17" s="273"/>
      <c r="I17" s="192" t="s">
        <v>284</v>
      </c>
      <c r="J17" s="188" t="s">
        <v>134</v>
      </c>
      <c r="K17" s="273" t="str">
        <f>'12. 참여기술인 경력사항'!C11</f>
        <v>허  준</v>
      </c>
      <c r="L17" s="188" t="str">
        <f>'12. 참여기술인 경력사항'!D11</f>
        <v>건축</v>
      </c>
      <c r="M17" s="189" t="str">
        <f>'12. 참여기술인 경력사항'!E11</f>
        <v>특급</v>
      </c>
      <c r="N17" s="185">
        <f>'12. 참여기술인 경력사항'!I11</f>
        <v>116.66666666666667</v>
      </c>
      <c r="O17" s="191">
        <f>IF(N17&gt;=11,3,IF(N17&gt;=9,2.7,IF(N17&gt;=7,2.4,IF(N17&gt;=5,2.1,1.8))))</f>
        <v>3</v>
      </c>
      <c r="P17" s="337">
        <f>'12. 참여기술인 경력사항'!$G$11</f>
        <v>9.5890410958904102</v>
      </c>
      <c r="Q17" s="191">
        <f>IF(P17&gt;=15,2,IF(P17&gt;=13,1.8,IF(P17&gt;=11,1.6,IF(P17&gt;=9,1.4,1.2))))</f>
        <v>1.4</v>
      </c>
      <c r="R17" s="190">
        <v>1</v>
      </c>
      <c r="S17" s="184">
        <f>O17+Q17+R17</f>
        <v>5.4</v>
      </c>
      <c r="T17" s="273"/>
      <c r="U17" s="273"/>
      <c r="V17" s="273"/>
      <c r="W17" s="273"/>
    </row>
    <row r="18" spans="1:23" ht="8.25" customHeight="1"/>
  </sheetData>
  <mergeCells count="55">
    <mergeCell ref="A1:W1"/>
    <mergeCell ref="B3:C3"/>
    <mergeCell ref="D3:K3"/>
    <mergeCell ref="L3:N3"/>
    <mergeCell ref="O3:R3"/>
    <mergeCell ref="S3:T3"/>
    <mergeCell ref="U3:W3"/>
    <mergeCell ref="Z3:AB3"/>
    <mergeCell ref="B4:C4"/>
    <mergeCell ref="D4:K4"/>
    <mergeCell ref="L4:N4"/>
    <mergeCell ref="O4:R4"/>
    <mergeCell ref="S4:T4"/>
    <mergeCell ref="U4:W4"/>
    <mergeCell ref="X4:Y4"/>
    <mergeCell ref="Z4:AB4"/>
    <mergeCell ref="B6:C6"/>
    <mergeCell ref="L6:M6"/>
    <mergeCell ref="N6:Q6"/>
    <mergeCell ref="T6:W6"/>
    <mergeCell ref="X3:Y3"/>
    <mergeCell ref="B5:C5"/>
    <mergeCell ref="D5:K5"/>
    <mergeCell ref="L5:N5"/>
    <mergeCell ref="O5:R5"/>
    <mergeCell ref="T5:W5"/>
    <mergeCell ref="W8:W11"/>
    <mergeCell ref="I9:J11"/>
    <mergeCell ref="K9:K11"/>
    <mergeCell ref="L9:L11"/>
    <mergeCell ref="M9:M11"/>
    <mergeCell ref="N9:O9"/>
    <mergeCell ref="P9:Q9"/>
    <mergeCell ref="R9:R10"/>
    <mergeCell ref="I8:S8"/>
    <mergeCell ref="S9:S11"/>
    <mergeCell ref="V10:V11"/>
    <mergeCell ref="N10:Q10"/>
    <mergeCell ref="U10:U11"/>
    <mergeCell ref="T8:T11"/>
    <mergeCell ref="U8:V9"/>
    <mergeCell ref="A12:A17"/>
    <mergeCell ref="I13:I16"/>
    <mergeCell ref="E10:E11"/>
    <mergeCell ref="F10:F11"/>
    <mergeCell ref="G10:G11"/>
    <mergeCell ref="H10:H11"/>
    <mergeCell ref="A8:A11"/>
    <mergeCell ref="B8:C9"/>
    <mergeCell ref="D8:E9"/>
    <mergeCell ref="F8:F9"/>
    <mergeCell ref="G8:H9"/>
    <mergeCell ref="B10:B11"/>
    <mergeCell ref="C10:C11"/>
    <mergeCell ref="D10:D11"/>
  </mergeCells>
  <phoneticPr fontId="12" type="noConversion"/>
  <pageMargins left="0.35" right="0.24" top="1" bottom="1" header="0.5" footer="0.5"/>
  <pageSetup paperSize="9" scale="78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4">
    <tabColor indexed="34"/>
  </sheetPr>
  <dimension ref="A1:AB18"/>
  <sheetViews>
    <sheetView view="pageBreakPreview" zoomScale="85" zoomScaleNormal="85" zoomScaleSheetLayoutView="85" workbookViewId="0">
      <selection activeCell="E15" sqref="E15"/>
    </sheetView>
  </sheetViews>
  <sheetFormatPr defaultRowHeight="12"/>
  <cols>
    <col min="1" max="1" width="4.44140625" style="19" customWidth="1"/>
    <col min="2" max="2" width="7.21875" style="19" customWidth="1"/>
    <col min="3" max="3" width="5.44140625" style="19" customWidth="1"/>
    <col min="4" max="4" width="7.6640625" style="19" customWidth="1"/>
    <col min="5" max="5" width="8.5546875" style="19" customWidth="1"/>
    <col min="6" max="6" width="9" style="19" customWidth="1"/>
    <col min="7" max="8" width="8.88671875" style="19"/>
    <col min="9" max="9" width="2.88671875" style="20" customWidth="1"/>
    <col min="10" max="10" width="2.33203125" style="19" customWidth="1"/>
    <col min="11" max="11" width="5.44140625" style="19" customWidth="1"/>
    <col min="12" max="12" width="2.5546875" style="19" customWidth="1"/>
    <col min="13" max="13" width="7.6640625" style="19" customWidth="1"/>
    <col min="14" max="17" width="5.77734375" style="17" customWidth="1"/>
    <col min="18" max="18" width="6.5546875" style="17" customWidth="1"/>
    <col min="19" max="19" width="5.77734375" style="17" customWidth="1"/>
    <col min="20" max="20" width="7.88671875" style="17" customWidth="1"/>
    <col min="21" max="21" width="6.5546875" style="17" customWidth="1"/>
    <col min="22" max="22" width="6.6640625" style="17" customWidth="1"/>
    <col min="23" max="23" width="8.44140625" style="17" bestFit="1" customWidth="1"/>
    <col min="24" max="16384" width="8.88671875" style="19"/>
  </cols>
  <sheetData>
    <row r="1" spans="1:28" ht="38.25" customHeight="1">
      <c r="A1" s="483" t="s">
        <v>399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</row>
    <row r="2" spans="1:28" ht="5.25" customHeight="1">
      <c r="D2" s="213"/>
      <c r="E2" s="213"/>
      <c r="F2" s="213"/>
      <c r="G2" s="213"/>
      <c r="H2" s="213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</row>
    <row r="3" spans="1:28" ht="20.100000000000001" customHeight="1">
      <c r="B3" s="497" t="s">
        <v>306</v>
      </c>
      <c r="C3" s="497"/>
      <c r="D3" s="493" t="str">
        <f>'1.종합기술제안서 정량평가 신청서'!B12</f>
        <v>R25DC00000000</v>
      </c>
      <c r="E3" s="493"/>
      <c r="F3" s="493"/>
      <c r="G3" s="493"/>
      <c r="H3" s="493"/>
      <c r="I3" s="493"/>
      <c r="J3" s="493"/>
      <c r="K3" s="493"/>
      <c r="L3" s="493" t="s">
        <v>311</v>
      </c>
      <c r="M3" s="493"/>
      <c r="N3" s="493"/>
      <c r="O3" s="478" t="str">
        <f>'1.종합기술제안서 정량평가 신청서'!B19</f>
        <v xml:space="preserve">(주)000 </v>
      </c>
      <c r="P3" s="478"/>
      <c r="Q3" s="478"/>
      <c r="R3" s="478"/>
      <c r="S3" s="479" t="s">
        <v>322</v>
      </c>
      <c r="T3" s="479"/>
      <c r="U3" s="478" t="str">
        <f>'1.종합기술제안서 정량평가 신청서'!B20</f>
        <v>홍길동</v>
      </c>
      <c r="V3" s="478"/>
      <c r="W3" s="478"/>
      <c r="X3" s="479"/>
      <c r="Y3" s="479"/>
      <c r="Z3" s="478"/>
      <c r="AA3" s="478"/>
      <c r="AB3" s="478"/>
    </row>
    <row r="4" spans="1:28" ht="20.100000000000001" customHeight="1">
      <c r="B4" s="497" t="s">
        <v>307</v>
      </c>
      <c r="C4" s="497"/>
      <c r="D4" s="493" t="str">
        <f>'1.종합기술제안서 정량평가 신청서'!B14</f>
        <v>한국토지주택공사</v>
      </c>
      <c r="E4" s="493"/>
      <c r="F4" s="493"/>
      <c r="G4" s="493"/>
      <c r="H4" s="493"/>
      <c r="I4" s="493"/>
      <c r="J4" s="493"/>
      <c r="K4" s="493"/>
      <c r="L4" s="493" t="s">
        <v>312</v>
      </c>
      <c r="M4" s="493"/>
      <c r="N4" s="493"/>
      <c r="O4" s="478" t="str">
        <f>'1.종합기술제안서 정량평가 신청서'!B22</f>
        <v>ㅇㅇㅇ</v>
      </c>
      <c r="P4" s="478"/>
      <c r="Q4" s="478"/>
      <c r="R4" s="478"/>
      <c r="S4" s="479" t="s">
        <v>320</v>
      </c>
      <c r="T4" s="479"/>
      <c r="U4" s="478" t="str">
        <f>'1.종합기술제안서 정량평가 신청서'!F22</f>
        <v>031) 0000-0000</v>
      </c>
      <c r="V4" s="478"/>
      <c r="W4" s="478"/>
      <c r="X4" s="479"/>
      <c r="Y4" s="479"/>
      <c r="Z4" s="478"/>
      <c r="AA4" s="478"/>
      <c r="AB4" s="478"/>
    </row>
    <row r="5" spans="1:28" ht="20.100000000000001" customHeight="1">
      <c r="B5" s="497" t="s">
        <v>309</v>
      </c>
      <c r="C5" s="497"/>
      <c r="D5" s="493" t="str">
        <f>'1.종합기술제안서 정량평가 신청서'!B13</f>
        <v>0000 공사 건설사업관리용역</v>
      </c>
      <c r="E5" s="493"/>
      <c r="F5" s="493"/>
      <c r="G5" s="493"/>
      <c r="H5" s="493"/>
      <c r="I5" s="493"/>
      <c r="J5" s="493"/>
      <c r="K5" s="493"/>
      <c r="L5" s="493" t="s">
        <v>321</v>
      </c>
      <c r="M5" s="493"/>
      <c r="N5" s="493"/>
      <c r="O5" s="478" t="str">
        <f>'1.종합기술제안서 정량평가 신청서'!B16</f>
        <v>111-12-34567</v>
      </c>
      <c r="P5" s="478"/>
      <c r="Q5" s="478"/>
      <c r="R5" s="478"/>
      <c r="S5" s="286"/>
      <c r="T5" s="518"/>
      <c r="U5" s="518"/>
      <c r="V5" s="518"/>
      <c r="W5" s="518"/>
    </row>
    <row r="6" spans="1:28" ht="20.100000000000001" customHeight="1">
      <c r="B6" s="493" t="s">
        <v>310</v>
      </c>
      <c r="C6" s="493"/>
      <c r="D6" s="292" t="s">
        <v>304</v>
      </c>
      <c r="E6" s="285" t="str">
        <f>'1.종합기술제안서 정량평가 신청서'!B21</f>
        <v>031) 0000-0000</v>
      </c>
      <c r="F6" s="285"/>
      <c r="G6" s="292" t="s">
        <v>305</v>
      </c>
      <c r="H6" s="285" t="str">
        <f>'1.종합기술제안서 정량평가 신청서'!F21</f>
        <v>031) 0000-0000</v>
      </c>
      <c r="I6" s="286"/>
      <c r="J6" s="286"/>
      <c r="K6" s="286"/>
      <c r="L6" s="519"/>
      <c r="M6" s="519"/>
      <c r="N6" s="518"/>
      <c r="O6" s="518"/>
      <c r="P6" s="518"/>
      <c r="Q6" s="518"/>
      <c r="R6" s="287"/>
      <c r="S6" s="288"/>
      <c r="T6" s="518"/>
      <c r="U6" s="518"/>
      <c r="V6" s="518"/>
      <c r="W6" s="518"/>
    </row>
    <row r="7" spans="1:28" ht="14.25" customHeight="1">
      <c r="B7" s="293"/>
      <c r="C7" s="293"/>
      <c r="D7" s="283"/>
      <c r="E7" s="279"/>
      <c r="F7" s="279"/>
      <c r="G7" s="283"/>
      <c r="H7" s="279"/>
      <c r="I7" s="289"/>
      <c r="J7" s="289"/>
      <c r="K7" s="289"/>
      <c r="L7" s="291"/>
      <c r="M7" s="291"/>
      <c r="N7" s="290"/>
      <c r="O7" s="290"/>
      <c r="P7" s="290"/>
      <c r="Q7" s="290"/>
      <c r="R7" s="290"/>
      <c r="S7" s="291"/>
      <c r="T7" s="290"/>
      <c r="U7" s="290"/>
      <c r="V7" s="290"/>
      <c r="W7" s="290"/>
    </row>
    <row r="8" spans="1:28" ht="24" customHeight="1">
      <c r="A8" s="494" t="s">
        <v>323</v>
      </c>
      <c r="B8" s="507" t="s">
        <v>308</v>
      </c>
      <c r="C8" s="508"/>
      <c r="D8" s="504" t="s">
        <v>297</v>
      </c>
      <c r="E8" s="504"/>
      <c r="F8" s="504" t="s">
        <v>302</v>
      </c>
      <c r="G8" s="504" t="s">
        <v>298</v>
      </c>
      <c r="H8" s="504"/>
      <c r="I8" s="490" t="s">
        <v>315</v>
      </c>
      <c r="J8" s="491"/>
      <c r="K8" s="491"/>
      <c r="L8" s="491"/>
      <c r="M8" s="491"/>
      <c r="N8" s="491"/>
      <c r="O8" s="491"/>
      <c r="P8" s="491"/>
      <c r="Q8" s="491"/>
      <c r="R8" s="491"/>
      <c r="S8" s="492"/>
      <c r="T8" s="535" t="s">
        <v>316</v>
      </c>
      <c r="U8" s="504" t="s">
        <v>317</v>
      </c>
      <c r="V8" s="505"/>
      <c r="W8" s="522" t="s">
        <v>126</v>
      </c>
    </row>
    <row r="9" spans="1:28" ht="15.75" customHeight="1">
      <c r="A9" s="495"/>
      <c r="B9" s="509"/>
      <c r="C9" s="510"/>
      <c r="D9" s="505"/>
      <c r="E9" s="505"/>
      <c r="F9" s="505"/>
      <c r="G9" s="505"/>
      <c r="H9" s="505"/>
      <c r="I9" s="484" t="s">
        <v>314</v>
      </c>
      <c r="J9" s="485"/>
      <c r="K9" s="506" t="s">
        <v>217</v>
      </c>
      <c r="L9" s="520" t="s">
        <v>128</v>
      </c>
      <c r="M9" s="537" t="s">
        <v>203</v>
      </c>
      <c r="N9" s="537" t="s">
        <v>218</v>
      </c>
      <c r="O9" s="540"/>
      <c r="P9" s="521" t="s">
        <v>129</v>
      </c>
      <c r="Q9" s="521"/>
      <c r="R9" s="513" t="s">
        <v>219</v>
      </c>
      <c r="S9" s="504" t="s">
        <v>313</v>
      </c>
      <c r="T9" s="536"/>
      <c r="U9" s="505"/>
      <c r="V9" s="505"/>
      <c r="W9" s="523"/>
    </row>
    <row r="10" spans="1:28" ht="63" customHeight="1">
      <c r="A10" s="495"/>
      <c r="B10" s="511" t="s">
        <v>414</v>
      </c>
      <c r="C10" s="513" t="s">
        <v>299</v>
      </c>
      <c r="D10" s="513" t="s">
        <v>300</v>
      </c>
      <c r="E10" s="513" t="s">
        <v>301</v>
      </c>
      <c r="F10" s="498" t="s">
        <v>303</v>
      </c>
      <c r="G10" s="498" t="s">
        <v>207</v>
      </c>
      <c r="H10" s="506" t="s">
        <v>130</v>
      </c>
      <c r="I10" s="486"/>
      <c r="J10" s="487"/>
      <c r="K10" s="506"/>
      <c r="L10" s="506"/>
      <c r="M10" s="538"/>
      <c r="N10" s="541" t="s">
        <v>283</v>
      </c>
      <c r="O10" s="542"/>
      <c r="P10" s="542"/>
      <c r="Q10" s="543"/>
      <c r="R10" s="514"/>
      <c r="S10" s="505"/>
      <c r="T10" s="536"/>
      <c r="U10" s="525" t="s">
        <v>318</v>
      </c>
      <c r="V10" s="525" t="s">
        <v>319</v>
      </c>
      <c r="W10" s="523"/>
    </row>
    <row r="11" spans="1:28" ht="65.25" customHeight="1">
      <c r="A11" s="496"/>
      <c r="B11" s="512"/>
      <c r="C11" s="514"/>
      <c r="D11" s="514"/>
      <c r="E11" s="514"/>
      <c r="F11" s="498"/>
      <c r="G11" s="498"/>
      <c r="H11" s="506"/>
      <c r="I11" s="488"/>
      <c r="J11" s="489"/>
      <c r="K11" s="506"/>
      <c r="L11" s="506"/>
      <c r="M11" s="539"/>
      <c r="N11" s="265" t="s">
        <v>146</v>
      </c>
      <c r="O11" s="265" t="s">
        <v>109</v>
      </c>
      <c r="P11" s="265" t="s">
        <v>131</v>
      </c>
      <c r="Q11" s="265" t="s">
        <v>109</v>
      </c>
      <c r="R11" s="265" t="s">
        <v>255</v>
      </c>
      <c r="S11" s="505"/>
      <c r="T11" s="536"/>
      <c r="U11" s="526"/>
      <c r="V11" s="526"/>
      <c r="W11" s="524"/>
    </row>
    <row r="12" spans="1:28" ht="34.5" customHeight="1">
      <c r="A12" s="480" t="str">
        <f>'1.종합기술제안서 정량평가 신청서'!B19</f>
        <v xml:space="preserve">(주)000 </v>
      </c>
      <c r="B12" s="185">
        <f>'4. 업무정지, 벌점, 품질미흡'!F29</f>
        <v>0</v>
      </c>
      <c r="C12" s="185">
        <f>'5. 재정건실도'!F9</f>
        <v>0.12</v>
      </c>
      <c r="D12" s="185">
        <f>'6. 개발활용실적'!L31</f>
        <v>0.12330000000000002</v>
      </c>
      <c r="E12" s="185">
        <f>'7. 투자실적'!E11</f>
        <v>0</v>
      </c>
      <c r="F12" s="324">
        <f>'8. 용역평가결과'!E13</f>
        <v>3</v>
      </c>
      <c r="G12" s="324">
        <f>'10. 유사용역수행실적'!L24</f>
        <v>4502</v>
      </c>
      <c r="H12" s="323">
        <f>'10. 유사용역수행실적'!L27</f>
        <v>3.6</v>
      </c>
      <c r="I12" s="280" t="s">
        <v>132</v>
      </c>
      <c r="J12" s="281"/>
      <c r="K12" s="281"/>
      <c r="L12" s="282"/>
      <c r="M12" s="273"/>
      <c r="N12" s="273"/>
      <c r="O12" s="273"/>
      <c r="P12" s="273"/>
      <c r="Q12" s="273"/>
      <c r="R12" s="273"/>
      <c r="S12" s="184">
        <f>S13+((S14+S15+S16)/3)+S17</f>
        <v>33.6</v>
      </c>
      <c r="T12" s="272">
        <f>B12+C12+D12+E12+F12+H12+S12</f>
        <v>40.443300000000001</v>
      </c>
      <c r="U12" s="222">
        <f>'14.인력고용'!P6</f>
        <v>2</v>
      </c>
      <c r="V12" s="272">
        <f>'15.공정거래'!G8</f>
        <v>0</v>
      </c>
      <c r="W12" s="187">
        <f>SUM(T12:V12)</f>
        <v>42.443300000000001</v>
      </c>
      <c r="Y12" s="251"/>
    </row>
    <row r="13" spans="1:28" ht="37.5" customHeight="1">
      <c r="A13" s="481"/>
      <c r="B13" s="273"/>
      <c r="C13" s="273"/>
      <c r="D13" s="273"/>
      <c r="E13" s="273"/>
      <c r="F13" s="273"/>
      <c r="G13" s="273"/>
      <c r="H13" s="273"/>
      <c r="I13" s="532" t="s">
        <v>286</v>
      </c>
      <c r="J13" s="188" t="s">
        <v>133</v>
      </c>
      <c r="K13" s="273" t="str">
        <f>'12. 참여기술인 경력사항'!C6</f>
        <v>홍길동</v>
      </c>
      <c r="L13" s="188" t="str">
        <f>'12. 참여기술인 경력사항'!D6</f>
        <v>건축</v>
      </c>
      <c r="M13" s="189" t="str">
        <f>'12. 참여기술인 경력사항'!E6</f>
        <v>중급</v>
      </c>
      <c r="N13" s="185">
        <f>'12. 참여기술인 경력사항'!I6</f>
        <v>220</v>
      </c>
      <c r="O13" s="190">
        <f>IF(N13&gt;=9,10,IF(N13&gt;=7,9,IF(N13&gt;=5,8,IF(N13&gt;=3,7,6))))</f>
        <v>10</v>
      </c>
      <c r="P13" s="185">
        <f>'12. 참여기술인 경력사항'!G6</f>
        <v>19.2</v>
      </c>
      <c r="Q13" s="190">
        <f>IF(P13&gt;=12,6,IF(P13&gt;=10,5.4,IF(P13&gt;=8,4.8,IF(P13&gt;=6,4.2,3.6))))</f>
        <v>6</v>
      </c>
      <c r="R13" s="190">
        <v>1</v>
      </c>
      <c r="S13" s="184">
        <f>O13+Q13+R13</f>
        <v>17</v>
      </c>
      <c r="T13" s="273"/>
      <c r="U13" s="273"/>
      <c r="V13" s="273"/>
      <c r="W13" s="273"/>
      <c r="Y13" s="251"/>
    </row>
    <row r="14" spans="1:28" ht="37.5" customHeight="1">
      <c r="A14" s="481"/>
      <c r="B14" s="273"/>
      <c r="C14" s="273"/>
      <c r="D14" s="273"/>
      <c r="E14" s="273"/>
      <c r="F14" s="273"/>
      <c r="G14" s="273"/>
      <c r="H14" s="273"/>
      <c r="I14" s="533"/>
      <c r="J14" s="188" t="s">
        <v>134</v>
      </c>
      <c r="K14" s="273" t="str">
        <f>'12. 참여기술인 경력사항'!C7</f>
        <v>임꺽정</v>
      </c>
      <c r="L14" s="188" t="str">
        <f>'12. 참여기술인 경력사항'!D7</f>
        <v>건축</v>
      </c>
      <c r="M14" s="189" t="str">
        <f>'12. 참여기술인 경력사항'!E7</f>
        <v>고급</v>
      </c>
      <c r="N14" s="185">
        <f>'12. 참여기술인 경력사항'!I7</f>
        <v>6</v>
      </c>
      <c r="O14" s="191">
        <f>IF(N14&gt;=36,10,IF(N14&gt;=28,9,IF(N14&gt;=20,8,IF(N14&gt;=12,7,6))))</f>
        <v>6</v>
      </c>
      <c r="P14" s="185">
        <f>'12. 참여기술인 경력사항'!G7</f>
        <v>6</v>
      </c>
      <c r="Q14" s="190">
        <f>IF(P14&gt;=10,6,IF(P14&gt;=8,5.4,IF(P14&gt;=6,4.8,IF(P14&gt;=4,4.2,3.6))))</f>
        <v>4.8</v>
      </c>
      <c r="R14" s="190">
        <v>1</v>
      </c>
      <c r="S14" s="184">
        <f>O14+Q14+R14</f>
        <v>11.8</v>
      </c>
      <c r="T14" s="273"/>
      <c r="U14" s="273"/>
      <c r="V14" s="273"/>
      <c r="W14" s="273"/>
    </row>
    <row r="15" spans="1:28" ht="35.25" customHeight="1">
      <c r="A15" s="481"/>
      <c r="B15" s="273"/>
      <c r="C15" s="273"/>
      <c r="D15" s="273"/>
      <c r="E15" s="273"/>
      <c r="F15" s="273"/>
      <c r="G15" s="273"/>
      <c r="H15" s="273"/>
      <c r="I15" s="533"/>
      <c r="J15" s="188" t="s">
        <v>134</v>
      </c>
      <c r="K15" s="273" t="str">
        <f>'12. 참여기술인 경력사항'!C9</f>
        <v>김두환</v>
      </c>
      <c r="L15" s="188" t="str">
        <f>'12. 참여기술인 경력사항'!D9</f>
        <v>기계</v>
      </c>
      <c r="M15" s="189" t="str">
        <f>'12. 참여기술인 경력사항'!E9</f>
        <v>중급</v>
      </c>
      <c r="N15" s="185">
        <f>'12. 참여기술인 경력사항'!I9</f>
        <v>5</v>
      </c>
      <c r="O15" s="191">
        <f>IF(N15&gt;=36,10,IF(N15&gt;=28,9,IF(N15&gt;=20,8,IF(N15&gt;=12,7,6))))</f>
        <v>6</v>
      </c>
      <c r="P15" s="185">
        <f>'12. 참여기술인 경력사항'!G9</f>
        <v>5</v>
      </c>
      <c r="Q15" s="190">
        <f>IF(P15&gt;=10,6,IF(P15&gt;=8,5.4,IF(P15&gt;=6,4.8,IF(P15&gt;=4,4.2,3.6))))</f>
        <v>4.2</v>
      </c>
      <c r="R15" s="190">
        <v>1</v>
      </c>
      <c r="S15" s="184">
        <f>O15+Q15+R15</f>
        <v>11.2</v>
      </c>
      <c r="T15" s="273"/>
      <c r="U15" s="273"/>
      <c r="V15" s="273"/>
      <c r="W15" s="273"/>
    </row>
    <row r="16" spans="1:28" ht="36.75" customHeight="1">
      <c r="A16" s="481"/>
      <c r="B16" s="273"/>
      <c r="C16" s="273"/>
      <c r="D16" s="273"/>
      <c r="E16" s="273"/>
      <c r="F16" s="273"/>
      <c r="G16" s="273"/>
      <c r="H16" s="273"/>
      <c r="I16" s="534"/>
      <c r="J16" s="188" t="s">
        <v>134</v>
      </c>
      <c r="K16" s="273" t="str">
        <f>'12. 참여기술인 경력사항'!C10</f>
        <v>윤봉길</v>
      </c>
      <c r="L16" s="188" t="str">
        <f>'12. 참여기술인 경력사항'!D10</f>
        <v>토목</v>
      </c>
      <c r="M16" s="189" t="str">
        <f>'12. 참여기술인 경력사항'!E10</f>
        <v>초급</v>
      </c>
      <c r="N16" s="185">
        <f>'12. 참여기술인 경력사항'!I10</f>
        <v>2</v>
      </c>
      <c r="O16" s="191">
        <f>IF(N16&gt;=36,10,IF(N16&gt;=28,9,IF(N16&gt;=20,8,IF(N16&gt;=12,7,6))))</f>
        <v>6</v>
      </c>
      <c r="P16" s="185">
        <f>'12. 참여기술인 경력사항'!G10</f>
        <v>3</v>
      </c>
      <c r="Q16" s="190">
        <f>IF(P16&gt;=10,6,IF(P16&gt;=8,5.4,IF(P16&gt;=6,4.8,IF(P16&gt;=4,4.2,3.6))))</f>
        <v>3.6</v>
      </c>
      <c r="R16" s="190">
        <v>1</v>
      </c>
      <c r="S16" s="184">
        <f>O16+Q16+R16</f>
        <v>10.6</v>
      </c>
      <c r="T16" s="273"/>
      <c r="U16" s="273"/>
      <c r="V16" s="273"/>
      <c r="W16" s="273"/>
    </row>
    <row r="17" spans="1:23" ht="53.25" customHeight="1">
      <c r="A17" s="482"/>
      <c r="B17" s="273"/>
      <c r="C17" s="273"/>
      <c r="D17" s="273"/>
      <c r="E17" s="273"/>
      <c r="F17" s="273"/>
      <c r="G17" s="273"/>
      <c r="H17" s="273"/>
      <c r="I17" s="192" t="s">
        <v>284</v>
      </c>
      <c r="J17" s="188" t="s">
        <v>134</v>
      </c>
      <c r="K17" s="273" t="str">
        <f>'12. 참여기술인 경력사항'!C11</f>
        <v>허  준</v>
      </c>
      <c r="L17" s="188" t="str">
        <f>'12. 참여기술인 경력사항'!D11</f>
        <v>건축</v>
      </c>
      <c r="M17" s="189" t="str">
        <f>'12. 참여기술인 경력사항'!E11</f>
        <v>특급</v>
      </c>
      <c r="N17" s="185">
        <f>'12. 참여기술인 경력사항'!I11</f>
        <v>116.66666666666667</v>
      </c>
      <c r="O17" s="191">
        <f>IF(N17&gt;=9,3,IF(N17&gt;=7,2.7,IF(N17&gt;=5,2.4,IF(N17&gt;=3,2.1,1.8))))</f>
        <v>3</v>
      </c>
      <c r="P17" s="337">
        <f>'12. 참여기술인 경력사항'!$G$11</f>
        <v>9.5890410958904102</v>
      </c>
      <c r="Q17" s="191">
        <f>IF(P17&gt;=15,2,IF(P17&gt;=13,1.8,IF(P17&gt;=11,1.6,IF(P17&gt;=9,1.4,1.2))))</f>
        <v>1.4</v>
      </c>
      <c r="R17" s="190">
        <v>1</v>
      </c>
      <c r="S17" s="184">
        <f>O17+Q17+R17</f>
        <v>5.4</v>
      </c>
      <c r="T17" s="273"/>
      <c r="U17" s="273"/>
      <c r="V17" s="273"/>
      <c r="W17" s="273"/>
    </row>
    <row r="18" spans="1:23" ht="8.25" customHeight="1"/>
  </sheetData>
  <mergeCells count="55">
    <mergeCell ref="A1:W1"/>
    <mergeCell ref="B3:C3"/>
    <mergeCell ref="D3:K3"/>
    <mergeCell ref="L3:N3"/>
    <mergeCell ref="O3:R3"/>
    <mergeCell ref="S3:T3"/>
    <mergeCell ref="U3:W3"/>
    <mergeCell ref="Z3:AB3"/>
    <mergeCell ref="B4:C4"/>
    <mergeCell ref="D4:K4"/>
    <mergeCell ref="L4:N4"/>
    <mergeCell ref="O4:R4"/>
    <mergeCell ref="S4:T4"/>
    <mergeCell ref="U4:W4"/>
    <mergeCell ref="X4:Y4"/>
    <mergeCell ref="Z4:AB4"/>
    <mergeCell ref="B6:C6"/>
    <mergeCell ref="L6:M6"/>
    <mergeCell ref="N6:Q6"/>
    <mergeCell ref="T6:W6"/>
    <mergeCell ref="X3:Y3"/>
    <mergeCell ref="B5:C5"/>
    <mergeCell ref="D5:K5"/>
    <mergeCell ref="L5:N5"/>
    <mergeCell ref="O5:R5"/>
    <mergeCell ref="T5:W5"/>
    <mergeCell ref="W8:W11"/>
    <mergeCell ref="I9:J11"/>
    <mergeCell ref="K9:K11"/>
    <mergeCell ref="L9:L11"/>
    <mergeCell ref="M9:M11"/>
    <mergeCell ref="N9:O9"/>
    <mergeCell ref="P9:Q9"/>
    <mergeCell ref="R9:R10"/>
    <mergeCell ref="I8:S8"/>
    <mergeCell ref="S9:S11"/>
    <mergeCell ref="V10:V11"/>
    <mergeCell ref="N10:Q10"/>
    <mergeCell ref="U10:U11"/>
    <mergeCell ref="T8:T11"/>
    <mergeCell ref="U8:V9"/>
    <mergeCell ref="A12:A17"/>
    <mergeCell ref="I13:I16"/>
    <mergeCell ref="E10:E11"/>
    <mergeCell ref="F10:F11"/>
    <mergeCell ref="G10:G11"/>
    <mergeCell ref="H10:H11"/>
    <mergeCell ref="A8:A11"/>
    <mergeCell ref="B8:C9"/>
    <mergeCell ref="D8:E9"/>
    <mergeCell ref="F8:F9"/>
    <mergeCell ref="G8:H9"/>
    <mergeCell ref="B10:B11"/>
    <mergeCell ref="C10:C11"/>
    <mergeCell ref="D10:D11"/>
  </mergeCells>
  <phoneticPr fontId="12" type="noConversion"/>
  <pageMargins left="0.35" right="0.24" top="1" bottom="1" header="0.5" footer="0.5"/>
  <pageSetup paperSize="9" scale="78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indexed="49"/>
  </sheetPr>
  <dimension ref="A1:I30"/>
  <sheetViews>
    <sheetView view="pageBreakPreview" zoomScaleNormal="100" zoomScaleSheetLayoutView="100" workbookViewId="0">
      <selection activeCell="B5" sqref="B5"/>
    </sheetView>
  </sheetViews>
  <sheetFormatPr defaultRowHeight="13.5"/>
  <cols>
    <col min="1" max="1" width="10" customWidth="1"/>
    <col min="2" max="2" width="26.21875" customWidth="1"/>
    <col min="3" max="3" width="8.77734375" customWidth="1"/>
    <col min="4" max="4" width="17.6640625" customWidth="1"/>
    <col min="6" max="6" width="12.6640625" customWidth="1"/>
    <col min="7" max="7" width="7.77734375" customWidth="1"/>
    <col min="8" max="8" width="7.6640625" customWidth="1"/>
    <col min="9" max="9" width="8.33203125" customWidth="1"/>
  </cols>
  <sheetData>
    <row r="1" spans="1:9" ht="18.75">
      <c r="A1" s="553" t="s">
        <v>65</v>
      </c>
      <c r="B1" s="553"/>
      <c r="C1" s="553"/>
      <c r="D1" s="553"/>
      <c r="E1" s="553"/>
      <c r="F1" s="553"/>
      <c r="G1" s="553"/>
      <c r="H1" s="553"/>
    </row>
    <row r="2" spans="1:9" ht="7.5" customHeight="1" thickBot="1"/>
    <row r="3" spans="1:9" ht="18.75" customHeight="1">
      <c r="A3" s="74" t="s">
        <v>42</v>
      </c>
      <c r="B3" s="75" t="s">
        <v>95</v>
      </c>
      <c r="C3" s="558" t="s">
        <v>67</v>
      </c>
      <c r="D3" s="558"/>
      <c r="E3" s="75" t="s">
        <v>43</v>
      </c>
      <c r="F3" s="75" t="s">
        <v>44</v>
      </c>
      <c r="G3" s="558" t="s">
        <v>45</v>
      </c>
      <c r="H3" s="558"/>
      <c r="I3" s="76" t="s">
        <v>46</v>
      </c>
    </row>
    <row r="4" spans="1:9" ht="15" customHeight="1">
      <c r="A4" s="66" t="s">
        <v>47</v>
      </c>
      <c r="B4" s="87"/>
      <c r="C4" s="559" t="s">
        <v>137</v>
      </c>
      <c r="D4" s="560"/>
      <c r="E4" s="65"/>
      <c r="F4" s="65"/>
      <c r="G4" s="554"/>
      <c r="H4" s="555"/>
      <c r="I4" s="67"/>
    </row>
    <row r="5" spans="1:9" ht="15" customHeight="1">
      <c r="A5" s="68"/>
      <c r="B5" s="21"/>
      <c r="C5" s="556"/>
      <c r="D5" s="557"/>
      <c r="E5" s="25"/>
      <c r="F5" s="25"/>
      <c r="G5" s="556"/>
      <c r="H5" s="557"/>
      <c r="I5" s="47"/>
    </row>
    <row r="6" spans="1:9" ht="15" customHeight="1">
      <c r="A6" s="68"/>
      <c r="B6" s="21"/>
      <c r="C6" s="556"/>
      <c r="D6" s="557"/>
      <c r="E6" s="25"/>
      <c r="F6" s="25"/>
      <c r="G6" s="556"/>
      <c r="H6" s="557"/>
      <c r="I6" s="47"/>
    </row>
    <row r="7" spans="1:9" ht="15" customHeight="1">
      <c r="A7" s="68"/>
      <c r="B7" s="21"/>
      <c r="C7" s="556"/>
      <c r="D7" s="557"/>
      <c r="E7" s="25"/>
      <c r="F7" s="25"/>
      <c r="G7" s="556"/>
      <c r="H7" s="557"/>
      <c r="I7" s="47"/>
    </row>
    <row r="8" spans="1:9" ht="15" customHeight="1">
      <c r="A8" s="68"/>
      <c r="B8" s="21"/>
      <c r="C8" s="556"/>
      <c r="D8" s="557"/>
      <c r="E8" s="25"/>
      <c r="F8" s="25"/>
      <c r="G8" s="556"/>
      <c r="H8" s="557"/>
      <c r="I8" s="47"/>
    </row>
    <row r="9" spans="1:9" ht="15" customHeight="1">
      <c r="A9" s="68"/>
      <c r="B9" s="21"/>
      <c r="C9" s="556"/>
      <c r="D9" s="557"/>
      <c r="E9" s="25"/>
      <c r="F9" s="25"/>
      <c r="G9" s="556"/>
      <c r="H9" s="557"/>
      <c r="I9" s="47"/>
    </row>
    <row r="10" spans="1:9" ht="15" customHeight="1">
      <c r="A10" s="68"/>
      <c r="B10" s="21"/>
      <c r="C10" s="556"/>
      <c r="D10" s="557"/>
      <c r="E10" s="25"/>
      <c r="F10" s="25"/>
      <c r="G10" s="556"/>
      <c r="H10" s="557"/>
      <c r="I10" s="47"/>
    </row>
    <row r="11" spans="1:9" ht="15" customHeight="1">
      <c r="A11" s="68"/>
      <c r="B11" s="21"/>
      <c r="C11" s="556"/>
      <c r="D11" s="557"/>
      <c r="E11" s="25"/>
      <c r="F11" s="25"/>
      <c r="G11" s="556"/>
      <c r="H11" s="557"/>
      <c r="I11" s="47"/>
    </row>
    <row r="12" spans="1:9" ht="15" customHeight="1">
      <c r="A12" s="68"/>
      <c r="B12" s="21"/>
      <c r="C12" s="556"/>
      <c r="D12" s="557"/>
      <c r="E12" s="25"/>
      <c r="F12" s="25"/>
      <c r="G12" s="556"/>
      <c r="H12" s="557"/>
      <c r="I12" s="47"/>
    </row>
    <row r="13" spans="1:9" ht="15" customHeight="1">
      <c r="A13" s="68"/>
      <c r="B13" s="21"/>
      <c r="C13" s="556"/>
      <c r="D13" s="557"/>
      <c r="E13" s="25"/>
      <c r="F13" s="25"/>
      <c r="G13" s="556"/>
      <c r="H13" s="557"/>
      <c r="I13" s="47"/>
    </row>
    <row r="14" spans="1:9" ht="15" customHeight="1">
      <c r="A14" s="68"/>
      <c r="B14" s="21"/>
      <c r="C14" s="556"/>
      <c r="D14" s="557"/>
      <c r="E14" s="25"/>
      <c r="F14" s="25"/>
      <c r="G14" s="556"/>
      <c r="H14" s="557"/>
      <c r="I14" s="47"/>
    </row>
    <row r="15" spans="1:9" ht="15" customHeight="1">
      <c r="A15" s="68"/>
      <c r="B15" s="21"/>
      <c r="C15" s="556"/>
      <c r="D15" s="557"/>
      <c r="E15" s="25"/>
      <c r="F15" s="25"/>
      <c r="G15" s="556"/>
      <c r="H15" s="557"/>
      <c r="I15" s="47"/>
    </row>
    <row r="16" spans="1:9" ht="15" customHeight="1">
      <c r="A16" s="68"/>
      <c r="B16" s="21"/>
      <c r="C16" s="556"/>
      <c r="D16" s="557"/>
      <c r="E16" s="25"/>
      <c r="F16" s="25"/>
      <c r="G16" s="556"/>
      <c r="H16" s="557"/>
      <c r="I16" s="47"/>
    </row>
    <row r="17" spans="1:9" ht="15" customHeight="1">
      <c r="A17" s="546" t="s">
        <v>48</v>
      </c>
      <c r="B17" s="547" t="s">
        <v>95</v>
      </c>
      <c r="C17" s="549" t="s">
        <v>67</v>
      </c>
      <c r="D17" s="550"/>
      <c r="E17" s="547" t="s">
        <v>68</v>
      </c>
      <c r="F17" s="547" t="s">
        <v>69</v>
      </c>
      <c r="G17" s="563" t="s">
        <v>49</v>
      </c>
      <c r="H17" s="564"/>
      <c r="I17" s="561" t="s">
        <v>108</v>
      </c>
    </row>
    <row r="18" spans="1:9" ht="15" customHeight="1">
      <c r="A18" s="546"/>
      <c r="B18" s="548"/>
      <c r="C18" s="551"/>
      <c r="D18" s="552"/>
      <c r="E18" s="548"/>
      <c r="F18" s="548"/>
      <c r="G18" s="35" t="s">
        <v>50</v>
      </c>
      <c r="H18" s="35" t="s">
        <v>51</v>
      </c>
      <c r="I18" s="562"/>
    </row>
    <row r="19" spans="1:9" ht="15" customHeight="1">
      <c r="A19" s="68"/>
      <c r="B19" s="25"/>
      <c r="C19" s="559" t="s">
        <v>137</v>
      </c>
      <c r="D19" s="560"/>
      <c r="E19" s="25"/>
      <c r="F19" s="25"/>
      <c r="G19" s="25"/>
      <c r="H19" s="25"/>
      <c r="I19" s="47"/>
    </row>
    <row r="20" spans="1:9" ht="15" customHeight="1">
      <c r="A20" s="68"/>
      <c r="B20" s="25"/>
      <c r="C20" s="556"/>
      <c r="D20" s="557"/>
      <c r="E20" s="25"/>
      <c r="F20" s="25"/>
      <c r="G20" s="25"/>
      <c r="H20" s="25"/>
      <c r="I20" s="47"/>
    </row>
    <row r="21" spans="1:9" ht="15" customHeight="1">
      <c r="A21" s="68"/>
      <c r="B21" s="25"/>
      <c r="C21" s="556"/>
      <c r="D21" s="557"/>
      <c r="E21" s="25"/>
      <c r="F21" s="25"/>
      <c r="G21" s="25"/>
      <c r="H21" s="25"/>
      <c r="I21" s="47"/>
    </row>
    <row r="22" spans="1:9" ht="15" customHeight="1">
      <c r="A22" s="68"/>
      <c r="B22" s="25"/>
      <c r="C22" s="556"/>
      <c r="D22" s="557"/>
      <c r="E22" s="25"/>
      <c r="F22" s="25"/>
      <c r="G22" s="25"/>
      <c r="H22" s="25"/>
      <c r="I22" s="47"/>
    </row>
    <row r="23" spans="1:9" ht="15" customHeight="1">
      <c r="A23" s="68"/>
      <c r="B23" s="25"/>
      <c r="C23" s="556"/>
      <c r="D23" s="557"/>
      <c r="E23" s="25"/>
      <c r="F23" s="25"/>
      <c r="G23" s="25"/>
      <c r="H23" s="25"/>
      <c r="I23" s="47"/>
    </row>
    <row r="24" spans="1:9" ht="15" customHeight="1">
      <c r="A24" s="68"/>
      <c r="B24" s="25"/>
      <c r="C24" s="556"/>
      <c r="D24" s="557"/>
      <c r="E24" s="25"/>
      <c r="F24" s="25"/>
      <c r="G24" s="25"/>
      <c r="H24" s="25"/>
      <c r="I24" s="47"/>
    </row>
    <row r="25" spans="1:9" ht="15" customHeight="1">
      <c r="A25" s="68"/>
      <c r="B25" s="25"/>
      <c r="C25" s="556"/>
      <c r="D25" s="557"/>
      <c r="E25" s="25"/>
      <c r="F25" s="25"/>
      <c r="G25" s="25"/>
      <c r="H25" s="25"/>
      <c r="I25" s="47"/>
    </row>
    <row r="26" spans="1:9" ht="15" customHeight="1">
      <c r="A26" s="68"/>
      <c r="B26" s="25"/>
      <c r="C26" s="556"/>
      <c r="D26" s="557"/>
      <c r="E26" s="25"/>
      <c r="F26" s="25"/>
      <c r="G26" s="25"/>
      <c r="H26" s="25"/>
      <c r="I26" s="47"/>
    </row>
    <row r="27" spans="1:9" ht="15" customHeight="1" thickBot="1">
      <c r="A27" s="69" t="s">
        <v>16</v>
      </c>
      <c r="B27" s="70"/>
      <c r="C27" s="565"/>
      <c r="D27" s="566"/>
      <c r="E27" s="70"/>
      <c r="F27" s="70"/>
      <c r="G27" s="70"/>
      <c r="H27" s="70"/>
      <c r="I27" s="71"/>
    </row>
    <row r="28" spans="1:9" ht="20.100000000000001" customHeight="1"/>
    <row r="29" spans="1:9">
      <c r="A29" s="120" t="s">
        <v>136</v>
      </c>
      <c r="B29" s="121"/>
      <c r="C29" s="121"/>
      <c r="D29" s="121"/>
    </row>
    <row r="30" spans="1:9">
      <c r="A30" s="120" t="s">
        <v>135</v>
      </c>
      <c r="B30" s="121"/>
      <c r="C30" s="121"/>
      <c r="D30" s="121"/>
    </row>
  </sheetData>
  <mergeCells count="45">
    <mergeCell ref="C26:D26"/>
    <mergeCell ref="C27:D27"/>
    <mergeCell ref="C19:D19"/>
    <mergeCell ref="C20:D20"/>
    <mergeCell ref="C23:D23"/>
    <mergeCell ref="C24:D24"/>
    <mergeCell ref="C21:D21"/>
    <mergeCell ref="C22:D22"/>
    <mergeCell ref="C16:D16"/>
    <mergeCell ref="C12:D12"/>
    <mergeCell ref="C13:D13"/>
    <mergeCell ref="G10:H10"/>
    <mergeCell ref="C25:D25"/>
    <mergeCell ref="C5:D5"/>
    <mergeCell ref="I17:I18"/>
    <mergeCell ref="G14:H14"/>
    <mergeCell ref="G15:H15"/>
    <mergeCell ref="G16:H16"/>
    <mergeCell ref="F17:F18"/>
    <mergeCell ref="G17:H17"/>
    <mergeCell ref="C10:D10"/>
    <mergeCell ref="C11:D11"/>
    <mergeCell ref="C14:D14"/>
    <mergeCell ref="C6:D6"/>
    <mergeCell ref="C7:D7"/>
    <mergeCell ref="C8:D8"/>
    <mergeCell ref="C9:D9"/>
    <mergeCell ref="G11:H11"/>
    <mergeCell ref="C15:D15"/>
    <mergeCell ref="A17:A18"/>
    <mergeCell ref="B17:B18"/>
    <mergeCell ref="E17:E18"/>
    <mergeCell ref="C17:D18"/>
    <mergeCell ref="A1:H1"/>
    <mergeCell ref="G4:H4"/>
    <mergeCell ref="G5:H5"/>
    <mergeCell ref="G3:H3"/>
    <mergeCell ref="C3:D3"/>
    <mergeCell ref="C4:D4"/>
    <mergeCell ref="G12:H12"/>
    <mergeCell ref="G13:H13"/>
    <mergeCell ref="G6:H6"/>
    <mergeCell ref="G7:H7"/>
    <mergeCell ref="G8:H8"/>
    <mergeCell ref="G9:H9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indexed="37"/>
  </sheetPr>
  <dimension ref="A1:F56"/>
  <sheetViews>
    <sheetView view="pageBreakPreview" topLeftCell="A25" zoomScale="115" zoomScaleNormal="100" zoomScaleSheetLayoutView="115" workbookViewId="0">
      <selection activeCell="A6" sqref="A6"/>
    </sheetView>
  </sheetViews>
  <sheetFormatPr defaultRowHeight="13.5"/>
  <cols>
    <col min="1" max="1" width="18.5546875" style="14" customWidth="1"/>
    <col min="2" max="2" width="15" style="14" customWidth="1"/>
    <col min="3" max="3" width="18.109375" style="14" customWidth="1"/>
    <col min="4" max="4" width="9.88671875" style="14" customWidth="1"/>
    <col min="5" max="5" width="12.88671875" style="14" customWidth="1"/>
    <col min="6" max="6" width="14.33203125" style="14" customWidth="1"/>
    <col min="7" max="16384" width="8.88671875" style="14"/>
  </cols>
  <sheetData>
    <row r="1" spans="1:6" ht="31.5" customHeight="1">
      <c r="A1" s="575" t="s">
        <v>517</v>
      </c>
      <c r="B1" s="575"/>
      <c r="C1" s="575"/>
      <c r="D1" s="575"/>
      <c r="E1" s="575"/>
      <c r="F1" s="575"/>
    </row>
    <row r="2" spans="1:6" ht="31.5" customHeight="1"/>
    <row r="3" spans="1:6" ht="18.75">
      <c r="A3" s="569" t="s">
        <v>417</v>
      </c>
      <c r="B3" s="569"/>
      <c r="C3" s="569"/>
      <c r="D3" s="569"/>
      <c r="E3" s="569"/>
      <c r="F3" s="569"/>
    </row>
    <row r="5" spans="1:6" ht="24.95" customHeight="1">
      <c r="A5" s="35" t="s">
        <v>33</v>
      </c>
      <c r="B5" s="343" t="s">
        <v>415</v>
      </c>
      <c r="C5" s="343" t="s">
        <v>416</v>
      </c>
      <c r="D5" s="35" t="s">
        <v>119</v>
      </c>
      <c r="E5" s="35" t="s">
        <v>23</v>
      </c>
      <c r="F5" s="35" t="s">
        <v>21</v>
      </c>
    </row>
    <row r="6" spans="1:6" ht="24.95" customHeight="1">
      <c r="A6" s="21"/>
      <c r="B6" s="21"/>
      <c r="C6" s="21"/>
      <c r="D6" s="21"/>
      <c r="E6" s="21"/>
      <c r="F6" s="21"/>
    </row>
    <row r="7" spans="1:6" ht="24.95" customHeight="1">
      <c r="A7" s="21"/>
      <c r="B7" s="21"/>
      <c r="C7" s="21"/>
      <c r="D7" s="21"/>
      <c r="E7" s="21"/>
      <c r="F7" s="21"/>
    </row>
    <row r="8" spans="1:6" ht="24.95" customHeight="1">
      <c r="A8" s="21"/>
      <c r="B8" s="21"/>
      <c r="C8" s="21"/>
      <c r="D8" s="21"/>
      <c r="E8" s="21"/>
      <c r="F8" s="21"/>
    </row>
    <row r="9" spans="1:6" ht="24.95" customHeight="1">
      <c r="A9" s="55" t="s">
        <v>32</v>
      </c>
      <c r="B9" s="55"/>
      <c r="C9" s="55"/>
      <c r="D9" s="55"/>
      <c r="E9" s="55"/>
      <c r="F9" s="55">
        <f>SUM(F6:F8)</f>
        <v>0</v>
      </c>
    </row>
    <row r="10" spans="1:6" ht="6" customHeight="1">
      <c r="A10" s="21"/>
      <c r="B10" s="21"/>
      <c r="C10" s="21"/>
      <c r="D10" s="21"/>
      <c r="E10" s="21"/>
      <c r="F10" s="21"/>
    </row>
    <row r="11" spans="1:6" ht="24.95" customHeight="1">
      <c r="A11" s="35" t="s">
        <v>276</v>
      </c>
      <c r="B11" s="343" t="s">
        <v>19</v>
      </c>
      <c r="C11" s="343" t="s">
        <v>118</v>
      </c>
      <c r="D11" s="35" t="s">
        <v>20</v>
      </c>
      <c r="E11" s="35" t="s">
        <v>290</v>
      </c>
      <c r="F11" s="35" t="s">
        <v>21</v>
      </c>
    </row>
    <row r="12" spans="1:6" ht="24.95" customHeight="1">
      <c r="A12" s="21"/>
      <c r="B12" s="21"/>
      <c r="C12" s="21"/>
      <c r="D12" s="21"/>
      <c r="E12" s="21"/>
      <c r="F12" s="21"/>
    </row>
    <row r="13" spans="1:6" ht="24.95" customHeight="1">
      <c r="A13" s="21"/>
      <c r="B13" s="21"/>
      <c r="C13" s="21"/>
      <c r="D13" s="21"/>
      <c r="E13" s="21"/>
      <c r="F13" s="21"/>
    </row>
    <row r="14" spans="1:6" ht="24.95" customHeight="1">
      <c r="A14" s="21"/>
      <c r="B14" s="21"/>
      <c r="C14" s="21"/>
      <c r="D14" s="21"/>
      <c r="E14" s="21"/>
      <c r="F14" s="21"/>
    </row>
    <row r="15" spans="1:6" ht="24.95" customHeight="1">
      <c r="A15" s="21"/>
      <c r="B15" s="21"/>
      <c r="C15" s="21"/>
      <c r="D15" s="21"/>
      <c r="E15" s="21"/>
      <c r="F15" s="21"/>
    </row>
    <row r="16" spans="1:6" ht="24.95" customHeight="1">
      <c r="A16" s="21"/>
      <c r="B16" s="21"/>
      <c r="C16" s="21"/>
      <c r="D16" s="21"/>
      <c r="E16" s="21"/>
      <c r="F16" s="21"/>
    </row>
    <row r="17" spans="1:6" ht="24.95" customHeight="1">
      <c r="A17" s="21"/>
      <c r="B17" s="21"/>
      <c r="C17" s="21"/>
      <c r="D17" s="21"/>
      <c r="E17" s="21"/>
      <c r="F17" s="21"/>
    </row>
    <row r="18" spans="1:6" ht="24.95" customHeight="1">
      <c r="A18" s="21"/>
      <c r="B18" s="21"/>
      <c r="C18" s="21"/>
      <c r="D18" s="21"/>
      <c r="E18" s="21"/>
      <c r="F18" s="21"/>
    </row>
    <row r="19" spans="1:6" ht="24.95" customHeight="1">
      <c r="A19" s="55" t="s">
        <v>22</v>
      </c>
      <c r="B19" s="55"/>
      <c r="C19" s="55"/>
      <c r="D19" s="55"/>
      <c r="E19" s="55"/>
      <c r="F19" s="55">
        <f>SUM(F12:F18)</f>
        <v>0</v>
      </c>
    </row>
    <row r="20" spans="1:6" ht="24.95" customHeight="1">
      <c r="A20" s="55" t="s">
        <v>24</v>
      </c>
      <c r="B20" s="55"/>
      <c r="C20" s="55"/>
      <c r="D20" s="55"/>
      <c r="E20" s="55"/>
      <c r="F20" s="55">
        <f>F9+F19</f>
        <v>0</v>
      </c>
    </row>
    <row r="21" spans="1:6" ht="24.95" customHeight="1">
      <c r="A21" s="21" t="s">
        <v>324</v>
      </c>
      <c r="B21" s="21"/>
      <c r="C21" s="21"/>
      <c r="D21" s="21"/>
      <c r="E21" s="21"/>
      <c r="F21" s="21">
        <f>F20</f>
        <v>0</v>
      </c>
    </row>
    <row r="24" spans="1:6" ht="24.95" customHeight="1">
      <c r="A24" s="576" t="s">
        <v>325</v>
      </c>
      <c r="B24" s="576"/>
      <c r="C24" s="576"/>
      <c r="D24" s="24"/>
    </row>
    <row r="25" spans="1:6" ht="24.95" customHeight="1">
      <c r="A25" s="275" t="s">
        <v>288</v>
      </c>
      <c r="B25" s="275" t="s">
        <v>521</v>
      </c>
      <c r="C25" s="350" t="s">
        <v>21</v>
      </c>
      <c r="D25" s="577"/>
      <c r="E25" s="577"/>
      <c r="F25" s="376"/>
    </row>
    <row r="26" spans="1:6" ht="24.95" customHeight="1">
      <c r="A26" s="25"/>
      <c r="B26" s="25"/>
      <c r="C26" s="25"/>
      <c r="D26" s="574"/>
      <c r="E26" s="574"/>
      <c r="F26" s="377"/>
    </row>
    <row r="27" spans="1:6" ht="24.95" customHeight="1">
      <c r="A27" s="25"/>
      <c r="B27" s="25"/>
      <c r="C27" s="25"/>
      <c r="D27" s="574"/>
      <c r="E27" s="574"/>
      <c r="F27" s="377"/>
    </row>
    <row r="28" spans="1:6" ht="24.95" customHeight="1">
      <c r="A28" s="25"/>
      <c r="B28" s="25"/>
      <c r="C28" s="25"/>
      <c r="D28" s="574"/>
      <c r="E28" s="574"/>
      <c r="F28" s="377"/>
    </row>
    <row r="29" spans="1:6" ht="24.95" customHeight="1">
      <c r="A29" s="25"/>
      <c r="B29" s="25"/>
      <c r="C29" s="25"/>
      <c r="D29" s="574"/>
      <c r="E29" s="574"/>
      <c r="F29" s="378"/>
    </row>
    <row r="30" spans="1:6" ht="24.95" customHeight="1">
      <c r="A30" s="25"/>
      <c r="B30" s="25"/>
      <c r="C30" s="25"/>
    </row>
    <row r="31" spans="1:6" ht="24.95" customHeight="1">
      <c r="A31" s="25"/>
      <c r="B31" s="25"/>
      <c r="C31" s="25"/>
    </row>
    <row r="32" spans="1:6" ht="24.95" customHeight="1">
      <c r="A32" s="25"/>
      <c r="B32" s="25"/>
      <c r="C32" s="25"/>
    </row>
    <row r="33" spans="1:6" ht="24.95" customHeight="1">
      <c r="A33" s="21" t="s">
        <v>328</v>
      </c>
      <c r="B33" s="25"/>
      <c r="C33" s="25">
        <f>SUM(C26:C32)</f>
        <v>0</v>
      </c>
    </row>
    <row r="34" spans="1:6" ht="24.95" customHeight="1">
      <c r="A34" s="21" t="s">
        <v>329</v>
      </c>
      <c r="B34" s="25"/>
      <c r="C34" s="25">
        <f>C33</f>
        <v>0</v>
      </c>
    </row>
    <row r="35" spans="1:6" ht="24.95" customHeight="1">
      <c r="A35" s="14" t="s">
        <v>83</v>
      </c>
    </row>
    <row r="40" spans="1:6" ht="18.75">
      <c r="A40" s="569" t="s">
        <v>504</v>
      </c>
      <c r="B40" s="569"/>
      <c r="C40" s="569"/>
      <c r="D40" s="569"/>
      <c r="E40" s="569"/>
      <c r="F40" s="569"/>
    </row>
    <row r="42" spans="1:6">
      <c r="A42" s="350" t="s">
        <v>505</v>
      </c>
      <c r="B42" s="350" t="s">
        <v>506</v>
      </c>
      <c r="C42" s="350" t="s">
        <v>509</v>
      </c>
      <c r="D42" s="350" t="s">
        <v>510</v>
      </c>
      <c r="E42" s="350" t="s">
        <v>516</v>
      </c>
      <c r="F42" s="352"/>
    </row>
    <row r="43" spans="1:6">
      <c r="A43" s="348" t="s">
        <v>511</v>
      </c>
      <c r="B43" s="348" t="s">
        <v>507</v>
      </c>
      <c r="C43" s="348" t="s">
        <v>512</v>
      </c>
      <c r="D43" s="366">
        <v>45078</v>
      </c>
      <c r="E43" s="348">
        <v>3</v>
      </c>
      <c r="F43" s="221"/>
    </row>
    <row r="44" spans="1:6">
      <c r="A44" s="348" t="s">
        <v>511</v>
      </c>
      <c r="B44" s="348" t="s">
        <v>508</v>
      </c>
      <c r="C44" s="348" t="s">
        <v>513</v>
      </c>
      <c r="D44" s="366">
        <v>45139</v>
      </c>
      <c r="E44" s="348">
        <v>-3</v>
      </c>
      <c r="F44" s="221"/>
    </row>
    <row r="45" spans="1:6">
      <c r="A45" s="348"/>
      <c r="B45" s="348"/>
      <c r="C45" s="348"/>
      <c r="D45" s="348"/>
      <c r="E45" s="348"/>
      <c r="F45" s="221"/>
    </row>
    <row r="46" spans="1:6">
      <c r="A46" s="55" t="s">
        <v>22</v>
      </c>
      <c r="B46" s="55"/>
      <c r="C46" s="55"/>
      <c r="D46" s="55"/>
      <c r="E46" s="55">
        <f>SUM(E43:E45)</f>
        <v>0</v>
      </c>
      <c r="F46" s="379"/>
    </row>
    <row r="49" spans="1:3" ht="18.75">
      <c r="A49" s="24" t="s">
        <v>514</v>
      </c>
    </row>
    <row r="50" spans="1:3">
      <c r="A50" s="570" t="s">
        <v>25</v>
      </c>
      <c r="B50" s="571"/>
      <c r="C50" s="345" t="s">
        <v>21</v>
      </c>
    </row>
    <row r="51" spans="1:3">
      <c r="A51" s="567" t="s">
        <v>418</v>
      </c>
      <c r="B51" s="557"/>
      <c r="C51" s="294">
        <f>F21</f>
        <v>0</v>
      </c>
    </row>
    <row r="52" spans="1:3">
      <c r="A52" s="567" t="s">
        <v>326</v>
      </c>
      <c r="B52" s="557"/>
      <c r="C52" s="294">
        <f>C34</f>
        <v>0</v>
      </c>
    </row>
    <row r="53" spans="1:3">
      <c r="A53" s="567" t="s">
        <v>515</v>
      </c>
      <c r="B53" s="557"/>
      <c r="C53" s="295">
        <f>E46</f>
        <v>0</v>
      </c>
    </row>
    <row r="54" spans="1:3" ht="14.25" thickBot="1">
      <c r="A54" s="572" t="s">
        <v>327</v>
      </c>
      <c r="B54" s="573"/>
      <c r="C54" s="295">
        <f>16-C51-C52-C53</f>
        <v>16</v>
      </c>
    </row>
    <row r="55" spans="1:3" ht="15" thickTop="1" thickBot="1">
      <c r="A55" s="567" t="s">
        <v>330</v>
      </c>
      <c r="B55" s="568"/>
      <c r="C55" s="299">
        <f>C54*0.1</f>
        <v>1.6</v>
      </c>
    </row>
    <row r="56" spans="1:3" ht="14.25" thickTop="1"/>
  </sheetData>
  <mergeCells count="15">
    <mergeCell ref="D28:E28"/>
    <mergeCell ref="D26:E26"/>
    <mergeCell ref="D29:E29"/>
    <mergeCell ref="A1:F1"/>
    <mergeCell ref="A3:F3"/>
    <mergeCell ref="A24:C24"/>
    <mergeCell ref="D25:E25"/>
    <mergeCell ref="D27:E27"/>
    <mergeCell ref="A55:B55"/>
    <mergeCell ref="A53:B53"/>
    <mergeCell ref="A40:F40"/>
    <mergeCell ref="A50:B50"/>
    <mergeCell ref="A51:B51"/>
    <mergeCell ref="A52:B52"/>
    <mergeCell ref="A54:B54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/>
  <rowBreaks count="1" manualBreakCount="1">
    <brk id="21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>
    <tabColor indexed="45"/>
  </sheetPr>
  <dimension ref="A1:G10"/>
  <sheetViews>
    <sheetView view="pageBreakPreview" zoomScaleNormal="100" zoomScaleSheetLayoutView="100" workbookViewId="0">
      <selection activeCell="B2" sqref="B2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8.88671875" style="14"/>
    <col min="7" max="7" width="9.21875" style="14" bestFit="1" customWidth="1"/>
    <col min="8" max="8" width="11.5546875" style="14" customWidth="1"/>
    <col min="9" max="16384" width="8.88671875" style="14"/>
  </cols>
  <sheetData>
    <row r="1" spans="1:7" ht="18.75">
      <c r="A1" s="575" t="s">
        <v>335</v>
      </c>
      <c r="B1" s="575"/>
      <c r="C1" s="575"/>
      <c r="D1" s="575"/>
      <c r="E1" s="575"/>
    </row>
    <row r="2" spans="1:7" ht="20.25" customHeight="1">
      <c r="A2" s="30" t="s">
        <v>17</v>
      </c>
      <c r="B2" s="30"/>
      <c r="C2" s="578"/>
      <c r="D2" s="578"/>
      <c r="E2" s="578"/>
    </row>
    <row r="3" spans="1:7" ht="22.5" customHeight="1">
      <c r="A3" s="30" t="s">
        <v>18</v>
      </c>
      <c r="B3" s="30"/>
      <c r="C3" s="578"/>
      <c r="D3" s="578"/>
      <c r="E3" s="578"/>
    </row>
    <row r="4" spans="1:7" ht="22.5" customHeight="1">
      <c r="A4" s="30" t="s">
        <v>213</v>
      </c>
      <c r="B4" s="30"/>
      <c r="C4" s="270"/>
      <c r="D4" s="270"/>
      <c r="E4" s="270"/>
    </row>
    <row r="5" spans="1:7" ht="27" customHeight="1">
      <c r="A5" s="182" t="s">
        <v>208</v>
      </c>
      <c r="B5" s="182" t="s">
        <v>209</v>
      </c>
      <c r="C5" s="182" t="s">
        <v>210</v>
      </c>
      <c r="D5" s="182" t="s">
        <v>211</v>
      </c>
      <c r="E5" s="182" t="s">
        <v>212</v>
      </c>
      <c r="F5" s="182" t="s">
        <v>554</v>
      </c>
    </row>
    <row r="6" spans="1:7" ht="57" customHeight="1">
      <c r="A6" s="25"/>
      <c r="B6" s="25" t="s">
        <v>551</v>
      </c>
      <c r="C6" s="25"/>
      <c r="D6" s="25"/>
      <c r="E6" s="25"/>
      <c r="F6" s="296" t="str">
        <f>IF(B6="","0",IF(OR(B6="AAA",B6="AA+",B6="AA0",B6="AA-",B6="A+",B6="A0",B6="A-",B6="BBB+",B6="BBB0",B6="BBB-"),"4",IF(OR(B6="BB+",B6="BB0",B6="BB-",B6="B+",B6="B0",B6="B-"),"3.5",IF(B6="CCC+","3","0"))))</f>
        <v>4</v>
      </c>
    </row>
    <row r="7" spans="1:7" ht="26.25" customHeight="1">
      <c r="A7" s="108"/>
      <c r="B7" s="108"/>
      <c r="C7" s="108"/>
      <c r="D7" s="406"/>
      <c r="E7" s="388" t="s">
        <v>545</v>
      </c>
      <c r="F7" s="416">
        <v>0.3</v>
      </c>
    </row>
    <row r="8" spans="1:7" ht="26.25" customHeight="1">
      <c r="A8" s="108"/>
      <c r="B8" s="108"/>
      <c r="C8" s="108"/>
      <c r="D8" s="419"/>
      <c r="E8" s="388" t="s">
        <v>549</v>
      </c>
      <c r="F8" s="418">
        <f>ROUND(F6*F7,2)</f>
        <v>1.2</v>
      </c>
    </row>
    <row r="9" spans="1:7" ht="22.5" customHeight="1" thickBot="1">
      <c r="A9" s="30"/>
      <c r="B9" s="30"/>
      <c r="C9" s="270"/>
      <c r="D9" s="297" t="s">
        <v>336</v>
      </c>
      <c r="E9" s="298" t="s">
        <v>337</v>
      </c>
      <c r="F9" s="417">
        <f>F8*0.1</f>
        <v>0.12</v>
      </c>
      <c r="G9" s="30"/>
    </row>
    <row r="10" spans="1:7" ht="22.5" customHeight="1" thickTop="1">
      <c r="A10" s="14" t="s">
        <v>555</v>
      </c>
      <c r="B10" s="30"/>
      <c r="C10" s="270"/>
      <c r="D10" s="270"/>
      <c r="E10" s="270"/>
    </row>
  </sheetData>
  <mergeCells count="3">
    <mergeCell ref="A1:E1"/>
    <mergeCell ref="C2:E2"/>
    <mergeCell ref="C3:E3"/>
  </mergeCells>
  <phoneticPr fontId="12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>
    <tabColor indexed="29"/>
  </sheetPr>
  <dimension ref="A1:N39"/>
  <sheetViews>
    <sheetView view="pageBreakPreview" topLeftCell="A7" zoomScaleNormal="100" zoomScaleSheetLayoutView="100" workbookViewId="0">
      <selection activeCell="H9" sqref="H9:I10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575" t="s">
        <v>338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</row>
    <row r="2" spans="1:14" ht="18.75">
      <c r="A2" s="215" t="s">
        <v>230</v>
      </c>
      <c r="B2" s="24"/>
    </row>
    <row r="3" spans="1:14" s="17" customFormat="1" ht="20.100000000000001" customHeight="1">
      <c r="A3" s="521" t="s">
        <v>42</v>
      </c>
      <c r="B3" s="498" t="s">
        <v>84</v>
      </c>
      <c r="C3" s="521" t="s">
        <v>85</v>
      </c>
      <c r="D3" s="498" t="s">
        <v>162</v>
      </c>
      <c r="E3" s="619" t="s">
        <v>231</v>
      </c>
      <c r="F3" s="620"/>
      <c r="G3" s="56" t="s">
        <v>235</v>
      </c>
      <c r="H3" s="626" t="s">
        <v>249</v>
      </c>
      <c r="I3" s="627"/>
      <c r="J3" s="616" t="s">
        <v>248</v>
      </c>
      <c r="K3" s="618" t="s">
        <v>239</v>
      </c>
      <c r="L3" s="616" t="s">
        <v>88</v>
      </c>
    </row>
    <row r="4" spans="1:14" s="17" customFormat="1" ht="20.100000000000001" customHeight="1">
      <c r="A4" s="521"/>
      <c r="B4" s="521"/>
      <c r="C4" s="521"/>
      <c r="D4" s="521"/>
      <c r="E4" s="621"/>
      <c r="F4" s="622"/>
      <c r="G4" s="56" t="s">
        <v>236</v>
      </c>
      <c r="H4" s="628"/>
      <c r="I4" s="629"/>
      <c r="J4" s="616"/>
      <c r="K4" s="618"/>
      <c r="L4" s="617"/>
    </row>
    <row r="5" spans="1:14" s="17" customFormat="1" ht="20.100000000000001" customHeight="1">
      <c r="A5" s="583" t="s">
        <v>86</v>
      </c>
      <c r="B5" s="583" t="s">
        <v>227</v>
      </c>
      <c r="C5" s="583" t="s">
        <v>124</v>
      </c>
      <c r="D5" s="583" t="s">
        <v>125</v>
      </c>
      <c r="E5" s="624">
        <v>37240</v>
      </c>
      <c r="F5" s="624">
        <v>38335</v>
      </c>
      <c r="G5" s="113">
        <v>20</v>
      </c>
      <c r="H5" s="630">
        <v>1</v>
      </c>
      <c r="I5" s="631"/>
      <c r="J5" s="625">
        <v>1</v>
      </c>
      <c r="K5" s="623">
        <v>1</v>
      </c>
      <c r="L5" s="583">
        <f>K5*H5/J5</f>
        <v>1</v>
      </c>
    </row>
    <row r="6" spans="1:14" s="19" customFormat="1" ht="20.100000000000001" customHeight="1">
      <c r="A6" s="583"/>
      <c r="B6" s="583"/>
      <c r="C6" s="583"/>
      <c r="D6" s="583"/>
      <c r="E6" s="624"/>
      <c r="F6" s="624"/>
      <c r="G6" s="112">
        <v>3</v>
      </c>
      <c r="H6" s="632"/>
      <c r="I6" s="633"/>
      <c r="J6" s="625"/>
      <c r="K6" s="623"/>
      <c r="L6" s="583"/>
    </row>
    <row r="7" spans="1:14" s="19" customFormat="1" ht="20.100000000000001" customHeight="1">
      <c r="A7" s="583" t="s">
        <v>86</v>
      </c>
      <c r="B7" s="583" t="s">
        <v>228</v>
      </c>
      <c r="C7" s="583" t="s">
        <v>124</v>
      </c>
      <c r="D7" s="583" t="s">
        <v>125</v>
      </c>
      <c r="E7" s="624">
        <v>37240</v>
      </c>
      <c r="F7" s="624">
        <v>38335</v>
      </c>
      <c r="G7" s="113">
        <v>4</v>
      </c>
      <c r="H7" s="630">
        <v>0.9</v>
      </c>
      <c r="I7" s="631"/>
      <c r="J7" s="625">
        <v>1</v>
      </c>
      <c r="K7" s="623">
        <f>J7*H7</f>
        <v>0.9</v>
      </c>
      <c r="L7" s="583">
        <f>K7*H7/J7</f>
        <v>0.81</v>
      </c>
    </row>
    <row r="8" spans="1:14" s="19" customFormat="1" ht="20.100000000000001" customHeight="1">
      <c r="A8" s="583"/>
      <c r="B8" s="583"/>
      <c r="C8" s="583"/>
      <c r="D8" s="583"/>
      <c r="E8" s="624"/>
      <c r="F8" s="624"/>
      <c r="G8" s="112">
        <v>26</v>
      </c>
      <c r="H8" s="632"/>
      <c r="I8" s="633"/>
      <c r="J8" s="625"/>
      <c r="K8" s="623"/>
      <c r="L8" s="583"/>
    </row>
    <row r="9" spans="1:14" s="19" customFormat="1" ht="20.100000000000001" customHeight="1">
      <c r="A9" s="583" t="s">
        <v>86</v>
      </c>
      <c r="B9" s="583" t="s">
        <v>228</v>
      </c>
      <c r="C9" s="583" t="s">
        <v>124</v>
      </c>
      <c r="D9" s="583" t="s">
        <v>125</v>
      </c>
      <c r="E9" s="624">
        <v>37240</v>
      </c>
      <c r="F9" s="624">
        <v>38335</v>
      </c>
      <c r="G9" s="113">
        <v>20</v>
      </c>
      <c r="H9" s="630">
        <v>1</v>
      </c>
      <c r="I9" s="631"/>
      <c r="J9" s="625">
        <v>1</v>
      </c>
      <c r="K9" s="623">
        <f>J9*H9</f>
        <v>1</v>
      </c>
      <c r="L9" s="583">
        <f>K9*H9/J9</f>
        <v>1</v>
      </c>
      <c r="N9" s="213"/>
    </row>
    <row r="10" spans="1:14" s="19" customFormat="1" ht="20.100000000000001" customHeight="1">
      <c r="A10" s="583"/>
      <c r="B10" s="583"/>
      <c r="C10" s="583"/>
      <c r="D10" s="583"/>
      <c r="E10" s="624"/>
      <c r="F10" s="624"/>
      <c r="G10" s="112">
        <v>75</v>
      </c>
      <c r="H10" s="632"/>
      <c r="I10" s="633"/>
      <c r="J10" s="625"/>
      <c r="K10" s="623"/>
      <c r="L10" s="583"/>
    </row>
    <row r="11" spans="1:14" s="19" customFormat="1" ht="20.100000000000001" customHeight="1">
      <c r="A11" s="232"/>
      <c r="B11" s="232"/>
      <c r="C11" s="232"/>
      <c r="D11" s="232"/>
      <c r="E11" s="233"/>
      <c r="F11" s="233"/>
      <c r="G11" s="112"/>
      <c r="H11" s="234"/>
      <c r="I11" s="234"/>
      <c r="J11" s="183"/>
      <c r="K11" s="241" t="s">
        <v>22</v>
      </c>
      <c r="L11" s="241">
        <f>SUM(L5:L10)</f>
        <v>2.81</v>
      </c>
    </row>
    <row r="12" spans="1:14" s="19" customFormat="1" ht="20.100000000000001" customHeight="1">
      <c r="A12" s="205"/>
      <c r="B12" s="206"/>
      <c r="C12" s="206"/>
      <c r="D12" s="206"/>
      <c r="E12" s="209"/>
      <c r="F12" s="209"/>
      <c r="G12" s="211"/>
      <c r="H12" s="206"/>
      <c r="I12" s="206"/>
      <c r="J12" s="206"/>
      <c r="K12" s="206"/>
      <c r="L12" s="212"/>
    </row>
    <row r="13" spans="1:14" s="19" customFormat="1" ht="20.100000000000001" customHeight="1">
      <c r="A13" s="215" t="s">
        <v>232</v>
      </c>
      <c r="B13" s="207"/>
      <c r="C13" s="207"/>
      <c r="D13" s="207"/>
      <c r="E13" s="208"/>
      <c r="F13" s="208"/>
      <c r="G13" s="210"/>
      <c r="H13" s="207"/>
      <c r="I13" s="207"/>
      <c r="J13" s="207"/>
      <c r="K13" s="207"/>
      <c r="L13" s="214"/>
    </row>
    <row r="14" spans="1:14" s="19" customFormat="1" ht="20.100000000000001" customHeight="1">
      <c r="A14" s="581" t="s">
        <v>42</v>
      </c>
      <c r="B14" s="579" t="s">
        <v>241</v>
      </c>
      <c r="C14" s="579" t="s">
        <v>85</v>
      </c>
      <c r="D14" s="579" t="s">
        <v>240</v>
      </c>
      <c r="E14" s="581" t="s">
        <v>233</v>
      </c>
      <c r="F14" s="581" t="s">
        <v>234</v>
      </c>
      <c r="G14" s="98" t="s">
        <v>235</v>
      </c>
      <c r="H14" s="593" t="s">
        <v>238</v>
      </c>
      <c r="I14" s="594"/>
      <c r="J14" s="601" t="s">
        <v>237</v>
      </c>
      <c r="K14" s="610" t="s">
        <v>164</v>
      </c>
      <c r="L14" s="603" t="s">
        <v>88</v>
      </c>
    </row>
    <row r="15" spans="1:14" s="19" customFormat="1" ht="20.100000000000001" customHeight="1">
      <c r="A15" s="582"/>
      <c r="B15" s="580"/>
      <c r="C15" s="580"/>
      <c r="D15" s="582"/>
      <c r="E15" s="582"/>
      <c r="F15" s="582"/>
      <c r="G15" s="98" t="s">
        <v>236</v>
      </c>
      <c r="H15" s="595"/>
      <c r="I15" s="596"/>
      <c r="J15" s="602"/>
      <c r="K15" s="611"/>
      <c r="L15" s="604"/>
    </row>
    <row r="16" spans="1:14" s="19" customFormat="1" ht="20.100000000000001" customHeight="1">
      <c r="A16" s="590" t="s">
        <v>86</v>
      </c>
      <c r="B16" s="584"/>
      <c r="C16" s="583" t="s">
        <v>124</v>
      </c>
      <c r="D16" s="584" t="s">
        <v>242</v>
      </c>
      <c r="E16" s="586">
        <v>38460</v>
      </c>
      <c r="F16" s="588">
        <v>41381</v>
      </c>
      <c r="G16" s="112">
        <v>3</v>
      </c>
      <c r="H16" s="597">
        <v>1</v>
      </c>
      <c r="I16" s="598"/>
      <c r="J16" s="606"/>
      <c r="K16" s="591">
        <v>0.5</v>
      </c>
      <c r="L16" s="590">
        <f>K16*H16</f>
        <v>0.5</v>
      </c>
    </row>
    <row r="17" spans="1:12" s="19" customFormat="1" ht="20.100000000000001" customHeight="1">
      <c r="A17" s="585"/>
      <c r="B17" s="585"/>
      <c r="C17" s="583"/>
      <c r="D17" s="585"/>
      <c r="E17" s="587"/>
      <c r="F17" s="589"/>
      <c r="G17" s="216">
        <v>20</v>
      </c>
      <c r="H17" s="599"/>
      <c r="I17" s="600"/>
      <c r="J17" s="607"/>
      <c r="K17" s="592"/>
      <c r="L17" s="585"/>
    </row>
    <row r="18" spans="1:12" s="19" customFormat="1" ht="20.100000000000001" customHeight="1">
      <c r="A18" s="590" t="s">
        <v>86</v>
      </c>
      <c r="B18" s="584"/>
      <c r="C18" s="583" t="s">
        <v>124</v>
      </c>
      <c r="D18" s="584" t="s">
        <v>246</v>
      </c>
      <c r="E18" s="586">
        <v>39190</v>
      </c>
      <c r="F18" s="588">
        <v>41381</v>
      </c>
      <c r="G18" s="112">
        <v>3</v>
      </c>
      <c r="H18" s="597">
        <v>1</v>
      </c>
      <c r="I18" s="598"/>
      <c r="J18" s="606"/>
      <c r="K18" s="591">
        <v>0.5</v>
      </c>
      <c r="L18" s="590">
        <f>K18*H18</f>
        <v>0.5</v>
      </c>
    </row>
    <row r="19" spans="1:12" s="19" customFormat="1" ht="20.100000000000001" customHeight="1">
      <c r="A19" s="585"/>
      <c r="B19" s="585"/>
      <c r="C19" s="583"/>
      <c r="D19" s="585"/>
      <c r="E19" s="587"/>
      <c r="F19" s="589"/>
      <c r="G19" s="216">
        <v>10</v>
      </c>
      <c r="H19" s="599"/>
      <c r="I19" s="600"/>
      <c r="J19" s="607"/>
      <c r="K19" s="592"/>
      <c r="L19" s="585"/>
    </row>
    <row r="20" spans="1:12" s="19" customFormat="1" ht="20.100000000000001" customHeight="1">
      <c r="A20" s="235"/>
      <c r="B20" s="235"/>
      <c r="C20" s="231"/>
      <c r="D20" s="235"/>
      <c r="E20" s="236"/>
      <c r="F20" s="237"/>
      <c r="G20" s="216"/>
      <c r="H20" s="238"/>
      <c r="I20" s="239"/>
      <c r="J20" s="240"/>
      <c r="K20" s="241" t="s">
        <v>22</v>
      </c>
      <c r="L20" s="242">
        <f>SUM(L16:L19)</f>
        <v>1</v>
      </c>
    </row>
    <row r="21" spans="1:12" s="19" customFormat="1" ht="20.100000000000001" customHeight="1">
      <c r="A21" s="581" t="s">
        <v>42</v>
      </c>
      <c r="B21" s="579" t="s">
        <v>165</v>
      </c>
      <c r="C21" s="581" t="s">
        <v>85</v>
      </c>
      <c r="D21" s="579" t="s">
        <v>243</v>
      </c>
      <c r="E21" s="581" t="s">
        <v>163</v>
      </c>
      <c r="F21" s="579" t="s">
        <v>245</v>
      </c>
      <c r="G21" s="98" t="s">
        <v>235</v>
      </c>
      <c r="H21" s="614" t="s">
        <v>238</v>
      </c>
      <c r="I21" s="601" t="s">
        <v>247</v>
      </c>
      <c r="J21" s="610" t="s">
        <v>250</v>
      </c>
      <c r="K21" s="612" t="s">
        <v>164</v>
      </c>
      <c r="L21" s="603" t="s">
        <v>88</v>
      </c>
    </row>
    <row r="22" spans="1:12" s="19" customFormat="1" ht="20.100000000000001" customHeight="1">
      <c r="A22" s="582"/>
      <c r="B22" s="580"/>
      <c r="C22" s="582"/>
      <c r="D22" s="582"/>
      <c r="E22" s="582"/>
      <c r="F22" s="582"/>
      <c r="G22" s="98" t="s">
        <v>236</v>
      </c>
      <c r="H22" s="615"/>
      <c r="I22" s="602"/>
      <c r="J22" s="611"/>
      <c r="K22" s="613"/>
      <c r="L22" s="604"/>
    </row>
    <row r="23" spans="1:12" s="19" customFormat="1" ht="20.100000000000001" customHeight="1">
      <c r="A23" s="590" t="s">
        <v>87</v>
      </c>
      <c r="B23" s="584"/>
      <c r="C23" s="583" t="s">
        <v>124</v>
      </c>
      <c r="D23" s="584" t="s">
        <v>244</v>
      </c>
      <c r="E23" s="586">
        <v>40100</v>
      </c>
      <c r="F23" s="588">
        <v>41381</v>
      </c>
      <c r="G23" s="112">
        <v>5</v>
      </c>
      <c r="H23" s="597">
        <v>1</v>
      </c>
      <c r="I23" s="608">
        <v>1</v>
      </c>
      <c r="J23" s="606">
        <v>0.5</v>
      </c>
      <c r="K23" s="591">
        <v>0.3</v>
      </c>
      <c r="L23" s="590">
        <f>K23*H23*J23</f>
        <v>0.15</v>
      </c>
    </row>
    <row r="24" spans="1:12" s="19" customFormat="1" ht="20.100000000000001" customHeight="1">
      <c r="A24" s="585"/>
      <c r="B24" s="585"/>
      <c r="C24" s="583"/>
      <c r="D24" s="585"/>
      <c r="E24" s="587"/>
      <c r="F24" s="589"/>
      <c r="G24" s="216">
        <v>10</v>
      </c>
      <c r="H24" s="599"/>
      <c r="I24" s="609"/>
      <c r="J24" s="607"/>
      <c r="K24" s="592"/>
      <c r="L24" s="585"/>
    </row>
    <row r="25" spans="1:12" s="19" customFormat="1" ht="20.100000000000001" customHeight="1">
      <c r="A25" s="590" t="s">
        <v>87</v>
      </c>
      <c r="B25" s="584"/>
      <c r="C25" s="583" t="s">
        <v>124</v>
      </c>
      <c r="D25" s="584" t="s">
        <v>244</v>
      </c>
      <c r="E25" s="586">
        <v>40100</v>
      </c>
      <c r="F25" s="588">
        <v>41381</v>
      </c>
      <c r="G25" s="112">
        <v>5</v>
      </c>
      <c r="H25" s="597">
        <v>1</v>
      </c>
      <c r="I25" s="608">
        <v>1</v>
      </c>
      <c r="J25" s="606">
        <v>0.5</v>
      </c>
      <c r="K25" s="591">
        <v>0.3</v>
      </c>
      <c r="L25" s="590">
        <f>K25*H25*J25</f>
        <v>0.15</v>
      </c>
    </row>
    <row r="26" spans="1:12" s="19" customFormat="1" ht="20.100000000000001" customHeight="1">
      <c r="A26" s="585"/>
      <c r="B26" s="585"/>
      <c r="C26" s="583"/>
      <c r="D26" s="585"/>
      <c r="E26" s="587"/>
      <c r="F26" s="589"/>
      <c r="G26" s="216">
        <v>10</v>
      </c>
      <c r="H26" s="599"/>
      <c r="I26" s="609"/>
      <c r="J26" s="607"/>
      <c r="K26" s="592"/>
      <c r="L26" s="585"/>
    </row>
    <row r="27" spans="1:12" ht="20.100000000000001" customHeight="1">
      <c r="A27" s="55"/>
      <c r="B27" s="43"/>
      <c r="C27" s="43"/>
      <c r="D27" s="43"/>
      <c r="E27" s="97"/>
      <c r="F27" s="97"/>
      <c r="G27" s="97"/>
      <c r="H27" s="97"/>
      <c r="I27" s="55"/>
      <c r="J27" s="55"/>
      <c r="K27" s="241" t="s">
        <v>22</v>
      </c>
      <c r="L27" s="241">
        <f>IF(SUM(L23:L26)&gt;=1,1,SUM(L23:L26))</f>
        <v>0.3</v>
      </c>
    </row>
    <row r="28" spans="1:12" ht="20.100000000000001" customHeight="1">
      <c r="A28" s="26"/>
      <c r="B28" s="27"/>
      <c r="C28" s="27"/>
      <c r="D28" s="27"/>
      <c r="E28" s="97"/>
      <c r="F28" s="97"/>
      <c r="G28" s="97"/>
      <c r="H28" s="97"/>
      <c r="I28" s="26"/>
      <c r="J28" s="26"/>
      <c r="K28" s="26" t="s">
        <v>552</v>
      </c>
      <c r="L28" s="99">
        <f>L11+L20+L27</f>
        <v>4.1100000000000003</v>
      </c>
    </row>
    <row r="29" spans="1:12" ht="20.100000000000001" customHeight="1">
      <c r="A29" s="400"/>
      <c r="B29" s="27"/>
      <c r="C29" s="27"/>
      <c r="D29" s="27"/>
      <c r="E29" s="97"/>
      <c r="F29" s="97"/>
      <c r="G29" s="97"/>
      <c r="H29" s="97"/>
      <c r="I29" s="400"/>
      <c r="J29" s="400"/>
      <c r="K29" s="421" t="s">
        <v>553</v>
      </c>
      <c r="L29" s="420">
        <v>0.3</v>
      </c>
    </row>
    <row r="30" spans="1:12" ht="20.25" customHeight="1" thickBot="1">
      <c r="A30" s="25"/>
      <c r="B30" s="27"/>
      <c r="C30" s="25"/>
      <c r="D30" s="25"/>
      <c r="E30" s="25"/>
      <c r="F30" s="25"/>
      <c r="G30" s="25"/>
      <c r="H30" s="25"/>
      <c r="I30" s="25"/>
      <c r="J30" s="25"/>
      <c r="K30" s="194" t="s">
        <v>546</v>
      </c>
      <c r="L30" s="301">
        <f>L28*L29</f>
        <v>1.2330000000000001</v>
      </c>
    </row>
    <row r="31" spans="1:12" ht="26.25" customHeight="1" thickTop="1" thickBot="1">
      <c r="A31" s="28"/>
      <c r="B31" s="24"/>
      <c r="H31" s="556" t="s">
        <v>330</v>
      </c>
      <c r="I31" s="605"/>
      <c r="J31" s="605"/>
      <c r="K31" s="605"/>
      <c r="L31" s="300">
        <f>IF(L30*0.1&gt;=0.3,0.3,L30*0.1)</f>
        <v>0.12330000000000002</v>
      </c>
    </row>
    <row r="32" spans="1:12" ht="26.25" customHeight="1" thickTop="1">
      <c r="A32" s="14" t="s">
        <v>256</v>
      </c>
    </row>
    <row r="33" spans="1:11">
      <c r="A33" s="14" t="s">
        <v>170</v>
      </c>
    </row>
    <row r="34" spans="1:11">
      <c r="A34" s="14" t="s">
        <v>171</v>
      </c>
    </row>
    <row r="35" spans="1:11">
      <c r="A35" s="14" t="s">
        <v>229</v>
      </c>
    </row>
    <row r="36" spans="1:11">
      <c r="A36" s="105" t="s">
        <v>263</v>
      </c>
      <c r="B36" s="105"/>
      <c r="C36" s="105"/>
      <c r="D36" s="105"/>
      <c r="E36" s="105"/>
      <c r="F36" s="105"/>
      <c r="G36" s="105"/>
      <c r="H36" s="105"/>
      <c r="I36" s="249"/>
      <c r="J36" s="255"/>
      <c r="K36" s="255"/>
    </row>
    <row r="37" spans="1:11">
      <c r="A37" s="105" t="s">
        <v>166</v>
      </c>
      <c r="B37" s="105"/>
      <c r="C37" s="105"/>
      <c r="D37" s="105"/>
      <c r="E37" s="105"/>
      <c r="F37" s="105"/>
      <c r="G37" s="105"/>
      <c r="H37" s="105"/>
      <c r="I37" s="249"/>
      <c r="J37" s="255"/>
      <c r="K37" s="255"/>
    </row>
    <row r="38" spans="1:11">
      <c r="A38" s="105" t="s">
        <v>291</v>
      </c>
      <c r="B38" s="105"/>
      <c r="C38" s="105"/>
      <c r="D38" s="105"/>
      <c r="E38" s="105"/>
      <c r="F38" s="105"/>
      <c r="G38" s="105"/>
      <c r="H38" s="105"/>
      <c r="I38" s="249"/>
      <c r="J38" s="255"/>
      <c r="K38" s="255"/>
    </row>
    <row r="39" spans="1:11">
      <c r="A39" s="14"/>
    </row>
  </sheetData>
  <mergeCells count="104">
    <mergeCell ref="C16:C17"/>
    <mergeCell ref="A14:A15"/>
    <mergeCell ref="L7:L8"/>
    <mergeCell ref="J9:J10"/>
    <mergeCell ref="K9:K10"/>
    <mergeCell ref="L9:L10"/>
    <mergeCell ref="J7:J8"/>
    <mergeCell ref="K7:K8"/>
    <mergeCell ref="E9:E10"/>
    <mergeCell ref="F9:F10"/>
    <mergeCell ref="A9:A10"/>
    <mergeCell ref="B9:B10"/>
    <mergeCell ref="C9:C10"/>
    <mergeCell ref="D9:D10"/>
    <mergeCell ref="F7:F8"/>
    <mergeCell ref="A7:A8"/>
    <mergeCell ref="B7:B8"/>
    <mergeCell ref="C7:C8"/>
    <mergeCell ref="D7:D8"/>
    <mergeCell ref="E7:E8"/>
    <mergeCell ref="H7:I8"/>
    <mergeCell ref="H9:I10"/>
    <mergeCell ref="K14:K15"/>
    <mergeCell ref="L14:L15"/>
    <mergeCell ref="A1:L1"/>
    <mergeCell ref="L3:L4"/>
    <mergeCell ref="J3:J4"/>
    <mergeCell ref="K3:K4"/>
    <mergeCell ref="E3:F4"/>
    <mergeCell ref="K5:K6"/>
    <mergeCell ref="L5:L6"/>
    <mergeCell ref="F5:F6"/>
    <mergeCell ref="J5:J6"/>
    <mergeCell ref="E5:E6"/>
    <mergeCell ref="A3:A4"/>
    <mergeCell ref="B3:B4"/>
    <mergeCell ref="C3:C4"/>
    <mergeCell ref="A5:A6"/>
    <mergeCell ref="B5:B6"/>
    <mergeCell ref="C5:C6"/>
    <mergeCell ref="D5:D6"/>
    <mergeCell ref="D3:D4"/>
    <mergeCell ref="H3:I4"/>
    <mergeCell ref="H5:I6"/>
    <mergeCell ref="A25:A26"/>
    <mergeCell ref="D14:D15"/>
    <mergeCell ref="E14:E15"/>
    <mergeCell ref="D16:D17"/>
    <mergeCell ref="E16:E17"/>
    <mergeCell ref="F14:F15"/>
    <mergeCell ref="F16:F17"/>
    <mergeCell ref="B14:B15"/>
    <mergeCell ref="C14:C15"/>
    <mergeCell ref="F23:F24"/>
    <mergeCell ref="B25:B26"/>
    <mergeCell ref="C25:C26"/>
    <mergeCell ref="D25:D26"/>
    <mergeCell ref="E25:E26"/>
    <mergeCell ref="A21:A22"/>
    <mergeCell ref="A23:A24"/>
    <mergeCell ref="B23:B24"/>
    <mergeCell ref="C23:C24"/>
    <mergeCell ref="D23:D24"/>
    <mergeCell ref="E23:E24"/>
    <mergeCell ref="A16:A17"/>
    <mergeCell ref="B16:B17"/>
    <mergeCell ref="A18:A19"/>
    <mergeCell ref="B18:B19"/>
    <mergeCell ref="H31:K31"/>
    <mergeCell ref="F25:F26"/>
    <mergeCell ref="J25:J26"/>
    <mergeCell ref="K25:K26"/>
    <mergeCell ref="H23:H24"/>
    <mergeCell ref="I23:I24"/>
    <mergeCell ref="J16:J17"/>
    <mergeCell ref="K16:K17"/>
    <mergeCell ref="H25:H26"/>
    <mergeCell ref="I21:I22"/>
    <mergeCell ref="I25:I26"/>
    <mergeCell ref="J21:J22"/>
    <mergeCell ref="K21:K22"/>
    <mergeCell ref="J23:J24"/>
    <mergeCell ref="K23:K24"/>
    <mergeCell ref="H18:I19"/>
    <mergeCell ref="J18:J19"/>
    <mergeCell ref="H21:H22"/>
    <mergeCell ref="L25:L26"/>
    <mergeCell ref="K18:K19"/>
    <mergeCell ref="L18:L19"/>
    <mergeCell ref="H14:I15"/>
    <mergeCell ref="H16:I17"/>
    <mergeCell ref="J14:J15"/>
    <mergeCell ref="L16:L17"/>
    <mergeCell ref="L23:L24"/>
    <mergeCell ref="L21:L22"/>
    <mergeCell ref="B21:B22"/>
    <mergeCell ref="C21:C22"/>
    <mergeCell ref="D21:D22"/>
    <mergeCell ref="E21:E22"/>
    <mergeCell ref="F21:F22"/>
    <mergeCell ref="C18:C19"/>
    <mergeCell ref="D18:D19"/>
    <mergeCell ref="E18:E19"/>
    <mergeCell ref="F18:F19"/>
  </mergeCells>
  <phoneticPr fontId="12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1" orientation="landscape" horizontalDpi="300" verticalDpi="300" r:id="rId1"/>
  <headerFooter alignWithMargins="0"/>
  <rowBreaks count="1" manualBreakCount="1">
    <brk id="31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tabColor indexed="45"/>
  </sheetPr>
  <dimension ref="A1:E32"/>
  <sheetViews>
    <sheetView view="pageBreakPreview" zoomScaleNormal="100" zoomScaleSheetLayoutView="100" workbookViewId="0">
      <selection activeCell="A2" sqref="A2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9.21875" style="14" bestFit="1" customWidth="1"/>
    <col min="7" max="7" width="11.5546875" style="14" customWidth="1"/>
    <col min="8" max="16384" width="8.88671875" style="14"/>
  </cols>
  <sheetData>
    <row r="1" spans="1:5" ht="18.75">
      <c r="A1" s="575" t="s">
        <v>346</v>
      </c>
      <c r="B1" s="575"/>
      <c r="C1" s="575"/>
      <c r="D1" s="575"/>
      <c r="E1" s="575"/>
    </row>
    <row r="2" spans="1:5" ht="20.25" customHeight="1">
      <c r="A2" s="30" t="s">
        <v>560</v>
      </c>
      <c r="B2" s="30"/>
      <c r="C2" s="578"/>
      <c r="D2" s="578"/>
      <c r="E2" s="578"/>
    </row>
    <row r="3" spans="1:5" ht="7.5" customHeight="1">
      <c r="E3" s="57"/>
    </row>
    <row r="4" spans="1:5">
      <c r="A4" s="30" t="s">
        <v>70</v>
      </c>
      <c r="B4" s="30"/>
      <c r="E4" s="57"/>
    </row>
    <row r="5" spans="1:5" s="41" customFormat="1" ht="20.100000000000001" customHeight="1">
      <c r="A5" s="634" t="s">
        <v>75</v>
      </c>
      <c r="B5" s="634"/>
      <c r="C5" s="634"/>
      <c r="D5" s="634"/>
      <c r="E5" s="422" t="s">
        <v>556</v>
      </c>
    </row>
    <row r="6" spans="1:5" s="41" customFormat="1" ht="20.100000000000001" customHeight="1">
      <c r="A6" s="302" t="s">
        <v>122</v>
      </c>
      <c r="B6" s="302" t="s">
        <v>120</v>
      </c>
      <c r="C6" s="302" t="s">
        <v>121</v>
      </c>
      <c r="D6" s="302" t="s">
        <v>73</v>
      </c>
      <c r="E6" s="396">
        <f>D7/D10</f>
        <v>6.0644025678194241E-2</v>
      </c>
    </row>
    <row r="7" spans="1:5" s="41" customFormat="1" ht="20.100000000000001" customHeight="1">
      <c r="A7" s="303">
        <v>185700000</v>
      </c>
      <c r="B7" s="303">
        <v>125000000</v>
      </c>
      <c r="C7" s="303">
        <v>275000000</v>
      </c>
      <c r="D7" s="304">
        <f>SUM(A7:C7)</f>
        <v>585700000</v>
      </c>
      <c r="E7" s="422" t="s">
        <v>545</v>
      </c>
    </row>
    <row r="8" spans="1:5" s="41" customFormat="1" ht="20.100000000000001" customHeight="1">
      <c r="A8" s="635" t="s">
        <v>71</v>
      </c>
      <c r="B8" s="635"/>
      <c r="C8" s="635"/>
      <c r="D8" s="635"/>
      <c r="E8" s="396">
        <v>0.3</v>
      </c>
    </row>
    <row r="9" spans="1:5" s="41" customFormat="1" ht="20.100000000000001" customHeight="1">
      <c r="A9" s="268" t="str">
        <f>A6</f>
        <v>1차년도(2000)</v>
      </c>
      <c r="B9" s="268" t="str">
        <f>B6</f>
        <v>2차년도(2001)</v>
      </c>
      <c r="C9" s="268" t="str">
        <f>C6</f>
        <v>3차년도(2002)</v>
      </c>
      <c r="D9" s="268" t="s">
        <v>74</v>
      </c>
      <c r="E9" s="401" t="s">
        <v>557</v>
      </c>
    </row>
    <row r="10" spans="1:5" s="41" customFormat="1" ht="20.100000000000001" customHeight="1">
      <c r="A10" s="305">
        <v>3251000000</v>
      </c>
      <c r="B10" s="305">
        <v>2157000000</v>
      </c>
      <c r="C10" s="306">
        <v>4250000000</v>
      </c>
      <c r="D10" s="307">
        <f>SUM(A10:C10)</f>
        <v>9658000000</v>
      </c>
      <c r="E10" s="424">
        <f>E6*E8</f>
        <v>1.819320770345827E-2</v>
      </c>
    </row>
    <row r="11" spans="1:5" ht="15.75" customHeight="1">
      <c r="C11" s="425"/>
      <c r="D11" s="405"/>
      <c r="E11" s="426"/>
    </row>
    <row r="13" spans="1:5" ht="20.25" customHeight="1">
      <c r="A13" s="30" t="s">
        <v>559</v>
      </c>
      <c r="B13" s="30"/>
      <c r="C13" s="578"/>
      <c r="D13" s="578"/>
      <c r="E13" s="578"/>
    </row>
    <row r="14" spans="1:5" ht="7.5" customHeight="1">
      <c r="E14" s="57"/>
    </row>
    <row r="15" spans="1:5">
      <c r="A15" s="30" t="s">
        <v>70</v>
      </c>
      <c r="B15" s="30"/>
      <c r="E15" s="57"/>
    </row>
    <row r="16" spans="1:5" s="41" customFormat="1" ht="20.100000000000001" customHeight="1">
      <c r="A16" s="634" t="s">
        <v>75</v>
      </c>
      <c r="B16" s="634"/>
      <c r="C16" s="634"/>
      <c r="D16" s="634"/>
      <c r="E16" s="422" t="s">
        <v>556</v>
      </c>
    </row>
    <row r="17" spans="1:5" s="41" customFormat="1" ht="20.100000000000001" customHeight="1">
      <c r="A17" s="302" t="s">
        <v>122</v>
      </c>
      <c r="B17" s="302" t="s">
        <v>120</v>
      </c>
      <c r="C17" s="302" t="s">
        <v>121</v>
      </c>
      <c r="D17" s="302" t="s">
        <v>73</v>
      </c>
      <c r="E17" s="396">
        <f>D18/D21</f>
        <v>6.0644025678194241E-2</v>
      </c>
    </row>
    <row r="18" spans="1:5" s="41" customFormat="1" ht="20.100000000000001" customHeight="1">
      <c r="A18" s="303">
        <v>185700000</v>
      </c>
      <c r="B18" s="303">
        <v>125000000</v>
      </c>
      <c r="C18" s="303">
        <v>275000000</v>
      </c>
      <c r="D18" s="304">
        <f>SUM(A18:C18)</f>
        <v>585700000</v>
      </c>
      <c r="E18" s="422" t="s">
        <v>545</v>
      </c>
    </row>
    <row r="19" spans="1:5" s="41" customFormat="1" ht="20.100000000000001" customHeight="1">
      <c r="A19" s="635" t="s">
        <v>71</v>
      </c>
      <c r="B19" s="635"/>
      <c r="C19" s="635"/>
      <c r="D19" s="635"/>
      <c r="E19" s="396">
        <v>0.3</v>
      </c>
    </row>
    <row r="20" spans="1:5" s="41" customFormat="1" ht="20.100000000000001" customHeight="1">
      <c r="A20" s="399" t="str">
        <f>A17</f>
        <v>1차년도(2000)</v>
      </c>
      <c r="B20" s="399" t="str">
        <f>B17</f>
        <v>2차년도(2001)</v>
      </c>
      <c r="C20" s="399" t="str">
        <f>C17</f>
        <v>3차년도(2002)</v>
      </c>
      <c r="D20" s="399" t="s">
        <v>74</v>
      </c>
      <c r="E20" s="401" t="s">
        <v>557</v>
      </c>
    </row>
    <row r="21" spans="1:5" s="41" customFormat="1" ht="20.100000000000001" customHeight="1">
      <c r="A21" s="305">
        <v>3251000000</v>
      </c>
      <c r="B21" s="305">
        <v>2157000000</v>
      </c>
      <c r="C21" s="306">
        <v>4250000000</v>
      </c>
      <c r="D21" s="307">
        <f>SUM(A21:C21)</f>
        <v>9658000000</v>
      </c>
      <c r="E21" s="424">
        <f>E17*E19</f>
        <v>1.819320770345827E-2</v>
      </c>
    </row>
    <row r="22" spans="1:5" ht="15.75" customHeight="1">
      <c r="C22" s="308"/>
      <c r="D22" s="390" t="s">
        <v>561</v>
      </c>
      <c r="E22" s="427">
        <f>E10+E21</f>
        <v>3.638641540691654E-2</v>
      </c>
    </row>
    <row r="23" spans="1:5" ht="15.75" customHeight="1">
      <c r="C23" s="308"/>
      <c r="D23" s="390" t="s">
        <v>563</v>
      </c>
      <c r="E23" s="403">
        <f>IF(E22="","",IF(E22&gt;=1.5%,7,IF(E22&gt;=1.25%,6.8,IF(E22&gt;=1%,6.6,IF(E22&gt;=0.75%,6.4,IF(E22&gt;=0.5%,6.2,6))))))</f>
        <v>7</v>
      </c>
    </row>
    <row r="24" spans="1:5" ht="15.75" customHeight="1">
      <c r="C24" s="308" t="s">
        <v>336</v>
      </c>
      <c r="D24" s="25" t="s">
        <v>562</v>
      </c>
      <c r="E24" s="403">
        <f>E23*0.1</f>
        <v>0.70000000000000007</v>
      </c>
    </row>
    <row r="26" spans="1:5">
      <c r="A26" s="14" t="s">
        <v>201</v>
      </c>
    </row>
    <row r="27" spans="1:5">
      <c r="A27" s="14" t="s">
        <v>140</v>
      </c>
    </row>
    <row r="28" spans="1:5">
      <c r="A28" s="14" t="s">
        <v>123</v>
      </c>
    </row>
    <row r="29" spans="1:5">
      <c r="A29" s="105" t="s">
        <v>168</v>
      </c>
      <c r="B29" s="105"/>
      <c r="C29" s="105"/>
      <c r="D29" s="105"/>
    </row>
    <row r="30" spans="1:5">
      <c r="A30" s="105" t="s">
        <v>141</v>
      </c>
      <c r="B30" s="105"/>
      <c r="C30" s="105"/>
      <c r="D30" s="105"/>
    </row>
    <row r="31" spans="1:5">
      <c r="A31" s="118" t="s">
        <v>169</v>
      </c>
      <c r="B31" s="118"/>
      <c r="C31" s="118"/>
      <c r="D31" s="118"/>
    </row>
    <row r="32" spans="1:5">
      <c r="A32" s="14" t="s">
        <v>558</v>
      </c>
    </row>
  </sheetData>
  <mergeCells count="7">
    <mergeCell ref="C13:E13"/>
    <mergeCell ref="A16:D16"/>
    <mergeCell ref="A19:D19"/>
    <mergeCell ref="A8:D8"/>
    <mergeCell ref="A1:E1"/>
    <mergeCell ref="C2:E2"/>
    <mergeCell ref="A5:D5"/>
  </mergeCells>
  <phoneticPr fontId="12" type="noConversion"/>
  <printOptions horizontalCentered="1"/>
  <pageMargins left="0.74803149606299213" right="0.74803149606299213" top="0.62" bottom="0.56999999999999995" header="0.51181102362204722" footer="0.74"/>
  <pageSetup paperSize="9" scale="96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I27"/>
  <sheetViews>
    <sheetView view="pageBreakPreview" topLeftCell="A10" zoomScale="115" zoomScaleNormal="100" zoomScaleSheetLayoutView="115" workbookViewId="0">
      <selection activeCell="E26" sqref="E26"/>
    </sheetView>
  </sheetViews>
  <sheetFormatPr defaultRowHeight="13.5"/>
  <cols>
    <col min="2" max="2" width="13.77734375" customWidth="1"/>
    <col min="3" max="3" width="10.88671875" customWidth="1"/>
    <col min="4" max="4" width="21.21875" customWidth="1"/>
    <col min="5" max="5" width="12.88671875" customWidth="1"/>
    <col min="6" max="6" width="10" customWidth="1"/>
    <col min="8" max="8" width="11.44140625" bestFit="1" customWidth="1"/>
    <col min="258" max="258" width="13.77734375" customWidth="1"/>
    <col min="259" max="259" width="10.88671875" customWidth="1"/>
    <col min="260" max="260" width="21.21875" customWidth="1"/>
    <col min="261" max="261" width="12.88671875" customWidth="1"/>
    <col min="262" max="262" width="10" customWidth="1"/>
    <col min="514" max="514" width="13.77734375" customWidth="1"/>
    <col min="515" max="515" width="10.88671875" customWidth="1"/>
    <col min="516" max="516" width="21.21875" customWidth="1"/>
    <col min="517" max="517" width="12.88671875" customWidth="1"/>
    <col min="518" max="518" width="10" customWidth="1"/>
    <col min="770" max="770" width="13.77734375" customWidth="1"/>
    <col min="771" max="771" width="10.88671875" customWidth="1"/>
    <col min="772" max="772" width="21.21875" customWidth="1"/>
    <col min="773" max="773" width="12.88671875" customWidth="1"/>
    <col min="774" max="774" width="10" customWidth="1"/>
    <col min="1026" max="1026" width="13.77734375" customWidth="1"/>
    <col min="1027" max="1027" width="10.88671875" customWidth="1"/>
    <col min="1028" max="1028" width="21.21875" customWidth="1"/>
    <col min="1029" max="1029" width="12.88671875" customWidth="1"/>
    <col min="1030" max="1030" width="10" customWidth="1"/>
    <col min="1282" max="1282" width="13.77734375" customWidth="1"/>
    <col min="1283" max="1283" width="10.88671875" customWidth="1"/>
    <col min="1284" max="1284" width="21.21875" customWidth="1"/>
    <col min="1285" max="1285" width="12.88671875" customWidth="1"/>
    <col min="1286" max="1286" width="10" customWidth="1"/>
    <col min="1538" max="1538" width="13.77734375" customWidth="1"/>
    <col min="1539" max="1539" width="10.88671875" customWidth="1"/>
    <col min="1540" max="1540" width="21.21875" customWidth="1"/>
    <col min="1541" max="1541" width="12.88671875" customWidth="1"/>
    <col min="1542" max="1542" width="10" customWidth="1"/>
    <col min="1794" max="1794" width="13.77734375" customWidth="1"/>
    <col min="1795" max="1795" width="10.88671875" customWidth="1"/>
    <col min="1796" max="1796" width="21.21875" customWidth="1"/>
    <col min="1797" max="1797" width="12.88671875" customWidth="1"/>
    <col min="1798" max="1798" width="10" customWidth="1"/>
    <col min="2050" max="2050" width="13.77734375" customWidth="1"/>
    <col min="2051" max="2051" width="10.88671875" customWidth="1"/>
    <col min="2052" max="2052" width="21.21875" customWidth="1"/>
    <col min="2053" max="2053" width="12.88671875" customWidth="1"/>
    <col min="2054" max="2054" width="10" customWidth="1"/>
    <col min="2306" max="2306" width="13.77734375" customWidth="1"/>
    <col min="2307" max="2307" width="10.88671875" customWidth="1"/>
    <col min="2308" max="2308" width="21.21875" customWidth="1"/>
    <col min="2309" max="2309" width="12.88671875" customWidth="1"/>
    <col min="2310" max="2310" width="10" customWidth="1"/>
    <col min="2562" max="2562" width="13.77734375" customWidth="1"/>
    <col min="2563" max="2563" width="10.88671875" customWidth="1"/>
    <col min="2564" max="2564" width="21.21875" customWidth="1"/>
    <col min="2565" max="2565" width="12.88671875" customWidth="1"/>
    <col min="2566" max="2566" width="10" customWidth="1"/>
    <col min="2818" max="2818" width="13.77734375" customWidth="1"/>
    <col min="2819" max="2819" width="10.88671875" customWidth="1"/>
    <col min="2820" max="2820" width="21.21875" customWidth="1"/>
    <col min="2821" max="2821" width="12.88671875" customWidth="1"/>
    <col min="2822" max="2822" width="10" customWidth="1"/>
    <col min="3074" max="3074" width="13.77734375" customWidth="1"/>
    <col min="3075" max="3075" width="10.88671875" customWidth="1"/>
    <col min="3076" max="3076" width="21.21875" customWidth="1"/>
    <col min="3077" max="3077" width="12.88671875" customWidth="1"/>
    <col min="3078" max="3078" width="10" customWidth="1"/>
    <col min="3330" max="3330" width="13.77734375" customWidth="1"/>
    <col min="3331" max="3331" width="10.88671875" customWidth="1"/>
    <col min="3332" max="3332" width="21.21875" customWidth="1"/>
    <col min="3333" max="3333" width="12.88671875" customWidth="1"/>
    <col min="3334" max="3334" width="10" customWidth="1"/>
    <col min="3586" max="3586" width="13.77734375" customWidth="1"/>
    <col min="3587" max="3587" width="10.88671875" customWidth="1"/>
    <col min="3588" max="3588" width="21.21875" customWidth="1"/>
    <col min="3589" max="3589" width="12.88671875" customWidth="1"/>
    <col min="3590" max="3590" width="10" customWidth="1"/>
    <col min="3842" max="3842" width="13.77734375" customWidth="1"/>
    <col min="3843" max="3843" width="10.88671875" customWidth="1"/>
    <col min="3844" max="3844" width="21.21875" customWidth="1"/>
    <col min="3845" max="3845" width="12.88671875" customWidth="1"/>
    <col min="3846" max="3846" width="10" customWidth="1"/>
    <col min="4098" max="4098" width="13.77734375" customWidth="1"/>
    <col min="4099" max="4099" width="10.88671875" customWidth="1"/>
    <col min="4100" max="4100" width="21.21875" customWidth="1"/>
    <col min="4101" max="4101" width="12.88671875" customWidth="1"/>
    <col min="4102" max="4102" width="10" customWidth="1"/>
    <col min="4354" max="4354" width="13.77734375" customWidth="1"/>
    <col min="4355" max="4355" width="10.88671875" customWidth="1"/>
    <col min="4356" max="4356" width="21.21875" customWidth="1"/>
    <col min="4357" max="4357" width="12.88671875" customWidth="1"/>
    <col min="4358" max="4358" width="10" customWidth="1"/>
    <col min="4610" max="4610" width="13.77734375" customWidth="1"/>
    <col min="4611" max="4611" width="10.88671875" customWidth="1"/>
    <col min="4612" max="4612" width="21.21875" customWidth="1"/>
    <col min="4613" max="4613" width="12.88671875" customWidth="1"/>
    <col min="4614" max="4614" width="10" customWidth="1"/>
    <col min="4866" max="4866" width="13.77734375" customWidth="1"/>
    <col min="4867" max="4867" width="10.88671875" customWidth="1"/>
    <col min="4868" max="4868" width="21.21875" customWidth="1"/>
    <col min="4869" max="4869" width="12.88671875" customWidth="1"/>
    <col min="4870" max="4870" width="10" customWidth="1"/>
    <col min="5122" max="5122" width="13.77734375" customWidth="1"/>
    <col min="5123" max="5123" width="10.88671875" customWidth="1"/>
    <col min="5124" max="5124" width="21.21875" customWidth="1"/>
    <col min="5125" max="5125" width="12.88671875" customWidth="1"/>
    <col min="5126" max="5126" width="10" customWidth="1"/>
    <col min="5378" max="5378" width="13.77734375" customWidth="1"/>
    <col min="5379" max="5379" width="10.88671875" customWidth="1"/>
    <col min="5380" max="5380" width="21.21875" customWidth="1"/>
    <col min="5381" max="5381" width="12.88671875" customWidth="1"/>
    <col min="5382" max="5382" width="10" customWidth="1"/>
    <col min="5634" max="5634" width="13.77734375" customWidth="1"/>
    <col min="5635" max="5635" width="10.88671875" customWidth="1"/>
    <col min="5636" max="5636" width="21.21875" customWidth="1"/>
    <col min="5637" max="5637" width="12.88671875" customWidth="1"/>
    <col min="5638" max="5638" width="10" customWidth="1"/>
    <col min="5890" max="5890" width="13.77734375" customWidth="1"/>
    <col min="5891" max="5891" width="10.88671875" customWidth="1"/>
    <col min="5892" max="5892" width="21.21875" customWidth="1"/>
    <col min="5893" max="5893" width="12.88671875" customWidth="1"/>
    <col min="5894" max="5894" width="10" customWidth="1"/>
    <col min="6146" max="6146" width="13.77734375" customWidth="1"/>
    <col min="6147" max="6147" width="10.88671875" customWidth="1"/>
    <col min="6148" max="6148" width="21.21875" customWidth="1"/>
    <col min="6149" max="6149" width="12.88671875" customWidth="1"/>
    <col min="6150" max="6150" width="10" customWidth="1"/>
    <col min="6402" max="6402" width="13.77734375" customWidth="1"/>
    <col min="6403" max="6403" width="10.88671875" customWidth="1"/>
    <col min="6404" max="6404" width="21.21875" customWidth="1"/>
    <col min="6405" max="6405" width="12.88671875" customWidth="1"/>
    <col min="6406" max="6406" width="10" customWidth="1"/>
    <col min="6658" max="6658" width="13.77734375" customWidth="1"/>
    <col min="6659" max="6659" width="10.88671875" customWidth="1"/>
    <col min="6660" max="6660" width="21.21875" customWidth="1"/>
    <col min="6661" max="6661" width="12.88671875" customWidth="1"/>
    <col min="6662" max="6662" width="10" customWidth="1"/>
    <col min="6914" max="6914" width="13.77734375" customWidth="1"/>
    <col min="6915" max="6915" width="10.88671875" customWidth="1"/>
    <col min="6916" max="6916" width="21.21875" customWidth="1"/>
    <col min="6917" max="6917" width="12.88671875" customWidth="1"/>
    <col min="6918" max="6918" width="10" customWidth="1"/>
    <col min="7170" max="7170" width="13.77734375" customWidth="1"/>
    <col min="7171" max="7171" width="10.88671875" customWidth="1"/>
    <col min="7172" max="7172" width="21.21875" customWidth="1"/>
    <col min="7173" max="7173" width="12.88671875" customWidth="1"/>
    <col min="7174" max="7174" width="10" customWidth="1"/>
    <col min="7426" max="7426" width="13.77734375" customWidth="1"/>
    <col min="7427" max="7427" width="10.88671875" customWidth="1"/>
    <col min="7428" max="7428" width="21.21875" customWidth="1"/>
    <col min="7429" max="7429" width="12.88671875" customWidth="1"/>
    <col min="7430" max="7430" width="10" customWidth="1"/>
    <col min="7682" max="7682" width="13.77734375" customWidth="1"/>
    <col min="7683" max="7683" width="10.88671875" customWidth="1"/>
    <col min="7684" max="7684" width="21.21875" customWidth="1"/>
    <col min="7685" max="7685" width="12.88671875" customWidth="1"/>
    <col min="7686" max="7686" width="10" customWidth="1"/>
    <col min="7938" max="7938" width="13.77734375" customWidth="1"/>
    <col min="7939" max="7939" width="10.88671875" customWidth="1"/>
    <col min="7940" max="7940" width="21.21875" customWidth="1"/>
    <col min="7941" max="7941" width="12.88671875" customWidth="1"/>
    <col min="7942" max="7942" width="10" customWidth="1"/>
    <col min="8194" max="8194" width="13.77734375" customWidth="1"/>
    <col min="8195" max="8195" width="10.88671875" customWidth="1"/>
    <col min="8196" max="8196" width="21.21875" customWidth="1"/>
    <col min="8197" max="8197" width="12.88671875" customWidth="1"/>
    <col min="8198" max="8198" width="10" customWidth="1"/>
    <col min="8450" max="8450" width="13.77734375" customWidth="1"/>
    <col min="8451" max="8451" width="10.88671875" customWidth="1"/>
    <col min="8452" max="8452" width="21.21875" customWidth="1"/>
    <col min="8453" max="8453" width="12.88671875" customWidth="1"/>
    <col min="8454" max="8454" width="10" customWidth="1"/>
    <col min="8706" max="8706" width="13.77734375" customWidth="1"/>
    <col min="8707" max="8707" width="10.88671875" customWidth="1"/>
    <col min="8708" max="8708" width="21.21875" customWidth="1"/>
    <col min="8709" max="8709" width="12.88671875" customWidth="1"/>
    <col min="8710" max="8710" width="10" customWidth="1"/>
    <col min="8962" max="8962" width="13.77734375" customWidth="1"/>
    <col min="8963" max="8963" width="10.88671875" customWidth="1"/>
    <col min="8964" max="8964" width="21.21875" customWidth="1"/>
    <col min="8965" max="8965" width="12.88671875" customWidth="1"/>
    <col min="8966" max="8966" width="10" customWidth="1"/>
    <col min="9218" max="9218" width="13.77734375" customWidth="1"/>
    <col min="9219" max="9219" width="10.88671875" customWidth="1"/>
    <col min="9220" max="9220" width="21.21875" customWidth="1"/>
    <col min="9221" max="9221" width="12.88671875" customWidth="1"/>
    <col min="9222" max="9222" width="10" customWidth="1"/>
    <col min="9474" max="9474" width="13.77734375" customWidth="1"/>
    <col min="9475" max="9475" width="10.88671875" customWidth="1"/>
    <col min="9476" max="9476" width="21.21875" customWidth="1"/>
    <col min="9477" max="9477" width="12.88671875" customWidth="1"/>
    <col min="9478" max="9478" width="10" customWidth="1"/>
    <col min="9730" max="9730" width="13.77734375" customWidth="1"/>
    <col min="9731" max="9731" width="10.88671875" customWidth="1"/>
    <col min="9732" max="9732" width="21.21875" customWidth="1"/>
    <col min="9733" max="9733" width="12.88671875" customWidth="1"/>
    <col min="9734" max="9734" width="10" customWidth="1"/>
    <col min="9986" max="9986" width="13.77734375" customWidth="1"/>
    <col min="9987" max="9987" width="10.88671875" customWidth="1"/>
    <col min="9988" max="9988" width="21.21875" customWidth="1"/>
    <col min="9989" max="9989" width="12.88671875" customWidth="1"/>
    <col min="9990" max="9990" width="10" customWidth="1"/>
    <col min="10242" max="10242" width="13.77734375" customWidth="1"/>
    <col min="10243" max="10243" width="10.88671875" customWidth="1"/>
    <col min="10244" max="10244" width="21.21875" customWidth="1"/>
    <col min="10245" max="10245" width="12.88671875" customWidth="1"/>
    <col min="10246" max="10246" width="10" customWidth="1"/>
    <col min="10498" max="10498" width="13.77734375" customWidth="1"/>
    <col min="10499" max="10499" width="10.88671875" customWidth="1"/>
    <col min="10500" max="10500" width="21.21875" customWidth="1"/>
    <col min="10501" max="10501" width="12.88671875" customWidth="1"/>
    <col min="10502" max="10502" width="10" customWidth="1"/>
    <col min="10754" max="10754" width="13.77734375" customWidth="1"/>
    <col min="10755" max="10755" width="10.88671875" customWidth="1"/>
    <col min="10756" max="10756" width="21.21875" customWidth="1"/>
    <col min="10757" max="10757" width="12.88671875" customWidth="1"/>
    <col min="10758" max="10758" width="10" customWidth="1"/>
    <col min="11010" max="11010" width="13.77734375" customWidth="1"/>
    <col min="11011" max="11011" width="10.88671875" customWidth="1"/>
    <col min="11012" max="11012" width="21.21875" customWidth="1"/>
    <col min="11013" max="11013" width="12.88671875" customWidth="1"/>
    <col min="11014" max="11014" width="10" customWidth="1"/>
    <col min="11266" max="11266" width="13.77734375" customWidth="1"/>
    <col min="11267" max="11267" width="10.88671875" customWidth="1"/>
    <col min="11268" max="11268" width="21.21875" customWidth="1"/>
    <col min="11269" max="11269" width="12.88671875" customWidth="1"/>
    <col min="11270" max="11270" width="10" customWidth="1"/>
    <col min="11522" max="11522" width="13.77734375" customWidth="1"/>
    <col min="11523" max="11523" width="10.88671875" customWidth="1"/>
    <col min="11524" max="11524" width="21.21875" customWidth="1"/>
    <col min="11525" max="11525" width="12.88671875" customWidth="1"/>
    <col min="11526" max="11526" width="10" customWidth="1"/>
    <col min="11778" max="11778" width="13.77734375" customWidth="1"/>
    <col min="11779" max="11779" width="10.88671875" customWidth="1"/>
    <col min="11780" max="11780" width="21.21875" customWidth="1"/>
    <col min="11781" max="11781" width="12.88671875" customWidth="1"/>
    <col min="11782" max="11782" width="10" customWidth="1"/>
    <col min="12034" max="12034" width="13.77734375" customWidth="1"/>
    <col min="12035" max="12035" width="10.88671875" customWidth="1"/>
    <col min="12036" max="12036" width="21.21875" customWidth="1"/>
    <col min="12037" max="12037" width="12.88671875" customWidth="1"/>
    <col min="12038" max="12038" width="10" customWidth="1"/>
    <col min="12290" max="12290" width="13.77734375" customWidth="1"/>
    <col min="12291" max="12291" width="10.88671875" customWidth="1"/>
    <col min="12292" max="12292" width="21.21875" customWidth="1"/>
    <col min="12293" max="12293" width="12.88671875" customWidth="1"/>
    <col min="12294" max="12294" width="10" customWidth="1"/>
    <col min="12546" max="12546" width="13.77734375" customWidth="1"/>
    <col min="12547" max="12547" width="10.88671875" customWidth="1"/>
    <col min="12548" max="12548" width="21.21875" customWidth="1"/>
    <col min="12549" max="12549" width="12.88671875" customWidth="1"/>
    <col min="12550" max="12550" width="10" customWidth="1"/>
    <col min="12802" max="12802" width="13.77734375" customWidth="1"/>
    <col min="12803" max="12803" width="10.88671875" customWidth="1"/>
    <col min="12804" max="12804" width="21.21875" customWidth="1"/>
    <col min="12805" max="12805" width="12.88671875" customWidth="1"/>
    <col min="12806" max="12806" width="10" customWidth="1"/>
    <col min="13058" max="13058" width="13.77734375" customWidth="1"/>
    <col min="13059" max="13059" width="10.88671875" customWidth="1"/>
    <col min="13060" max="13060" width="21.21875" customWidth="1"/>
    <col min="13061" max="13061" width="12.88671875" customWidth="1"/>
    <col min="13062" max="13062" width="10" customWidth="1"/>
    <col min="13314" max="13314" width="13.77734375" customWidth="1"/>
    <col min="13315" max="13315" width="10.88671875" customWidth="1"/>
    <col min="13316" max="13316" width="21.21875" customWidth="1"/>
    <col min="13317" max="13317" width="12.88671875" customWidth="1"/>
    <col min="13318" max="13318" width="10" customWidth="1"/>
    <col min="13570" max="13570" width="13.77734375" customWidth="1"/>
    <col min="13571" max="13571" width="10.88671875" customWidth="1"/>
    <col min="13572" max="13572" width="21.21875" customWidth="1"/>
    <col min="13573" max="13573" width="12.88671875" customWidth="1"/>
    <col min="13574" max="13574" width="10" customWidth="1"/>
    <col min="13826" max="13826" width="13.77734375" customWidth="1"/>
    <col min="13827" max="13827" width="10.88671875" customWidth="1"/>
    <col min="13828" max="13828" width="21.21875" customWidth="1"/>
    <col min="13829" max="13829" width="12.88671875" customWidth="1"/>
    <col min="13830" max="13830" width="10" customWidth="1"/>
    <col min="14082" max="14082" width="13.77734375" customWidth="1"/>
    <col min="14083" max="14083" width="10.88671875" customWidth="1"/>
    <col min="14084" max="14084" width="21.21875" customWidth="1"/>
    <col min="14085" max="14085" width="12.88671875" customWidth="1"/>
    <col min="14086" max="14086" width="10" customWidth="1"/>
    <col min="14338" max="14338" width="13.77734375" customWidth="1"/>
    <col min="14339" max="14339" width="10.88671875" customWidth="1"/>
    <col min="14340" max="14340" width="21.21875" customWidth="1"/>
    <col min="14341" max="14341" width="12.88671875" customWidth="1"/>
    <col min="14342" max="14342" width="10" customWidth="1"/>
    <col min="14594" max="14594" width="13.77734375" customWidth="1"/>
    <col min="14595" max="14595" width="10.88671875" customWidth="1"/>
    <col min="14596" max="14596" width="21.21875" customWidth="1"/>
    <col min="14597" max="14597" width="12.88671875" customWidth="1"/>
    <col min="14598" max="14598" width="10" customWidth="1"/>
    <col min="14850" max="14850" width="13.77734375" customWidth="1"/>
    <col min="14851" max="14851" width="10.88671875" customWidth="1"/>
    <col min="14852" max="14852" width="21.21875" customWidth="1"/>
    <col min="14853" max="14853" width="12.88671875" customWidth="1"/>
    <col min="14854" max="14854" width="10" customWidth="1"/>
    <col min="15106" max="15106" width="13.77734375" customWidth="1"/>
    <col min="15107" max="15107" width="10.88671875" customWidth="1"/>
    <col min="15108" max="15108" width="21.21875" customWidth="1"/>
    <col min="15109" max="15109" width="12.88671875" customWidth="1"/>
    <col min="15110" max="15110" width="10" customWidth="1"/>
    <col min="15362" max="15362" width="13.77734375" customWidth="1"/>
    <col min="15363" max="15363" width="10.88671875" customWidth="1"/>
    <col min="15364" max="15364" width="21.21875" customWidth="1"/>
    <col min="15365" max="15365" width="12.88671875" customWidth="1"/>
    <col min="15366" max="15366" width="10" customWidth="1"/>
    <col min="15618" max="15618" width="13.77734375" customWidth="1"/>
    <col min="15619" max="15619" width="10.88671875" customWidth="1"/>
    <col min="15620" max="15620" width="21.21875" customWidth="1"/>
    <col min="15621" max="15621" width="12.88671875" customWidth="1"/>
    <col min="15622" max="15622" width="10" customWidth="1"/>
    <col min="15874" max="15874" width="13.77734375" customWidth="1"/>
    <col min="15875" max="15875" width="10.88671875" customWidth="1"/>
    <col min="15876" max="15876" width="21.21875" customWidth="1"/>
    <col min="15877" max="15877" width="12.88671875" customWidth="1"/>
    <col min="15878" max="15878" width="10" customWidth="1"/>
    <col min="16130" max="16130" width="13.77734375" customWidth="1"/>
    <col min="16131" max="16131" width="10.88671875" customWidth="1"/>
    <col min="16132" max="16132" width="21.21875" customWidth="1"/>
    <col min="16133" max="16133" width="12.88671875" customWidth="1"/>
    <col min="16134" max="16134" width="10" customWidth="1"/>
  </cols>
  <sheetData>
    <row r="1" spans="1:9" ht="18.75">
      <c r="A1" s="575" t="s">
        <v>347</v>
      </c>
      <c r="B1" s="575"/>
      <c r="C1" s="575"/>
      <c r="D1" s="575"/>
      <c r="E1" s="575"/>
      <c r="F1" s="575"/>
    </row>
    <row r="2" spans="1:9" ht="18.75">
      <c r="A2" s="309"/>
      <c r="B2" s="14"/>
      <c r="C2" s="14"/>
      <c r="D2" s="14"/>
      <c r="E2" s="14"/>
      <c r="F2" s="14"/>
    </row>
    <row r="3" spans="1:9">
      <c r="A3" s="640" t="s">
        <v>339</v>
      </c>
      <c r="B3" s="513" t="s">
        <v>340</v>
      </c>
      <c r="C3" s="513" t="s">
        <v>341</v>
      </c>
      <c r="D3" s="640" t="s">
        <v>342</v>
      </c>
      <c r="E3" s="498" t="s">
        <v>343</v>
      </c>
      <c r="F3" s="642" t="s">
        <v>344</v>
      </c>
      <c r="G3" s="262" t="s">
        <v>449</v>
      </c>
      <c r="H3" s="364">
        <f>'1.종합기술제안서 정량평가 신청서'!B15</f>
        <v>45658</v>
      </c>
      <c r="I3" s="365"/>
    </row>
    <row r="4" spans="1:9">
      <c r="A4" s="641"/>
      <c r="B4" s="641"/>
      <c r="C4" s="514"/>
      <c r="D4" s="641"/>
      <c r="E4" s="521"/>
      <c r="F4" s="643"/>
    </row>
    <row r="5" spans="1:9" ht="27" customHeight="1">
      <c r="A5" s="271" t="s">
        <v>602</v>
      </c>
      <c r="B5" s="310"/>
      <c r="C5" s="310"/>
      <c r="D5" s="311">
        <v>50000000</v>
      </c>
      <c r="E5" s="312">
        <v>89.5</v>
      </c>
      <c r="F5" s="216"/>
    </row>
    <row r="6" spans="1:9" ht="27" customHeight="1">
      <c r="A6" s="271"/>
      <c r="B6" s="310"/>
      <c r="C6" s="310"/>
      <c r="D6" s="311">
        <v>150000000</v>
      </c>
      <c r="E6" s="312">
        <v>90</v>
      </c>
      <c r="F6" s="216"/>
    </row>
    <row r="7" spans="1:9" ht="27" customHeight="1">
      <c r="A7" s="271"/>
      <c r="B7" s="310"/>
      <c r="C7" s="310"/>
      <c r="D7" s="311"/>
      <c r="E7" s="312"/>
      <c r="F7" s="216"/>
    </row>
    <row r="8" spans="1:9" ht="27" customHeight="1">
      <c r="A8" s="271"/>
      <c r="B8" s="310"/>
      <c r="C8" s="310"/>
      <c r="D8" s="311"/>
      <c r="E8" s="312"/>
      <c r="F8" s="216"/>
    </row>
    <row r="9" spans="1:9" ht="27" customHeight="1" thickBot="1">
      <c r="A9" s="313"/>
      <c r="B9" s="314"/>
      <c r="C9" s="314"/>
      <c r="D9" s="315"/>
      <c r="E9" s="316"/>
      <c r="F9" s="317"/>
    </row>
    <row r="10" spans="1:9" ht="27" customHeight="1" thickTop="1">
      <c r="A10" s="636" t="s">
        <v>345</v>
      </c>
      <c r="B10" s="637"/>
      <c r="C10" s="637"/>
      <c r="D10" s="638"/>
      <c r="E10" s="318">
        <f>(D5*E5+D6*E6+D7*E7+D8*E8+D9*E9)/SUM(D5:D9)</f>
        <v>89.875</v>
      </c>
      <c r="F10" s="319"/>
    </row>
    <row r="11" spans="1:9" ht="21.95" customHeight="1">
      <c r="A11" s="405"/>
      <c r="B11" s="406"/>
      <c r="C11" s="644" t="s">
        <v>255</v>
      </c>
      <c r="D11" s="644"/>
      <c r="E11" s="389">
        <f>IF(E10="","",IF(E10&gt;=89,10,IF(E10&gt;=87,7,IF(E10&gt;=85,4,IF(E10&gt;=83,1,IF(E10&lt;83,0))))))</f>
        <v>10</v>
      </c>
      <c r="F11" s="408"/>
    </row>
    <row r="12" spans="1:9" ht="21.95" customHeight="1">
      <c r="A12" s="220"/>
      <c r="B12" s="220"/>
      <c r="C12" s="644" t="s">
        <v>545</v>
      </c>
      <c r="D12" s="644"/>
      <c r="E12" s="407">
        <v>0.3</v>
      </c>
      <c r="F12" s="404"/>
    </row>
    <row r="13" spans="1:9" ht="21.95" customHeight="1">
      <c r="A13" s="320"/>
      <c r="C13" s="639" t="s">
        <v>546</v>
      </c>
      <c r="D13" s="639"/>
      <c r="E13" s="429">
        <f>E11*E12</f>
        <v>3</v>
      </c>
    </row>
    <row r="14" spans="1:9" ht="21.95" customHeight="1">
      <c r="C14" s="395"/>
      <c r="D14" s="395"/>
      <c r="E14" s="439"/>
    </row>
    <row r="15" spans="1:9">
      <c r="A15" s="640" t="s">
        <v>339</v>
      </c>
      <c r="B15" s="513" t="s">
        <v>340</v>
      </c>
      <c r="C15" s="513" t="s">
        <v>341</v>
      </c>
      <c r="D15" s="640" t="s">
        <v>342</v>
      </c>
      <c r="E15" s="498" t="s">
        <v>343</v>
      </c>
      <c r="F15" s="642" t="s">
        <v>46</v>
      </c>
      <c r="G15" s="262"/>
      <c r="H15" s="364"/>
      <c r="I15" s="365"/>
    </row>
    <row r="16" spans="1:9">
      <c r="A16" s="641"/>
      <c r="B16" s="641"/>
      <c r="C16" s="514"/>
      <c r="D16" s="641"/>
      <c r="E16" s="521"/>
      <c r="F16" s="643"/>
    </row>
    <row r="17" spans="1:6" ht="27" customHeight="1">
      <c r="A17" s="392" t="s">
        <v>602</v>
      </c>
      <c r="B17" s="310"/>
      <c r="C17" s="310"/>
      <c r="D17" s="311">
        <v>50000000</v>
      </c>
      <c r="E17" s="312">
        <v>89.5</v>
      </c>
      <c r="F17" s="216"/>
    </row>
    <row r="18" spans="1:6" ht="27" customHeight="1">
      <c r="A18" s="392"/>
      <c r="B18" s="310"/>
      <c r="C18" s="310"/>
      <c r="D18" s="311">
        <v>150000000</v>
      </c>
      <c r="E18" s="312">
        <v>90</v>
      </c>
      <c r="F18" s="216"/>
    </row>
    <row r="19" spans="1:6" ht="27" customHeight="1">
      <c r="A19" s="392"/>
      <c r="B19" s="310"/>
      <c r="C19" s="310"/>
      <c r="D19" s="311"/>
      <c r="E19" s="312"/>
      <c r="F19" s="216"/>
    </row>
    <row r="20" spans="1:6" ht="27" customHeight="1">
      <c r="A20" s="392"/>
      <c r="B20" s="310"/>
      <c r="C20" s="310"/>
      <c r="D20" s="311"/>
      <c r="E20" s="312"/>
      <c r="F20" s="216"/>
    </row>
    <row r="21" spans="1:6" ht="27" customHeight="1" thickBot="1">
      <c r="A21" s="313"/>
      <c r="B21" s="314"/>
      <c r="C21" s="314"/>
      <c r="D21" s="315"/>
      <c r="E21" s="316"/>
      <c r="F21" s="317"/>
    </row>
    <row r="22" spans="1:6" ht="27" customHeight="1" thickTop="1">
      <c r="A22" s="636" t="s">
        <v>345</v>
      </c>
      <c r="B22" s="637"/>
      <c r="C22" s="637"/>
      <c r="D22" s="638"/>
      <c r="E22" s="318">
        <f>(D17*E17+D18*E18+D19*E19+D20*E20+D21*E21)/SUM(D17:D21)</f>
        <v>89.875</v>
      </c>
      <c r="F22" s="319"/>
    </row>
    <row r="23" spans="1:6" ht="21.95" customHeight="1">
      <c r="A23" s="405"/>
      <c r="B23" s="406"/>
      <c r="C23" s="644" t="s">
        <v>255</v>
      </c>
      <c r="D23" s="644"/>
      <c r="E23" s="397">
        <f>IF(E22="","",IF(E22&gt;=89,10,IF(E22&gt;=87,7,IF(E22&gt;=85,4,IF(E22&gt;=83,1,IF(E22&lt;83,0))))))</f>
        <v>10</v>
      </c>
      <c r="F23" s="408"/>
    </row>
    <row r="24" spans="1:6" ht="21.95" customHeight="1">
      <c r="A24" s="220"/>
      <c r="B24" s="220"/>
      <c r="C24" s="644" t="s">
        <v>545</v>
      </c>
      <c r="D24" s="644"/>
      <c r="E24" s="407">
        <v>0.3</v>
      </c>
      <c r="F24" s="404"/>
    </row>
    <row r="25" spans="1:6" ht="21.95" customHeight="1">
      <c r="A25" s="320"/>
      <c r="C25" s="639" t="s">
        <v>546</v>
      </c>
      <c r="D25" s="639"/>
      <c r="E25" s="429">
        <f>E23*E24</f>
        <v>3</v>
      </c>
    </row>
    <row r="26" spans="1:6" ht="21.95" customHeight="1">
      <c r="C26" s="644" t="s">
        <v>547</v>
      </c>
      <c r="D26" s="644"/>
      <c r="E26" s="428">
        <f>(E13+E25)*0.1</f>
        <v>0.60000000000000009</v>
      </c>
    </row>
    <row r="27" spans="1:6" ht="25.5" customHeight="1">
      <c r="A27" s="14" t="s">
        <v>555</v>
      </c>
    </row>
  </sheetData>
  <mergeCells count="22">
    <mergeCell ref="C26:D26"/>
    <mergeCell ref="F15:F16"/>
    <mergeCell ref="A22:D22"/>
    <mergeCell ref="C23:D23"/>
    <mergeCell ref="C24:D24"/>
    <mergeCell ref="C25:D25"/>
    <mergeCell ref="A15:A16"/>
    <mergeCell ref="B15:B16"/>
    <mergeCell ref="C15:C16"/>
    <mergeCell ref="D15:D16"/>
    <mergeCell ref="E15:E16"/>
    <mergeCell ref="A10:D10"/>
    <mergeCell ref="C13:D13"/>
    <mergeCell ref="A1:F1"/>
    <mergeCell ref="A3:A4"/>
    <mergeCell ref="B3:B4"/>
    <mergeCell ref="C3:C4"/>
    <mergeCell ref="D3:D4"/>
    <mergeCell ref="E3:E4"/>
    <mergeCell ref="F3:F4"/>
    <mergeCell ref="C11:D11"/>
    <mergeCell ref="C12:D12"/>
  </mergeCells>
  <phoneticPr fontId="12" type="noConversion"/>
  <pageMargins left="0.7" right="0.7" top="0.75" bottom="0.75" header="0.3" footer="0.3"/>
  <pageSetup paperSize="9" scale="9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30A9-F480-45A8-9426-D27BF195E22D}">
  <sheetPr>
    <tabColor indexed="42"/>
  </sheetPr>
  <dimension ref="A1:G23"/>
  <sheetViews>
    <sheetView zoomScaleNormal="100" zoomScaleSheetLayoutView="90" workbookViewId="0">
      <selection activeCell="G17" sqref="G17"/>
    </sheetView>
  </sheetViews>
  <sheetFormatPr defaultRowHeight="13.5"/>
  <cols>
    <col min="1" max="1" width="11.6640625" style="14" customWidth="1"/>
    <col min="2" max="2" width="12.6640625" style="14" customWidth="1"/>
    <col min="3" max="3" width="14" style="14" customWidth="1"/>
    <col min="4" max="7" width="12.77734375" style="14" customWidth="1"/>
    <col min="8" max="8" width="8.88671875" style="14"/>
    <col min="9" max="9" width="11.6640625" style="14" bestFit="1" customWidth="1"/>
    <col min="10" max="255" width="8.88671875" style="14"/>
    <col min="256" max="256" width="11.6640625" style="14" customWidth="1"/>
    <col min="257" max="257" width="23.109375" style="14" customWidth="1"/>
    <col min="258" max="262" width="12.77734375" style="14" customWidth="1"/>
    <col min="263" max="263" width="10.33203125" style="14" customWidth="1"/>
    <col min="264" max="264" width="8.88671875" style="14"/>
    <col min="265" max="265" width="11.6640625" style="14" bestFit="1" customWidth="1"/>
    <col min="266" max="511" width="8.88671875" style="14"/>
    <col min="512" max="512" width="11.6640625" style="14" customWidth="1"/>
    <col min="513" max="513" width="23.109375" style="14" customWidth="1"/>
    <col min="514" max="518" width="12.77734375" style="14" customWidth="1"/>
    <col min="519" max="519" width="10.33203125" style="14" customWidth="1"/>
    <col min="520" max="520" width="8.88671875" style="14"/>
    <col min="521" max="521" width="11.6640625" style="14" bestFit="1" customWidth="1"/>
    <col min="522" max="767" width="8.88671875" style="14"/>
    <col min="768" max="768" width="11.6640625" style="14" customWidth="1"/>
    <col min="769" max="769" width="23.109375" style="14" customWidth="1"/>
    <col min="770" max="774" width="12.77734375" style="14" customWidth="1"/>
    <col min="775" max="775" width="10.33203125" style="14" customWidth="1"/>
    <col min="776" max="776" width="8.88671875" style="14"/>
    <col min="777" max="777" width="11.6640625" style="14" bestFit="1" customWidth="1"/>
    <col min="778" max="1023" width="8.88671875" style="14"/>
    <col min="1024" max="1024" width="11.6640625" style="14" customWidth="1"/>
    <col min="1025" max="1025" width="23.109375" style="14" customWidth="1"/>
    <col min="1026" max="1030" width="12.77734375" style="14" customWidth="1"/>
    <col min="1031" max="1031" width="10.33203125" style="14" customWidth="1"/>
    <col min="1032" max="1032" width="8.88671875" style="14"/>
    <col min="1033" max="1033" width="11.6640625" style="14" bestFit="1" customWidth="1"/>
    <col min="1034" max="1279" width="8.88671875" style="14"/>
    <col min="1280" max="1280" width="11.6640625" style="14" customWidth="1"/>
    <col min="1281" max="1281" width="23.109375" style="14" customWidth="1"/>
    <col min="1282" max="1286" width="12.77734375" style="14" customWidth="1"/>
    <col min="1287" max="1287" width="10.33203125" style="14" customWidth="1"/>
    <col min="1288" max="1288" width="8.88671875" style="14"/>
    <col min="1289" max="1289" width="11.6640625" style="14" bestFit="1" customWidth="1"/>
    <col min="1290" max="1535" width="8.88671875" style="14"/>
    <col min="1536" max="1536" width="11.6640625" style="14" customWidth="1"/>
    <col min="1537" max="1537" width="23.109375" style="14" customWidth="1"/>
    <col min="1538" max="1542" width="12.77734375" style="14" customWidth="1"/>
    <col min="1543" max="1543" width="10.33203125" style="14" customWidth="1"/>
    <col min="1544" max="1544" width="8.88671875" style="14"/>
    <col min="1545" max="1545" width="11.6640625" style="14" bestFit="1" customWidth="1"/>
    <col min="1546" max="1791" width="8.88671875" style="14"/>
    <col min="1792" max="1792" width="11.6640625" style="14" customWidth="1"/>
    <col min="1793" max="1793" width="23.109375" style="14" customWidth="1"/>
    <col min="1794" max="1798" width="12.77734375" style="14" customWidth="1"/>
    <col min="1799" max="1799" width="10.33203125" style="14" customWidth="1"/>
    <col min="1800" max="1800" width="8.88671875" style="14"/>
    <col min="1801" max="1801" width="11.6640625" style="14" bestFit="1" customWidth="1"/>
    <col min="1802" max="2047" width="8.88671875" style="14"/>
    <col min="2048" max="2048" width="11.6640625" style="14" customWidth="1"/>
    <col min="2049" max="2049" width="23.109375" style="14" customWidth="1"/>
    <col min="2050" max="2054" width="12.77734375" style="14" customWidth="1"/>
    <col min="2055" max="2055" width="10.33203125" style="14" customWidth="1"/>
    <col min="2056" max="2056" width="8.88671875" style="14"/>
    <col min="2057" max="2057" width="11.6640625" style="14" bestFit="1" customWidth="1"/>
    <col min="2058" max="2303" width="8.88671875" style="14"/>
    <col min="2304" max="2304" width="11.6640625" style="14" customWidth="1"/>
    <col min="2305" max="2305" width="23.109375" style="14" customWidth="1"/>
    <col min="2306" max="2310" width="12.77734375" style="14" customWidth="1"/>
    <col min="2311" max="2311" width="10.33203125" style="14" customWidth="1"/>
    <col min="2312" max="2312" width="8.88671875" style="14"/>
    <col min="2313" max="2313" width="11.6640625" style="14" bestFit="1" customWidth="1"/>
    <col min="2314" max="2559" width="8.88671875" style="14"/>
    <col min="2560" max="2560" width="11.6640625" style="14" customWidth="1"/>
    <col min="2561" max="2561" width="23.109375" style="14" customWidth="1"/>
    <col min="2562" max="2566" width="12.77734375" style="14" customWidth="1"/>
    <col min="2567" max="2567" width="10.33203125" style="14" customWidth="1"/>
    <col min="2568" max="2568" width="8.88671875" style="14"/>
    <col min="2569" max="2569" width="11.6640625" style="14" bestFit="1" customWidth="1"/>
    <col min="2570" max="2815" width="8.88671875" style="14"/>
    <col min="2816" max="2816" width="11.6640625" style="14" customWidth="1"/>
    <col min="2817" max="2817" width="23.109375" style="14" customWidth="1"/>
    <col min="2818" max="2822" width="12.77734375" style="14" customWidth="1"/>
    <col min="2823" max="2823" width="10.33203125" style="14" customWidth="1"/>
    <col min="2824" max="2824" width="8.88671875" style="14"/>
    <col min="2825" max="2825" width="11.6640625" style="14" bestFit="1" customWidth="1"/>
    <col min="2826" max="3071" width="8.88671875" style="14"/>
    <col min="3072" max="3072" width="11.6640625" style="14" customWidth="1"/>
    <col min="3073" max="3073" width="23.109375" style="14" customWidth="1"/>
    <col min="3074" max="3078" width="12.77734375" style="14" customWidth="1"/>
    <col min="3079" max="3079" width="10.33203125" style="14" customWidth="1"/>
    <col min="3080" max="3080" width="8.88671875" style="14"/>
    <col min="3081" max="3081" width="11.6640625" style="14" bestFit="1" customWidth="1"/>
    <col min="3082" max="3327" width="8.88671875" style="14"/>
    <col min="3328" max="3328" width="11.6640625" style="14" customWidth="1"/>
    <col min="3329" max="3329" width="23.109375" style="14" customWidth="1"/>
    <col min="3330" max="3334" width="12.77734375" style="14" customWidth="1"/>
    <col min="3335" max="3335" width="10.33203125" style="14" customWidth="1"/>
    <col min="3336" max="3336" width="8.88671875" style="14"/>
    <col min="3337" max="3337" width="11.6640625" style="14" bestFit="1" customWidth="1"/>
    <col min="3338" max="3583" width="8.88671875" style="14"/>
    <col min="3584" max="3584" width="11.6640625" style="14" customWidth="1"/>
    <col min="3585" max="3585" width="23.109375" style="14" customWidth="1"/>
    <col min="3586" max="3590" width="12.77734375" style="14" customWidth="1"/>
    <col min="3591" max="3591" width="10.33203125" style="14" customWidth="1"/>
    <col min="3592" max="3592" width="8.88671875" style="14"/>
    <col min="3593" max="3593" width="11.6640625" style="14" bestFit="1" customWidth="1"/>
    <col min="3594" max="3839" width="8.88671875" style="14"/>
    <col min="3840" max="3840" width="11.6640625" style="14" customWidth="1"/>
    <col min="3841" max="3841" width="23.109375" style="14" customWidth="1"/>
    <col min="3842" max="3846" width="12.77734375" style="14" customWidth="1"/>
    <col min="3847" max="3847" width="10.33203125" style="14" customWidth="1"/>
    <col min="3848" max="3848" width="8.88671875" style="14"/>
    <col min="3849" max="3849" width="11.6640625" style="14" bestFit="1" customWidth="1"/>
    <col min="3850" max="4095" width="8.88671875" style="14"/>
    <col min="4096" max="4096" width="11.6640625" style="14" customWidth="1"/>
    <col min="4097" max="4097" width="23.109375" style="14" customWidth="1"/>
    <col min="4098" max="4102" width="12.77734375" style="14" customWidth="1"/>
    <col min="4103" max="4103" width="10.33203125" style="14" customWidth="1"/>
    <col min="4104" max="4104" width="8.88671875" style="14"/>
    <col min="4105" max="4105" width="11.6640625" style="14" bestFit="1" customWidth="1"/>
    <col min="4106" max="4351" width="8.88671875" style="14"/>
    <col min="4352" max="4352" width="11.6640625" style="14" customWidth="1"/>
    <col min="4353" max="4353" width="23.109375" style="14" customWidth="1"/>
    <col min="4354" max="4358" width="12.77734375" style="14" customWidth="1"/>
    <col min="4359" max="4359" width="10.33203125" style="14" customWidth="1"/>
    <col min="4360" max="4360" width="8.88671875" style="14"/>
    <col min="4361" max="4361" width="11.6640625" style="14" bestFit="1" customWidth="1"/>
    <col min="4362" max="4607" width="8.88671875" style="14"/>
    <col min="4608" max="4608" width="11.6640625" style="14" customWidth="1"/>
    <col min="4609" max="4609" width="23.109375" style="14" customWidth="1"/>
    <col min="4610" max="4614" width="12.77734375" style="14" customWidth="1"/>
    <col min="4615" max="4615" width="10.33203125" style="14" customWidth="1"/>
    <col min="4616" max="4616" width="8.88671875" style="14"/>
    <col min="4617" max="4617" width="11.6640625" style="14" bestFit="1" customWidth="1"/>
    <col min="4618" max="4863" width="8.88671875" style="14"/>
    <col min="4864" max="4864" width="11.6640625" style="14" customWidth="1"/>
    <col min="4865" max="4865" width="23.109375" style="14" customWidth="1"/>
    <col min="4866" max="4870" width="12.77734375" style="14" customWidth="1"/>
    <col min="4871" max="4871" width="10.33203125" style="14" customWidth="1"/>
    <col min="4872" max="4872" width="8.88671875" style="14"/>
    <col min="4873" max="4873" width="11.6640625" style="14" bestFit="1" customWidth="1"/>
    <col min="4874" max="5119" width="8.88671875" style="14"/>
    <col min="5120" max="5120" width="11.6640625" style="14" customWidth="1"/>
    <col min="5121" max="5121" width="23.109375" style="14" customWidth="1"/>
    <col min="5122" max="5126" width="12.77734375" style="14" customWidth="1"/>
    <col min="5127" max="5127" width="10.33203125" style="14" customWidth="1"/>
    <col min="5128" max="5128" width="8.88671875" style="14"/>
    <col min="5129" max="5129" width="11.6640625" style="14" bestFit="1" customWidth="1"/>
    <col min="5130" max="5375" width="8.88671875" style="14"/>
    <col min="5376" max="5376" width="11.6640625" style="14" customWidth="1"/>
    <col min="5377" max="5377" width="23.109375" style="14" customWidth="1"/>
    <col min="5378" max="5382" width="12.77734375" style="14" customWidth="1"/>
    <col min="5383" max="5383" width="10.33203125" style="14" customWidth="1"/>
    <col min="5384" max="5384" width="8.88671875" style="14"/>
    <col min="5385" max="5385" width="11.6640625" style="14" bestFit="1" customWidth="1"/>
    <col min="5386" max="5631" width="8.88671875" style="14"/>
    <col min="5632" max="5632" width="11.6640625" style="14" customWidth="1"/>
    <col min="5633" max="5633" width="23.109375" style="14" customWidth="1"/>
    <col min="5634" max="5638" width="12.77734375" style="14" customWidth="1"/>
    <col min="5639" max="5639" width="10.33203125" style="14" customWidth="1"/>
    <col min="5640" max="5640" width="8.88671875" style="14"/>
    <col min="5641" max="5641" width="11.6640625" style="14" bestFit="1" customWidth="1"/>
    <col min="5642" max="5887" width="8.88671875" style="14"/>
    <col min="5888" max="5888" width="11.6640625" style="14" customWidth="1"/>
    <col min="5889" max="5889" width="23.109375" style="14" customWidth="1"/>
    <col min="5890" max="5894" width="12.77734375" style="14" customWidth="1"/>
    <col min="5895" max="5895" width="10.33203125" style="14" customWidth="1"/>
    <col min="5896" max="5896" width="8.88671875" style="14"/>
    <col min="5897" max="5897" width="11.6640625" style="14" bestFit="1" customWidth="1"/>
    <col min="5898" max="6143" width="8.88671875" style="14"/>
    <col min="6144" max="6144" width="11.6640625" style="14" customWidth="1"/>
    <col min="6145" max="6145" width="23.109375" style="14" customWidth="1"/>
    <col min="6146" max="6150" width="12.77734375" style="14" customWidth="1"/>
    <col min="6151" max="6151" width="10.33203125" style="14" customWidth="1"/>
    <col min="6152" max="6152" width="8.88671875" style="14"/>
    <col min="6153" max="6153" width="11.6640625" style="14" bestFit="1" customWidth="1"/>
    <col min="6154" max="6399" width="8.88671875" style="14"/>
    <col min="6400" max="6400" width="11.6640625" style="14" customWidth="1"/>
    <col min="6401" max="6401" width="23.109375" style="14" customWidth="1"/>
    <col min="6402" max="6406" width="12.77734375" style="14" customWidth="1"/>
    <col min="6407" max="6407" width="10.33203125" style="14" customWidth="1"/>
    <col min="6408" max="6408" width="8.88671875" style="14"/>
    <col min="6409" max="6409" width="11.6640625" style="14" bestFit="1" customWidth="1"/>
    <col min="6410" max="6655" width="8.88671875" style="14"/>
    <col min="6656" max="6656" width="11.6640625" style="14" customWidth="1"/>
    <col min="6657" max="6657" width="23.109375" style="14" customWidth="1"/>
    <col min="6658" max="6662" width="12.77734375" style="14" customWidth="1"/>
    <col min="6663" max="6663" width="10.33203125" style="14" customWidth="1"/>
    <col min="6664" max="6664" width="8.88671875" style="14"/>
    <col min="6665" max="6665" width="11.6640625" style="14" bestFit="1" customWidth="1"/>
    <col min="6666" max="6911" width="8.88671875" style="14"/>
    <col min="6912" max="6912" width="11.6640625" style="14" customWidth="1"/>
    <col min="6913" max="6913" width="23.109375" style="14" customWidth="1"/>
    <col min="6914" max="6918" width="12.77734375" style="14" customWidth="1"/>
    <col min="6919" max="6919" width="10.33203125" style="14" customWidth="1"/>
    <col min="6920" max="6920" width="8.88671875" style="14"/>
    <col min="6921" max="6921" width="11.6640625" style="14" bestFit="1" customWidth="1"/>
    <col min="6922" max="7167" width="8.88671875" style="14"/>
    <col min="7168" max="7168" width="11.6640625" style="14" customWidth="1"/>
    <col min="7169" max="7169" width="23.109375" style="14" customWidth="1"/>
    <col min="7170" max="7174" width="12.77734375" style="14" customWidth="1"/>
    <col min="7175" max="7175" width="10.33203125" style="14" customWidth="1"/>
    <col min="7176" max="7176" width="8.88671875" style="14"/>
    <col min="7177" max="7177" width="11.6640625" style="14" bestFit="1" customWidth="1"/>
    <col min="7178" max="7423" width="8.88671875" style="14"/>
    <col min="7424" max="7424" width="11.6640625" style="14" customWidth="1"/>
    <col min="7425" max="7425" width="23.109375" style="14" customWidth="1"/>
    <col min="7426" max="7430" width="12.77734375" style="14" customWidth="1"/>
    <col min="7431" max="7431" width="10.33203125" style="14" customWidth="1"/>
    <col min="7432" max="7432" width="8.88671875" style="14"/>
    <col min="7433" max="7433" width="11.6640625" style="14" bestFit="1" customWidth="1"/>
    <col min="7434" max="7679" width="8.88671875" style="14"/>
    <col min="7680" max="7680" width="11.6640625" style="14" customWidth="1"/>
    <col min="7681" max="7681" width="23.109375" style="14" customWidth="1"/>
    <col min="7682" max="7686" width="12.77734375" style="14" customWidth="1"/>
    <col min="7687" max="7687" width="10.33203125" style="14" customWidth="1"/>
    <col min="7688" max="7688" width="8.88671875" style="14"/>
    <col min="7689" max="7689" width="11.6640625" style="14" bestFit="1" customWidth="1"/>
    <col min="7690" max="7935" width="8.88671875" style="14"/>
    <col min="7936" max="7936" width="11.6640625" style="14" customWidth="1"/>
    <col min="7937" max="7937" width="23.109375" style="14" customWidth="1"/>
    <col min="7938" max="7942" width="12.77734375" style="14" customWidth="1"/>
    <col min="7943" max="7943" width="10.33203125" style="14" customWidth="1"/>
    <col min="7944" max="7944" width="8.88671875" style="14"/>
    <col min="7945" max="7945" width="11.6640625" style="14" bestFit="1" customWidth="1"/>
    <col min="7946" max="8191" width="8.88671875" style="14"/>
    <col min="8192" max="8192" width="11.6640625" style="14" customWidth="1"/>
    <col min="8193" max="8193" width="23.109375" style="14" customWidth="1"/>
    <col min="8194" max="8198" width="12.77734375" style="14" customWidth="1"/>
    <col min="8199" max="8199" width="10.33203125" style="14" customWidth="1"/>
    <col min="8200" max="8200" width="8.88671875" style="14"/>
    <col min="8201" max="8201" width="11.6640625" style="14" bestFit="1" customWidth="1"/>
    <col min="8202" max="8447" width="8.88671875" style="14"/>
    <col min="8448" max="8448" width="11.6640625" style="14" customWidth="1"/>
    <col min="8449" max="8449" width="23.109375" style="14" customWidth="1"/>
    <col min="8450" max="8454" width="12.77734375" style="14" customWidth="1"/>
    <col min="8455" max="8455" width="10.33203125" style="14" customWidth="1"/>
    <col min="8456" max="8456" width="8.88671875" style="14"/>
    <col min="8457" max="8457" width="11.6640625" style="14" bestFit="1" customWidth="1"/>
    <col min="8458" max="8703" width="8.88671875" style="14"/>
    <col min="8704" max="8704" width="11.6640625" style="14" customWidth="1"/>
    <col min="8705" max="8705" width="23.109375" style="14" customWidth="1"/>
    <col min="8706" max="8710" width="12.77734375" style="14" customWidth="1"/>
    <col min="8711" max="8711" width="10.33203125" style="14" customWidth="1"/>
    <col min="8712" max="8712" width="8.88671875" style="14"/>
    <col min="8713" max="8713" width="11.6640625" style="14" bestFit="1" customWidth="1"/>
    <col min="8714" max="8959" width="8.88671875" style="14"/>
    <col min="8960" max="8960" width="11.6640625" style="14" customWidth="1"/>
    <col min="8961" max="8961" width="23.109375" style="14" customWidth="1"/>
    <col min="8962" max="8966" width="12.77734375" style="14" customWidth="1"/>
    <col min="8967" max="8967" width="10.33203125" style="14" customWidth="1"/>
    <col min="8968" max="8968" width="8.88671875" style="14"/>
    <col min="8969" max="8969" width="11.6640625" style="14" bestFit="1" customWidth="1"/>
    <col min="8970" max="9215" width="8.88671875" style="14"/>
    <col min="9216" max="9216" width="11.6640625" style="14" customWidth="1"/>
    <col min="9217" max="9217" width="23.109375" style="14" customWidth="1"/>
    <col min="9218" max="9222" width="12.77734375" style="14" customWidth="1"/>
    <col min="9223" max="9223" width="10.33203125" style="14" customWidth="1"/>
    <col min="9224" max="9224" width="8.88671875" style="14"/>
    <col min="9225" max="9225" width="11.6640625" style="14" bestFit="1" customWidth="1"/>
    <col min="9226" max="9471" width="8.88671875" style="14"/>
    <col min="9472" max="9472" width="11.6640625" style="14" customWidth="1"/>
    <col min="9473" max="9473" width="23.109375" style="14" customWidth="1"/>
    <col min="9474" max="9478" width="12.77734375" style="14" customWidth="1"/>
    <col min="9479" max="9479" width="10.33203125" style="14" customWidth="1"/>
    <col min="9480" max="9480" width="8.88671875" style="14"/>
    <col min="9481" max="9481" width="11.6640625" style="14" bestFit="1" customWidth="1"/>
    <col min="9482" max="9727" width="8.88671875" style="14"/>
    <col min="9728" max="9728" width="11.6640625" style="14" customWidth="1"/>
    <col min="9729" max="9729" width="23.109375" style="14" customWidth="1"/>
    <col min="9730" max="9734" width="12.77734375" style="14" customWidth="1"/>
    <col min="9735" max="9735" width="10.33203125" style="14" customWidth="1"/>
    <col min="9736" max="9736" width="8.88671875" style="14"/>
    <col min="9737" max="9737" width="11.6640625" style="14" bestFit="1" customWidth="1"/>
    <col min="9738" max="9983" width="8.88671875" style="14"/>
    <col min="9984" max="9984" width="11.6640625" style="14" customWidth="1"/>
    <col min="9985" max="9985" width="23.109375" style="14" customWidth="1"/>
    <col min="9986" max="9990" width="12.77734375" style="14" customWidth="1"/>
    <col min="9991" max="9991" width="10.33203125" style="14" customWidth="1"/>
    <col min="9992" max="9992" width="8.88671875" style="14"/>
    <col min="9993" max="9993" width="11.6640625" style="14" bestFit="1" customWidth="1"/>
    <col min="9994" max="10239" width="8.88671875" style="14"/>
    <col min="10240" max="10240" width="11.6640625" style="14" customWidth="1"/>
    <col min="10241" max="10241" width="23.109375" style="14" customWidth="1"/>
    <col min="10242" max="10246" width="12.77734375" style="14" customWidth="1"/>
    <col min="10247" max="10247" width="10.33203125" style="14" customWidth="1"/>
    <col min="10248" max="10248" width="8.88671875" style="14"/>
    <col min="10249" max="10249" width="11.6640625" style="14" bestFit="1" customWidth="1"/>
    <col min="10250" max="10495" width="8.88671875" style="14"/>
    <col min="10496" max="10496" width="11.6640625" style="14" customWidth="1"/>
    <col min="10497" max="10497" width="23.109375" style="14" customWidth="1"/>
    <col min="10498" max="10502" width="12.77734375" style="14" customWidth="1"/>
    <col min="10503" max="10503" width="10.33203125" style="14" customWidth="1"/>
    <col min="10504" max="10504" width="8.88671875" style="14"/>
    <col min="10505" max="10505" width="11.6640625" style="14" bestFit="1" customWidth="1"/>
    <col min="10506" max="10751" width="8.88671875" style="14"/>
    <col min="10752" max="10752" width="11.6640625" style="14" customWidth="1"/>
    <col min="10753" max="10753" width="23.109375" style="14" customWidth="1"/>
    <col min="10754" max="10758" width="12.77734375" style="14" customWidth="1"/>
    <col min="10759" max="10759" width="10.33203125" style="14" customWidth="1"/>
    <col min="10760" max="10760" width="8.88671875" style="14"/>
    <col min="10761" max="10761" width="11.6640625" style="14" bestFit="1" customWidth="1"/>
    <col min="10762" max="11007" width="8.88671875" style="14"/>
    <col min="11008" max="11008" width="11.6640625" style="14" customWidth="1"/>
    <col min="11009" max="11009" width="23.109375" style="14" customWidth="1"/>
    <col min="11010" max="11014" width="12.77734375" style="14" customWidth="1"/>
    <col min="11015" max="11015" width="10.33203125" style="14" customWidth="1"/>
    <col min="11016" max="11016" width="8.88671875" style="14"/>
    <col min="11017" max="11017" width="11.6640625" style="14" bestFit="1" customWidth="1"/>
    <col min="11018" max="11263" width="8.88671875" style="14"/>
    <col min="11264" max="11264" width="11.6640625" style="14" customWidth="1"/>
    <col min="11265" max="11265" width="23.109375" style="14" customWidth="1"/>
    <col min="11266" max="11270" width="12.77734375" style="14" customWidth="1"/>
    <col min="11271" max="11271" width="10.33203125" style="14" customWidth="1"/>
    <col min="11272" max="11272" width="8.88671875" style="14"/>
    <col min="11273" max="11273" width="11.6640625" style="14" bestFit="1" customWidth="1"/>
    <col min="11274" max="11519" width="8.88671875" style="14"/>
    <col min="11520" max="11520" width="11.6640625" style="14" customWidth="1"/>
    <col min="11521" max="11521" width="23.109375" style="14" customWidth="1"/>
    <col min="11522" max="11526" width="12.77734375" style="14" customWidth="1"/>
    <col min="11527" max="11527" width="10.33203125" style="14" customWidth="1"/>
    <col min="11528" max="11528" width="8.88671875" style="14"/>
    <col min="11529" max="11529" width="11.6640625" style="14" bestFit="1" customWidth="1"/>
    <col min="11530" max="11775" width="8.88671875" style="14"/>
    <col min="11776" max="11776" width="11.6640625" style="14" customWidth="1"/>
    <col min="11777" max="11777" width="23.109375" style="14" customWidth="1"/>
    <col min="11778" max="11782" width="12.77734375" style="14" customWidth="1"/>
    <col min="11783" max="11783" width="10.33203125" style="14" customWidth="1"/>
    <col min="11784" max="11784" width="8.88671875" style="14"/>
    <col min="11785" max="11785" width="11.6640625" style="14" bestFit="1" customWidth="1"/>
    <col min="11786" max="12031" width="8.88671875" style="14"/>
    <col min="12032" max="12032" width="11.6640625" style="14" customWidth="1"/>
    <col min="12033" max="12033" width="23.109375" style="14" customWidth="1"/>
    <col min="12034" max="12038" width="12.77734375" style="14" customWidth="1"/>
    <col min="12039" max="12039" width="10.33203125" style="14" customWidth="1"/>
    <col min="12040" max="12040" width="8.88671875" style="14"/>
    <col min="12041" max="12041" width="11.6640625" style="14" bestFit="1" customWidth="1"/>
    <col min="12042" max="12287" width="8.88671875" style="14"/>
    <col min="12288" max="12288" width="11.6640625" style="14" customWidth="1"/>
    <col min="12289" max="12289" width="23.109375" style="14" customWidth="1"/>
    <col min="12290" max="12294" width="12.77734375" style="14" customWidth="1"/>
    <col min="12295" max="12295" width="10.33203125" style="14" customWidth="1"/>
    <col min="12296" max="12296" width="8.88671875" style="14"/>
    <col min="12297" max="12297" width="11.6640625" style="14" bestFit="1" customWidth="1"/>
    <col min="12298" max="12543" width="8.88671875" style="14"/>
    <col min="12544" max="12544" width="11.6640625" style="14" customWidth="1"/>
    <col min="12545" max="12545" width="23.109375" style="14" customWidth="1"/>
    <col min="12546" max="12550" width="12.77734375" style="14" customWidth="1"/>
    <col min="12551" max="12551" width="10.33203125" style="14" customWidth="1"/>
    <col min="12552" max="12552" width="8.88671875" style="14"/>
    <col min="12553" max="12553" width="11.6640625" style="14" bestFit="1" customWidth="1"/>
    <col min="12554" max="12799" width="8.88671875" style="14"/>
    <col min="12800" max="12800" width="11.6640625" style="14" customWidth="1"/>
    <col min="12801" max="12801" width="23.109375" style="14" customWidth="1"/>
    <col min="12802" max="12806" width="12.77734375" style="14" customWidth="1"/>
    <col min="12807" max="12807" width="10.33203125" style="14" customWidth="1"/>
    <col min="12808" max="12808" width="8.88671875" style="14"/>
    <col min="12809" max="12809" width="11.6640625" style="14" bestFit="1" customWidth="1"/>
    <col min="12810" max="13055" width="8.88671875" style="14"/>
    <col min="13056" max="13056" width="11.6640625" style="14" customWidth="1"/>
    <col min="13057" max="13057" width="23.109375" style="14" customWidth="1"/>
    <col min="13058" max="13062" width="12.77734375" style="14" customWidth="1"/>
    <col min="13063" max="13063" width="10.33203125" style="14" customWidth="1"/>
    <col min="13064" max="13064" width="8.88671875" style="14"/>
    <col min="13065" max="13065" width="11.6640625" style="14" bestFit="1" customWidth="1"/>
    <col min="13066" max="13311" width="8.88671875" style="14"/>
    <col min="13312" max="13312" width="11.6640625" style="14" customWidth="1"/>
    <col min="13313" max="13313" width="23.109375" style="14" customWidth="1"/>
    <col min="13314" max="13318" width="12.77734375" style="14" customWidth="1"/>
    <col min="13319" max="13319" width="10.33203125" style="14" customWidth="1"/>
    <col min="13320" max="13320" width="8.88671875" style="14"/>
    <col min="13321" max="13321" width="11.6640625" style="14" bestFit="1" customWidth="1"/>
    <col min="13322" max="13567" width="8.88671875" style="14"/>
    <col min="13568" max="13568" width="11.6640625" style="14" customWidth="1"/>
    <col min="13569" max="13569" width="23.109375" style="14" customWidth="1"/>
    <col min="13570" max="13574" width="12.77734375" style="14" customWidth="1"/>
    <col min="13575" max="13575" width="10.33203125" style="14" customWidth="1"/>
    <col min="13576" max="13576" width="8.88671875" style="14"/>
    <col min="13577" max="13577" width="11.6640625" style="14" bestFit="1" customWidth="1"/>
    <col min="13578" max="13823" width="8.88671875" style="14"/>
    <col min="13824" max="13824" width="11.6640625" style="14" customWidth="1"/>
    <col min="13825" max="13825" width="23.109375" style="14" customWidth="1"/>
    <col min="13826" max="13830" width="12.77734375" style="14" customWidth="1"/>
    <col min="13831" max="13831" width="10.33203125" style="14" customWidth="1"/>
    <col min="13832" max="13832" width="8.88671875" style="14"/>
    <col min="13833" max="13833" width="11.6640625" style="14" bestFit="1" customWidth="1"/>
    <col min="13834" max="14079" width="8.88671875" style="14"/>
    <col min="14080" max="14080" width="11.6640625" style="14" customWidth="1"/>
    <col min="14081" max="14081" width="23.109375" style="14" customWidth="1"/>
    <col min="14082" max="14086" width="12.77734375" style="14" customWidth="1"/>
    <col min="14087" max="14087" width="10.33203125" style="14" customWidth="1"/>
    <col min="14088" max="14088" width="8.88671875" style="14"/>
    <col min="14089" max="14089" width="11.6640625" style="14" bestFit="1" customWidth="1"/>
    <col min="14090" max="14335" width="8.88671875" style="14"/>
    <col min="14336" max="14336" width="11.6640625" style="14" customWidth="1"/>
    <col min="14337" max="14337" width="23.109375" style="14" customWidth="1"/>
    <col min="14338" max="14342" width="12.77734375" style="14" customWidth="1"/>
    <col min="14343" max="14343" width="10.33203125" style="14" customWidth="1"/>
    <col min="14344" max="14344" width="8.88671875" style="14"/>
    <col min="14345" max="14345" width="11.6640625" style="14" bestFit="1" customWidth="1"/>
    <col min="14346" max="14591" width="8.88671875" style="14"/>
    <col min="14592" max="14592" width="11.6640625" style="14" customWidth="1"/>
    <col min="14593" max="14593" width="23.109375" style="14" customWidth="1"/>
    <col min="14594" max="14598" width="12.77734375" style="14" customWidth="1"/>
    <col min="14599" max="14599" width="10.33203125" style="14" customWidth="1"/>
    <col min="14600" max="14600" width="8.88671875" style="14"/>
    <col min="14601" max="14601" width="11.6640625" style="14" bestFit="1" customWidth="1"/>
    <col min="14602" max="14847" width="8.88671875" style="14"/>
    <col min="14848" max="14848" width="11.6640625" style="14" customWidth="1"/>
    <col min="14849" max="14849" width="23.109375" style="14" customWidth="1"/>
    <col min="14850" max="14854" width="12.77734375" style="14" customWidth="1"/>
    <col min="14855" max="14855" width="10.33203125" style="14" customWidth="1"/>
    <col min="14856" max="14856" width="8.88671875" style="14"/>
    <col min="14857" max="14857" width="11.6640625" style="14" bestFit="1" customWidth="1"/>
    <col min="14858" max="15103" width="8.88671875" style="14"/>
    <col min="15104" max="15104" width="11.6640625" style="14" customWidth="1"/>
    <col min="15105" max="15105" width="23.109375" style="14" customWidth="1"/>
    <col min="15106" max="15110" width="12.77734375" style="14" customWidth="1"/>
    <col min="15111" max="15111" width="10.33203125" style="14" customWidth="1"/>
    <col min="15112" max="15112" width="8.88671875" style="14"/>
    <col min="15113" max="15113" width="11.6640625" style="14" bestFit="1" customWidth="1"/>
    <col min="15114" max="15359" width="8.88671875" style="14"/>
    <col min="15360" max="15360" width="11.6640625" style="14" customWidth="1"/>
    <col min="15361" max="15361" width="23.109375" style="14" customWidth="1"/>
    <col min="15362" max="15366" width="12.77734375" style="14" customWidth="1"/>
    <col min="15367" max="15367" width="10.33203125" style="14" customWidth="1"/>
    <col min="15368" max="15368" width="8.88671875" style="14"/>
    <col min="15369" max="15369" width="11.6640625" style="14" bestFit="1" customWidth="1"/>
    <col min="15370" max="15615" width="8.88671875" style="14"/>
    <col min="15616" max="15616" width="11.6640625" style="14" customWidth="1"/>
    <col min="15617" max="15617" width="23.109375" style="14" customWidth="1"/>
    <col min="15618" max="15622" width="12.77734375" style="14" customWidth="1"/>
    <col min="15623" max="15623" width="10.33203125" style="14" customWidth="1"/>
    <col min="15624" max="15624" width="8.88671875" style="14"/>
    <col min="15625" max="15625" width="11.6640625" style="14" bestFit="1" customWidth="1"/>
    <col min="15626" max="15871" width="8.88671875" style="14"/>
    <col min="15872" max="15872" width="11.6640625" style="14" customWidth="1"/>
    <col min="15873" max="15873" width="23.109375" style="14" customWidth="1"/>
    <col min="15874" max="15878" width="12.77734375" style="14" customWidth="1"/>
    <col min="15879" max="15879" width="10.33203125" style="14" customWidth="1"/>
    <col min="15880" max="15880" width="8.88671875" style="14"/>
    <col min="15881" max="15881" width="11.6640625" style="14" bestFit="1" customWidth="1"/>
    <col min="15882" max="16127" width="8.88671875" style="14"/>
    <col min="16128" max="16128" width="11.6640625" style="14" customWidth="1"/>
    <col min="16129" max="16129" width="23.109375" style="14" customWidth="1"/>
    <col min="16130" max="16134" width="12.77734375" style="14" customWidth="1"/>
    <col min="16135" max="16135" width="10.33203125" style="14" customWidth="1"/>
    <col min="16136" max="16136" width="8.88671875" style="14"/>
    <col min="16137" max="16137" width="11.6640625" style="14" bestFit="1" customWidth="1"/>
    <col min="16138" max="16384" width="8.88671875" style="14"/>
  </cols>
  <sheetData>
    <row r="1" spans="1:7" ht="21.75" customHeight="1">
      <c r="A1" s="648" t="s">
        <v>568</v>
      </c>
      <c r="B1" s="648"/>
      <c r="C1" s="648"/>
      <c r="D1" s="648"/>
      <c r="E1" s="648"/>
      <c r="F1" s="648"/>
      <c r="G1" s="648"/>
    </row>
    <row r="2" spans="1:7" ht="18" customHeight="1">
      <c r="A2" s="432" t="s">
        <v>25</v>
      </c>
      <c r="B2" s="635" t="s">
        <v>535</v>
      </c>
      <c r="C2" s="635"/>
      <c r="D2" s="398" t="s">
        <v>569</v>
      </c>
      <c r="E2" s="398" t="s">
        <v>255</v>
      </c>
      <c r="F2" s="398" t="s">
        <v>545</v>
      </c>
      <c r="G2" s="398" t="s">
        <v>546</v>
      </c>
    </row>
    <row r="3" spans="1:7" ht="20.100000000000001" customHeight="1">
      <c r="A3" s="649" t="s">
        <v>579</v>
      </c>
      <c r="B3" s="645"/>
      <c r="C3" s="645"/>
      <c r="D3" s="423">
        <v>0.04</v>
      </c>
      <c r="E3" s="430">
        <f>IF(D3="","",IF(D3&gt;=20%,0,IF(D3&gt;=15%,1,IF(D3&gt;=10%,2,IF(D3&gt;=5%,2.5,IF(D3&lt;5%,3))))))</f>
        <v>3</v>
      </c>
      <c r="F3" s="423">
        <v>0.3</v>
      </c>
      <c r="G3" s="433">
        <f>E3*F3</f>
        <v>0.89999999999999991</v>
      </c>
    </row>
    <row r="4" spans="1:7" ht="20.100000000000001" customHeight="1">
      <c r="A4" s="650"/>
      <c r="B4" s="645"/>
      <c r="C4" s="645"/>
      <c r="D4" s="423"/>
      <c r="E4" s="430" t="str">
        <f t="shared" ref="E4:E6" si="0">IF(D4="","",IF(D4&gt;=20%,0,IF(D4&gt;=15%,1,IF(D4&gt;=10%,2,IF(D4&gt;=5%,2.5,IF(D4&lt;5%,3))))))</f>
        <v/>
      </c>
      <c r="F4" s="423"/>
      <c r="G4" s="433"/>
    </row>
    <row r="5" spans="1:7" ht="20.100000000000001" customHeight="1">
      <c r="A5" s="650"/>
      <c r="B5" s="645"/>
      <c r="C5" s="645"/>
      <c r="D5" s="423"/>
      <c r="E5" s="430" t="str">
        <f t="shared" si="0"/>
        <v/>
      </c>
      <c r="F5" s="423"/>
      <c r="G5" s="433"/>
    </row>
    <row r="6" spans="1:7" ht="20.100000000000001" customHeight="1">
      <c r="A6" s="650"/>
      <c r="B6" s="645"/>
      <c r="C6" s="645"/>
      <c r="D6" s="423"/>
      <c r="E6" s="430" t="str">
        <f t="shared" si="0"/>
        <v/>
      </c>
      <c r="F6" s="423"/>
      <c r="G6" s="433"/>
    </row>
    <row r="7" spans="1:7" ht="38.25" customHeight="1">
      <c r="A7" s="650"/>
      <c r="B7" s="654" t="s">
        <v>22</v>
      </c>
      <c r="C7" s="655"/>
      <c r="D7" s="434"/>
      <c r="E7" s="434"/>
      <c r="F7" s="435"/>
      <c r="G7" s="436">
        <f>SUM(G3:G6)</f>
        <v>0.89999999999999991</v>
      </c>
    </row>
    <row r="8" spans="1:7" ht="27">
      <c r="A8" s="650" t="s">
        <v>570</v>
      </c>
      <c r="B8" s="635" t="s">
        <v>78</v>
      </c>
      <c r="C8" s="635"/>
      <c r="D8" s="399" t="s">
        <v>571</v>
      </c>
      <c r="E8" s="437" t="s">
        <v>21</v>
      </c>
      <c r="F8" s="254" t="s">
        <v>184</v>
      </c>
      <c r="G8" s="254" t="s">
        <v>546</v>
      </c>
    </row>
    <row r="9" spans="1:7" ht="16.5" customHeight="1">
      <c r="A9" s="650"/>
      <c r="B9" s="402" t="s">
        <v>580</v>
      </c>
      <c r="C9" s="63"/>
      <c r="D9" s="430"/>
      <c r="E9" s="430">
        <v>0.25</v>
      </c>
      <c r="F9" s="430">
        <f>D9*E9</f>
        <v>0</v>
      </c>
      <c r="G9" s="430"/>
    </row>
    <row r="10" spans="1:7" ht="16.5" customHeight="1">
      <c r="A10" s="650"/>
      <c r="B10" s="402" t="s">
        <v>581</v>
      </c>
      <c r="C10" s="63"/>
      <c r="D10" s="430"/>
      <c r="E10" s="430">
        <v>0.25</v>
      </c>
      <c r="F10" s="430"/>
      <c r="G10" s="430"/>
    </row>
    <row r="11" spans="1:7" ht="16.5" customHeight="1">
      <c r="A11" s="650"/>
      <c r="B11" s="402" t="s">
        <v>582</v>
      </c>
      <c r="C11" s="63"/>
      <c r="D11" s="430"/>
      <c r="E11" s="430">
        <v>0.25</v>
      </c>
      <c r="F11" s="430"/>
      <c r="G11" s="430"/>
    </row>
    <row r="12" spans="1:7" ht="16.5" customHeight="1">
      <c r="A12" s="650"/>
      <c r="B12" s="402" t="s">
        <v>583</v>
      </c>
      <c r="C12" s="63"/>
      <c r="D12" s="430"/>
      <c r="E12" s="430">
        <v>0.25</v>
      </c>
      <c r="F12" s="430"/>
      <c r="G12" s="430"/>
    </row>
    <row r="13" spans="1:7" ht="16.5" customHeight="1">
      <c r="A13" s="650"/>
      <c r="B13" s="402" t="s">
        <v>584</v>
      </c>
      <c r="C13" s="63"/>
      <c r="D13" s="430"/>
      <c r="E13" s="430">
        <v>0.25</v>
      </c>
      <c r="F13" s="430"/>
      <c r="G13" s="430"/>
    </row>
    <row r="14" spans="1:7" ht="16.5" customHeight="1">
      <c r="A14" s="650"/>
      <c r="B14" s="402" t="s">
        <v>585</v>
      </c>
      <c r="C14" s="63"/>
      <c r="D14" s="430"/>
      <c r="E14" s="430">
        <v>0.1</v>
      </c>
      <c r="F14" s="430"/>
      <c r="G14" s="430"/>
    </row>
    <row r="15" spans="1:7" ht="16.5" customHeight="1">
      <c r="A15" s="650"/>
      <c r="B15" s="402" t="s">
        <v>586</v>
      </c>
      <c r="C15" s="63"/>
      <c r="D15" s="430"/>
      <c r="E15" s="430">
        <v>0.1</v>
      </c>
      <c r="F15" s="430"/>
      <c r="G15" s="430"/>
    </row>
    <row r="16" spans="1:7" ht="16.5" customHeight="1">
      <c r="A16" s="650"/>
      <c r="B16" s="402" t="s">
        <v>587</v>
      </c>
      <c r="C16" s="63"/>
      <c r="D16" s="430"/>
      <c r="E16" s="430">
        <v>0.1</v>
      </c>
      <c r="F16" s="430"/>
      <c r="G16" s="430"/>
    </row>
    <row r="17" spans="1:7" ht="16.5" customHeight="1">
      <c r="A17" s="650"/>
      <c r="B17" s="646" t="s">
        <v>22</v>
      </c>
      <c r="C17" s="647"/>
      <c r="D17" s="430"/>
      <c r="E17" s="430"/>
      <c r="F17" s="430">
        <f>SUM(F9:F16)</f>
        <v>0</v>
      </c>
      <c r="G17" s="430">
        <f>2-F17</f>
        <v>2</v>
      </c>
    </row>
    <row r="18" spans="1:7" ht="18" customHeight="1">
      <c r="A18" s="651" t="s">
        <v>16</v>
      </c>
      <c r="B18" s="652"/>
      <c r="C18" s="653"/>
      <c r="D18" s="63"/>
      <c r="E18" s="63"/>
      <c r="F18" s="63"/>
      <c r="G18" s="438">
        <f>G7+G17</f>
        <v>2.9</v>
      </c>
    </row>
    <row r="19" spans="1:7" ht="15" customHeight="1"/>
    <row r="20" spans="1:7" ht="15" customHeight="1">
      <c r="A20" s="431" t="s">
        <v>572</v>
      </c>
      <c r="B20" s="431"/>
      <c r="C20" s="431"/>
    </row>
    <row r="21" spans="1:7" ht="15" customHeight="1">
      <c r="A21" s="261" t="s">
        <v>573</v>
      </c>
      <c r="B21" s="14" t="s">
        <v>574</v>
      </c>
      <c r="D21" s="14" t="s">
        <v>575</v>
      </c>
    </row>
    <row r="22" spans="1:7" ht="15" customHeight="1">
      <c r="B22" s="14" t="s">
        <v>576</v>
      </c>
      <c r="D22" s="14" t="s">
        <v>577</v>
      </c>
    </row>
    <row r="23" spans="1:7" ht="15" customHeight="1"/>
  </sheetData>
  <mergeCells count="12">
    <mergeCell ref="A18:C18"/>
    <mergeCell ref="A8:A17"/>
    <mergeCell ref="B7:C7"/>
    <mergeCell ref="B6:C6"/>
    <mergeCell ref="B5:C5"/>
    <mergeCell ref="B4:C4"/>
    <mergeCell ref="B3:C3"/>
    <mergeCell ref="B8:C8"/>
    <mergeCell ref="B17:C17"/>
    <mergeCell ref="A1:G1"/>
    <mergeCell ref="A3:A7"/>
    <mergeCell ref="B2:C2"/>
  </mergeCells>
  <phoneticPr fontId="12" type="noConversion"/>
  <printOptions horizontalCentered="1"/>
  <pageMargins left="0.74803149606299213" right="0.74803149606299213" top="0.82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>
    <tabColor indexed="46"/>
  </sheetPr>
  <dimension ref="A1:O44"/>
  <sheetViews>
    <sheetView zoomScaleNormal="100" zoomScaleSheetLayoutView="100" workbookViewId="0">
      <selection activeCell="L26" sqref="L26"/>
    </sheetView>
  </sheetViews>
  <sheetFormatPr defaultRowHeight="13.5"/>
  <cols>
    <col min="1" max="1" width="4.109375" style="14" customWidth="1"/>
    <col min="2" max="2" width="21.88671875" style="14" customWidth="1"/>
    <col min="3" max="3" width="11.6640625" style="14" customWidth="1"/>
    <col min="4" max="4" width="25" style="14" customWidth="1"/>
    <col min="5" max="5" width="11.88671875" style="14" customWidth="1"/>
    <col min="6" max="6" width="11.44140625" style="14" customWidth="1"/>
    <col min="7" max="7" width="11" style="14" customWidth="1"/>
    <col min="8" max="8" width="11.5546875" style="14" customWidth="1"/>
    <col min="9" max="9" width="7.77734375" style="14" bestFit="1" customWidth="1"/>
    <col min="10" max="11" width="9.5546875" style="16" customWidth="1"/>
    <col min="12" max="12" width="11.33203125" style="16" customWidth="1"/>
    <col min="13" max="15" width="11.44140625" style="14" bestFit="1" customWidth="1"/>
    <col min="16" max="16384" width="8.88671875" style="14"/>
  </cols>
  <sheetData>
    <row r="1" spans="1:15" ht="18.75">
      <c r="A1" s="682" t="s">
        <v>350</v>
      </c>
      <c r="B1" s="682"/>
      <c r="C1" s="682"/>
      <c r="D1" s="682"/>
      <c r="E1" s="682"/>
      <c r="F1" s="682"/>
      <c r="G1" s="682"/>
      <c r="H1" s="682"/>
      <c r="I1" s="682"/>
      <c r="J1" s="682"/>
      <c r="K1" s="682"/>
      <c r="L1" s="682"/>
    </row>
    <row r="2" spans="1:15" ht="18" customHeight="1">
      <c r="A2" s="549" t="s">
        <v>116</v>
      </c>
      <c r="B2" s="550"/>
      <c r="C2" s="660" t="s">
        <v>115</v>
      </c>
      <c r="D2" s="660" t="s">
        <v>114</v>
      </c>
      <c r="E2" s="660" t="s">
        <v>220</v>
      </c>
      <c r="F2" s="660"/>
      <c r="G2" s="688" t="s">
        <v>295</v>
      </c>
      <c r="H2" s="690" t="s">
        <v>175</v>
      </c>
      <c r="I2" s="685" t="s">
        <v>176</v>
      </c>
      <c r="J2" s="683" t="s">
        <v>186</v>
      </c>
      <c r="K2" s="693" t="s">
        <v>66</v>
      </c>
      <c r="L2" s="683" t="s">
        <v>187</v>
      </c>
    </row>
    <row r="3" spans="1:15" ht="18" customHeight="1">
      <c r="A3" s="673"/>
      <c r="B3" s="674"/>
      <c r="C3" s="660"/>
      <c r="D3" s="660"/>
      <c r="E3" s="35" t="s">
        <v>206</v>
      </c>
      <c r="F3" s="136">
        <v>45660</v>
      </c>
      <c r="G3" s="689"/>
      <c r="H3" s="691"/>
      <c r="I3" s="686"/>
      <c r="J3" s="684"/>
      <c r="K3" s="694"/>
      <c r="L3" s="684"/>
    </row>
    <row r="4" spans="1:15" ht="18" customHeight="1">
      <c r="A4" s="673"/>
      <c r="B4" s="674"/>
      <c r="C4" s="660"/>
      <c r="D4" s="660"/>
      <c r="E4" s="35" t="s">
        <v>183</v>
      </c>
      <c r="F4" s="136">
        <v>44563</v>
      </c>
      <c r="G4" s="689"/>
      <c r="H4" s="691"/>
      <c r="I4" s="686"/>
      <c r="J4" s="684"/>
      <c r="K4" s="694"/>
      <c r="L4" s="684"/>
      <c r="M4" s="204"/>
    </row>
    <row r="5" spans="1:15">
      <c r="A5" s="551"/>
      <c r="B5" s="552"/>
      <c r="C5" s="660"/>
      <c r="D5" s="660"/>
      <c r="E5" s="35" t="s">
        <v>172</v>
      </c>
      <c r="F5" s="35" t="s">
        <v>173</v>
      </c>
      <c r="G5" s="687"/>
      <c r="H5" s="692"/>
      <c r="I5" s="687"/>
      <c r="J5" s="684"/>
      <c r="K5" s="695"/>
      <c r="L5" s="684"/>
      <c r="M5" s="204"/>
    </row>
    <row r="6" spans="1:15" ht="13.5" customHeight="1">
      <c r="A6" s="657" t="s">
        <v>89</v>
      </c>
      <c r="B6" s="672" t="s">
        <v>223</v>
      </c>
      <c r="C6" s="58" t="s">
        <v>117</v>
      </c>
      <c r="D6" s="55" t="s">
        <v>436</v>
      </c>
      <c r="E6" s="95">
        <v>44621</v>
      </c>
      <c r="F6" s="95">
        <v>45261</v>
      </c>
      <c r="G6" s="137">
        <f>(F6-E6)+1</f>
        <v>641</v>
      </c>
      <c r="H6" s="137"/>
      <c r="I6" s="137">
        <f>ROUND((IF(F6&lt;$F$4,0,IF(E6&gt;=$F$4,(F6-E6+1),(F6-$F$4+1)))),0)</f>
        <v>641</v>
      </c>
      <c r="J6" s="59">
        <v>500</v>
      </c>
      <c r="K6" s="201">
        <v>1</v>
      </c>
      <c r="L6" s="73">
        <f>ROUNDDOWN(J6*(I6/G6)*K6,0)</f>
        <v>500</v>
      </c>
    </row>
    <row r="7" spans="1:15" ht="13.5" customHeight="1">
      <c r="A7" s="658"/>
      <c r="B7" s="668"/>
      <c r="C7" s="58"/>
      <c r="D7" s="55" t="s">
        <v>437</v>
      </c>
      <c r="E7" s="95">
        <v>44621</v>
      </c>
      <c r="F7" s="95">
        <v>45261</v>
      </c>
      <c r="G7" s="137">
        <f>(F7-E7)+1</f>
        <v>641</v>
      </c>
      <c r="H7" s="96"/>
      <c r="I7" s="137">
        <f t="shared" ref="I7:I12" si="0">ROUND((IF(F7&lt;$F$4,0,IF(E7&gt;=$F$4,(F7-E7+1),(F7-$F$4+1)))),0)</f>
        <v>641</v>
      </c>
      <c r="J7" s="59">
        <v>1000</v>
      </c>
      <c r="K7" s="201">
        <v>1</v>
      </c>
      <c r="L7" s="73">
        <f>ROUNDDOWN(J7*(I7/G7)*K7,0)</f>
        <v>1000</v>
      </c>
      <c r="N7" s="204"/>
    </row>
    <row r="8" spans="1:15" ht="13.5" customHeight="1" thickBot="1">
      <c r="A8" s="658"/>
      <c r="B8" s="669"/>
      <c r="C8" s="58"/>
      <c r="D8" s="55"/>
      <c r="E8" s="95"/>
      <c r="F8" s="95"/>
      <c r="G8" s="137">
        <f>(F8-E8)+1</f>
        <v>1</v>
      </c>
      <c r="H8" s="96"/>
      <c r="I8" s="137">
        <f t="shared" si="0"/>
        <v>0</v>
      </c>
      <c r="J8" s="59"/>
      <c r="K8" s="201">
        <v>0</v>
      </c>
      <c r="L8" s="73">
        <f>ROUNDDOWN(J8*(I8/G8)*K8,0)</f>
        <v>0</v>
      </c>
    </row>
    <row r="9" spans="1:15" ht="19.5" customHeight="1" thickBot="1">
      <c r="A9" s="658"/>
      <c r="B9" s="149" t="s">
        <v>32</v>
      </c>
      <c r="C9" s="150"/>
      <c r="D9" s="150"/>
      <c r="E9" s="150"/>
      <c r="F9" s="151"/>
      <c r="G9" s="151"/>
      <c r="H9" s="151"/>
      <c r="I9" s="152"/>
      <c r="J9" s="153">
        <f>SUM(J6:J8)</f>
        <v>1500</v>
      </c>
      <c r="K9" s="197"/>
      <c r="L9" s="154">
        <f>SUM(L6:L8)</f>
        <v>1500</v>
      </c>
      <c r="N9" s="204"/>
    </row>
    <row r="10" spans="1:15" ht="13.5" customHeight="1">
      <c r="A10" s="659"/>
      <c r="B10" s="667" t="s">
        <v>225</v>
      </c>
      <c r="C10" s="60"/>
      <c r="D10" s="60" t="s">
        <v>224</v>
      </c>
      <c r="E10" s="145">
        <v>44197</v>
      </c>
      <c r="F10" s="145">
        <v>45107</v>
      </c>
      <c r="G10" s="146">
        <f>(F10-E10)+1</f>
        <v>911</v>
      </c>
      <c r="H10" s="146"/>
      <c r="I10" s="146">
        <f t="shared" si="0"/>
        <v>545</v>
      </c>
      <c r="J10" s="147">
        <v>1500</v>
      </c>
      <c r="K10" s="201">
        <v>1</v>
      </c>
      <c r="L10" s="148">
        <f>ROUNDDOWN(J10*(I10/G10)*K10,0)</f>
        <v>897</v>
      </c>
    </row>
    <row r="11" spans="1:15" ht="13.5" customHeight="1">
      <c r="A11" s="659"/>
      <c r="B11" s="668"/>
      <c r="C11" s="55"/>
      <c r="D11" s="55" t="s">
        <v>438</v>
      </c>
      <c r="E11" s="95">
        <v>44621</v>
      </c>
      <c r="F11" s="95">
        <v>45261</v>
      </c>
      <c r="G11" s="137">
        <f>(F11-E11)+1</f>
        <v>641</v>
      </c>
      <c r="H11" s="96"/>
      <c r="I11" s="137">
        <f t="shared" si="0"/>
        <v>641</v>
      </c>
      <c r="J11" s="59">
        <v>500</v>
      </c>
      <c r="K11" s="201">
        <v>0.7</v>
      </c>
      <c r="L11" s="73">
        <f>ROUNDDOWN(J11*(I11/G11)*K11,0)</f>
        <v>350</v>
      </c>
    </row>
    <row r="12" spans="1:15" ht="13.5" customHeight="1" thickBot="1">
      <c r="A12" s="659"/>
      <c r="B12" s="669"/>
      <c r="C12" s="53"/>
      <c r="D12" s="53"/>
      <c r="E12" s="53"/>
      <c r="F12" s="140"/>
      <c r="G12" s="141">
        <f>(F12-E12)+1</f>
        <v>1</v>
      </c>
      <c r="H12" s="142"/>
      <c r="I12" s="141">
        <f t="shared" si="0"/>
        <v>0</v>
      </c>
      <c r="J12" s="143"/>
      <c r="K12" s="201">
        <v>0</v>
      </c>
      <c r="L12" s="144">
        <f>ROUNDDOWN(J12*(I12/G12)*K12,0)</f>
        <v>0</v>
      </c>
    </row>
    <row r="13" spans="1:15" ht="21" customHeight="1" thickBot="1">
      <c r="A13" s="658"/>
      <c r="B13" s="155" t="s">
        <v>32</v>
      </c>
      <c r="C13" s="156"/>
      <c r="D13" s="156"/>
      <c r="E13" s="156"/>
      <c r="F13" s="157"/>
      <c r="G13" s="157"/>
      <c r="H13" s="157"/>
      <c r="I13" s="158"/>
      <c r="J13" s="159">
        <f>SUM(J10:J12)*0.4</f>
        <v>800</v>
      </c>
      <c r="K13" s="198"/>
      <c r="L13" s="160">
        <f>SUM(L10:L12)</f>
        <v>1247</v>
      </c>
    </row>
    <row r="14" spans="1:15" ht="21" customHeight="1" thickBot="1">
      <c r="A14" s="665" t="s">
        <v>184</v>
      </c>
      <c r="B14" s="666"/>
      <c r="C14" s="161"/>
      <c r="D14" s="161"/>
      <c r="E14" s="161"/>
      <c r="F14" s="162"/>
      <c r="G14" s="162"/>
      <c r="H14" s="162"/>
      <c r="I14" s="163"/>
      <c r="J14" s="164"/>
      <c r="K14" s="199"/>
      <c r="L14" s="165">
        <f>SUM(L9+L13)</f>
        <v>2747</v>
      </c>
    </row>
    <row r="15" spans="1:15" ht="13.5" customHeight="1">
      <c r="A15" s="663" t="s">
        <v>174</v>
      </c>
      <c r="B15" s="667" t="s">
        <v>226</v>
      </c>
      <c r="C15" s="60"/>
      <c r="D15" s="60" t="s">
        <v>224</v>
      </c>
      <c r="E15" s="145">
        <v>44621</v>
      </c>
      <c r="F15" s="145">
        <v>46022</v>
      </c>
      <c r="G15" s="146">
        <f>(H15-E15)+1</f>
        <v>671</v>
      </c>
      <c r="H15" s="145">
        <v>45291</v>
      </c>
      <c r="I15" s="146">
        <f>ROUND(IF(AND(H15&lt;=$F$3,E15&lt;=$F$4),H15-$F$4+1,IF(AND(H15&lt;=$F$3,E15&gt;=$F$4),H15-E15+1,IF(AND(H15&gt;=$F$3,E15&gt;=$F$4),$F$3-E15+1,IF(AND(H15&gt;=$F$3,E15&lt;=$F$4),$F$3-$F$4+1,)))),0)</f>
        <v>671</v>
      </c>
      <c r="J15" s="147">
        <v>500</v>
      </c>
      <c r="K15" s="202">
        <v>1</v>
      </c>
      <c r="L15" s="148">
        <f>ROUNDDOWN(J15*(I15/G15)*K15,0)</f>
        <v>500</v>
      </c>
      <c r="N15" s="204"/>
      <c r="O15" s="204"/>
    </row>
    <row r="16" spans="1:15" ht="13.5" customHeight="1">
      <c r="A16" s="663"/>
      <c r="B16" s="668"/>
      <c r="C16" s="55"/>
      <c r="D16" s="55" t="s">
        <v>437</v>
      </c>
      <c r="E16" s="95">
        <v>44540</v>
      </c>
      <c r="F16" s="95">
        <v>46388</v>
      </c>
      <c r="G16" s="137">
        <f>(H16-E16)+1</f>
        <v>753</v>
      </c>
      <c r="H16" s="145">
        <v>45292</v>
      </c>
      <c r="I16" s="137">
        <f t="shared" ref="I16:I21" si="1">ROUND(IF(AND(H16&lt;=$F$3,E16&lt;=$F$4),H16-$F$4+1,IF(AND(H16&lt;=$F$3,E16&gt;=$F$4),H16-E16+1,IF(AND(H16&gt;=$F$3,E16&gt;=$F$4),$F$3-E16+1,IF(AND(H16&gt;=$F$3,E16&lt;=$F$4),$F$3-$F$4+1,)))),0)</f>
        <v>730</v>
      </c>
      <c r="J16" s="59">
        <v>300</v>
      </c>
      <c r="K16" s="201">
        <v>1</v>
      </c>
      <c r="L16" s="148">
        <f>ROUNDDOWN(J16*(I16/G16)*K16,0)</f>
        <v>290</v>
      </c>
      <c r="N16" s="204"/>
      <c r="O16" s="204"/>
    </row>
    <row r="17" spans="1:15" ht="13.5" customHeight="1" thickBot="1">
      <c r="A17" s="663"/>
      <c r="B17" s="669"/>
      <c r="C17" s="53"/>
      <c r="D17" s="53"/>
      <c r="E17" s="140"/>
      <c r="F17" s="140"/>
      <c r="G17" s="141">
        <f>(H17-E17)+1</f>
        <v>1</v>
      </c>
      <c r="H17" s="140"/>
      <c r="I17" s="141">
        <f t="shared" si="1"/>
        <v>-44562</v>
      </c>
      <c r="J17" s="143"/>
      <c r="K17" s="203">
        <v>0</v>
      </c>
      <c r="L17" s="148">
        <f>ROUNDDOWN(J17*(I17/G17)*K17,0)</f>
        <v>0</v>
      </c>
      <c r="N17" s="204"/>
      <c r="O17" s="204"/>
    </row>
    <row r="18" spans="1:15" ht="20.25" customHeight="1" thickBot="1">
      <c r="A18" s="664"/>
      <c r="B18" s="149" t="s">
        <v>32</v>
      </c>
      <c r="C18" s="150"/>
      <c r="D18" s="150"/>
      <c r="E18" s="150"/>
      <c r="F18" s="151"/>
      <c r="G18" s="151"/>
      <c r="H18" s="151"/>
      <c r="I18" s="152"/>
      <c r="J18" s="153">
        <f>SUM(J15:J17)</f>
        <v>800</v>
      </c>
      <c r="K18" s="197"/>
      <c r="L18" s="154">
        <f>SUM(L15:L17)</f>
        <v>790</v>
      </c>
    </row>
    <row r="19" spans="1:15" ht="13.5" customHeight="1">
      <c r="A19" s="663"/>
      <c r="B19" s="667" t="s">
        <v>225</v>
      </c>
      <c r="C19" s="60"/>
      <c r="D19" s="60" t="s">
        <v>437</v>
      </c>
      <c r="E19" s="145">
        <v>44621</v>
      </c>
      <c r="F19" s="145">
        <v>46022</v>
      </c>
      <c r="G19" s="146">
        <f>(H19-E19)+1</f>
        <v>611</v>
      </c>
      <c r="H19" s="145">
        <v>45231</v>
      </c>
      <c r="I19" s="146">
        <f t="shared" si="1"/>
        <v>611</v>
      </c>
      <c r="J19" s="147">
        <v>500</v>
      </c>
      <c r="K19" s="202">
        <v>1</v>
      </c>
      <c r="L19" s="148">
        <f>ROUNDDOWN(J19*(I19/G19)*K19,0)</f>
        <v>500</v>
      </c>
    </row>
    <row r="20" spans="1:15" ht="13.5" customHeight="1">
      <c r="A20" s="663"/>
      <c r="B20" s="675"/>
      <c r="C20" s="351"/>
      <c r="D20" s="55" t="s">
        <v>438</v>
      </c>
      <c r="E20" s="361">
        <v>44166</v>
      </c>
      <c r="F20" s="361">
        <v>46387</v>
      </c>
      <c r="G20" s="362">
        <f>(H20-E20)+1</f>
        <v>1187</v>
      </c>
      <c r="H20" s="361">
        <v>45352</v>
      </c>
      <c r="I20" s="146">
        <f t="shared" si="1"/>
        <v>790</v>
      </c>
      <c r="J20" s="363">
        <v>1000</v>
      </c>
      <c r="K20" s="202">
        <v>0.7</v>
      </c>
      <c r="L20" s="148">
        <f>ROUNDDOWN(J20*(I20/G20)*K20,0)</f>
        <v>465</v>
      </c>
    </row>
    <row r="21" spans="1:15" ht="13.5" customHeight="1" thickBot="1">
      <c r="A21" s="663"/>
      <c r="B21" s="669"/>
      <c r="C21" s="53"/>
      <c r="D21" s="53"/>
      <c r="E21" s="140"/>
      <c r="F21" s="140"/>
      <c r="G21" s="141">
        <f>(H21-E21)+1</f>
        <v>1</v>
      </c>
      <c r="H21" s="140"/>
      <c r="I21" s="146">
        <f t="shared" si="1"/>
        <v>-44562</v>
      </c>
      <c r="J21" s="143"/>
      <c r="K21" s="202">
        <v>0</v>
      </c>
      <c r="L21" s="148">
        <f>ROUNDDOWN(J21*(I21/G21)*K21,0)</f>
        <v>0</v>
      </c>
    </row>
    <row r="22" spans="1:15" ht="19.5" customHeight="1" thickBot="1">
      <c r="A22" s="664"/>
      <c r="B22" s="149" t="s">
        <v>32</v>
      </c>
      <c r="C22" s="150"/>
      <c r="D22" s="150"/>
      <c r="E22" s="150"/>
      <c r="F22" s="151"/>
      <c r="G22" s="151"/>
      <c r="H22" s="151"/>
      <c r="I22" s="151"/>
      <c r="J22" s="153">
        <f>SUM(J19:J21)*0.4</f>
        <v>600</v>
      </c>
      <c r="K22" s="197"/>
      <c r="L22" s="154">
        <f>SUM(L19:L21)</f>
        <v>965</v>
      </c>
    </row>
    <row r="23" spans="1:15" s="110" customFormat="1" ht="22.5" customHeight="1" thickBot="1">
      <c r="A23" s="670" t="s">
        <v>184</v>
      </c>
      <c r="B23" s="671"/>
      <c r="C23" s="166"/>
      <c r="D23" s="166"/>
      <c r="E23" s="166"/>
      <c r="F23" s="166"/>
      <c r="G23" s="166"/>
      <c r="H23" s="166"/>
      <c r="I23" s="166"/>
      <c r="J23" s="167"/>
      <c r="K23" s="200"/>
      <c r="L23" s="200">
        <f>SUM(L18+L22)</f>
        <v>1755</v>
      </c>
      <c r="M23" s="402" t="s">
        <v>545</v>
      </c>
    </row>
    <row r="24" spans="1:15" s="29" customFormat="1" ht="27" customHeight="1" thickBot="1">
      <c r="A24" s="661" t="s">
        <v>185</v>
      </c>
      <c r="B24" s="662"/>
      <c r="C24" s="138"/>
      <c r="D24" s="138"/>
      <c r="E24" s="138"/>
      <c r="F24" s="138"/>
      <c r="G24" s="138"/>
      <c r="H24" s="138"/>
      <c r="I24" s="138"/>
      <c r="J24" s="139"/>
      <c r="K24" s="139"/>
      <c r="L24" s="409">
        <f>L14+L23</f>
        <v>4502</v>
      </c>
      <c r="M24" s="410">
        <v>0.3</v>
      </c>
    </row>
    <row r="25" spans="1:15" s="29" customFormat="1" ht="27" customHeight="1" thickBot="1">
      <c r="A25" s="680" t="s">
        <v>548</v>
      </c>
      <c r="B25" s="681"/>
      <c r="C25" s="138"/>
      <c r="D25" s="138"/>
      <c r="E25" s="138"/>
      <c r="F25" s="138"/>
      <c r="G25" s="138"/>
      <c r="H25" s="138"/>
      <c r="I25" s="138"/>
      <c r="J25" s="139"/>
      <c r="K25" s="139"/>
      <c r="L25" s="412">
        <f>ROUND(L24*M24,2)</f>
        <v>1350.6</v>
      </c>
      <c r="M25" s="411"/>
    </row>
    <row r="26" spans="1:15" s="29" customFormat="1" ht="27" customHeight="1" thickBot="1">
      <c r="A26" s="676" t="s">
        <v>348</v>
      </c>
      <c r="B26" s="677"/>
      <c r="C26" s="677"/>
      <c r="D26" s="677"/>
      <c r="E26" s="677"/>
      <c r="F26" s="677"/>
      <c r="G26" s="677"/>
      <c r="H26" s="677"/>
      <c r="I26" s="677"/>
      <c r="J26" s="677"/>
      <c r="K26" s="677"/>
      <c r="L26" s="322">
        <f>IF(L25="","",IF(L25&gt;=14000,60,IF(L25&gt;=12000,54,IF(L25&gt;=10000,48,IF(L25&gt;=8000,42,IF(L25&lt;8000,36))))))</f>
        <v>36</v>
      </c>
    </row>
    <row r="27" spans="1:15" s="29" customFormat="1" ht="27" customHeight="1" thickTop="1" thickBot="1">
      <c r="A27" s="321"/>
      <c r="B27" s="321"/>
      <c r="C27" s="321"/>
      <c r="D27" s="321"/>
      <c r="E27" s="321"/>
      <c r="F27" s="321"/>
      <c r="G27" s="321"/>
      <c r="H27" s="678" t="s">
        <v>349</v>
      </c>
      <c r="I27" s="679"/>
      <c r="J27" s="679"/>
      <c r="K27" s="679"/>
      <c r="L27" s="413">
        <f>ROUND(L26*0.1,2)</f>
        <v>3.6</v>
      </c>
    </row>
    <row r="28" spans="1:15" ht="14.25" thickTop="1">
      <c r="A28" s="14" t="s">
        <v>564</v>
      </c>
      <c r="L28" s="414"/>
    </row>
    <row r="29" spans="1:15">
      <c r="L29" s="414"/>
    </row>
    <row r="30" spans="1:15" ht="18.75">
      <c r="A30" s="656" t="s">
        <v>192</v>
      </c>
      <c r="B30" s="656"/>
      <c r="C30" s="656"/>
      <c r="D30" s="656"/>
      <c r="E30" s="656"/>
      <c r="F30" s="656"/>
      <c r="G30" s="168"/>
      <c r="H30" s="168"/>
      <c r="I30" s="168"/>
      <c r="J30" s="168"/>
      <c r="K30" s="168"/>
      <c r="L30" s="168"/>
    </row>
    <row r="31" spans="1:15" ht="14.25">
      <c r="A31" s="181" t="s">
        <v>205</v>
      </c>
    </row>
    <row r="33" spans="1:6">
      <c r="A33" s="253" t="s">
        <v>274</v>
      </c>
      <c r="B33" s="253" t="s">
        <v>402</v>
      </c>
      <c r="C33" s="253"/>
      <c r="D33" s="253"/>
      <c r="E33" s="253"/>
      <c r="F33" s="253"/>
    </row>
    <row r="34" spans="1:6">
      <c r="A34" s="253"/>
      <c r="B34" s="253" t="s">
        <v>403</v>
      </c>
      <c r="C34" s="253"/>
      <c r="D34" s="253"/>
      <c r="E34" s="253"/>
      <c r="F34" s="253"/>
    </row>
    <row r="44" spans="1:6">
      <c r="E44" s="252"/>
    </row>
  </sheetData>
  <mergeCells count="24">
    <mergeCell ref="A1:L1"/>
    <mergeCell ref="C2:C5"/>
    <mergeCell ref="D2:D5"/>
    <mergeCell ref="L2:L5"/>
    <mergeCell ref="J2:J5"/>
    <mergeCell ref="I2:I5"/>
    <mergeCell ref="G2:G5"/>
    <mergeCell ref="H2:H5"/>
    <mergeCell ref="K2:K5"/>
    <mergeCell ref="A30:F30"/>
    <mergeCell ref="A6:A13"/>
    <mergeCell ref="E2:F2"/>
    <mergeCell ref="A24:B24"/>
    <mergeCell ref="A15:A22"/>
    <mergeCell ref="A14:B14"/>
    <mergeCell ref="B10:B12"/>
    <mergeCell ref="B15:B17"/>
    <mergeCell ref="A23:B23"/>
    <mergeCell ref="B6:B8"/>
    <mergeCell ref="A2:B5"/>
    <mergeCell ref="B19:B21"/>
    <mergeCell ref="A26:K26"/>
    <mergeCell ref="H27:K27"/>
    <mergeCell ref="A25:B25"/>
  </mergeCells>
  <phoneticPr fontId="12" type="noConversion"/>
  <printOptions horizontalCentered="1"/>
  <pageMargins left="0.19" right="0.31" top="0.73" bottom="0.62" header="0.51181102362204722" footer="0.51181102362204722"/>
  <pageSetup paperSize="9" scale="85" orientation="landscape" horizontalDpi="300" verticalDpi="30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>
    <tabColor indexed="14"/>
  </sheetPr>
  <dimension ref="A1:K30"/>
  <sheetViews>
    <sheetView zoomScaleNormal="100" workbookViewId="0">
      <selection sqref="A1:K1"/>
    </sheetView>
  </sheetViews>
  <sheetFormatPr defaultRowHeight="13.5"/>
  <cols>
    <col min="1" max="1" width="4.77734375" style="14" customWidth="1"/>
    <col min="2" max="2" width="5.88671875" style="14" customWidth="1"/>
    <col min="3" max="3" width="8.21875" style="14" customWidth="1"/>
    <col min="4" max="4" width="6.77734375" style="14" customWidth="1"/>
    <col min="5" max="5" width="5.6640625" style="14" customWidth="1"/>
    <col min="6" max="6" width="9.5546875" style="14" customWidth="1"/>
    <col min="7" max="7" width="13.44140625" style="14" customWidth="1"/>
    <col min="8" max="8" width="9.77734375" style="14" customWidth="1"/>
    <col min="9" max="9" width="13.77734375" style="14" customWidth="1"/>
    <col min="10" max="10" width="12.33203125" style="14" customWidth="1"/>
    <col min="11" max="11" width="17.6640625" style="14" customWidth="1"/>
    <col min="12" max="16384" width="8.88671875" style="14"/>
  </cols>
  <sheetData>
    <row r="1" spans="1:11" ht="18.75">
      <c r="A1" s="575" t="s">
        <v>351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</row>
    <row r="3" spans="1:11" s="41" customFormat="1" ht="27.75" customHeight="1">
      <c r="A3" s="702" t="s">
        <v>42</v>
      </c>
      <c r="B3" s="703"/>
      <c r="C3" s="707" t="s">
        <v>200</v>
      </c>
      <c r="D3" s="635" t="s">
        <v>30</v>
      </c>
      <c r="E3" s="635" t="s">
        <v>13</v>
      </c>
      <c r="F3" s="635" t="s">
        <v>31</v>
      </c>
      <c r="G3" s="635" t="s">
        <v>92</v>
      </c>
      <c r="H3" s="635" t="s">
        <v>90</v>
      </c>
      <c r="I3" s="635"/>
      <c r="J3" s="706" t="s">
        <v>29</v>
      </c>
      <c r="K3" s="635" t="s">
        <v>91</v>
      </c>
    </row>
    <row r="4" spans="1:11" s="41" customFormat="1" ht="28.5" customHeight="1">
      <c r="A4" s="704"/>
      <c r="B4" s="705"/>
      <c r="C4" s="708"/>
      <c r="D4" s="635"/>
      <c r="E4" s="635"/>
      <c r="F4" s="635"/>
      <c r="G4" s="635"/>
      <c r="H4" s="61" t="s">
        <v>93</v>
      </c>
      <c r="I4" s="62" t="s">
        <v>94</v>
      </c>
      <c r="J4" s="635"/>
      <c r="K4" s="635"/>
    </row>
    <row r="5" spans="1:11" s="41" customFormat="1" ht="15" customHeight="1">
      <c r="A5" s="699" t="s">
        <v>281</v>
      </c>
      <c r="B5" s="63" t="s">
        <v>14</v>
      </c>
      <c r="C5" s="63"/>
      <c r="D5" s="42"/>
      <c r="E5" s="42"/>
      <c r="F5" s="42"/>
      <c r="G5" s="42"/>
      <c r="H5" s="42"/>
      <c r="I5" s="42"/>
      <c r="J5" s="42"/>
      <c r="K5" s="42"/>
    </row>
    <row r="6" spans="1:11" s="41" customFormat="1" ht="15" customHeight="1">
      <c r="A6" s="700"/>
      <c r="B6" s="63" t="s">
        <v>15</v>
      </c>
      <c r="C6" s="63"/>
      <c r="D6" s="42"/>
      <c r="E6" s="42"/>
      <c r="F6" s="42"/>
      <c r="G6" s="42"/>
      <c r="H6" s="42"/>
      <c r="I6" s="42"/>
      <c r="J6" s="42"/>
      <c r="K6" s="42"/>
    </row>
    <row r="7" spans="1:11" s="41" customFormat="1" ht="15" customHeight="1">
      <c r="A7" s="700"/>
      <c r="B7" s="63" t="s">
        <v>15</v>
      </c>
      <c r="C7" s="63"/>
      <c r="D7" s="42"/>
      <c r="E7" s="42"/>
      <c r="F7" s="42"/>
      <c r="G7" s="42"/>
      <c r="H7" s="42"/>
      <c r="I7" s="42"/>
      <c r="J7" s="42"/>
      <c r="K7" s="42"/>
    </row>
    <row r="8" spans="1:11" s="41" customFormat="1" ht="15" customHeight="1">
      <c r="A8" s="700"/>
      <c r="B8" s="63" t="s">
        <v>15</v>
      </c>
      <c r="C8" s="63"/>
      <c r="D8" s="42"/>
      <c r="E8" s="42"/>
      <c r="F8" s="42"/>
      <c r="G8" s="42"/>
      <c r="H8" s="42"/>
      <c r="I8" s="42"/>
      <c r="J8" s="42"/>
      <c r="K8" s="42"/>
    </row>
    <row r="9" spans="1:11" s="41" customFormat="1" ht="15" customHeight="1">
      <c r="A9" s="700"/>
      <c r="B9" s="63" t="s">
        <v>15</v>
      </c>
      <c r="C9" s="63"/>
      <c r="D9" s="42"/>
      <c r="E9" s="42"/>
      <c r="F9" s="42"/>
      <c r="G9" s="42"/>
      <c r="H9" s="42"/>
      <c r="I9" s="42"/>
      <c r="J9" s="42"/>
      <c r="K9" s="42"/>
    </row>
    <row r="10" spans="1:11" s="41" customFormat="1" ht="15" customHeight="1">
      <c r="A10" s="700"/>
      <c r="B10" s="63" t="s">
        <v>15</v>
      </c>
      <c r="C10" s="63"/>
      <c r="D10" s="42"/>
      <c r="E10" s="42"/>
      <c r="F10" s="42"/>
      <c r="G10" s="42"/>
      <c r="H10" s="42"/>
      <c r="I10" s="42"/>
      <c r="J10" s="42"/>
      <c r="K10" s="42"/>
    </row>
    <row r="11" spans="1:11" s="41" customFormat="1" ht="15" customHeight="1">
      <c r="A11" s="701"/>
      <c r="B11" s="63" t="s">
        <v>15</v>
      </c>
      <c r="C11" s="63"/>
      <c r="D11" s="42"/>
      <c r="E11" s="42"/>
      <c r="F11" s="42"/>
      <c r="G11" s="42"/>
      <c r="H11" s="42"/>
      <c r="I11" s="42"/>
      <c r="J11" s="42"/>
      <c r="K11" s="42"/>
    </row>
    <row r="12" spans="1:11" s="41" customFormat="1" ht="15" customHeight="1">
      <c r="A12" s="697" t="s">
        <v>282</v>
      </c>
      <c r="B12" s="63" t="s">
        <v>14</v>
      </c>
      <c r="C12" s="63"/>
      <c r="D12" s="42"/>
      <c r="E12" s="42"/>
      <c r="F12" s="42"/>
      <c r="G12" s="42"/>
      <c r="H12" s="42"/>
      <c r="I12" s="42"/>
      <c r="J12" s="42"/>
      <c r="K12" s="42"/>
    </row>
    <row r="13" spans="1:11" s="41" customFormat="1" ht="15" customHeight="1">
      <c r="A13" s="698"/>
      <c r="B13" s="63" t="s">
        <v>15</v>
      </c>
      <c r="C13" s="63"/>
      <c r="D13" s="42"/>
      <c r="E13" s="42"/>
      <c r="F13" s="42"/>
      <c r="G13" s="42"/>
      <c r="H13" s="42"/>
      <c r="I13" s="42"/>
      <c r="J13" s="42"/>
      <c r="K13" s="42"/>
    </row>
    <row r="14" spans="1:11" s="41" customFormat="1" ht="15" customHeight="1">
      <c r="A14" s="698"/>
      <c r="B14" s="63" t="s">
        <v>15</v>
      </c>
      <c r="C14" s="63"/>
      <c r="D14" s="42"/>
      <c r="E14" s="42"/>
      <c r="F14" s="42"/>
      <c r="G14" s="42"/>
      <c r="H14" s="42"/>
      <c r="I14" s="42"/>
      <c r="J14" s="42"/>
      <c r="K14" s="42"/>
    </row>
    <row r="15" spans="1:11" s="41" customFormat="1" ht="15" customHeight="1">
      <c r="A15" s="698"/>
      <c r="B15" s="63" t="s">
        <v>15</v>
      </c>
      <c r="C15" s="63"/>
      <c r="D15" s="42"/>
      <c r="E15" s="42"/>
      <c r="F15" s="42"/>
      <c r="G15" s="42"/>
      <c r="H15" s="42"/>
      <c r="I15" s="42"/>
      <c r="J15" s="42"/>
      <c r="K15" s="42"/>
    </row>
    <row r="16" spans="1:11" s="41" customFormat="1" ht="15" customHeight="1">
      <c r="A16" s="698"/>
      <c r="B16" s="63" t="s">
        <v>15</v>
      </c>
      <c r="C16" s="63"/>
      <c r="D16" s="42"/>
      <c r="E16" s="42"/>
      <c r="F16" s="42"/>
      <c r="G16" s="42"/>
      <c r="H16" s="42"/>
      <c r="I16" s="42"/>
      <c r="J16" s="42"/>
      <c r="K16" s="42"/>
    </row>
    <row r="17" spans="1:11" s="41" customFormat="1" ht="15" customHeight="1">
      <c r="A17" s="698"/>
      <c r="B17" s="63" t="s">
        <v>15</v>
      </c>
      <c r="C17" s="63"/>
      <c r="D17" s="42"/>
      <c r="E17" s="42"/>
      <c r="F17" s="42"/>
      <c r="G17" s="42"/>
      <c r="H17" s="42"/>
      <c r="I17" s="42"/>
      <c r="J17" s="42"/>
      <c r="K17" s="42"/>
    </row>
    <row r="18" spans="1:11" s="41" customFormat="1" ht="15" customHeight="1">
      <c r="A18" s="698"/>
      <c r="B18" s="63" t="s">
        <v>15</v>
      </c>
      <c r="C18" s="63"/>
      <c r="D18" s="42"/>
      <c r="E18" s="42"/>
      <c r="F18" s="42"/>
      <c r="G18" s="42"/>
      <c r="H18" s="42"/>
      <c r="I18" s="42"/>
      <c r="J18" s="42"/>
      <c r="K18" s="42"/>
    </row>
    <row r="19" spans="1:11" s="41" customFormat="1" ht="15" customHeight="1">
      <c r="A19" s="698"/>
      <c r="B19" s="63" t="s">
        <v>15</v>
      </c>
      <c r="C19" s="63"/>
      <c r="D19" s="42"/>
      <c r="E19" s="42"/>
      <c r="F19" s="42"/>
      <c r="G19" s="42"/>
      <c r="H19" s="42"/>
      <c r="I19" s="42"/>
      <c r="J19" s="42"/>
      <c r="K19" s="42"/>
    </row>
    <row r="20" spans="1:11" s="29" customFormat="1" ht="9.75" customHeight="1"/>
    <row r="21" spans="1:11" s="29" customFormat="1" ht="16.5" customHeight="1"/>
    <row r="22" spans="1:11" s="29" customFormat="1" ht="16.5" customHeight="1">
      <c r="A22" s="696" t="s">
        <v>150</v>
      </c>
      <c r="B22" s="696"/>
      <c r="C22" s="696"/>
      <c r="D22" s="696"/>
      <c r="E22" s="696"/>
      <c r="F22" s="696"/>
      <c r="G22" s="696"/>
    </row>
    <row r="23" spans="1:11" s="29" customFormat="1" ht="16.5" customHeight="1">
      <c r="A23" s="696" t="s">
        <v>153</v>
      </c>
      <c r="B23" s="696"/>
      <c r="C23" s="696"/>
      <c r="D23" s="696"/>
      <c r="E23" s="696"/>
      <c r="F23" s="696"/>
      <c r="G23" s="696"/>
    </row>
    <row r="24" spans="1:11" s="29" customFormat="1" ht="16.5" customHeight="1">
      <c r="A24" s="696" t="s">
        <v>151</v>
      </c>
      <c r="B24" s="696"/>
      <c r="C24" s="696"/>
      <c r="D24" s="696"/>
      <c r="E24" s="696"/>
      <c r="F24" s="696"/>
      <c r="G24" s="696"/>
    </row>
    <row r="25" spans="1:11" s="29" customFormat="1" ht="16.5" customHeight="1">
      <c r="A25" s="696" t="s">
        <v>152</v>
      </c>
      <c r="B25" s="696"/>
      <c r="C25" s="696"/>
      <c r="D25" s="696"/>
      <c r="E25" s="696"/>
      <c r="F25" s="696"/>
      <c r="G25" s="696"/>
    </row>
    <row r="26" spans="1:11" s="29" customFormat="1" ht="14.25"/>
    <row r="27" spans="1:11" s="29" customFormat="1" ht="21" customHeight="1">
      <c r="A27" s="195" t="s">
        <v>401</v>
      </c>
      <c r="B27" s="196"/>
      <c r="C27" s="196"/>
      <c r="D27" s="196"/>
      <c r="E27" s="196"/>
      <c r="F27" s="196"/>
      <c r="G27" s="196"/>
    </row>
    <row r="28" spans="1:11">
      <c r="A28" s="338"/>
      <c r="B28" s="339"/>
      <c r="C28" s="339"/>
      <c r="D28" s="339"/>
      <c r="E28" s="339"/>
      <c r="F28" s="339"/>
      <c r="G28" s="339"/>
      <c r="H28" s="340"/>
      <c r="I28" s="340"/>
    </row>
    <row r="30" spans="1:11" ht="17.25" customHeight="1">
      <c r="A30" s="249" t="s">
        <v>275</v>
      </c>
      <c r="B30" s="249"/>
      <c r="C30" s="249"/>
      <c r="D30" s="249"/>
      <c r="E30" s="249"/>
    </row>
  </sheetData>
  <mergeCells count="16">
    <mergeCell ref="H3:I3"/>
    <mergeCell ref="J3:J4"/>
    <mergeCell ref="A1:K1"/>
    <mergeCell ref="K3:K4"/>
    <mergeCell ref="F3:F4"/>
    <mergeCell ref="C3:C4"/>
    <mergeCell ref="G3:G4"/>
    <mergeCell ref="A25:G25"/>
    <mergeCell ref="A12:A19"/>
    <mergeCell ref="E3:E4"/>
    <mergeCell ref="A5:A11"/>
    <mergeCell ref="A3:B4"/>
    <mergeCell ref="D3:D4"/>
    <mergeCell ref="A22:G22"/>
    <mergeCell ref="A23:G23"/>
    <mergeCell ref="A24:G24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300" verticalDpi="3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tabColor indexed="52"/>
  </sheetPr>
  <dimension ref="A1:I27"/>
  <sheetViews>
    <sheetView zoomScaleNormal="100" zoomScaleSheetLayoutView="100" workbookViewId="0">
      <selection activeCell="F6" sqref="F6"/>
    </sheetView>
  </sheetViews>
  <sheetFormatPr defaultRowHeight="12"/>
  <cols>
    <col min="1" max="1" width="5.77734375" style="17" customWidth="1"/>
    <col min="2" max="2" width="6.33203125" style="17" customWidth="1"/>
    <col min="3" max="5" width="15.77734375" style="17" customWidth="1"/>
    <col min="6" max="8" width="15.77734375" style="18" customWidth="1"/>
    <col min="9" max="9" width="15.77734375" style="17" customWidth="1"/>
    <col min="10" max="16384" width="8.88671875" style="17"/>
  </cols>
  <sheetData>
    <row r="1" spans="1:9" ht="22.5" customHeight="1">
      <c r="B1" s="648" t="s">
        <v>352</v>
      </c>
      <c r="C1" s="648"/>
      <c r="D1" s="648"/>
      <c r="E1" s="648"/>
      <c r="F1" s="648"/>
      <c r="G1" s="648"/>
      <c r="H1" s="648"/>
      <c r="I1" s="648"/>
    </row>
    <row r="2" spans="1:9" ht="22.5" customHeight="1">
      <c r="B2" s="111"/>
      <c r="C2" s="72"/>
      <c r="D2" s="72"/>
      <c r="E2" s="72"/>
      <c r="F2" s="72"/>
      <c r="G2" s="72"/>
      <c r="H2" s="72"/>
      <c r="I2" s="72"/>
    </row>
    <row r="3" spans="1:9" ht="30" customHeight="1">
      <c r="A3" s="709" t="s">
        <v>42</v>
      </c>
      <c r="B3" s="709"/>
      <c r="C3" s="685" t="s">
        <v>147</v>
      </c>
      <c r="D3" s="709" t="s">
        <v>110</v>
      </c>
      <c r="E3" s="709" t="s">
        <v>111</v>
      </c>
      <c r="F3" s="716" t="s">
        <v>272</v>
      </c>
      <c r="G3" s="717"/>
      <c r="H3" s="720" t="s">
        <v>273</v>
      </c>
      <c r="I3" s="721"/>
    </row>
    <row r="4" spans="1:9" ht="50.25" customHeight="1">
      <c r="A4" s="709"/>
      <c r="B4" s="709"/>
      <c r="C4" s="686"/>
      <c r="D4" s="709"/>
      <c r="E4" s="709"/>
      <c r="F4" s="718"/>
      <c r="G4" s="719"/>
      <c r="H4" s="722"/>
      <c r="I4" s="723"/>
    </row>
    <row r="5" spans="1:9" ht="30" customHeight="1">
      <c r="A5" s="709"/>
      <c r="B5" s="709"/>
      <c r="C5" s="687"/>
      <c r="D5" s="709"/>
      <c r="E5" s="709"/>
      <c r="F5" s="89" t="s">
        <v>112</v>
      </c>
      <c r="G5" s="89" t="s">
        <v>113</v>
      </c>
      <c r="H5" s="175" t="s">
        <v>112</v>
      </c>
      <c r="I5" s="176" t="s">
        <v>149</v>
      </c>
    </row>
    <row r="6" spans="1:9" ht="33" customHeight="1">
      <c r="A6" s="713" t="s">
        <v>287</v>
      </c>
      <c r="B6" s="90" t="s">
        <v>14</v>
      </c>
      <c r="C6" s="90" t="s">
        <v>148</v>
      </c>
      <c r="D6" s="90" t="s">
        <v>160</v>
      </c>
      <c r="E6" s="77" t="s">
        <v>443</v>
      </c>
      <c r="F6" s="91">
        <f>'12-1. 참여기술인 해당(직무)분야경력'!G43</f>
        <v>7000</v>
      </c>
      <c r="G6" s="92">
        <v>19.2</v>
      </c>
      <c r="H6" s="177">
        <f>'12-1. 참여기술인 해당(직무)분야경력'!G34</f>
        <v>6600</v>
      </c>
      <c r="I6" s="178">
        <v>220</v>
      </c>
    </row>
    <row r="7" spans="1:9" ht="30" customHeight="1">
      <c r="A7" s="714"/>
      <c r="B7" s="93" t="s">
        <v>13</v>
      </c>
      <c r="C7" s="90" t="s">
        <v>154</v>
      </c>
      <c r="D7" s="93" t="s">
        <v>160</v>
      </c>
      <c r="E7" s="94" t="s">
        <v>442</v>
      </c>
      <c r="F7" s="91">
        <v>5000</v>
      </c>
      <c r="G7" s="92">
        <v>6</v>
      </c>
      <c r="H7" s="177">
        <f>F7</f>
        <v>5000</v>
      </c>
      <c r="I7" s="178">
        <v>6</v>
      </c>
    </row>
    <row r="8" spans="1:9" ht="30" customHeight="1">
      <c r="A8" s="714"/>
      <c r="B8" s="93" t="s">
        <v>13</v>
      </c>
      <c r="C8" s="90" t="s">
        <v>440</v>
      </c>
      <c r="D8" s="93" t="s">
        <v>441</v>
      </c>
      <c r="E8" s="94" t="s">
        <v>161</v>
      </c>
      <c r="F8" s="91">
        <v>7000</v>
      </c>
      <c r="G8" s="92">
        <v>7</v>
      </c>
      <c r="H8" s="177">
        <f>F8</f>
        <v>7000</v>
      </c>
      <c r="I8" s="178">
        <v>7</v>
      </c>
    </row>
    <row r="9" spans="1:9" ht="30" customHeight="1">
      <c r="A9" s="714"/>
      <c r="B9" s="93" t="s">
        <v>13</v>
      </c>
      <c r="C9" s="90" t="s">
        <v>155</v>
      </c>
      <c r="D9" s="93" t="s">
        <v>159</v>
      </c>
      <c r="E9" s="94" t="s">
        <v>443</v>
      </c>
      <c r="F9" s="91">
        <v>4500</v>
      </c>
      <c r="G9" s="92">
        <v>5</v>
      </c>
      <c r="H9" s="177">
        <f>F9</f>
        <v>4500</v>
      </c>
      <c r="I9" s="178">
        <v>5</v>
      </c>
    </row>
    <row r="10" spans="1:9" ht="30" customHeight="1">
      <c r="A10" s="715"/>
      <c r="B10" s="93" t="s">
        <v>13</v>
      </c>
      <c r="C10" s="90" t="s">
        <v>156</v>
      </c>
      <c r="D10" s="93" t="s">
        <v>158</v>
      </c>
      <c r="E10" s="94" t="s">
        <v>530</v>
      </c>
      <c r="F10" s="91">
        <v>5500</v>
      </c>
      <c r="G10" s="92">
        <v>3</v>
      </c>
      <c r="H10" s="177">
        <f>F10</f>
        <v>5500</v>
      </c>
      <c r="I10" s="178">
        <v>2</v>
      </c>
    </row>
    <row r="11" spans="1:9" ht="30" customHeight="1">
      <c r="A11" s="711" t="s">
        <v>285</v>
      </c>
      <c r="B11" s="712"/>
      <c r="C11" s="90" t="s">
        <v>157</v>
      </c>
      <c r="D11" s="93" t="s">
        <v>160</v>
      </c>
      <c r="E11" s="94" t="s">
        <v>161</v>
      </c>
      <c r="F11" s="91">
        <v>3500</v>
      </c>
      <c r="G11" s="92">
        <f t="shared" ref="G11" si="0">F11/365</f>
        <v>9.5890410958904102</v>
      </c>
      <c r="H11" s="177">
        <f>F11</f>
        <v>3500</v>
      </c>
      <c r="I11" s="178">
        <f t="shared" ref="I11" si="1">H11/30</f>
        <v>116.66666666666667</v>
      </c>
    </row>
    <row r="12" spans="1:9">
      <c r="E12" s="88"/>
    </row>
    <row r="13" spans="1:9">
      <c r="E13" s="88"/>
    </row>
    <row r="14" spans="1:9">
      <c r="A14" s="710" t="s">
        <v>409</v>
      </c>
      <c r="B14" s="710"/>
      <c r="C14" s="710"/>
      <c r="D14" s="710"/>
      <c r="E14" s="710"/>
    </row>
    <row r="15" spans="1:9">
      <c r="E15" s="88"/>
    </row>
    <row r="16" spans="1:9" ht="13.5">
      <c r="A16" s="249" t="s">
        <v>400</v>
      </c>
      <c r="B16" s="249"/>
      <c r="C16" s="250"/>
      <c r="D16" s="250"/>
      <c r="E16" s="88"/>
    </row>
    <row r="17" spans="5:5">
      <c r="E17" s="88"/>
    </row>
    <row r="18" spans="5:5">
      <c r="E18" s="88"/>
    </row>
    <row r="19" spans="5:5">
      <c r="E19" s="88"/>
    </row>
    <row r="20" spans="5:5">
      <c r="E20" s="88"/>
    </row>
    <row r="21" spans="5:5">
      <c r="E21" s="88"/>
    </row>
    <row r="22" spans="5:5">
      <c r="E22" s="88"/>
    </row>
    <row r="23" spans="5:5">
      <c r="E23" s="88"/>
    </row>
    <row r="24" spans="5:5">
      <c r="E24" s="88"/>
    </row>
    <row r="25" spans="5:5">
      <c r="E25" s="88"/>
    </row>
    <row r="26" spans="5:5">
      <c r="E26" s="88"/>
    </row>
    <row r="27" spans="5:5">
      <c r="E27" s="88"/>
    </row>
  </sheetData>
  <mergeCells count="10">
    <mergeCell ref="A14:E14"/>
    <mergeCell ref="A11:B11"/>
    <mergeCell ref="A6:A10"/>
    <mergeCell ref="F3:G4"/>
    <mergeCell ref="H3:I4"/>
    <mergeCell ref="B1:I1"/>
    <mergeCell ref="D3:D5"/>
    <mergeCell ref="E3:E5"/>
    <mergeCell ref="C3:C5"/>
    <mergeCell ref="A3:B5"/>
  </mergeCells>
  <phoneticPr fontId="12" type="noConversion"/>
  <printOptions horizontalCentered="1"/>
  <pageMargins left="0.17" right="0.1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>
    <tabColor indexed="52"/>
  </sheetPr>
  <dimension ref="A1:L46"/>
  <sheetViews>
    <sheetView zoomScaleNormal="100" zoomScaleSheetLayoutView="100" workbookViewId="0">
      <selection activeCell="N22" sqref="N22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0.77734375" customWidth="1"/>
    <col min="9" max="9" width="11.44140625" bestFit="1" customWidth="1"/>
    <col min="10" max="10" width="11.6640625" customWidth="1"/>
    <col min="12" max="12" width="10.6640625" customWidth="1"/>
  </cols>
  <sheetData>
    <row r="1" spans="1:12" ht="14.25">
      <c r="A1" s="724" t="s">
        <v>353</v>
      </c>
      <c r="B1" s="724"/>
      <c r="C1" s="724"/>
      <c r="D1" s="724"/>
      <c r="E1" s="724"/>
      <c r="F1" s="724"/>
      <c r="G1" s="724"/>
    </row>
    <row r="2" spans="1:12" ht="14.25">
      <c r="A2" s="181" t="s">
        <v>204</v>
      </c>
      <c r="B2" s="106"/>
      <c r="C2" s="14"/>
      <c r="D2" s="14"/>
      <c r="E2" s="14"/>
      <c r="F2" s="14"/>
      <c r="G2" s="14"/>
    </row>
    <row r="3" spans="1:12" ht="14.25" thickBot="1">
      <c r="A3" s="122" t="s">
        <v>127</v>
      </c>
      <c r="B3" s="122" t="s">
        <v>221</v>
      </c>
      <c r="C3" s="122" t="s">
        <v>177</v>
      </c>
      <c r="D3" s="122" t="s">
        <v>178</v>
      </c>
      <c r="E3" s="725" t="s">
        <v>179</v>
      </c>
      <c r="F3" s="725"/>
      <c r="G3" s="122" t="s">
        <v>541</v>
      </c>
      <c r="I3" s="230" t="s">
        <v>261</v>
      </c>
    </row>
    <row r="4" spans="1:12" ht="14.25" thickTop="1">
      <c r="A4" s="119" t="s">
        <v>180</v>
      </c>
      <c r="B4" s="119" t="s">
        <v>222</v>
      </c>
      <c r="C4" s="123"/>
      <c r="D4" s="123"/>
      <c r="E4" s="124">
        <v>23012</v>
      </c>
      <c r="F4" s="124">
        <v>23651</v>
      </c>
      <c r="G4" s="125">
        <f>F4-E4+1</f>
        <v>640</v>
      </c>
    </row>
    <row r="5" spans="1:12">
      <c r="A5" s="126"/>
      <c r="B5" s="126"/>
      <c r="C5" s="127"/>
      <c r="D5" s="128"/>
      <c r="E5" s="129">
        <v>23680</v>
      </c>
      <c r="F5" s="129">
        <v>24226</v>
      </c>
      <c r="G5" s="125">
        <f>IF(E5&gt;F4,F5-E5+1,F5-F4)</f>
        <v>547</v>
      </c>
    </row>
    <row r="6" spans="1:12">
      <c r="A6" s="126"/>
      <c r="B6" s="126"/>
      <c r="C6" s="127"/>
      <c r="D6" s="128"/>
      <c r="E6" s="129">
        <v>27061</v>
      </c>
      <c r="F6" s="129">
        <v>27363</v>
      </c>
      <c r="G6" s="125">
        <f t="shared" ref="G6:G19" si="0">IF(E6&gt;F5,F6-E6+1,F6-F5)</f>
        <v>303</v>
      </c>
    </row>
    <row r="7" spans="1:12">
      <c r="A7" s="126"/>
      <c r="B7" s="126"/>
      <c r="C7" s="127"/>
      <c r="D7" s="128"/>
      <c r="E7" s="129">
        <v>27364</v>
      </c>
      <c r="F7" s="129">
        <v>27728</v>
      </c>
      <c r="G7" s="125">
        <f t="shared" si="0"/>
        <v>365</v>
      </c>
      <c r="I7" s="229"/>
    </row>
    <row r="8" spans="1:12">
      <c r="B8" s="126"/>
      <c r="C8" s="127"/>
      <c r="D8" s="128"/>
      <c r="E8" s="129">
        <v>27729</v>
      </c>
      <c r="F8" s="129">
        <v>28125</v>
      </c>
      <c r="G8" s="125">
        <f t="shared" si="0"/>
        <v>397</v>
      </c>
    </row>
    <row r="9" spans="1:12">
      <c r="B9" s="126"/>
      <c r="C9" s="127"/>
      <c r="D9" s="128"/>
      <c r="E9" s="129">
        <v>28126</v>
      </c>
      <c r="F9" s="129">
        <v>28490</v>
      </c>
      <c r="G9" s="125">
        <f t="shared" si="0"/>
        <v>365</v>
      </c>
    </row>
    <row r="10" spans="1:12">
      <c r="A10" s="126"/>
      <c r="B10" s="126"/>
      <c r="C10" s="128"/>
      <c r="D10" s="128"/>
      <c r="E10" s="129">
        <v>28491</v>
      </c>
      <c r="F10" s="129">
        <v>28855</v>
      </c>
      <c r="G10" s="125">
        <f t="shared" si="0"/>
        <v>365</v>
      </c>
    </row>
    <row r="11" spans="1:12">
      <c r="A11" s="126"/>
      <c r="B11" s="126"/>
      <c r="C11" s="128"/>
      <c r="D11" s="128"/>
      <c r="E11" s="129">
        <v>28856</v>
      </c>
      <c r="F11" s="129">
        <v>29189</v>
      </c>
      <c r="G11" s="125">
        <f t="shared" si="0"/>
        <v>334</v>
      </c>
    </row>
    <row r="12" spans="1:12">
      <c r="A12" s="126"/>
      <c r="B12" s="126"/>
      <c r="C12" s="128"/>
      <c r="D12" s="128"/>
      <c r="E12" s="129">
        <v>29190</v>
      </c>
      <c r="F12" s="129">
        <v>29586</v>
      </c>
      <c r="G12" s="125">
        <f t="shared" si="0"/>
        <v>397</v>
      </c>
    </row>
    <row r="13" spans="1:12">
      <c r="A13" s="126"/>
      <c r="B13" s="126"/>
      <c r="C13" s="128"/>
      <c r="D13" s="128"/>
      <c r="E13" s="129">
        <v>29587</v>
      </c>
      <c r="F13" s="129">
        <v>30316</v>
      </c>
      <c r="G13" s="125">
        <f t="shared" si="0"/>
        <v>730</v>
      </c>
    </row>
    <row r="14" spans="1:12">
      <c r="A14" s="126"/>
      <c r="B14" s="126"/>
      <c r="C14" s="128"/>
      <c r="D14" s="128"/>
      <c r="E14" s="129">
        <v>32874</v>
      </c>
      <c r="F14" s="129">
        <v>33969</v>
      </c>
      <c r="G14" s="125">
        <f t="shared" si="0"/>
        <v>1096</v>
      </c>
    </row>
    <row r="15" spans="1:12">
      <c r="A15" s="126"/>
      <c r="B15" s="126"/>
      <c r="C15" s="128"/>
      <c r="D15" s="128"/>
      <c r="E15" s="129">
        <v>33970</v>
      </c>
      <c r="F15" s="129">
        <v>34395</v>
      </c>
      <c r="G15" s="125">
        <f t="shared" si="0"/>
        <v>426</v>
      </c>
      <c r="I15" s="228">
        <v>34395</v>
      </c>
    </row>
    <row r="16" spans="1:12">
      <c r="A16" s="126"/>
      <c r="B16" s="126"/>
      <c r="C16" s="225"/>
      <c r="D16" s="225"/>
      <c r="E16" s="223">
        <v>34060</v>
      </c>
      <c r="F16" s="223">
        <v>34120</v>
      </c>
      <c r="G16" s="224">
        <f t="shared" si="0"/>
        <v>-275</v>
      </c>
      <c r="H16" t="s">
        <v>262</v>
      </c>
      <c r="I16" s="227">
        <v>34120</v>
      </c>
      <c r="J16" s="729" t="s">
        <v>260</v>
      </c>
      <c r="K16" s="730"/>
      <c r="L16" s="730"/>
    </row>
    <row r="17" spans="1:12">
      <c r="A17" s="126"/>
      <c r="B17" s="126"/>
      <c r="C17" s="225"/>
      <c r="D17" s="225"/>
      <c r="E17" s="223">
        <v>34121</v>
      </c>
      <c r="F17" s="223">
        <v>34313</v>
      </c>
      <c r="G17" s="224">
        <f t="shared" si="0"/>
        <v>193</v>
      </c>
      <c r="H17" t="s">
        <v>262</v>
      </c>
      <c r="I17" s="227">
        <v>34313</v>
      </c>
      <c r="J17" s="730"/>
      <c r="K17" s="730"/>
      <c r="L17" s="730"/>
    </row>
    <row r="18" spans="1:12">
      <c r="A18" s="130"/>
      <c r="B18" s="130"/>
      <c r="C18" s="226"/>
      <c r="D18" s="226"/>
      <c r="E18" s="223">
        <v>34121</v>
      </c>
      <c r="F18" s="223">
        <v>34365</v>
      </c>
      <c r="G18" s="224">
        <f t="shared" si="0"/>
        <v>52</v>
      </c>
      <c r="H18" t="s">
        <v>262</v>
      </c>
      <c r="I18" s="227">
        <v>34365</v>
      </c>
      <c r="J18" s="730"/>
      <c r="K18" s="730"/>
      <c r="L18" s="730"/>
    </row>
    <row r="19" spans="1:12">
      <c r="A19" s="126"/>
      <c r="B19" s="126"/>
      <c r="C19" s="128"/>
      <c r="D19" s="128"/>
      <c r="E19" s="129">
        <v>34396</v>
      </c>
      <c r="F19" s="129">
        <v>35060</v>
      </c>
      <c r="G19" s="125">
        <f t="shared" si="0"/>
        <v>665</v>
      </c>
    </row>
    <row r="20" spans="1:12">
      <c r="A20" s="126"/>
      <c r="B20" s="126"/>
      <c r="C20" s="128"/>
      <c r="D20" s="128"/>
      <c r="E20" s="129"/>
      <c r="F20" s="129"/>
      <c r="G20" s="125"/>
    </row>
    <row r="21" spans="1:12">
      <c r="A21" s="126"/>
      <c r="B21" s="126"/>
      <c r="C21" s="128"/>
      <c r="D21" s="128"/>
      <c r="E21" s="129"/>
      <c r="F21" s="129"/>
      <c r="G21" s="125"/>
    </row>
    <row r="22" spans="1:12">
      <c r="A22" s="126"/>
      <c r="B22" s="126"/>
      <c r="C22" s="128"/>
      <c r="D22" s="128"/>
      <c r="E22" s="129"/>
      <c r="F22" s="129"/>
      <c r="G22" s="125"/>
    </row>
    <row r="23" spans="1:12">
      <c r="A23" s="126"/>
      <c r="B23" s="126"/>
      <c r="C23" s="128"/>
      <c r="D23" s="128"/>
      <c r="E23" s="129"/>
      <c r="F23" s="129"/>
      <c r="G23" s="125"/>
    </row>
    <row r="24" spans="1:12">
      <c r="A24" s="126"/>
      <c r="B24" s="126"/>
      <c r="C24" s="128"/>
      <c r="D24" s="128"/>
      <c r="E24" s="129"/>
      <c r="F24" s="129"/>
      <c r="G24" s="125"/>
    </row>
    <row r="25" spans="1:12">
      <c r="A25" s="126"/>
      <c r="B25" s="126"/>
      <c r="C25" s="128"/>
      <c r="D25" s="128"/>
      <c r="E25" s="129"/>
      <c r="F25" s="129"/>
      <c r="G25" s="125"/>
    </row>
    <row r="26" spans="1:12">
      <c r="A26" s="126"/>
      <c r="B26" s="126"/>
      <c r="C26" s="128"/>
      <c r="D26" s="128"/>
      <c r="E26" s="129"/>
      <c r="F26" s="129"/>
      <c r="G26" s="125"/>
    </row>
    <row r="27" spans="1:12">
      <c r="A27" s="126"/>
      <c r="B27" s="126"/>
      <c r="C27" s="128"/>
      <c r="D27" s="128"/>
      <c r="E27" s="129"/>
      <c r="F27" s="129"/>
      <c r="G27" s="125"/>
    </row>
    <row r="28" spans="1:12">
      <c r="A28" s="126"/>
      <c r="B28" s="126"/>
      <c r="C28" s="128"/>
      <c r="D28" s="128"/>
      <c r="E28" s="128"/>
      <c r="F28" s="128"/>
      <c r="G28" s="128"/>
    </row>
    <row r="29" spans="1:12">
      <c r="A29" s="126"/>
      <c r="B29" s="126"/>
      <c r="C29" s="128"/>
      <c r="D29" s="128"/>
      <c r="E29" s="128"/>
      <c r="F29" s="128"/>
      <c r="G29" s="128"/>
    </row>
    <row r="30" spans="1:12">
      <c r="A30" s="126"/>
      <c r="B30" s="126"/>
      <c r="C30" s="128"/>
      <c r="D30" s="128"/>
      <c r="E30" s="128"/>
      <c r="F30" s="128"/>
      <c r="G30" s="128"/>
    </row>
    <row r="31" spans="1:12">
      <c r="A31" s="126"/>
      <c r="B31" s="126"/>
      <c r="C31" s="128"/>
      <c r="D31" s="128"/>
      <c r="E31" s="128"/>
      <c r="F31" s="128"/>
      <c r="G31" s="128"/>
    </row>
    <row r="32" spans="1:12">
      <c r="A32" s="126"/>
      <c r="B32" s="126"/>
      <c r="C32" s="128"/>
      <c r="D32" s="128"/>
      <c r="E32" s="128"/>
      <c r="F32" s="128"/>
      <c r="G32" s="128"/>
    </row>
    <row r="33" spans="1:8">
      <c r="A33" s="126"/>
      <c r="B33" s="126"/>
      <c r="C33" s="128"/>
      <c r="D33" s="128"/>
      <c r="E33" s="131"/>
      <c r="F33" s="131"/>
      <c r="G33" s="131"/>
    </row>
    <row r="34" spans="1:8">
      <c r="A34" s="132" t="s">
        <v>181</v>
      </c>
      <c r="B34" s="727" t="s">
        <v>182</v>
      </c>
      <c r="C34" s="728"/>
      <c r="D34" s="133"/>
      <c r="E34" s="133"/>
      <c r="F34" s="133"/>
      <c r="G34" s="134">
        <f>SUM(G4:G33)</f>
        <v>6600</v>
      </c>
    </row>
    <row r="37" spans="1:8" ht="14.25">
      <c r="A37" s="724" t="s">
        <v>257</v>
      </c>
      <c r="B37" s="724"/>
      <c r="C37" s="724"/>
      <c r="D37" s="724"/>
      <c r="E37" s="724"/>
      <c r="F37" s="724"/>
      <c r="G37" s="724"/>
    </row>
    <row r="39" spans="1:8" ht="14.25" thickBot="1">
      <c r="A39" s="122" t="s">
        <v>127</v>
      </c>
      <c r="B39" s="122" t="s">
        <v>221</v>
      </c>
      <c r="C39" s="122" t="s">
        <v>259</v>
      </c>
      <c r="D39" s="731" t="s">
        <v>271</v>
      </c>
      <c r="E39" s="732"/>
      <c r="F39" s="733"/>
      <c r="G39" s="122" t="s">
        <v>541</v>
      </c>
    </row>
    <row r="40" spans="1:8" ht="14.25" thickTop="1">
      <c r="A40" s="119" t="s">
        <v>180</v>
      </c>
      <c r="B40" s="119" t="s">
        <v>222</v>
      </c>
      <c r="C40" s="243" t="s">
        <v>160</v>
      </c>
      <c r="D40" s="737" t="s">
        <v>444</v>
      </c>
      <c r="E40" s="738"/>
      <c r="F40" s="739"/>
      <c r="G40" s="125">
        <v>6000</v>
      </c>
    </row>
    <row r="41" spans="1:8">
      <c r="A41" s="126"/>
      <c r="B41" s="126"/>
      <c r="C41" s="244" t="s">
        <v>160</v>
      </c>
      <c r="D41" s="740" t="s">
        <v>445</v>
      </c>
      <c r="E41" s="741"/>
      <c r="F41" s="742"/>
      <c r="G41" s="125">
        <v>1000</v>
      </c>
    </row>
    <row r="42" spans="1:8">
      <c r="A42" s="126"/>
      <c r="B42" s="126"/>
      <c r="C42" s="127"/>
      <c r="D42" s="743"/>
      <c r="E42" s="744"/>
      <c r="F42" s="745"/>
      <c r="G42" s="125"/>
    </row>
    <row r="43" spans="1:8">
      <c r="A43" s="132" t="s">
        <v>181</v>
      </c>
      <c r="B43" s="727" t="s">
        <v>258</v>
      </c>
      <c r="C43" s="728"/>
      <c r="D43" s="734"/>
      <c r="E43" s="735"/>
      <c r="F43" s="736"/>
      <c r="G43" s="134">
        <f>SUM(G40:G42)</f>
        <v>7000</v>
      </c>
    </row>
    <row r="44" spans="1:8">
      <c r="A44" s="245"/>
      <c r="B44" s="246"/>
      <c r="C44" s="246"/>
      <c r="D44" s="245"/>
      <c r="E44" s="245"/>
      <c r="F44" s="245"/>
      <c r="G44" s="247"/>
      <c r="H44" s="248"/>
    </row>
    <row r="45" spans="1:8" s="135" customFormat="1">
      <c r="A45" s="726" t="s">
        <v>189</v>
      </c>
      <c r="B45" s="726"/>
      <c r="C45" s="170"/>
      <c r="D45" s="170"/>
      <c r="E45" s="170"/>
      <c r="F45" s="170"/>
    </row>
    <row r="46" spans="1:8" s="135" customFormat="1" ht="21.75" customHeight="1">
      <c r="A46" s="171" t="s">
        <v>190</v>
      </c>
      <c r="B46" s="171"/>
      <c r="C46" s="171"/>
      <c r="D46" s="171"/>
      <c r="E46" s="171"/>
      <c r="F46" s="170"/>
    </row>
  </sheetData>
  <mergeCells count="12">
    <mergeCell ref="A1:G1"/>
    <mergeCell ref="E3:F3"/>
    <mergeCell ref="A45:B45"/>
    <mergeCell ref="B43:C43"/>
    <mergeCell ref="J16:L18"/>
    <mergeCell ref="D39:F39"/>
    <mergeCell ref="D43:F43"/>
    <mergeCell ref="D40:F40"/>
    <mergeCell ref="D41:F41"/>
    <mergeCell ref="D42:F42"/>
    <mergeCell ref="A37:G37"/>
    <mergeCell ref="B34:C34"/>
  </mergeCells>
  <phoneticPr fontId="12" type="noConversion"/>
  <printOptions horizontalCentered="1"/>
  <pageMargins left="0.17" right="0.17" top="0.98425196850393704" bottom="0.98425196850393704" header="0.51181102362204722" footer="0.51181102362204722"/>
  <pageSetup paperSize="9" scale="71" orientation="landscape" horizontalDpi="300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>
    <tabColor indexed="10"/>
  </sheetPr>
  <dimension ref="A1:G17"/>
  <sheetViews>
    <sheetView view="pageBreakPreview" zoomScaleNormal="100" zoomScaleSheetLayoutView="100" workbookViewId="0">
      <selection activeCell="G2" sqref="G2"/>
    </sheetView>
  </sheetViews>
  <sheetFormatPr defaultRowHeight="13.5"/>
  <cols>
    <col min="1" max="1" width="7.33203125" style="15" customWidth="1"/>
    <col min="2" max="2" width="13.5546875" style="15" customWidth="1"/>
    <col min="3" max="3" width="17.5546875" style="15" customWidth="1"/>
    <col min="4" max="4" width="14.77734375" style="15" customWidth="1"/>
    <col min="5" max="5" width="14.88671875" style="15" customWidth="1"/>
    <col min="6" max="6" width="11.77734375" style="15" customWidth="1"/>
    <col min="7" max="7" width="23.44140625" style="15" customWidth="1"/>
    <col min="8" max="16384" width="8.88671875" style="15"/>
  </cols>
  <sheetData>
    <row r="1" spans="1:7" ht="18.75">
      <c r="A1" s="648" t="s">
        <v>354</v>
      </c>
      <c r="B1" s="648"/>
      <c r="C1" s="648"/>
      <c r="D1" s="648"/>
      <c r="E1" s="648"/>
      <c r="F1" s="648"/>
      <c r="G1" s="648"/>
    </row>
    <row r="2" spans="1:7" ht="18.75">
      <c r="A2" s="256"/>
      <c r="B2" s="256"/>
      <c r="C2" s="256"/>
      <c r="D2" s="256"/>
      <c r="E2" s="256"/>
      <c r="F2" s="262" t="s">
        <v>292</v>
      </c>
      <c r="G2" s="263">
        <f>'1.종합기술제안서 정량평가 신청서'!B15</f>
        <v>45658</v>
      </c>
    </row>
    <row r="3" spans="1:7" s="261" customFormat="1" ht="18.75">
      <c r="A3" s="256"/>
      <c r="B3" s="256"/>
      <c r="C3" s="256"/>
      <c r="D3" s="256"/>
      <c r="E3" s="256"/>
      <c r="F3" s="262" t="s">
        <v>293</v>
      </c>
      <c r="G3" s="263">
        <f>G2-1095+1</f>
        <v>44564</v>
      </c>
    </row>
    <row r="4" spans="1:7" ht="19.5" thickBot="1">
      <c r="A4" s="256"/>
      <c r="B4" s="256"/>
      <c r="C4" s="256"/>
      <c r="D4" s="256"/>
      <c r="E4" s="256"/>
      <c r="F4" s="260"/>
      <c r="G4" s="259"/>
    </row>
    <row r="5" spans="1:7" ht="24.95" customHeight="1">
      <c r="A5" s="746"/>
      <c r="B5" s="748" t="s">
        <v>79</v>
      </c>
      <c r="C5" s="749"/>
      <c r="D5" s="749"/>
      <c r="E5" s="749"/>
      <c r="F5" s="749"/>
      <c r="G5" s="750"/>
    </row>
    <row r="6" spans="1:7" ht="24.95" customHeight="1">
      <c r="A6" s="746"/>
      <c r="B6" s="45" t="s">
        <v>78</v>
      </c>
      <c r="C6" s="44" t="s">
        <v>81</v>
      </c>
      <c r="D6" s="44" t="s">
        <v>82</v>
      </c>
      <c r="E6" s="44" t="s">
        <v>80</v>
      </c>
      <c r="F6" s="35" t="s">
        <v>76</v>
      </c>
      <c r="G6" s="40" t="s">
        <v>138</v>
      </c>
    </row>
    <row r="7" spans="1:7" ht="24.95" customHeight="1">
      <c r="A7" s="746"/>
      <c r="B7" s="46"/>
      <c r="C7" s="31"/>
      <c r="D7" s="31"/>
      <c r="E7" s="21"/>
      <c r="F7" s="21"/>
      <c r="G7" s="50" t="s">
        <v>251</v>
      </c>
    </row>
    <row r="8" spans="1:7" ht="24.95" customHeight="1">
      <c r="A8" s="746"/>
      <c r="B8" s="46"/>
      <c r="C8" s="31"/>
      <c r="D8" s="31"/>
      <c r="E8" s="21"/>
      <c r="F8" s="21"/>
      <c r="G8" s="50"/>
    </row>
    <row r="9" spans="1:7" ht="24.95" customHeight="1">
      <c r="A9" s="746"/>
      <c r="B9" s="46"/>
      <c r="C9" s="31"/>
      <c r="D9" s="31"/>
      <c r="E9" s="22"/>
      <c r="F9" s="21"/>
      <c r="G9" s="50"/>
    </row>
    <row r="10" spans="1:7" ht="24.95" customHeight="1">
      <c r="A10" s="746"/>
      <c r="B10" s="46"/>
      <c r="C10" s="31"/>
      <c r="D10" s="31"/>
      <c r="E10" s="22"/>
      <c r="F10" s="21"/>
      <c r="G10" s="50"/>
    </row>
    <row r="11" spans="1:7" ht="24.95" customHeight="1">
      <c r="A11" s="746"/>
      <c r="B11" s="46"/>
      <c r="C11" s="31"/>
      <c r="D11" s="31"/>
      <c r="E11" s="22"/>
      <c r="F11" s="21"/>
      <c r="G11" s="50"/>
    </row>
    <row r="12" spans="1:7" ht="24.95" customHeight="1">
      <c r="A12" s="746"/>
      <c r="B12" s="46"/>
      <c r="C12" s="31"/>
      <c r="D12" s="31"/>
      <c r="E12" s="22"/>
      <c r="F12" s="21"/>
      <c r="G12" s="50"/>
    </row>
    <row r="13" spans="1:7" ht="24.95" customHeight="1">
      <c r="A13" s="746"/>
      <c r="B13" s="46"/>
      <c r="C13" s="31"/>
      <c r="D13" s="31"/>
      <c r="E13" s="22"/>
      <c r="F13" s="21"/>
      <c r="G13" s="50"/>
    </row>
    <row r="14" spans="1:7" ht="24.95" customHeight="1" thickBot="1">
      <c r="A14" s="747"/>
      <c r="B14" s="48" t="s">
        <v>72</v>
      </c>
      <c r="C14" s="49"/>
      <c r="D14" s="49"/>
      <c r="E14" s="49"/>
      <c r="F14" s="51"/>
      <c r="G14" s="52"/>
    </row>
    <row r="15" spans="1:7">
      <c r="A15" s="173" t="s">
        <v>252</v>
      </c>
      <c r="B15" s="173"/>
      <c r="C15" s="173"/>
      <c r="D15" s="173"/>
      <c r="E15" s="173"/>
      <c r="F15" s="173"/>
      <c r="G15" s="258"/>
    </row>
    <row r="16" spans="1:7">
      <c r="A16" s="257" t="s">
        <v>294</v>
      </c>
      <c r="B16" s="257"/>
      <c r="C16" s="257"/>
      <c r="D16" s="257"/>
      <c r="E16" s="257"/>
      <c r="F16" s="257"/>
      <c r="G16" s="174"/>
    </row>
    <row r="17" spans="1:5">
      <c r="A17" s="751"/>
      <c r="B17" s="751"/>
      <c r="C17" s="751"/>
      <c r="D17" s="751"/>
      <c r="E17" s="751"/>
    </row>
  </sheetData>
  <mergeCells count="4">
    <mergeCell ref="A5:A14"/>
    <mergeCell ref="B5:G5"/>
    <mergeCell ref="A1:G1"/>
    <mergeCell ref="A17:E17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>
    <tabColor indexed="50"/>
  </sheetPr>
  <dimension ref="A1:Q37"/>
  <sheetViews>
    <sheetView view="pageBreakPreview" zoomScaleNormal="100" zoomScaleSheetLayoutView="100" workbookViewId="0">
      <selection activeCell="V18" sqref="V18"/>
    </sheetView>
  </sheetViews>
  <sheetFormatPr defaultRowHeight="13.5"/>
  <cols>
    <col min="1" max="1" width="2" style="261" customWidth="1"/>
    <col min="2" max="7" width="7.5546875" style="261" customWidth="1"/>
    <col min="8" max="11" width="7.5546875" style="261" bestFit="1" customWidth="1"/>
    <col min="12" max="13" width="7.5546875" style="261" customWidth="1"/>
    <col min="14" max="14" width="14.6640625" style="261" customWidth="1"/>
    <col min="15" max="15" width="10.44140625" style="261" customWidth="1"/>
    <col min="16" max="16" width="7.5546875" style="261" bestFit="1" customWidth="1"/>
    <col min="17" max="256" width="8.88671875" style="261"/>
    <col min="257" max="257" width="2" style="261" customWidth="1"/>
    <col min="258" max="263" width="7.5546875" style="261" customWidth="1"/>
    <col min="264" max="267" width="7.5546875" style="261" bestFit="1" customWidth="1"/>
    <col min="268" max="269" width="7.5546875" style="261" customWidth="1"/>
    <col min="270" max="270" width="14.6640625" style="261" customWidth="1"/>
    <col min="271" max="271" width="10.44140625" style="261" customWidth="1"/>
    <col min="272" max="272" width="7.5546875" style="261" bestFit="1" customWidth="1"/>
    <col min="273" max="512" width="8.88671875" style="261"/>
    <col min="513" max="513" width="2" style="261" customWidth="1"/>
    <col min="514" max="519" width="7.5546875" style="261" customWidth="1"/>
    <col min="520" max="523" width="7.5546875" style="261" bestFit="1" customWidth="1"/>
    <col min="524" max="525" width="7.5546875" style="261" customWidth="1"/>
    <col min="526" max="526" width="14.6640625" style="261" customWidth="1"/>
    <col min="527" max="527" width="10.44140625" style="261" customWidth="1"/>
    <col min="528" max="528" width="7.5546875" style="261" bestFit="1" customWidth="1"/>
    <col min="529" max="768" width="8.88671875" style="261"/>
    <col min="769" max="769" width="2" style="261" customWidth="1"/>
    <col min="770" max="775" width="7.5546875" style="261" customWidth="1"/>
    <col min="776" max="779" width="7.5546875" style="261" bestFit="1" customWidth="1"/>
    <col min="780" max="781" width="7.5546875" style="261" customWidth="1"/>
    <col min="782" max="782" width="14.6640625" style="261" customWidth="1"/>
    <col min="783" max="783" width="10.44140625" style="261" customWidth="1"/>
    <col min="784" max="784" width="7.5546875" style="261" bestFit="1" customWidth="1"/>
    <col min="785" max="1024" width="8.88671875" style="261"/>
    <col min="1025" max="1025" width="2" style="261" customWidth="1"/>
    <col min="1026" max="1031" width="7.5546875" style="261" customWidth="1"/>
    <col min="1032" max="1035" width="7.5546875" style="261" bestFit="1" customWidth="1"/>
    <col min="1036" max="1037" width="7.5546875" style="261" customWidth="1"/>
    <col min="1038" max="1038" width="14.6640625" style="261" customWidth="1"/>
    <col min="1039" max="1039" width="10.44140625" style="261" customWidth="1"/>
    <col min="1040" max="1040" width="7.5546875" style="261" bestFit="1" customWidth="1"/>
    <col min="1041" max="1280" width="8.88671875" style="261"/>
    <col min="1281" max="1281" width="2" style="261" customWidth="1"/>
    <col min="1282" max="1287" width="7.5546875" style="261" customWidth="1"/>
    <col min="1288" max="1291" width="7.5546875" style="261" bestFit="1" customWidth="1"/>
    <col min="1292" max="1293" width="7.5546875" style="261" customWidth="1"/>
    <col min="1294" max="1294" width="14.6640625" style="261" customWidth="1"/>
    <col min="1295" max="1295" width="10.44140625" style="261" customWidth="1"/>
    <col min="1296" max="1296" width="7.5546875" style="261" bestFit="1" customWidth="1"/>
    <col min="1297" max="1536" width="8.88671875" style="261"/>
    <col min="1537" max="1537" width="2" style="261" customWidth="1"/>
    <col min="1538" max="1543" width="7.5546875" style="261" customWidth="1"/>
    <col min="1544" max="1547" width="7.5546875" style="261" bestFit="1" customWidth="1"/>
    <col min="1548" max="1549" width="7.5546875" style="261" customWidth="1"/>
    <col min="1550" max="1550" width="14.6640625" style="261" customWidth="1"/>
    <col min="1551" max="1551" width="10.44140625" style="261" customWidth="1"/>
    <col min="1552" max="1552" width="7.5546875" style="261" bestFit="1" customWidth="1"/>
    <col min="1553" max="1792" width="8.88671875" style="261"/>
    <col min="1793" max="1793" width="2" style="261" customWidth="1"/>
    <col min="1794" max="1799" width="7.5546875" style="261" customWidth="1"/>
    <col min="1800" max="1803" width="7.5546875" style="261" bestFit="1" customWidth="1"/>
    <col min="1804" max="1805" width="7.5546875" style="261" customWidth="1"/>
    <col min="1806" max="1806" width="14.6640625" style="261" customWidth="1"/>
    <col min="1807" max="1807" width="10.44140625" style="261" customWidth="1"/>
    <col min="1808" max="1808" width="7.5546875" style="261" bestFit="1" customWidth="1"/>
    <col min="1809" max="2048" width="8.88671875" style="261"/>
    <col min="2049" max="2049" width="2" style="261" customWidth="1"/>
    <col min="2050" max="2055" width="7.5546875" style="261" customWidth="1"/>
    <col min="2056" max="2059" width="7.5546875" style="261" bestFit="1" customWidth="1"/>
    <col min="2060" max="2061" width="7.5546875" style="261" customWidth="1"/>
    <col min="2062" max="2062" width="14.6640625" style="261" customWidth="1"/>
    <col min="2063" max="2063" width="10.44140625" style="261" customWidth="1"/>
    <col min="2064" max="2064" width="7.5546875" style="261" bestFit="1" customWidth="1"/>
    <col min="2065" max="2304" width="8.88671875" style="261"/>
    <col min="2305" max="2305" width="2" style="261" customWidth="1"/>
    <col min="2306" max="2311" width="7.5546875" style="261" customWidth="1"/>
    <col min="2312" max="2315" width="7.5546875" style="261" bestFit="1" customWidth="1"/>
    <col min="2316" max="2317" width="7.5546875" style="261" customWidth="1"/>
    <col min="2318" max="2318" width="14.6640625" style="261" customWidth="1"/>
    <col min="2319" max="2319" width="10.44140625" style="261" customWidth="1"/>
    <col min="2320" max="2320" width="7.5546875" style="261" bestFit="1" customWidth="1"/>
    <col min="2321" max="2560" width="8.88671875" style="261"/>
    <col min="2561" max="2561" width="2" style="261" customWidth="1"/>
    <col min="2562" max="2567" width="7.5546875" style="261" customWidth="1"/>
    <col min="2568" max="2571" width="7.5546875" style="261" bestFit="1" customWidth="1"/>
    <col min="2572" max="2573" width="7.5546875" style="261" customWidth="1"/>
    <col min="2574" max="2574" width="14.6640625" style="261" customWidth="1"/>
    <col min="2575" max="2575" width="10.44140625" style="261" customWidth="1"/>
    <col min="2576" max="2576" width="7.5546875" style="261" bestFit="1" customWidth="1"/>
    <col min="2577" max="2816" width="8.88671875" style="261"/>
    <col min="2817" max="2817" width="2" style="261" customWidth="1"/>
    <col min="2818" max="2823" width="7.5546875" style="261" customWidth="1"/>
    <col min="2824" max="2827" width="7.5546875" style="261" bestFit="1" customWidth="1"/>
    <col min="2828" max="2829" width="7.5546875" style="261" customWidth="1"/>
    <col min="2830" max="2830" width="14.6640625" style="261" customWidth="1"/>
    <col min="2831" max="2831" width="10.44140625" style="261" customWidth="1"/>
    <col min="2832" max="2832" width="7.5546875" style="261" bestFit="1" customWidth="1"/>
    <col min="2833" max="3072" width="8.88671875" style="261"/>
    <col min="3073" max="3073" width="2" style="261" customWidth="1"/>
    <col min="3074" max="3079" width="7.5546875" style="261" customWidth="1"/>
    <col min="3080" max="3083" width="7.5546875" style="261" bestFit="1" customWidth="1"/>
    <col min="3084" max="3085" width="7.5546875" style="261" customWidth="1"/>
    <col min="3086" max="3086" width="14.6640625" style="261" customWidth="1"/>
    <col min="3087" max="3087" width="10.44140625" style="261" customWidth="1"/>
    <col min="3088" max="3088" width="7.5546875" style="261" bestFit="1" customWidth="1"/>
    <col min="3089" max="3328" width="8.88671875" style="261"/>
    <col min="3329" max="3329" width="2" style="261" customWidth="1"/>
    <col min="3330" max="3335" width="7.5546875" style="261" customWidth="1"/>
    <col min="3336" max="3339" width="7.5546875" style="261" bestFit="1" customWidth="1"/>
    <col min="3340" max="3341" width="7.5546875" style="261" customWidth="1"/>
    <col min="3342" max="3342" width="14.6640625" style="261" customWidth="1"/>
    <col min="3343" max="3343" width="10.44140625" style="261" customWidth="1"/>
    <col min="3344" max="3344" width="7.5546875" style="261" bestFit="1" customWidth="1"/>
    <col min="3345" max="3584" width="8.88671875" style="261"/>
    <col min="3585" max="3585" width="2" style="261" customWidth="1"/>
    <col min="3586" max="3591" width="7.5546875" style="261" customWidth="1"/>
    <col min="3592" max="3595" width="7.5546875" style="261" bestFit="1" customWidth="1"/>
    <col min="3596" max="3597" width="7.5546875" style="261" customWidth="1"/>
    <col min="3598" max="3598" width="14.6640625" style="261" customWidth="1"/>
    <col min="3599" max="3599" width="10.44140625" style="261" customWidth="1"/>
    <col min="3600" max="3600" width="7.5546875" style="261" bestFit="1" customWidth="1"/>
    <col min="3601" max="3840" width="8.88671875" style="261"/>
    <col min="3841" max="3841" width="2" style="261" customWidth="1"/>
    <col min="3842" max="3847" width="7.5546875" style="261" customWidth="1"/>
    <col min="3848" max="3851" width="7.5546875" style="261" bestFit="1" customWidth="1"/>
    <col min="3852" max="3853" width="7.5546875" style="261" customWidth="1"/>
    <col min="3854" max="3854" width="14.6640625" style="261" customWidth="1"/>
    <col min="3855" max="3855" width="10.44140625" style="261" customWidth="1"/>
    <col min="3856" max="3856" width="7.5546875" style="261" bestFit="1" customWidth="1"/>
    <col min="3857" max="4096" width="8.88671875" style="261"/>
    <col min="4097" max="4097" width="2" style="261" customWidth="1"/>
    <col min="4098" max="4103" width="7.5546875" style="261" customWidth="1"/>
    <col min="4104" max="4107" width="7.5546875" style="261" bestFit="1" customWidth="1"/>
    <col min="4108" max="4109" width="7.5546875" style="261" customWidth="1"/>
    <col min="4110" max="4110" width="14.6640625" style="261" customWidth="1"/>
    <col min="4111" max="4111" width="10.44140625" style="261" customWidth="1"/>
    <col min="4112" max="4112" width="7.5546875" style="261" bestFit="1" customWidth="1"/>
    <col min="4113" max="4352" width="8.88671875" style="261"/>
    <col min="4353" max="4353" width="2" style="261" customWidth="1"/>
    <col min="4354" max="4359" width="7.5546875" style="261" customWidth="1"/>
    <col min="4360" max="4363" width="7.5546875" style="261" bestFit="1" customWidth="1"/>
    <col min="4364" max="4365" width="7.5546875" style="261" customWidth="1"/>
    <col min="4366" max="4366" width="14.6640625" style="261" customWidth="1"/>
    <col min="4367" max="4367" width="10.44140625" style="261" customWidth="1"/>
    <col min="4368" max="4368" width="7.5546875" style="261" bestFit="1" customWidth="1"/>
    <col min="4369" max="4608" width="8.88671875" style="261"/>
    <col min="4609" max="4609" width="2" style="261" customWidth="1"/>
    <col min="4610" max="4615" width="7.5546875" style="261" customWidth="1"/>
    <col min="4616" max="4619" width="7.5546875" style="261" bestFit="1" customWidth="1"/>
    <col min="4620" max="4621" width="7.5546875" style="261" customWidth="1"/>
    <col min="4622" max="4622" width="14.6640625" style="261" customWidth="1"/>
    <col min="4623" max="4623" width="10.44140625" style="261" customWidth="1"/>
    <col min="4624" max="4624" width="7.5546875" style="261" bestFit="1" customWidth="1"/>
    <col min="4625" max="4864" width="8.88671875" style="261"/>
    <col min="4865" max="4865" width="2" style="261" customWidth="1"/>
    <col min="4866" max="4871" width="7.5546875" style="261" customWidth="1"/>
    <col min="4872" max="4875" width="7.5546875" style="261" bestFit="1" customWidth="1"/>
    <col min="4876" max="4877" width="7.5546875" style="261" customWidth="1"/>
    <col min="4878" max="4878" width="14.6640625" style="261" customWidth="1"/>
    <col min="4879" max="4879" width="10.44140625" style="261" customWidth="1"/>
    <col min="4880" max="4880" width="7.5546875" style="261" bestFit="1" customWidth="1"/>
    <col min="4881" max="5120" width="8.88671875" style="261"/>
    <col min="5121" max="5121" width="2" style="261" customWidth="1"/>
    <col min="5122" max="5127" width="7.5546875" style="261" customWidth="1"/>
    <col min="5128" max="5131" width="7.5546875" style="261" bestFit="1" customWidth="1"/>
    <col min="5132" max="5133" width="7.5546875" style="261" customWidth="1"/>
    <col min="5134" max="5134" width="14.6640625" style="261" customWidth="1"/>
    <col min="5135" max="5135" width="10.44140625" style="261" customWidth="1"/>
    <col min="5136" max="5136" width="7.5546875" style="261" bestFit="1" customWidth="1"/>
    <col min="5137" max="5376" width="8.88671875" style="261"/>
    <col min="5377" max="5377" width="2" style="261" customWidth="1"/>
    <col min="5378" max="5383" width="7.5546875" style="261" customWidth="1"/>
    <col min="5384" max="5387" width="7.5546875" style="261" bestFit="1" customWidth="1"/>
    <col min="5388" max="5389" width="7.5546875" style="261" customWidth="1"/>
    <col min="5390" max="5390" width="14.6640625" style="261" customWidth="1"/>
    <col min="5391" max="5391" width="10.44140625" style="261" customWidth="1"/>
    <col min="5392" max="5392" width="7.5546875" style="261" bestFit="1" customWidth="1"/>
    <col min="5393" max="5632" width="8.88671875" style="261"/>
    <col min="5633" max="5633" width="2" style="261" customWidth="1"/>
    <col min="5634" max="5639" width="7.5546875" style="261" customWidth="1"/>
    <col min="5640" max="5643" width="7.5546875" style="261" bestFit="1" customWidth="1"/>
    <col min="5644" max="5645" width="7.5546875" style="261" customWidth="1"/>
    <col min="5646" max="5646" width="14.6640625" style="261" customWidth="1"/>
    <col min="5647" max="5647" width="10.44140625" style="261" customWidth="1"/>
    <col min="5648" max="5648" width="7.5546875" style="261" bestFit="1" customWidth="1"/>
    <col min="5649" max="5888" width="8.88671875" style="261"/>
    <col min="5889" max="5889" width="2" style="261" customWidth="1"/>
    <col min="5890" max="5895" width="7.5546875" style="261" customWidth="1"/>
    <col min="5896" max="5899" width="7.5546875" style="261" bestFit="1" customWidth="1"/>
    <col min="5900" max="5901" width="7.5546875" style="261" customWidth="1"/>
    <col min="5902" max="5902" width="14.6640625" style="261" customWidth="1"/>
    <col min="5903" max="5903" width="10.44140625" style="261" customWidth="1"/>
    <col min="5904" max="5904" width="7.5546875" style="261" bestFit="1" customWidth="1"/>
    <col min="5905" max="6144" width="8.88671875" style="261"/>
    <col min="6145" max="6145" width="2" style="261" customWidth="1"/>
    <col min="6146" max="6151" width="7.5546875" style="261" customWidth="1"/>
    <col min="6152" max="6155" width="7.5546875" style="261" bestFit="1" customWidth="1"/>
    <col min="6156" max="6157" width="7.5546875" style="261" customWidth="1"/>
    <col min="6158" max="6158" width="14.6640625" style="261" customWidth="1"/>
    <col min="6159" max="6159" width="10.44140625" style="261" customWidth="1"/>
    <col min="6160" max="6160" width="7.5546875" style="261" bestFit="1" customWidth="1"/>
    <col min="6161" max="6400" width="8.88671875" style="261"/>
    <col min="6401" max="6401" width="2" style="261" customWidth="1"/>
    <col min="6402" max="6407" width="7.5546875" style="261" customWidth="1"/>
    <col min="6408" max="6411" width="7.5546875" style="261" bestFit="1" customWidth="1"/>
    <col min="6412" max="6413" width="7.5546875" style="261" customWidth="1"/>
    <col min="6414" max="6414" width="14.6640625" style="261" customWidth="1"/>
    <col min="6415" max="6415" width="10.44140625" style="261" customWidth="1"/>
    <col min="6416" max="6416" width="7.5546875" style="261" bestFit="1" customWidth="1"/>
    <col min="6417" max="6656" width="8.88671875" style="261"/>
    <col min="6657" max="6657" width="2" style="261" customWidth="1"/>
    <col min="6658" max="6663" width="7.5546875" style="261" customWidth="1"/>
    <col min="6664" max="6667" width="7.5546875" style="261" bestFit="1" customWidth="1"/>
    <col min="6668" max="6669" width="7.5546875" style="261" customWidth="1"/>
    <col min="6670" max="6670" width="14.6640625" style="261" customWidth="1"/>
    <col min="6671" max="6671" width="10.44140625" style="261" customWidth="1"/>
    <col min="6672" max="6672" width="7.5546875" style="261" bestFit="1" customWidth="1"/>
    <col min="6673" max="6912" width="8.88671875" style="261"/>
    <col min="6913" max="6913" width="2" style="261" customWidth="1"/>
    <col min="6914" max="6919" width="7.5546875" style="261" customWidth="1"/>
    <col min="6920" max="6923" width="7.5546875" style="261" bestFit="1" customWidth="1"/>
    <col min="6924" max="6925" width="7.5546875" style="261" customWidth="1"/>
    <col min="6926" max="6926" width="14.6640625" style="261" customWidth="1"/>
    <col min="6927" max="6927" width="10.44140625" style="261" customWidth="1"/>
    <col min="6928" max="6928" width="7.5546875" style="261" bestFit="1" customWidth="1"/>
    <col min="6929" max="7168" width="8.88671875" style="261"/>
    <col min="7169" max="7169" width="2" style="261" customWidth="1"/>
    <col min="7170" max="7175" width="7.5546875" style="261" customWidth="1"/>
    <col min="7176" max="7179" width="7.5546875" style="261" bestFit="1" customWidth="1"/>
    <col min="7180" max="7181" width="7.5546875" style="261" customWidth="1"/>
    <col min="7182" max="7182" width="14.6640625" style="261" customWidth="1"/>
    <col min="7183" max="7183" width="10.44140625" style="261" customWidth="1"/>
    <col min="7184" max="7184" width="7.5546875" style="261" bestFit="1" customWidth="1"/>
    <col min="7185" max="7424" width="8.88671875" style="261"/>
    <col min="7425" max="7425" width="2" style="261" customWidth="1"/>
    <col min="7426" max="7431" width="7.5546875" style="261" customWidth="1"/>
    <col min="7432" max="7435" width="7.5546875" style="261" bestFit="1" customWidth="1"/>
    <col min="7436" max="7437" width="7.5546875" style="261" customWidth="1"/>
    <col min="7438" max="7438" width="14.6640625" style="261" customWidth="1"/>
    <col min="7439" max="7439" width="10.44140625" style="261" customWidth="1"/>
    <col min="7440" max="7440" width="7.5546875" style="261" bestFit="1" customWidth="1"/>
    <col min="7441" max="7680" width="8.88671875" style="261"/>
    <col min="7681" max="7681" width="2" style="261" customWidth="1"/>
    <col min="7682" max="7687" width="7.5546875" style="261" customWidth="1"/>
    <col min="7688" max="7691" width="7.5546875" style="261" bestFit="1" customWidth="1"/>
    <col min="7692" max="7693" width="7.5546875" style="261" customWidth="1"/>
    <col min="7694" max="7694" width="14.6640625" style="261" customWidth="1"/>
    <col min="7695" max="7695" width="10.44140625" style="261" customWidth="1"/>
    <col min="7696" max="7696" width="7.5546875" style="261" bestFit="1" customWidth="1"/>
    <col min="7697" max="7936" width="8.88671875" style="261"/>
    <col min="7937" max="7937" width="2" style="261" customWidth="1"/>
    <col min="7938" max="7943" width="7.5546875" style="261" customWidth="1"/>
    <col min="7944" max="7947" width="7.5546875" style="261" bestFit="1" customWidth="1"/>
    <col min="7948" max="7949" width="7.5546875" style="261" customWidth="1"/>
    <col min="7950" max="7950" width="14.6640625" style="261" customWidth="1"/>
    <col min="7951" max="7951" width="10.44140625" style="261" customWidth="1"/>
    <col min="7952" max="7952" width="7.5546875" style="261" bestFit="1" customWidth="1"/>
    <col min="7953" max="8192" width="8.88671875" style="261"/>
    <col min="8193" max="8193" width="2" style="261" customWidth="1"/>
    <col min="8194" max="8199" width="7.5546875" style="261" customWidth="1"/>
    <col min="8200" max="8203" width="7.5546875" style="261" bestFit="1" customWidth="1"/>
    <col min="8204" max="8205" width="7.5546875" style="261" customWidth="1"/>
    <col min="8206" max="8206" width="14.6640625" style="261" customWidth="1"/>
    <col min="8207" max="8207" width="10.44140625" style="261" customWidth="1"/>
    <col min="8208" max="8208" width="7.5546875" style="261" bestFit="1" customWidth="1"/>
    <col min="8209" max="8448" width="8.88671875" style="261"/>
    <col min="8449" max="8449" width="2" style="261" customWidth="1"/>
    <col min="8450" max="8455" width="7.5546875" style="261" customWidth="1"/>
    <col min="8456" max="8459" width="7.5546875" style="261" bestFit="1" customWidth="1"/>
    <col min="8460" max="8461" width="7.5546875" style="261" customWidth="1"/>
    <col min="8462" max="8462" width="14.6640625" style="261" customWidth="1"/>
    <col min="8463" max="8463" width="10.44140625" style="261" customWidth="1"/>
    <col min="8464" max="8464" width="7.5546875" style="261" bestFit="1" customWidth="1"/>
    <col min="8465" max="8704" width="8.88671875" style="261"/>
    <col min="8705" max="8705" width="2" style="261" customWidth="1"/>
    <col min="8706" max="8711" width="7.5546875" style="261" customWidth="1"/>
    <col min="8712" max="8715" width="7.5546875" style="261" bestFit="1" customWidth="1"/>
    <col min="8716" max="8717" width="7.5546875" style="261" customWidth="1"/>
    <col min="8718" max="8718" width="14.6640625" style="261" customWidth="1"/>
    <col min="8719" max="8719" width="10.44140625" style="261" customWidth="1"/>
    <col min="8720" max="8720" width="7.5546875" style="261" bestFit="1" customWidth="1"/>
    <col min="8721" max="8960" width="8.88671875" style="261"/>
    <col min="8961" max="8961" width="2" style="261" customWidth="1"/>
    <col min="8962" max="8967" width="7.5546875" style="261" customWidth="1"/>
    <col min="8968" max="8971" width="7.5546875" style="261" bestFit="1" customWidth="1"/>
    <col min="8972" max="8973" width="7.5546875" style="261" customWidth="1"/>
    <col min="8974" max="8974" width="14.6640625" style="261" customWidth="1"/>
    <col min="8975" max="8975" width="10.44140625" style="261" customWidth="1"/>
    <col min="8976" max="8976" width="7.5546875" style="261" bestFit="1" customWidth="1"/>
    <col min="8977" max="9216" width="8.88671875" style="261"/>
    <col min="9217" max="9217" width="2" style="261" customWidth="1"/>
    <col min="9218" max="9223" width="7.5546875" style="261" customWidth="1"/>
    <col min="9224" max="9227" width="7.5546875" style="261" bestFit="1" customWidth="1"/>
    <col min="9228" max="9229" width="7.5546875" style="261" customWidth="1"/>
    <col min="9230" max="9230" width="14.6640625" style="261" customWidth="1"/>
    <col min="9231" max="9231" width="10.44140625" style="261" customWidth="1"/>
    <col min="9232" max="9232" width="7.5546875" style="261" bestFit="1" customWidth="1"/>
    <col min="9233" max="9472" width="8.88671875" style="261"/>
    <col min="9473" max="9473" width="2" style="261" customWidth="1"/>
    <col min="9474" max="9479" width="7.5546875" style="261" customWidth="1"/>
    <col min="9480" max="9483" width="7.5546875" style="261" bestFit="1" customWidth="1"/>
    <col min="9484" max="9485" width="7.5546875" style="261" customWidth="1"/>
    <col min="9486" max="9486" width="14.6640625" style="261" customWidth="1"/>
    <col min="9487" max="9487" width="10.44140625" style="261" customWidth="1"/>
    <col min="9488" max="9488" width="7.5546875" style="261" bestFit="1" customWidth="1"/>
    <col min="9489" max="9728" width="8.88671875" style="261"/>
    <col min="9729" max="9729" width="2" style="261" customWidth="1"/>
    <col min="9730" max="9735" width="7.5546875" style="261" customWidth="1"/>
    <col min="9736" max="9739" width="7.5546875" style="261" bestFit="1" customWidth="1"/>
    <col min="9740" max="9741" width="7.5546875" style="261" customWidth="1"/>
    <col min="9742" max="9742" width="14.6640625" style="261" customWidth="1"/>
    <col min="9743" max="9743" width="10.44140625" style="261" customWidth="1"/>
    <col min="9744" max="9744" width="7.5546875" style="261" bestFit="1" customWidth="1"/>
    <col min="9745" max="9984" width="8.88671875" style="261"/>
    <col min="9985" max="9985" width="2" style="261" customWidth="1"/>
    <col min="9986" max="9991" width="7.5546875" style="261" customWidth="1"/>
    <col min="9992" max="9995" width="7.5546875" style="261" bestFit="1" customWidth="1"/>
    <col min="9996" max="9997" width="7.5546875" style="261" customWidth="1"/>
    <col min="9998" max="9998" width="14.6640625" style="261" customWidth="1"/>
    <col min="9999" max="9999" width="10.44140625" style="261" customWidth="1"/>
    <col min="10000" max="10000" width="7.5546875" style="261" bestFit="1" customWidth="1"/>
    <col min="10001" max="10240" width="8.88671875" style="261"/>
    <col min="10241" max="10241" width="2" style="261" customWidth="1"/>
    <col min="10242" max="10247" width="7.5546875" style="261" customWidth="1"/>
    <col min="10248" max="10251" width="7.5546875" style="261" bestFit="1" customWidth="1"/>
    <col min="10252" max="10253" width="7.5546875" style="261" customWidth="1"/>
    <col min="10254" max="10254" width="14.6640625" style="261" customWidth="1"/>
    <col min="10255" max="10255" width="10.44140625" style="261" customWidth="1"/>
    <col min="10256" max="10256" width="7.5546875" style="261" bestFit="1" customWidth="1"/>
    <col min="10257" max="10496" width="8.88671875" style="261"/>
    <col min="10497" max="10497" width="2" style="261" customWidth="1"/>
    <col min="10498" max="10503" width="7.5546875" style="261" customWidth="1"/>
    <col min="10504" max="10507" width="7.5546875" style="261" bestFit="1" customWidth="1"/>
    <col min="10508" max="10509" width="7.5546875" style="261" customWidth="1"/>
    <col min="10510" max="10510" width="14.6640625" style="261" customWidth="1"/>
    <col min="10511" max="10511" width="10.44140625" style="261" customWidth="1"/>
    <col min="10512" max="10512" width="7.5546875" style="261" bestFit="1" customWidth="1"/>
    <col min="10513" max="10752" width="8.88671875" style="261"/>
    <col min="10753" max="10753" width="2" style="261" customWidth="1"/>
    <col min="10754" max="10759" width="7.5546875" style="261" customWidth="1"/>
    <col min="10760" max="10763" width="7.5546875" style="261" bestFit="1" customWidth="1"/>
    <col min="10764" max="10765" width="7.5546875" style="261" customWidth="1"/>
    <col min="10766" max="10766" width="14.6640625" style="261" customWidth="1"/>
    <col min="10767" max="10767" width="10.44140625" style="261" customWidth="1"/>
    <col min="10768" max="10768" width="7.5546875" style="261" bestFit="1" customWidth="1"/>
    <col min="10769" max="11008" width="8.88671875" style="261"/>
    <col min="11009" max="11009" width="2" style="261" customWidth="1"/>
    <col min="11010" max="11015" width="7.5546875" style="261" customWidth="1"/>
    <col min="11016" max="11019" width="7.5546875" style="261" bestFit="1" customWidth="1"/>
    <col min="11020" max="11021" width="7.5546875" style="261" customWidth="1"/>
    <col min="11022" max="11022" width="14.6640625" style="261" customWidth="1"/>
    <col min="11023" max="11023" width="10.44140625" style="261" customWidth="1"/>
    <col min="11024" max="11024" width="7.5546875" style="261" bestFit="1" customWidth="1"/>
    <col min="11025" max="11264" width="8.88671875" style="261"/>
    <col min="11265" max="11265" width="2" style="261" customWidth="1"/>
    <col min="11266" max="11271" width="7.5546875" style="261" customWidth="1"/>
    <col min="11272" max="11275" width="7.5546875" style="261" bestFit="1" customWidth="1"/>
    <col min="11276" max="11277" width="7.5546875" style="261" customWidth="1"/>
    <col min="11278" max="11278" width="14.6640625" style="261" customWidth="1"/>
    <col min="11279" max="11279" width="10.44140625" style="261" customWidth="1"/>
    <col min="11280" max="11280" width="7.5546875" style="261" bestFit="1" customWidth="1"/>
    <col min="11281" max="11520" width="8.88671875" style="261"/>
    <col min="11521" max="11521" width="2" style="261" customWidth="1"/>
    <col min="11522" max="11527" width="7.5546875" style="261" customWidth="1"/>
    <col min="11528" max="11531" width="7.5546875" style="261" bestFit="1" customWidth="1"/>
    <col min="11532" max="11533" width="7.5546875" style="261" customWidth="1"/>
    <col min="11534" max="11534" width="14.6640625" style="261" customWidth="1"/>
    <col min="11535" max="11535" width="10.44140625" style="261" customWidth="1"/>
    <col min="11536" max="11536" width="7.5546875" style="261" bestFit="1" customWidth="1"/>
    <col min="11537" max="11776" width="8.88671875" style="261"/>
    <col min="11777" max="11777" width="2" style="261" customWidth="1"/>
    <col min="11778" max="11783" width="7.5546875" style="261" customWidth="1"/>
    <col min="11784" max="11787" width="7.5546875" style="261" bestFit="1" customWidth="1"/>
    <col min="11788" max="11789" width="7.5546875" style="261" customWidth="1"/>
    <col min="11790" max="11790" width="14.6640625" style="261" customWidth="1"/>
    <col min="11791" max="11791" width="10.44140625" style="261" customWidth="1"/>
    <col min="11792" max="11792" width="7.5546875" style="261" bestFit="1" customWidth="1"/>
    <col min="11793" max="12032" width="8.88671875" style="261"/>
    <col min="12033" max="12033" width="2" style="261" customWidth="1"/>
    <col min="12034" max="12039" width="7.5546875" style="261" customWidth="1"/>
    <col min="12040" max="12043" width="7.5546875" style="261" bestFit="1" customWidth="1"/>
    <col min="12044" max="12045" width="7.5546875" style="261" customWidth="1"/>
    <col min="12046" max="12046" width="14.6640625" style="261" customWidth="1"/>
    <col min="12047" max="12047" width="10.44140625" style="261" customWidth="1"/>
    <col min="12048" max="12048" width="7.5546875" style="261" bestFit="1" customWidth="1"/>
    <col min="12049" max="12288" width="8.88671875" style="261"/>
    <col min="12289" max="12289" width="2" style="261" customWidth="1"/>
    <col min="12290" max="12295" width="7.5546875" style="261" customWidth="1"/>
    <col min="12296" max="12299" width="7.5546875" style="261" bestFit="1" customWidth="1"/>
    <col min="12300" max="12301" width="7.5546875" style="261" customWidth="1"/>
    <col min="12302" max="12302" width="14.6640625" style="261" customWidth="1"/>
    <col min="12303" max="12303" width="10.44140625" style="261" customWidth="1"/>
    <col min="12304" max="12304" width="7.5546875" style="261" bestFit="1" customWidth="1"/>
    <col min="12305" max="12544" width="8.88671875" style="261"/>
    <col min="12545" max="12545" width="2" style="261" customWidth="1"/>
    <col min="12546" max="12551" width="7.5546875" style="261" customWidth="1"/>
    <col min="12552" max="12555" width="7.5546875" style="261" bestFit="1" customWidth="1"/>
    <col min="12556" max="12557" width="7.5546875" style="261" customWidth="1"/>
    <col min="12558" max="12558" width="14.6640625" style="261" customWidth="1"/>
    <col min="12559" max="12559" width="10.44140625" style="261" customWidth="1"/>
    <col min="12560" max="12560" width="7.5546875" style="261" bestFit="1" customWidth="1"/>
    <col min="12561" max="12800" width="8.88671875" style="261"/>
    <col min="12801" max="12801" width="2" style="261" customWidth="1"/>
    <col min="12802" max="12807" width="7.5546875" style="261" customWidth="1"/>
    <col min="12808" max="12811" width="7.5546875" style="261" bestFit="1" customWidth="1"/>
    <col min="12812" max="12813" width="7.5546875" style="261" customWidth="1"/>
    <col min="12814" max="12814" width="14.6640625" style="261" customWidth="1"/>
    <col min="12815" max="12815" width="10.44140625" style="261" customWidth="1"/>
    <col min="12816" max="12816" width="7.5546875" style="261" bestFit="1" customWidth="1"/>
    <col min="12817" max="13056" width="8.88671875" style="261"/>
    <col min="13057" max="13057" width="2" style="261" customWidth="1"/>
    <col min="13058" max="13063" width="7.5546875" style="261" customWidth="1"/>
    <col min="13064" max="13067" width="7.5546875" style="261" bestFit="1" customWidth="1"/>
    <col min="13068" max="13069" width="7.5546875" style="261" customWidth="1"/>
    <col min="13070" max="13070" width="14.6640625" style="261" customWidth="1"/>
    <col min="13071" max="13071" width="10.44140625" style="261" customWidth="1"/>
    <col min="13072" max="13072" width="7.5546875" style="261" bestFit="1" customWidth="1"/>
    <col min="13073" max="13312" width="8.88671875" style="261"/>
    <col min="13313" max="13313" width="2" style="261" customWidth="1"/>
    <col min="13314" max="13319" width="7.5546875" style="261" customWidth="1"/>
    <col min="13320" max="13323" width="7.5546875" style="261" bestFit="1" customWidth="1"/>
    <col min="13324" max="13325" width="7.5546875" style="261" customWidth="1"/>
    <col min="13326" max="13326" width="14.6640625" style="261" customWidth="1"/>
    <col min="13327" max="13327" width="10.44140625" style="261" customWidth="1"/>
    <col min="13328" max="13328" width="7.5546875" style="261" bestFit="1" customWidth="1"/>
    <col min="13329" max="13568" width="8.88671875" style="261"/>
    <col min="13569" max="13569" width="2" style="261" customWidth="1"/>
    <col min="13570" max="13575" width="7.5546875" style="261" customWidth="1"/>
    <col min="13576" max="13579" width="7.5546875" style="261" bestFit="1" customWidth="1"/>
    <col min="13580" max="13581" width="7.5546875" style="261" customWidth="1"/>
    <col min="13582" max="13582" width="14.6640625" style="261" customWidth="1"/>
    <col min="13583" max="13583" width="10.44140625" style="261" customWidth="1"/>
    <col min="13584" max="13584" width="7.5546875" style="261" bestFit="1" customWidth="1"/>
    <col min="13585" max="13824" width="8.88671875" style="261"/>
    <col min="13825" max="13825" width="2" style="261" customWidth="1"/>
    <col min="13826" max="13831" width="7.5546875" style="261" customWidth="1"/>
    <col min="13832" max="13835" width="7.5546875" style="261" bestFit="1" customWidth="1"/>
    <col min="13836" max="13837" width="7.5546875" style="261" customWidth="1"/>
    <col min="13838" max="13838" width="14.6640625" style="261" customWidth="1"/>
    <col min="13839" max="13839" width="10.44140625" style="261" customWidth="1"/>
    <col min="13840" max="13840" width="7.5546875" style="261" bestFit="1" customWidth="1"/>
    <col min="13841" max="14080" width="8.88671875" style="261"/>
    <col min="14081" max="14081" width="2" style="261" customWidth="1"/>
    <col min="14082" max="14087" width="7.5546875" style="261" customWidth="1"/>
    <col min="14088" max="14091" width="7.5546875" style="261" bestFit="1" customWidth="1"/>
    <col min="14092" max="14093" width="7.5546875" style="261" customWidth="1"/>
    <col min="14094" max="14094" width="14.6640625" style="261" customWidth="1"/>
    <col min="14095" max="14095" width="10.44140625" style="261" customWidth="1"/>
    <col min="14096" max="14096" width="7.5546875" style="261" bestFit="1" customWidth="1"/>
    <col min="14097" max="14336" width="8.88671875" style="261"/>
    <col min="14337" max="14337" width="2" style="261" customWidth="1"/>
    <col min="14338" max="14343" width="7.5546875" style="261" customWidth="1"/>
    <col min="14344" max="14347" width="7.5546875" style="261" bestFit="1" customWidth="1"/>
    <col min="14348" max="14349" width="7.5546875" style="261" customWidth="1"/>
    <col min="14350" max="14350" width="14.6640625" style="261" customWidth="1"/>
    <col min="14351" max="14351" width="10.44140625" style="261" customWidth="1"/>
    <col min="14352" max="14352" width="7.5546875" style="261" bestFit="1" customWidth="1"/>
    <col min="14353" max="14592" width="8.88671875" style="261"/>
    <col min="14593" max="14593" width="2" style="261" customWidth="1"/>
    <col min="14594" max="14599" width="7.5546875" style="261" customWidth="1"/>
    <col min="14600" max="14603" width="7.5546875" style="261" bestFit="1" customWidth="1"/>
    <col min="14604" max="14605" width="7.5546875" style="261" customWidth="1"/>
    <col min="14606" max="14606" width="14.6640625" style="261" customWidth="1"/>
    <col min="14607" max="14607" width="10.44140625" style="261" customWidth="1"/>
    <col min="14608" max="14608" width="7.5546875" style="261" bestFit="1" customWidth="1"/>
    <col min="14609" max="14848" width="8.88671875" style="261"/>
    <col min="14849" max="14849" width="2" style="261" customWidth="1"/>
    <col min="14850" max="14855" width="7.5546875" style="261" customWidth="1"/>
    <col min="14856" max="14859" width="7.5546875" style="261" bestFit="1" customWidth="1"/>
    <col min="14860" max="14861" width="7.5546875" style="261" customWidth="1"/>
    <col min="14862" max="14862" width="14.6640625" style="261" customWidth="1"/>
    <col min="14863" max="14863" width="10.44140625" style="261" customWidth="1"/>
    <col min="14864" max="14864" width="7.5546875" style="261" bestFit="1" customWidth="1"/>
    <col min="14865" max="15104" width="8.88671875" style="261"/>
    <col min="15105" max="15105" width="2" style="261" customWidth="1"/>
    <col min="15106" max="15111" width="7.5546875" style="261" customWidth="1"/>
    <col min="15112" max="15115" width="7.5546875" style="261" bestFit="1" customWidth="1"/>
    <col min="15116" max="15117" width="7.5546875" style="261" customWidth="1"/>
    <col min="15118" max="15118" width="14.6640625" style="261" customWidth="1"/>
    <col min="15119" max="15119" width="10.44140625" style="261" customWidth="1"/>
    <col min="15120" max="15120" width="7.5546875" style="261" bestFit="1" customWidth="1"/>
    <col min="15121" max="15360" width="8.88671875" style="261"/>
    <col min="15361" max="15361" width="2" style="261" customWidth="1"/>
    <col min="15362" max="15367" width="7.5546875" style="261" customWidth="1"/>
    <col min="15368" max="15371" width="7.5546875" style="261" bestFit="1" customWidth="1"/>
    <col min="15372" max="15373" width="7.5546875" style="261" customWidth="1"/>
    <col min="15374" max="15374" width="14.6640625" style="261" customWidth="1"/>
    <col min="15375" max="15375" width="10.44140625" style="261" customWidth="1"/>
    <col min="15376" max="15376" width="7.5546875" style="261" bestFit="1" customWidth="1"/>
    <col min="15377" max="15616" width="8.88671875" style="261"/>
    <col min="15617" max="15617" width="2" style="261" customWidth="1"/>
    <col min="15618" max="15623" width="7.5546875" style="261" customWidth="1"/>
    <col min="15624" max="15627" width="7.5546875" style="261" bestFit="1" customWidth="1"/>
    <col min="15628" max="15629" width="7.5546875" style="261" customWidth="1"/>
    <col min="15630" max="15630" width="14.6640625" style="261" customWidth="1"/>
    <col min="15631" max="15631" width="10.44140625" style="261" customWidth="1"/>
    <col min="15632" max="15632" width="7.5546875" style="261" bestFit="1" customWidth="1"/>
    <col min="15633" max="15872" width="8.88671875" style="261"/>
    <col min="15873" max="15873" width="2" style="261" customWidth="1"/>
    <col min="15874" max="15879" width="7.5546875" style="261" customWidth="1"/>
    <col min="15880" max="15883" width="7.5546875" style="261" bestFit="1" customWidth="1"/>
    <col min="15884" max="15885" width="7.5546875" style="261" customWidth="1"/>
    <col min="15886" max="15886" width="14.6640625" style="261" customWidth="1"/>
    <col min="15887" max="15887" width="10.44140625" style="261" customWidth="1"/>
    <col min="15888" max="15888" width="7.5546875" style="261" bestFit="1" customWidth="1"/>
    <col min="15889" max="16128" width="8.88671875" style="261"/>
    <col min="16129" max="16129" width="2" style="261" customWidth="1"/>
    <col min="16130" max="16135" width="7.5546875" style="261" customWidth="1"/>
    <col min="16136" max="16139" width="7.5546875" style="261" bestFit="1" customWidth="1"/>
    <col min="16140" max="16141" width="7.5546875" style="261" customWidth="1"/>
    <col min="16142" max="16142" width="14.6640625" style="261" customWidth="1"/>
    <col min="16143" max="16143" width="10.44140625" style="261" customWidth="1"/>
    <col min="16144" max="16144" width="7.5546875" style="261" bestFit="1" customWidth="1"/>
    <col min="16145" max="16384" width="8.88671875" style="261"/>
  </cols>
  <sheetData>
    <row r="1" spans="1:17" ht="20.25">
      <c r="A1" s="760" t="s">
        <v>448</v>
      </c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  <c r="P1" s="760"/>
    </row>
    <row r="2" spans="1:17" ht="20.25">
      <c r="A2" s="274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</row>
    <row r="3" spans="1:17" ht="23.25" customHeight="1">
      <c r="A3" s="270"/>
      <c r="B3" s="761" t="s">
        <v>355</v>
      </c>
      <c r="C3" s="761"/>
      <c r="D3" s="270" t="str">
        <f>'[1]3.공동수급협정 체결현황'!B4</f>
        <v>회사명</v>
      </c>
      <c r="E3" s="270"/>
      <c r="F3" s="270"/>
      <c r="G3" s="270"/>
      <c r="H3" s="270"/>
      <c r="I3" s="270"/>
      <c r="J3" s="270"/>
      <c r="K3" s="270"/>
      <c r="L3" s="270"/>
    </row>
    <row r="4" spans="1:17" ht="24.75" customHeight="1">
      <c r="A4" s="762"/>
      <c r="B4" s="763" t="s">
        <v>567</v>
      </c>
      <c r="C4" s="763"/>
      <c r="D4" s="763"/>
      <c r="E4" s="763"/>
      <c r="F4" s="763"/>
      <c r="G4" s="763"/>
      <c r="H4" s="763"/>
      <c r="I4" s="763"/>
      <c r="J4" s="763"/>
      <c r="K4" s="763"/>
      <c r="L4" s="763"/>
      <c r="M4" s="763"/>
      <c r="N4" s="763"/>
      <c r="O4" s="571" t="s">
        <v>356</v>
      </c>
      <c r="P4" s="660" t="s">
        <v>357</v>
      </c>
    </row>
    <row r="5" spans="1:17" ht="29.25" customHeight="1">
      <c r="A5" s="762"/>
      <c r="B5" s="269" t="s">
        <v>358</v>
      </c>
      <c r="C5" s="269" t="s">
        <v>359</v>
      </c>
      <c r="D5" s="269" t="s">
        <v>360</v>
      </c>
      <c r="E5" s="269" t="s">
        <v>361</v>
      </c>
      <c r="F5" s="269" t="s">
        <v>362</v>
      </c>
      <c r="G5" s="269" t="s">
        <v>363</v>
      </c>
      <c r="H5" s="269" t="s">
        <v>364</v>
      </c>
      <c r="I5" s="269" t="s">
        <v>365</v>
      </c>
      <c r="J5" s="269" t="s">
        <v>366</v>
      </c>
      <c r="K5" s="269" t="s">
        <v>367</v>
      </c>
      <c r="L5" s="269" t="s">
        <v>368</v>
      </c>
      <c r="M5" s="269" t="s">
        <v>369</v>
      </c>
      <c r="N5" s="269" t="s">
        <v>370</v>
      </c>
      <c r="O5" s="660"/>
      <c r="P5" s="660"/>
    </row>
    <row r="6" spans="1:17" ht="24.95" customHeight="1">
      <c r="A6" s="219"/>
      <c r="B6" s="21">
        <v>100</v>
      </c>
      <c r="C6" s="21">
        <v>100</v>
      </c>
      <c r="D6" s="21">
        <v>100</v>
      </c>
      <c r="E6" s="21">
        <v>100</v>
      </c>
      <c r="F6" s="21">
        <v>102</v>
      </c>
      <c r="G6" s="21">
        <v>101</v>
      </c>
      <c r="H6" s="21">
        <v>100</v>
      </c>
      <c r="I6" s="21">
        <v>100</v>
      </c>
      <c r="J6" s="21">
        <v>100</v>
      </c>
      <c r="K6" s="21">
        <v>100</v>
      </c>
      <c r="L6" s="21">
        <v>102</v>
      </c>
      <c r="M6" s="21">
        <v>101</v>
      </c>
      <c r="N6" s="218">
        <f>ROUNDUP(SUM(B6:M6)/12,0)</f>
        <v>101</v>
      </c>
      <c r="O6" s="753">
        <f>N9/N6</f>
        <v>3.9603960396039604E-2</v>
      </c>
      <c r="P6" s="756">
        <f>IF(O6="","",IF(O6&gt;=3%,2,IF(O6&gt;=2%,1.5,IF(E33&gt;=1%,1))))</f>
        <v>2</v>
      </c>
    </row>
    <row r="7" spans="1:17" ht="24.95" customHeight="1">
      <c r="A7" s="219"/>
      <c r="B7" s="752" t="s">
        <v>371</v>
      </c>
      <c r="C7" s="752"/>
      <c r="D7" s="752"/>
      <c r="E7" s="752"/>
      <c r="F7" s="752"/>
      <c r="G7" s="752"/>
      <c r="H7" s="752"/>
      <c r="I7" s="752"/>
      <c r="J7" s="752"/>
      <c r="K7" s="752"/>
      <c r="L7" s="752"/>
      <c r="M7" s="752"/>
      <c r="N7" s="752"/>
      <c r="O7" s="754"/>
      <c r="P7" s="757"/>
    </row>
    <row r="8" spans="1:17" ht="24.95" customHeight="1">
      <c r="A8" s="219"/>
      <c r="B8" s="325" t="s">
        <v>372</v>
      </c>
      <c r="C8" s="325" t="s">
        <v>373</v>
      </c>
      <c r="D8" s="325" t="s">
        <v>374</v>
      </c>
      <c r="E8" s="325" t="s">
        <v>375</v>
      </c>
      <c r="F8" s="325" t="s">
        <v>376</v>
      </c>
      <c r="G8" s="325" t="s">
        <v>377</v>
      </c>
      <c r="H8" s="325" t="s">
        <v>378</v>
      </c>
      <c r="I8" s="325" t="s">
        <v>365</v>
      </c>
      <c r="J8" s="325" t="s">
        <v>366</v>
      </c>
      <c r="K8" s="325" t="s">
        <v>367</v>
      </c>
      <c r="L8" s="325" t="s">
        <v>368</v>
      </c>
      <c r="M8" s="325" t="s">
        <v>369</v>
      </c>
      <c r="N8" s="325" t="s">
        <v>379</v>
      </c>
      <c r="O8" s="754"/>
      <c r="P8" s="757"/>
    </row>
    <row r="9" spans="1:17" ht="24.95" customHeight="1">
      <c r="A9" s="219"/>
      <c r="B9" s="21">
        <v>1</v>
      </c>
      <c r="C9" s="21">
        <v>0</v>
      </c>
      <c r="D9" s="21">
        <v>1</v>
      </c>
      <c r="E9" s="21">
        <v>1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8">
        <f>SUM(B9:M9)</f>
        <v>4</v>
      </c>
      <c r="O9" s="755"/>
      <c r="P9" s="758"/>
      <c r="Q9" s="221"/>
    </row>
    <row r="10" spans="1:17" ht="20.100000000000001" customHeight="1">
      <c r="A10" s="220"/>
      <c r="B10" s="220"/>
      <c r="C10" s="220"/>
      <c r="D10" s="220"/>
      <c r="E10" s="220"/>
      <c r="F10" s="220"/>
      <c r="G10" s="220"/>
      <c r="O10" s="389" t="s">
        <v>545</v>
      </c>
      <c r="P10" s="407">
        <v>0.3</v>
      </c>
    </row>
    <row r="11" spans="1:17">
      <c r="B11" s="220"/>
      <c r="O11" s="389" t="s">
        <v>549</v>
      </c>
      <c r="P11" s="415">
        <f>ROUND(P6*P10,2)</f>
        <v>0.6</v>
      </c>
    </row>
    <row r="12" spans="1:17" ht="23.25" customHeight="1">
      <c r="A12" s="391"/>
      <c r="B12" s="761" t="s">
        <v>355</v>
      </c>
      <c r="C12" s="761"/>
      <c r="D12" s="391"/>
      <c r="E12" s="391"/>
      <c r="F12" s="391"/>
      <c r="G12" s="391"/>
      <c r="H12" s="391"/>
      <c r="I12" s="391"/>
      <c r="J12" s="391"/>
      <c r="K12" s="391"/>
      <c r="L12" s="391"/>
    </row>
    <row r="13" spans="1:17" ht="24.75" customHeight="1">
      <c r="A13" s="762"/>
      <c r="B13" s="763" t="s">
        <v>567</v>
      </c>
      <c r="C13" s="763"/>
      <c r="D13" s="763"/>
      <c r="E13" s="763"/>
      <c r="F13" s="763"/>
      <c r="G13" s="763"/>
      <c r="H13" s="763"/>
      <c r="I13" s="763"/>
      <c r="J13" s="763"/>
      <c r="K13" s="763"/>
      <c r="L13" s="763"/>
      <c r="M13" s="763"/>
      <c r="N13" s="763"/>
      <c r="O13" s="571" t="s">
        <v>356</v>
      </c>
      <c r="P13" s="660" t="s">
        <v>255</v>
      </c>
    </row>
    <row r="14" spans="1:17" ht="29.25" customHeight="1">
      <c r="A14" s="762"/>
      <c r="B14" s="398" t="s">
        <v>358</v>
      </c>
      <c r="C14" s="398" t="s">
        <v>359</v>
      </c>
      <c r="D14" s="398" t="s">
        <v>360</v>
      </c>
      <c r="E14" s="398" t="s">
        <v>361</v>
      </c>
      <c r="F14" s="398" t="s">
        <v>362</v>
      </c>
      <c r="G14" s="398" t="s">
        <v>363</v>
      </c>
      <c r="H14" s="398" t="s">
        <v>364</v>
      </c>
      <c r="I14" s="398" t="s">
        <v>365</v>
      </c>
      <c r="J14" s="398" t="s">
        <v>366</v>
      </c>
      <c r="K14" s="398" t="s">
        <v>367</v>
      </c>
      <c r="L14" s="398" t="s">
        <v>368</v>
      </c>
      <c r="M14" s="398" t="s">
        <v>369</v>
      </c>
      <c r="N14" s="398" t="s">
        <v>370</v>
      </c>
      <c r="O14" s="660"/>
      <c r="P14" s="660"/>
    </row>
    <row r="15" spans="1:17" ht="24.95" customHeight="1">
      <c r="A15" s="219"/>
      <c r="B15" s="397">
        <v>100</v>
      </c>
      <c r="C15" s="397">
        <v>100</v>
      </c>
      <c r="D15" s="397">
        <v>100</v>
      </c>
      <c r="E15" s="397">
        <v>100</v>
      </c>
      <c r="F15" s="397">
        <v>102</v>
      </c>
      <c r="G15" s="397">
        <v>101</v>
      </c>
      <c r="H15" s="397">
        <v>100</v>
      </c>
      <c r="I15" s="397">
        <v>100</v>
      </c>
      <c r="J15" s="397">
        <v>100</v>
      </c>
      <c r="K15" s="397">
        <v>100</v>
      </c>
      <c r="L15" s="397">
        <v>102</v>
      </c>
      <c r="M15" s="397">
        <v>101</v>
      </c>
      <c r="N15" s="218">
        <f>ROUNDUP(SUM(B15:M15)/12,0)</f>
        <v>101</v>
      </c>
      <c r="O15" s="753">
        <f>N18/N15</f>
        <v>3.9603960396039604E-2</v>
      </c>
      <c r="P15" s="756">
        <f>IF(O15="","",IF(O15&gt;=3%,2,IF(O15&gt;=2%,1.5,IF(E42&gt;=1%,1))))</f>
        <v>2</v>
      </c>
    </row>
    <row r="16" spans="1:17" ht="24.95" customHeight="1">
      <c r="A16" s="219"/>
      <c r="B16" s="752" t="s">
        <v>371</v>
      </c>
      <c r="C16" s="752"/>
      <c r="D16" s="752"/>
      <c r="E16" s="752"/>
      <c r="F16" s="752"/>
      <c r="G16" s="752"/>
      <c r="H16" s="752"/>
      <c r="I16" s="752"/>
      <c r="J16" s="752"/>
      <c r="K16" s="752"/>
      <c r="L16" s="752"/>
      <c r="M16" s="752"/>
      <c r="N16" s="752"/>
      <c r="O16" s="754"/>
      <c r="P16" s="757"/>
    </row>
    <row r="17" spans="1:17" ht="24.95" customHeight="1">
      <c r="A17" s="219"/>
      <c r="B17" s="325" t="s">
        <v>358</v>
      </c>
      <c r="C17" s="325" t="s">
        <v>359</v>
      </c>
      <c r="D17" s="325" t="s">
        <v>360</v>
      </c>
      <c r="E17" s="325" t="s">
        <v>361</v>
      </c>
      <c r="F17" s="325" t="s">
        <v>362</v>
      </c>
      <c r="G17" s="325" t="s">
        <v>363</v>
      </c>
      <c r="H17" s="325" t="s">
        <v>364</v>
      </c>
      <c r="I17" s="325" t="s">
        <v>365</v>
      </c>
      <c r="J17" s="325" t="s">
        <v>366</v>
      </c>
      <c r="K17" s="325" t="s">
        <v>367</v>
      </c>
      <c r="L17" s="325" t="s">
        <v>368</v>
      </c>
      <c r="M17" s="325" t="s">
        <v>369</v>
      </c>
      <c r="N17" s="325" t="s">
        <v>379</v>
      </c>
      <c r="O17" s="754"/>
      <c r="P17" s="757"/>
    </row>
    <row r="18" spans="1:17" ht="24.95" customHeight="1">
      <c r="A18" s="219"/>
      <c r="B18" s="397">
        <v>1</v>
      </c>
      <c r="C18" s="397">
        <v>0</v>
      </c>
      <c r="D18" s="397">
        <v>1</v>
      </c>
      <c r="E18" s="397">
        <v>1</v>
      </c>
      <c r="F18" s="397">
        <v>1</v>
      </c>
      <c r="G18" s="397">
        <v>0</v>
      </c>
      <c r="H18" s="397">
        <v>0</v>
      </c>
      <c r="I18" s="397">
        <v>0</v>
      </c>
      <c r="J18" s="397">
        <v>0</v>
      </c>
      <c r="K18" s="397">
        <v>0</v>
      </c>
      <c r="L18" s="397">
        <v>0</v>
      </c>
      <c r="M18" s="397">
        <v>0</v>
      </c>
      <c r="N18" s="218">
        <f>SUM(B18:M18)</f>
        <v>4</v>
      </c>
      <c r="O18" s="755"/>
      <c r="P18" s="758"/>
      <c r="Q18" s="221"/>
    </row>
    <row r="19" spans="1:17" ht="20.100000000000001" customHeight="1">
      <c r="A19" s="220"/>
      <c r="B19" s="220"/>
      <c r="C19" s="220"/>
      <c r="D19" s="220"/>
      <c r="E19" s="220"/>
      <c r="F19" s="220"/>
      <c r="G19" s="220"/>
      <c r="O19" s="397" t="s">
        <v>545</v>
      </c>
      <c r="P19" s="407">
        <v>0.3</v>
      </c>
    </row>
    <row r="20" spans="1:17">
      <c r="B20" s="220"/>
      <c r="O20" s="397" t="s">
        <v>546</v>
      </c>
      <c r="P20" s="415">
        <f>ROUND(P15*P19,2)</f>
        <v>0.6</v>
      </c>
    </row>
    <row r="21" spans="1:17">
      <c r="B21" s="220"/>
      <c r="O21" s="397" t="s">
        <v>566</v>
      </c>
      <c r="P21" s="415">
        <f>P11+P20</f>
        <v>1.2</v>
      </c>
    </row>
    <row r="22" spans="1:17">
      <c r="B22" s="217" t="s">
        <v>380</v>
      </c>
    </row>
    <row r="23" spans="1:17">
      <c r="B23" s="14" t="s">
        <v>544</v>
      </c>
    </row>
    <row r="25" spans="1:17">
      <c r="B25" s="217" t="s">
        <v>381</v>
      </c>
      <c r="C25" s="759" t="s">
        <v>382</v>
      </c>
      <c r="D25" s="759"/>
      <c r="E25" s="759"/>
      <c r="F25" s="759"/>
      <c r="G25" s="759"/>
      <c r="H25" s="759"/>
      <c r="I25" s="759"/>
    </row>
    <row r="26" spans="1:17">
      <c r="C26" s="217" t="s">
        <v>383</v>
      </c>
    </row>
    <row r="27" spans="1:17">
      <c r="C27" s="217" t="s">
        <v>384</v>
      </c>
    </row>
    <row r="28" spans="1:17">
      <c r="B28" s="14" t="s">
        <v>565</v>
      </c>
      <c r="D28" s="217"/>
      <c r="E28" s="217"/>
      <c r="F28" s="217"/>
      <c r="G28" s="217"/>
      <c r="H28" s="217"/>
      <c r="I28" s="217"/>
    </row>
    <row r="29" spans="1:17">
      <c r="B29" s="14"/>
    </row>
    <row r="37" spans="5:5">
      <c r="E37" s="326"/>
    </row>
  </sheetData>
  <mergeCells count="18">
    <mergeCell ref="A13:A14"/>
    <mergeCell ref="B13:N13"/>
    <mergeCell ref="O13:O14"/>
    <mergeCell ref="P13:P14"/>
    <mergeCell ref="O15:O18"/>
    <mergeCell ref="P15:P18"/>
    <mergeCell ref="A1:P1"/>
    <mergeCell ref="B3:C3"/>
    <mergeCell ref="A4:A5"/>
    <mergeCell ref="B4:N4"/>
    <mergeCell ref="O4:O5"/>
    <mergeCell ref="P4:P5"/>
    <mergeCell ref="B16:N16"/>
    <mergeCell ref="O6:O9"/>
    <mergeCell ref="P6:P9"/>
    <mergeCell ref="B7:N7"/>
    <mergeCell ref="C25:I25"/>
    <mergeCell ref="B12:C12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  <rowBreaks count="1" manualBreakCount="1">
    <brk id="21" max="15" man="1"/>
  </rowBreaks>
  <colBreaks count="1" manualBreakCount="1">
    <brk id="16" max="1048575" man="1"/>
  </col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J35"/>
  <sheetViews>
    <sheetView view="pageBreakPreview" zoomScale="85" zoomScaleNormal="100" zoomScaleSheetLayoutView="85" workbookViewId="0">
      <selection sqref="A1:G1"/>
    </sheetView>
  </sheetViews>
  <sheetFormatPr defaultRowHeight="13.5"/>
  <cols>
    <col min="2" max="2" width="31.77734375" customWidth="1"/>
    <col min="3" max="3" width="14.88671875" customWidth="1"/>
    <col min="4" max="4" width="17.88671875" customWidth="1"/>
    <col min="5" max="5" width="11.109375" customWidth="1"/>
    <col min="9" max="9" width="11.44140625" bestFit="1" customWidth="1"/>
    <col min="258" max="258" width="31.77734375" customWidth="1"/>
    <col min="259" max="259" width="14.88671875" customWidth="1"/>
    <col min="260" max="260" width="17.88671875" customWidth="1"/>
    <col min="261" max="261" width="11.109375" customWidth="1"/>
    <col min="514" max="514" width="31.77734375" customWidth="1"/>
    <col min="515" max="515" width="14.88671875" customWidth="1"/>
    <col min="516" max="516" width="17.88671875" customWidth="1"/>
    <col min="517" max="517" width="11.109375" customWidth="1"/>
    <col min="770" max="770" width="31.77734375" customWidth="1"/>
    <col min="771" max="771" width="14.88671875" customWidth="1"/>
    <col min="772" max="772" width="17.88671875" customWidth="1"/>
    <col min="773" max="773" width="11.109375" customWidth="1"/>
    <col min="1026" max="1026" width="31.77734375" customWidth="1"/>
    <col min="1027" max="1027" width="14.88671875" customWidth="1"/>
    <col min="1028" max="1028" width="17.88671875" customWidth="1"/>
    <col min="1029" max="1029" width="11.109375" customWidth="1"/>
    <col min="1282" max="1282" width="31.77734375" customWidth="1"/>
    <col min="1283" max="1283" width="14.88671875" customWidth="1"/>
    <col min="1284" max="1284" width="17.88671875" customWidth="1"/>
    <col min="1285" max="1285" width="11.109375" customWidth="1"/>
    <col min="1538" max="1538" width="31.77734375" customWidth="1"/>
    <col min="1539" max="1539" width="14.88671875" customWidth="1"/>
    <col min="1540" max="1540" width="17.88671875" customWidth="1"/>
    <col min="1541" max="1541" width="11.109375" customWidth="1"/>
    <col min="1794" max="1794" width="31.77734375" customWidth="1"/>
    <col min="1795" max="1795" width="14.88671875" customWidth="1"/>
    <col min="1796" max="1796" width="17.88671875" customWidth="1"/>
    <col min="1797" max="1797" width="11.109375" customWidth="1"/>
    <col min="2050" max="2050" width="31.77734375" customWidth="1"/>
    <col min="2051" max="2051" width="14.88671875" customWidth="1"/>
    <col min="2052" max="2052" width="17.88671875" customWidth="1"/>
    <col min="2053" max="2053" width="11.109375" customWidth="1"/>
    <col min="2306" max="2306" width="31.77734375" customWidth="1"/>
    <col min="2307" max="2307" width="14.88671875" customWidth="1"/>
    <col min="2308" max="2308" width="17.88671875" customWidth="1"/>
    <col min="2309" max="2309" width="11.109375" customWidth="1"/>
    <col min="2562" max="2562" width="31.77734375" customWidth="1"/>
    <col min="2563" max="2563" width="14.88671875" customWidth="1"/>
    <col min="2564" max="2564" width="17.88671875" customWidth="1"/>
    <col min="2565" max="2565" width="11.109375" customWidth="1"/>
    <col min="2818" max="2818" width="31.77734375" customWidth="1"/>
    <col min="2819" max="2819" width="14.88671875" customWidth="1"/>
    <col min="2820" max="2820" width="17.88671875" customWidth="1"/>
    <col min="2821" max="2821" width="11.109375" customWidth="1"/>
    <col min="3074" max="3074" width="31.77734375" customWidth="1"/>
    <col min="3075" max="3075" width="14.88671875" customWidth="1"/>
    <col min="3076" max="3076" width="17.88671875" customWidth="1"/>
    <col min="3077" max="3077" width="11.109375" customWidth="1"/>
    <col min="3330" max="3330" width="31.77734375" customWidth="1"/>
    <col min="3331" max="3331" width="14.88671875" customWidth="1"/>
    <col min="3332" max="3332" width="17.88671875" customWidth="1"/>
    <col min="3333" max="3333" width="11.109375" customWidth="1"/>
    <col min="3586" max="3586" width="31.77734375" customWidth="1"/>
    <col min="3587" max="3587" width="14.88671875" customWidth="1"/>
    <col min="3588" max="3588" width="17.88671875" customWidth="1"/>
    <col min="3589" max="3589" width="11.109375" customWidth="1"/>
    <col min="3842" max="3842" width="31.77734375" customWidth="1"/>
    <col min="3843" max="3843" width="14.88671875" customWidth="1"/>
    <col min="3844" max="3844" width="17.88671875" customWidth="1"/>
    <col min="3845" max="3845" width="11.109375" customWidth="1"/>
    <col min="4098" max="4098" width="31.77734375" customWidth="1"/>
    <col min="4099" max="4099" width="14.88671875" customWidth="1"/>
    <col min="4100" max="4100" width="17.88671875" customWidth="1"/>
    <col min="4101" max="4101" width="11.109375" customWidth="1"/>
    <col min="4354" max="4354" width="31.77734375" customWidth="1"/>
    <col min="4355" max="4355" width="14.88671875" customWidth="1"/>
    <col min="4356" max="4356" width="17.88671875" customWidth="1"/>
    <col min="4357" max="4357" width="11.109375" customWidth="1"/>
    <col min="4610" max="4610" width="31.77734375" customWidth="1"/>
    <col min="4611" max="4611" width="14.88671875" customWidth="1"/>
    <col min="4612" max="4612" width="17.88671875" customWidth="1"/>
    <col min="4613" max="4613" width="11.109375" customWidth="1"/>
    <col min="4866" max="4866" width="31.77734375" customWidth="1"/>
    <col min="4867" max="4867" width="14.88671875" customWidth="1"/>
    <col min="4868" max="4868" width="17.88671875" customWidth="1"/>
    <col min="4869" max="4869" width="11.109375" customWidth="1"/>
    <col min="5122" max="5122" width="31.77734375" customWidth="1"/>
    <col min="5123" max="5123" width="14.88671875" customWidth="1"/>
    <col min="5124" max="5124" width="17.88671875" customWidth="1"/>
    <col min="5125" max="5125" width="11.109375" customWidth="1"/>
    <col min="5378" max="5378" width="31.77734375" customWidth="1"/>
    <col min="5379" max="5379" width="14.88671875" customWidth="1"/>
    <col min="5380" max="5380" width="17.88671875" customWidth="1"/>
    <col min="5381" max="5381" width="11.109375" customWidth="1"/>
    <col min="5634" max="5634" width="31.77734375" customWidth="1"/>
    <col min="5635" max="5635" width="14.88671875" customWidth="1"/>
    <col min="5636" max="5636" width="17.88671875" customWidth="1"/>
    <col min="5637" max="5637" width="11.109375" customWidth="1"/>
    <col min="5890" max="5890" width="31.77734375" customWidth="1"/>
    <col min="5891" max="5891" width="14.88671875" customWidth="1"/>
    <col min="5892" max="5892" width="17.88671875" customWidth="1"/>
    <col min="5893" max="5893" width="11.109375" customWidth="1"/>
    <col min="6146" max="6146" width="31.77734375" customWidth="1"/>
    <col min="6147" max="6147" width="14.88671875" customWidth="1"/>
    <col min="6148" max="6148" width="17.88671875" customWidth="1"/>
    <col min="6149" max="6149" width="11.109375" customWidth="1"/>
    <col min="6402" max="6402" width="31.77734375" customWidth="1"/>
    <col min="6403" max="6403" width="14.88671875" customWidth="1"/>
    <col min="6404" max="6404" width="17.88671875" customWidth="1"/>
    <col min="6405" max="6405" width="11.109375" customWidth="1"/>
    <col min="6658" max="6658" width="31.77734375" customWidth="1"/>
    <col min="6659" max="6659" width="14.88671875" customWidth="1"/>
    <col min="6660" max="6660" width="17.88671875" customWidth="1"/>
    <col min="6661" max="6661" width="11.109375" customWidth="1"/>
    <col min="6914" max="6914" width="31.77734375" customWidth="1"/>
    <col min="6915" max="6915" width="14.88671875" customWidth="1"/>
    <col min="6916" max="6916" width="17.88671875" customWidth="1"/>
    <col min="6917" max="6917" width="11.109375" customWidth="1"/>
    <col min="7170" max="7170" width="31.77734375" customWidth="1"/>
    <col min="7171" max="7171" width="14.88671875" customWidth="1"/>
    <col min="7172" max="7172" width="17.88671875" customWidth="1"/>
    <col min="7173" max="7173" width="11.109375" customWidth="1"/>
    <col min="7426" max="7426" width="31.77734375" customWidth="1"/>
    <col min="7427" max="7427" width="14.88671875" customWidth="1"/>
    <col min="7428" max="7428" width="17.88671875" customWidth="1"/>
    <col min="7429" max="7429" width="11.109375" customWidth="1"/>
    <col min="7682" max="7682" width="31.77734375" customWidth="1"/>
    <col min="7683" max="7683" width="14.88671875" customWidth="1"/>
    <col min="7684" max="7684" width="17.88671875" customWidth="1"/>
    <col min="7685" max="7685" width="11.109375" customWidth="1"/>
    <col min="7938" max="7938" width="31.77734375" customWidth="1"/>
    <col min="7939" max="7939" width="14.88671875" customWidth="1"/>
    <col min="7940" max="7940" width="17.88671875" customWidth="1"/>
    <col min="7941" max="7941" width="11.109375" customWidth="1"/>
    <col min="8194" max="8194" width="31.77734375" customWidth="1"/>
    <col min="8195" max="8195" width="14.88671875" customWidth="1"/>
    <col min="8196" max="8196" width="17.88671875" customWidth="1"/>
    <col min="8197" max="8197" width="11.109375" customWidth="1"/>
    <col min="8450" max="8450" width="31.77734375" customWidth="1"/>
    <col min="8451" max="8451" width="14.88671875" customWidth="1"/>
    <col min="8452" max="8452" width="17.88671875" customWidth="1"/>
    <col min="8453" max="8453" width="11.109375" customWidth="1"/>
    <col min="8706" max="8706" width="31.77734375" customWidth="1"/>
    <col min="8707" max="8707" width="14.88671875" customWidth="1"/>
    <col min="8708" max="8708" width="17.88671875" customWidth="1"/>
    <col min="8709" max="8709" width="11.109375" customWidth="1"/>
    <col min="8962" max="8962" width="31.77734375" customWidth="1"/>
    <col min="8963" max="8963" width="14.88671875" customWidth="1"/>
    <col min="8964" max="8964" width="17.88671875" customWidth="1"/>
    <col min="8965" max="8965" width="11.109375" customWidth="1"/>
    <col min="9218" max="9218" width="31.77734375" customWidth="1"/>
    <col min="9219" max="9219" width="14.88671875" customWidth="1"/>
    <col min="9220" max="9220" width="17.88671875" customWidth="1"/>
    <col min="9221" max="9221" width="11.109375" customWidth="1"/>
    <col min="9474" max="9474" width="31.77734375" customWidth="1"/>
    <col min="9475" max="9475" width="14.88671875" customWidth="1"/>
    <col min="9476" max="9476" width="17.88671875" customWidth="1"/>
    <col min="9477" max="9477" width="11.109375" customWidth="1"/>
    <col min="9730" max="9730" width="31.77734375" customWidth="1"/>
    <col min="9731" max="9731" width="14.88671875" customWidth="1"/>
    <col min="9732" max="9732" width="17.88671875" customWidth="1"/>
    <col min="9733" max="9733" width="11.109375" customWidth="1"/>
    <col min="9986" max="9986" width="31.77734375" customWidth="1"/>
    <col min="9987" max="9987" width="14.88671875" customWidth="1"/>
    <col min="9988" max="9988" width="17.88671875" customWidth="1"/>
    <col min="9989" max="9989" width="11.109375" customWidth="1"/>
    <col min="10242" max="10242" width="31.77734375" customWidth="1"/>
    <col min="10243" max="10243" width="14.88671875" customWidth="1"/>
    <col min="10244" max="10244" width="17.88671875" customWidth="1"/>
    <col min="10245" max="10245" width="11.109375" customWidth="1"/>
    <col min="10498" max="10498" width="31.77734375" customWidth="1"/>
    <col min="10499" max="10499" width="14.88671875" customWidth="1"/>
    <col min="10500" max="10500" width="17.88671875" customWidth="1"/>
    <col min="10501" max="10501" width="11.109375" customWidth="1"/>
    <col min="10754" max="10754" width="31.77734375" customWidth="1"/>
    <col min="10755" max="10755" width="14.88671875" customWidth="1"/>
    <col min="10756" max="10756" width="17.88671875" customWidth="1"/>
    <col min="10757" max="10757" width="11.109375" customWidth="1"/>
    <col min="11010" max="11010" width="31.77734375" customWidth="1"/>
    <col min="11011" max="11011" width="14.88671875" customWidth="1"/>
    <col min="11012" max="11012" width="17.88671875" customWidth="1"/>
    <col min="11013" max="11013" width="11.109375" customWidth="1"/>
    <col min="11266" max="11266" width="31.77734375" customWidth="1"/>
    <col min="11267" max="11267" width="14.88671875" customWidth="1"/>
    <col min="11268" max="11268" width="17.88671875" customWidth="1"/>
    <col min="11269" max="11269" width="11.109375" customWidth="1"/>
    <col min="11522" max="11522" width="31.77734375" customWidth="1"/>
    <col min="11523" max="11523" width="14.88671875" customWidth="1"/>
    <col min="11524" max="11524" width="17.88671875" customWidth="1"/>
    <col min="11525" max="11525" width="11.109375" customWidth="1"/>
    <col min="11778" max="11778" width="31.77734375" customWidth="1"/>
    <col min="11779" max="11779" width="14.88671875" customWidth="1"/>
    <col min="11780" max="11780" width="17.88671875" customWidth="1"/>
    <col min="11781" max="11781" width="11.109375" customWidth="1"/>
    <col min="12034" max="12034" width="31.77734375" customWidth="1"/>
    <col min="12035" max="12035" width="14.88671875" customWidth="1"/>
    <col min="12036" max="12036" width="17.88671875" customWidth="1"/>
    <col min="12037" max="12037" width="11.109375" customWidth="1"/>
    <col min="12290" max="12290" width="31.77734375" customWidth="1"/>
    <col min="12291" max="12291" width="14.88671875" customWidth="1"/>
    <col min="12292" max="12292" width="17.88671875" customWidth="1"/>
    <col min="12293" max="12293" width="11.109375" customWidth="1"/>
    <col min="12546" max="12546" width="31.77734375" customWidth="1"/>
    <col min="12547" max="12547" width="14.88671875" customWidth="1"/>
    <col min="12548" max="12548" width="17.88671875" customWidth="1"/>
    <col min="12549" max="12549" width="11.109375" customWidth="1"/>
    <col min="12802" max="12802" width="31.77734375" customWidth="1"/>
    <col min="12803" max="12803" width="14.88671875" customWidth="1"/>
    <col min="12804" max="12804" width="17.88671875" customWidth="1"/>
    <col min="12805" max="12805" width="11.109375" customWidth="1"/>
    <col min="13058" max="13058" width="31.77734375" customWidth="1"/>
    <col min="13059" max="13059" width="14.88671875" customWidth="1"/>
    <col min="13060" max="13060" width="17.88671875" customWidth="1"/>
    <col min="13061" max="13061" width="11.109375" customWidth="1"/>
    <col min="13314" max="13314" width="31.77734375" customWidth="1"/>
    <col min="13315" max="13315" width="14.88671875" customWidth="1"/>
    <col min="13316" max="13316" width="17.88671875" customWidth="1"/>
    <col min="13317" max="13317" width="11.109375" customWidth="1"/>
    <col min="13570" max="13570" width="31.77734375" customWidth="1"/>
    <col min="13571" max="13571" width="14.88671875" customWidth="1"/>
    <col min="13572" max="13572" width="17.88671875" customWidth="1"/>
    <col min="13573" max="13573" width="11.109375" customWidth="1"/>
    <col min="13826" max="13826" width="31.77734375" customWidth="1"/>
    <col min="13827" max="13827" width="14.88671875" customWidth="1"/>
    <col min="13828" max="13828" width="17.88671875" customWidth="1"/>
    <col min="13829" max="13829" width="11.109375" customWidth="1"/>
    <col min="14082" max="14082" width="31.77734375" customWidth="1"/>
    <col min="14083" max="14083" width="14.88671875" customWidth="1"/>
    <col min="14084" max="14084" width="17.88671875" customWidth="1"/>
    <col min="14085" max="14085" width="11.109375" customWidth="1"/>
    <col min="14338" max="14338" width="31.77734375" customWidth="1"/>
    <col min="14339" max="14339" width="14.88671875" customWidth="1"/>
    <col min="14340" max="14340" width="17.88671875" customWidth="1"/>
    <col min="14341" max="14341" width="11.109375" customWidth="1"/>
    <col min="14594" max="14594" width="31.77734375" customWidth="1"/>
    <col min="14595" max="14595" width="14.88671875" customWidth="1"/>
    <col min="14596" max="14596" width="17.88671875" customWidth="1"/>
    <col min="14597" max="14597" width="11.109375" customWidth="1"/>
    <col min="14850" max="14850" width="31.77734375" customWidth="1"/>
    <col min="14851" max="14851" width="14.88671875" customWidth="1"/>
    <col min="14852" max="14852" width="17.88671875" customWidth="1"/>
    <col min="14853" max="14853" width="11.109375" customWidth="1"/>
    <col min="15106" max="15106" width="31.77734375" customWidth="1"/>
    <col min="15107" max="15107" width="14.88671875" customWidth="1"/>
    <col min="15108" max="15108" width="17.88671875" customWidth="1"/>
    <col min="15109" max="15109" width="11.109375" customWidth="1"/>
    <col min="15362" max="15362" width="31.77734375" customWidth="1"/>
    <col min="15363" max="15363" width="14.88671875" customWidth="1"/>
    <col min="15364" max="15364" width="17.88671875" customWidth="1"/>
    <col min="15365" max="15365" width="11.109375" customWidth="1"/>
    <col min="15618" max="15618" width="31.77734375" customWidth="1"/>
    <col min="15619" max="15619" width="14.88671875" customWidth="1"/>
    <col min="15620" max="15620" width="17.88671875" customWidth="1"/>
    <col min="15621" max="15621" width="11.109375" customWidth="1"/>
    <col min="15874" max="15874" width="31.77734375" customWidth="1"/>
    <col min="15875" max="15875" width="14.88671875" customWidth="1"/>
    <col min="15876" max="15876" width="17.88671875" customWidth="1"/>
    <col min="15877" max="15877" width="11.109375" customWidth="1"/>
    <col min="16130" max="16130" width="31.77734375" customWidth="1"/>
    <col min="16131" max="16131" width="14.88671875" customWidth="1"/>
    <col min="16132" max="16132" width="17.88671875" customWidth="1"/>
    <col min="16133" max="16133" width="11.109375" customWidth="1"/>
  </cols>
  <sheetData>
    <row r="1" spans="1:10" ht="22.5">
      <c r="A1" s="764" t="s">
        <v>396</v>
      </c>
      <c r="B1" s="764"/>
      <c r="C1" s="764"/>
      <c r="D1" s="764"/>
      <c r="E1" s="764"/>
      <c r="F1" s="764"/>
      <c r="G1" s="764"/>
    </row>
    <row r="2" spans="1:10" ht="20.100000000000001" customHeight="1">
      <c r="A2" s="30" t="s">
        <v>385</v>
      </c>
      <c r="B2" s="327"/>
      <c r="C2" s="327"/>
      <c r="D2" s="327"/>
      <c r="E2" s="327"/>
      <c r="F2" s="327"/>
      <c r="G2" s="327"/>
    </row>
    <row r="3" spans="1:10" ht="20.100000000000001" customHeight="1" thickBot="1">
      <c r="A3" s="328" t="s">
        <v>386</v>
      </c>
      <c r="B3" s="329" t="s">
        <v>387</v>
      </c>
      <c r="C3" s="329" t="s">
        <v>388</v>
      </c>
      <c r="D3" s="329" t="s">
        <v>389</v>
      </c>
      <c r="E3" s="329" t="s">
        <v>390</v>
      </c>
      <c r="F3" s="329" t="s">
        <v>391</v>
      </c>
      <c r="G3" s="330" t="s">
        <v>392</v>
      </c>
      <c r="H3" s="262" t="s">
        <v>393</v>
      </c>
      <c r="I3" s="364">
        <f>'1.종합기술제안서 정량평가 신청서'!B15</f>
        <v>45658</v>
      </c>
      <c r="J3" s="365"/>
    </row>
    <row r="4" spans="1:10" ht="20.100000000000001" customHeight="1" thickTop="1">
      <c r="A4" s="87">
        <v>1</v>
      </c>
      <c r="B4" s="267"/>
      <c r="C4" s="267"/>
      <c r="D4" s="331"/>
      <c r="E4" s="332"/>
      <c r="F4" s="87"/>
      <c r="G4" s="333">
        <f>ROUNDUP(E4,0)*0.2</f>
        <v>0</v>
      </c>
    </row>
    <row r="5" spans="1:10" ht="20.100000000000001" customHeight="1">
      <c r="A5" s="87">
        <v>2</v>
      </c>
      <c r="B5" s="267"/>
      <c r="C5" s="267"/>
      <c r="D5" s="331"/>
      <c r="E5" s="332"/>
      <c r="F5" s="87"/>
      <c r="G5" s="333">
        <f>ROUNDUP(E5,0)*0.2</f>
        <v>0</v>
      </c>
      <c r="I5" s="227"/>
    </row>
    <row r="6" spans="1:10" ht="20.100000000000001" customHeight="1">
      <c r="A6" s="87">
        <v>3</v>
      </c>
      <c r="B6" s="267"/>
      <c r="C6" s="267"/>
      <c r="D6" s="331"/>
      <c r="E6" s="332"/>
      <c r="F6" s="87"/>
      <c r="G6" s="333">
        <f>ROUNDUP(E6,0)*0.2</f>
        <v>0</v>
      </c>
      <c r="I6" s="227"/>
    </row>
    <row r="7" spans="1:10" ht="20.100000000000001" customHeight="1" thickBot="1">
      <c r="A7" s="87" t="s">
        <v>394</v>
      </c>
      <c r="B7" s="267"/>
      <c r="C7" s="267"/>
      <c r="D7" s="266"/>
      <c r="E7" s="332"/>
      <c r="F7" s="21"/>
      <c r="G7" s="334">
        <f>SUM(G4:G6)</f>
        <v>0</v>
      </c>
    </row>
    <row r="8" spans="1:10" ht="20.100000000000001" customHeight="1" thickBot="1">
      <c r="A8" s="21" t="s">
        <v>395</v>
      </c>
      <c r="B8" s="266"/>
      <c r="C8" s="266"/>
      <c r="D8" s="262"/>
      <c r="E8" s="21"/>
      <c r="F8" s="21"/>
      <c r="G8" s="335">
        <f>ROUND(G7,2)</f>
        <v>0</v>
      </c>
    </row>
    <row r="9" spans="1:10" ht="20.100000000000001" customHeight="1">
      <c r="A9" s="336"/>
      <c r="B9" s="336"/>
      <c r="C9" s="336"/>
    </row>
    <row r="10" spans="1:10" ht="20.100000000000001" customHeight="1">
      <c r="A10" s="342" t="s">
        <v>411</v>
      </c>
      <c r="B10" s="14" t="s">
        <v>412</v>
      </c>
      <c r="C10" s="14"/>
      <c r="D10" s="14"/>
      <c r="E10" s="14"/>
      <c r="F10" s="14"/>
      <c r="G10" s="14"/>
      <c r="H10" s="14"/>
    </row>
    <row r="11" spans="1:10" ht="20.100000000000001" customHeight="1">
      <c r="A11" s="261"/>
      <c r="B11" s="342" t="s">
        <v>413</v>
      </c>
      <c r="C11" s="261"/>
      <c r="D11" s="261"/>
      <c r="E11" s="261"/>
      <c r="F11" s="261"/>
      <c r="G11" s="261"/>
      <c r="H11" s="261"/>
    </row>
    <row r="12" spans="1:10" ht="20.100000000000001" customHeight="1"/>
    <row r="13" spans="1:10" ht="20.100000000000001" customHeight="1"/>
    <row r="14" spans="1:10" ht="20.100000000000001" customHeight="1"/>
    <row r="15" spans="1:10" ht="20.100000000000001" customHeight="1"/>
    <row r="16" spans="1:10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</sheetData>
  <mergeCells count="1">
    <mergeCell ref="A1:G1"/>
  </mergeCells>
  <phoneticPr fontId="12" type="noConversion"/>
  <pageMargins left="0.7" right="0.7" top="0.75" bottom="0.75" header="0.3" footer="0.3"/>
  <pageSetup paperSize="9" scale="7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D24"/>
  <sheetViews>
    <sheetView workbookViewId="0"/>
  </sheetViews>
  <sheetFormatPr defaultRowHeight="13.5"/>
  <cols>
    <col min="1" max="1" width="19.5546875" customWidth="1"/>
  </cols>
  <sheetData>
    <row r="2" spans="1:4" ht="18.75">
      <c r="A2" s="576" t="s">
        <v>532</v>
      </c>
      <c r="B2" s="576"/>
      <c r="C2" s="576"/>
      <c r="D2" s="576"/>
    </row>
    <row r="3" spans="1:4" ht="22.5" customHeight="1">
      <c r="A3" s="345" t="s">
        <v>523</v>
      </c>
      <c r="B3" s="345" t="s">
        <v>524</v>
      </c>
      <c r="C3" s="345" t="s">
        <v>525</v>
      </c>
      <c r="D3" s="350" t="s">
        <v>526</v>
      </c>
    </row>
    <row r="4" spans="1:4" ht="22.5" customHeight="1">
      <c r="A4" s="25"/>
      <c r="B4" s="25"/>
      <c r="C4" s="25"/>
      <c r="D4" s="25"/>
    </row>
    <row r="5" spans="1:4" ht="22.5" customHeight="1">
      <c r="A5" s="25"/>
      <c r="B5" s="25"/>
      <c r="C5" s="25"/>
      <c r="D5" s="25"/>
    </row>
    <row r="6" spans="1:4" ht="22.5" customHeight="1">
      <c r="A6" s="25"/>
      <c r="B6" s="25"/>
      <c r="C6" s="25"/>
      <c r="D6" s="25"/>
    </row>
    <row r="7" spans="1:4" ht="22.5" customHeight="1">
      <c r="A7" s="25"/>
      <c r="B7" s="25"/>
      <c r="C7" s="25"/>
      <c r="D7" s="25"/>
    </row>
    <row r="8" spans="1:4" ht="22.5" customHeight="1">
      <c r="A8" s="25"/>
      <c r="B8" s="25"/>
      <c r="C8" s="25"/>
      <c r="D8" s="25"/>
    </row>
    <row r="9" spans="1:4" ht="22.5" customHeight="1">
      <c r="A9" s="25"/>
      <c r="B9" s="25"/>
      <c r="C9" s="25"/>
      <c r="D9" s="25"/>
    </row>
    <row r="10" spans="1:4" ht="22.5" customHeight="1">
      <c r="A10" s="25"/>
      <c r="B10" s="25"/>
      <c r="C10" s="25"/>
      <c r="D10" s="25"/>
    </row>
    <row r="11" spans="1:4" ht="22.5" customHeight="1">
      <c r="A11" s="348" t="s">
        <v>16</v>
      </c>
      <c r="B11" s="25"/>
      <c r="C11" s="25"/>
      <c r="D11" s="25"/>
    </row>
    <row r="12" spans="1:4" ht="22.5" customHeight="1">
      <c r="A12" s="348" t="s">
        <v>21</v>
      </c>
      <c r="B12" s="25"/>
      <c r="C12" s="25"/>
      <c r="D12" s="25"/>
    </row>
    <row r="13" spans="1:4" ht="22.5" customHeight="1">
      <c r="A13" s="14"/>
      <c r="B13" s="14"/>
      <c r="C13" s="14"/>
      <c r="D13" s="14"/>
    </row>
    <row r="14" spans="1:4" ht="22.5" customHeight="1">
      <c r="A14" s="576" t="s">
        <v>533</v>
      </c>
      <c r="B14" s="576"/>
      <c r="C14" s="576"/>
      <c r="D14" s="765"/>
    </row>
    <row r="15" spans="1:4" ht="22.5" customHeight="1">
      <c r="A15" s="345" t="s">
        <v>523</v>
      </c>
      <c r="B15" s="345" t="s">
        <v>524</v>
      </c>
      <c r="C15" s="345" t="s">
        <v>526</v>
      </c>
      <c r="D15" s="380"/>
    </row>
    <row r="16" spans="1:4" ht="22.5" customHeight="1">
      <c r="A16" s="25"/>
      <c r="B16" s="25"/>
      <c r="C16" s="25"/>
      <c r="D16" s="381"/>
    </row>
    <row r="17" spans="1:4" ht="22.5" customHeight="1">
      <c r="A17" s="25"/>
      <c r="B17" s="25"/>
      <c r="C17" s="25"/>
      <c r="D17" s="381"/>
    </row>
    <row r="18" spans="1:4" ht="22.5" customHeight="1">
      <c r="A18" s="25"/>
      <c r="B18" s="25"/>
      <c r="C18" s="25"/>
      <c r="D18" s="381"/>
    </row>
    <row r="19" spans="1:4" ht="22.5" customHeight="1">
      <c r="A19" s="25"/>
      <c r="B19" s="25"/>
      <c r="C19" s="25"/>
      <c r="D19" s="381"/>
    </row>
    <row r="20" spans="1:4" ht="22.5" customHeight="1">
      <c r="A20" s="25"/>
      <c r="B20" s="25"/>
      <c r="C20" s="25"/>
      <c r="D20" s="381"/>
    </row>
    <row r="21" spans="1:4" ht="22.5" customHeight="1">
      <c r="A21" s="25"/>
      <c r="B21" s="25"/>
      <c r="C21" s="25"/>
      <c r="D21" s="381"/>
    </row>
    <row r="22" spans="1:4" ht="22.5" customHeight="1">
      <c r="A22" s="25"/>
      <c r="B22" s="25"/>
      <c r="C22" s="25"/>
      <c r="D22" s="381"/>
    </row>
    <row r="23" spans="1:4" ht="22.5" customHeight="1">
      <c r="A23" s="348" t="s">
        <v>16</v>
      </c>
      <c r="B23" s="25"/>
      <c r="C23" s="25"/>
      <c r="D23" s="381"/>
    </row>
    <row r="24" spans="1:4" ht="22.5" customHeight="1">
      <c r="A24" s="348" t="s">
        <v>21</v>
      </c>
      <c r="B24" s="25"/>
      <c r="C24" s="25"/>
      <c r="D24" s="381"/>
    </row>
  </sheetData>
  <mergeCells count="2">
    <mergeCell ref="A2:D2"/>
    <mergeCell ref="A14:D14"/>
  </mergeCells>
  <phoneticPr fontId="12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D13"/>
  <sheetViews>
    <sheetView zoomScale="115" zoomScaleNormal="115" workbookViewId="0">
      <selection activeCell="A2" sqref="A2:D2"/>
    </sheetView>
  </sheetViews>
  <sheetFormatPr defaultRowHeight="13.5"/>
  <cols>
    <col min="1" max="1" width="18.6640625" customWidth="1"/>
    <col min="2" max="3" width="14.44140625" customWidth="1"/>
  </cols>
  <sheetData>
    <row r="2" spans="1:4" ht="18.75">
      <c r="A2" s="576" t="s">
        <v>534</v>
      </c>
      <c r="B2" s="576"/>
      <c r="C2" s="576"/>
      <c r="D2" s="576"/>
    </row>
    <row r="3" spans="1:4" ht="30.75" customHeight="1">
      <c r="A3" s="345" t="s">
        <v>535</v>
      </c>
      <c r="B3" s="345" t="s">
        <v>521</v>
      </c>
      <c r="C3" s="345" t="s">
        <v>522</v>
      </c>
      <c r="D3" s="350" t="s">
        <v>21</v>
      </c>
    </row>
    <row r="4" spans="1:4">
      <c r="A4" s="25"/>
      <c r="B4" s="25"/>
      <c r="C4" s="25"/>
      <c r="D4" s="25"/>
    </row>
    <row r="5" spans="1:4">
      <c r="A5" s="25"/>
      <c r="B5" s="25"/>
      <c r="C5" s="25"/>
      <c r="D5" s="25"/>
    </row>
    <row r="6" spans="1:4">
      <c r="A6" s="25"/>
      <c r="B6" s="25"/>
      <c r="C6" s="25"/>
      <c r="D6" s="25"/>
    </row>
    <row r="7" spans="1:4">
      <c r="A7" s="25"/>
      <c r="B7" s="25"/>
      <c r="C7" s="25"/>
      <c r="D7" s="25"/>
    </row>
    <row r="8" spans="1:4">
      <c r="A8" s="25"/>
      <c r="B8" s="25"/>
      <c r="C8" s="25"/>
      <c r="D8" s="25"/>
    </row>
    <row r="9" spans="1:4">
      <c r="A9" s="25"/>
      <c r="B9" s="25"/>
      <c r="C9" s="25"/>
      <c r="D9" s="25"/>
    </row>
    <row r="10" spans="1:4">
      <c r="A10" s="25"/>
      <c r="B10" s="25"/>
      <c r="C10" s="25"/>
      <c r="D10" s="25"/>
    </row>
    <row r="11" spans="1:4">
      <c r="A11" s="348" t="s">
        <v>16</v>
      </c>
      <c r="B11" s="25"/>
      <c r="C11" s="25"/>
      <c r="D11" s="25"/>
    </row>
    <row r="12" spans="1:4">
      <c r="A12" s="348" t="s">
        <v>21</v>
      </c>
      <c r="B12" s="25"/>
      <c r="C12" s="25"/>
      <c r="D12" s="25"/>
    </row>
    <row r="13" spans="1:4">
      <c r="A13" s="14" t="s">
        <v>83</v>
      </c>
      <c r="B13" s="14"/>
      <c r="C13" s="14"/>
      <c r="D13" s="14"/>
    </row>
  </sheetData>
  <mergeCells count="1">
    <mergeCell ref="A2:D2"/>
  </mergeCells>
  <phoneticPr fontId="1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32"/>
  <sheetViews>
    <sheetView zoomScaleNormal="100" workbookViewId="0">
      <selection activeCell="N22" sqref="N22"/>
    </sheetView>
  </sheetViews>
  <sheetFormatPr defaultRowHeight="13.5"/>
  <cols>
    <col min="2" max="2" width="15.88671875" customWidth="1"/>
    <col min="3" max="3" width="14" customWidth="1"/>
    <col min="4" max="4" width="15.21875" customWidth="1"/>
    <col min="7" max="7" width="12.33203125" customWidth="1"/>
    <col min="8" max="8" width="16.5546875" customWidth="1"/>
    <col min="9" max="9" width="10.21875" customWidth="1"/>
    <col min="12" max="12" width="12.21875" customWidth="1"/>
    <col min="13" max="13" width="17.77734375" customWidth="1"/>
  </cols>
  <sheetData>
    <row r="1" spans="1:14" ht="16.5">
      <c r="A1" s="368" t="s">
        <v>536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</row>
    <row r="2" spans="1:14" ht="16.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</row>
    <row r="3" spans="1:14" ht="16.5">
      <c r="A3" s="369" t="s">
        <v>451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</row>
    <row r="4" spans="1:14" ht="16.5">
      <c r="A4" s="369" t="s">
        <v>452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</row>
    <row r="5" spans="1:14" ht="16.5">
      <c r="A5" s="369" t="s">
        <v>453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</row>
    <row r="6" spans="1:14" ht="16.5">
      <c r="A6" s="369" t="s">
        <v>454</v>
      </c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</row>
    <row r="7" spans="1:14" ht="16.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</row>
    <row r="8" spans="1:14" ht="14.25">
      <c r="A8" s="370" t="s">
        <v>455</v>
      </c>
      <c r="B8" s="370" t="s">
        <v>456</v>
      </c>
      <c r="C8" s="370" t="s">
        <v>457</v>
      </c>
      <c r="D8" s="370" t="s">
        <v>458</v>
      </c>
      <c r="E8" s="370" t="s">
        <v>459</v>
      </c>
      <c r="F8" s="370" t="s">
        <v>460</v>
      </c>
      <c r="G8" s="370" t="s">
        <v>461</v>
      </c>
      <c r="H8" s="370" t="s">
        <v>502</v>
      </c>
      <c r="I8" s="370" t="s">
        <v>462</v>
      </c>
      <c r="J8" s="370" t="s">
        <v>463</v>
      </c>
      <c r="K8" s="370" t="s">
        <v>464</v>
      </c>
      <c r="L8" s="370" t="s">
        <v>465</v>
      </c>
      <c r="M8" s="370" t="s">
        <v>466</v>
      </c>
      <c r="N8" s="370" t="s">
        <v>518</v>
      </c>
    </row>
    <row r="9" spans="1:14" ht="14.25">
      <c r="A9" s="371">
        <v>1</v>
      </c>
      <c r="B9" s="372" t="s">
        <v>467</v>
      </c>
      <c r="C9" s="372" t="s">
        <v>468</v>
      </c>
      <c r="D9" s="372" t="s">
        <v>469</v>
      </c>
      <c r="E9" s="372" t="s">
        <v>470</v>
      </c>
      <c r="F9" s="372" t="s">
        <v>471</v>
      </c>
      <c r="G9" s="372" t="s">
        <v>472</v>
      </c>
      <c r="H9" s="372" t="s">
        <v>473</v>
      </c>
      <c r="I9" s="372" t="s">
        <v>474</v>
      </c>
      <c r="J9" s="373" t="s">
        <v>475</v>
      </c>
      <c r="K9" s="373" t="s">
        <v>476</v>
      </c>
      <c r="L9" s="372" t="s">
        <v>477</v>
      </c>
      <c r="M9" s="371" t="s">
        <v>478</v>
      </c>
      <c r="N9" s="371">
        <v>10</v>
      </c>
    </row>
    <row r="10" spans="1:14" ht="14.25">
      <c r="A10" s="371">
        <v>2</v>
      </c>
      <c r="B10" s="372" t="s">
        <v>467</v>
      </c>
      <c r="C10" s="372" t="s">
        <v>468</v>
      </c>
      <c r="D10" s="372" t="s">
        <v>479</v>
      </c>
      <c r="E10" s="372" t="s">
        <v>480</v>
      </c>
      <c r="F10" s="372" t="s">
        <v>481</v>
      </c>
      <c r="G10" s="372" t="s">
        <v>482</v>
      </c>
      <c r="H10" s="372" t="s">
        <v>483</v>
      </c>
      <c r="I10" s="372" t="s">
        <v>484</v>
      </c>
      <c r="J10" s="373" t="s">
        <v>485</v>
      </c>
      <c r="K10" s="373" t="s">
        <v>476</v>
      </c>
      <c r="L10" s="372" t="s">
        <v>477</v>
      </c>
      <c r="M10" s="371" t="s">
        <v>478</v>
      </c>
      <c r="N10" s="371"/>
    </row>
    <row r="11" spans="1:14" ht="14.25">
      <c r="A11" s="371">
        <v>3</v>
      </c>
      <c r="B11" s="372" t="s">
        <v>467</v>
      </c>
      <c r="C11" s="372" t="s">
        <v>468</v>
      </c>
      <c r="D11" s="372" t="s">
        <v>486</v>
      </c>
      <c r="E11" s="372" t="s">
        <v>487</v>
      </c>
      <c r="F11" s="372" t="s">
        <v>488</v>
      </c>
      <c r="G11" s="372" t="s">
        <v>472</v>
      </c>
      <c r="H11" s="372" t="s">
        <v>489</v>
      </c>
      <c r="I11" s="372" t="s">
        <v>490</v>
      </c>
      <c r="J11" s="373" t="s">
        <v>475</v>
      </c>
      <c r="K11" s="373" t="s">
        <v>475</v>
      </c>
      <c r="L11" s="372" t="s">
        <v>477</v>
      </c>
      <c r="M11" s="371"/>
      <c r="N11" s="371">
        <v>5</v>
      </c>
    </row>
    <row r="12" spans="1:14" ht="14.25">
      <c r="A12" s="371">
        <v>4</v>
      </c>
      <c r="B12" s="372" t="s">
        <v>491</v>
      </c>
      <c r="C12" s="372" t="s">
        <v>468</v>
      </c>
      <c r="D12" s="372" t="s">
        <v>492</v>
      </c>
      <c r="E12" s="372" t="s">
        <v>493</v>
      </c>
      <c r="F12" s="372" t="s">
        <v>494</v>
      </c>
      <c r="G12" s="372" t="s">
        <v>472</v>
      </c>
      <c r="H12" s="372" t="s">
        <v>489</v>
      </c>
      <c r="I12" s="372" t="s">
        <v>495</v>
      </c>
      <c r="J12" s="373" t="s">
        <v>475</v>
      </c>
      <c r="K12" s="373" t="s">
        <v>475</v>
      </c>
      <c r="L12" s="372" t="s">
        <v>477</v>
      </c>
      <c r="M12" s="371" t="s">
        <v>478</v>
      </c>
      <c r="N12" s="371">
        <v>5</v>
      </c>
    </row>
    <row r="13" spans="1:14" ht="14.25">
      <c r="A13" s="371">
        <v>5</v>
      </c>
      <c r="B13" s="372" t="s">
        <v>491</v>
      </c>
      <c r="C13" s="372" t="s">
        <v>468</v>
      </c>
      <c r="D13" s="372" t="s">
        <v>496</v>
      </c>
      <c r="E13" s="372" t="s">
        <v>497</v>
      </c>
      <c r="F13" s="372" t="s">
        <v>498</v>
      </c>
      <c r="G13" s="372" t="s">
        <v>472</v>
      </c>
      <c r="H13" s="372" t="s">
        <v>489</v>
      </c>
      <c r="I13" s="372" t="s">
        <v>499</v>
      </c>
      <c r="J13" s="373" t="s">
        <v>475</v>
      </c>
      <c r="K13" s="373" t="s">
        <v>485</v>
      </c>
      <c r="L13" s="372" t="s">
        <v>477</v>
      </c>
      <c r="M13" s="371"/>
      <c r="N13" s="371"/>
    </row>
    <row r="14" spans="1:14" ht="14.25">
      <c r="A14" s="371">
        <v>6</v>
      </c>
      <c r="B14" s="372" t="s">
        <v>491</v>
      </c>
      <c r="C14" s="372" t="s">
        <v>468</v>
      </c>
      <c r="D14" s="372" t="s">
        <v>486</v>
      </c>
      <c r="E14" s="372" t="s">
        <v>500</v>
      </c>
      <c r="F14" s="372" t="s">
        <v>501</v>
      </c>
      <c r="G14" s="372" t="s">
        <v>472</v>
      </c>
      <c r="H14" s="372" t="s">
        <v>489</v>
      </c>
      <c r="I14" s="372" t="s">
        <v>520</v>
      </c>
      <c r="J14" s="373" t="s">
        <v>485</v>
      </c>
      <c r="K14" s="373" t="s">
        <v>475</v>
      </c>
      <c r="L14" s="372" t="s">
        <v>477</v>
      </c>
      <c r="M14" s="371"/>
      <c r="N14" s="371"/>
    </row>
    <row r="15" spans="1:14" ht="14.25">
      <c r="A15" s="371">
        <v>7</v>
      </c>
      <c r="B15" s="374"/>
      <c r="C15" s="374"/>
      <c r="D15" s="371"/>
      <c r="E15" s="371"/>
      <c r="F15" s="371"/>
      <c r="G15" s="371"/>
      <c r="H15" s="371"/>
      <c r="I15" s="371"/>
      <c r="J15" s="371"/>
      <c r="K15" s="371"/>
      <c r="L15" s="371"/>
      <c r="M15" s="371"/>
      <c r="N15" s="371"/>
    </row>
    <row r="16" spans="1:14" ht="14.25">
      <c r="A16" s="371">
        <v>8</v>
      </c>
      <c r="B16" s="374"/>
      <c r="C16" s="374"/>
      <c r="D16" s="371"/>
      <c r="E16" s="371"/>
      <c r="F16" s="371"/>
      <c r="G16" s="371"/>
      <c r="H16" s="371"/>
      <c r="I16" s="371"/>
      <c r="J16" s="371"/>
      <c r="K16" s="371"/>
      <c r="L16" s="371"/>
      <c r="M16" s="371"/>
      <c r="N16" s="371"/>
    </row>
    <row r="17" spans="1:14" ht="14.25">
      <c r="A17" s="371">
        <v>9</v>
      </c>
      <c r="B17" s="374"/>
      <c r="C17" s="374"/>
      <c r="D17" s="371"/>
      <c r="E17" s="371"/>
      <c r="F17" s="371"/>
      <c r="G17" s="371"/>
      <c r="H17" s="371"/>
      <c r="I17" s="371"/>
      <c r="J17" s="371"/>
      <c r="K17" s="371"/>
      <c r="L17" s="371"/>
      <c r="M17" s="371"/>
      <c r="N17" s="371"/>
    </row>
    <row r="18" spans="1:14" ht="14.25">
      <c r="A18" s="371">
        <v>10</v>
      </c>
      <c r="B18" s="374"/>
      <c r="C18" s="374"/>
      <c r="D18" s="371"/>
      <c r="E18" s="371"/>
      <c r="F18" s="371"/>
      <c r="G18" s="371"/>
      <c r="H18" s="371"/>
      <c r="I18" s="371"/>
      <c r="J18" s="371"/>
      <c r="K18" s="371"/>
      <c r="L18" s="371"/>
      <c r="M18" s="371"/>
      <c r="N18" s="371"/>
    </row>
    <row r="19" spans="1:14" ht="14.25">
      <c r="A19" s="371">
        <v>11</v>
      </c>
      <c r="B19" s="374"/>
      <c r="C19" s="374"/>
      <c r="D19" s="371"/>
      <c r="E19" s="371"/>
      <c r="F19" s="371"/>
      <c r="G19" s="371"/>
      <c r="H19" s="371"/>
      <c r="I19" s="371"/>
      <c r="J19" s="371"/>
      <c r="K19" s="371"/>
      <c r="L19" s="371"/>
      <c r="M19" s="371"/>
      <c r="N19" s="371"/>
    </row>
    <row r="20" spans="1:14" ht="14.25">
      <c r="A20" s="371">
        <v>12</v>
      </c>
      <c r="B20" s="374"/>
      <c r="C20" s="374"/>
      <c r="D20" s="371"/>
      <c r="E20" s="371"/>
      <c r="F20" s="371"/>
      <c r="G20" s="371"/>
      <c r="H20" s="371"/>
      <c r="I20" s="371"/>
      <c r="J20" s="371"/>
      <c r="K20" s="371"/>
      <c r="L20" s="371"/>
      <c r="M20" s="371"/>
      <c r="N20" s="371"/>
    </row>
    <row r="21" spans="1:14" ht="14.25">
      <c r="A21" s="371">
        <v>13</v>
      </c>
      <c r="B21" s="374"/>
      <c r="C21" s="374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1"/>
    </row>
    <row r="22" spans="1:14" ht="14.25">
      <c r="A22" s="371" t="s">
        <v>22</v>
      </c>
      <c r="B22" s="374"/>
      <c r="C22" s="374"/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1">
        <f>SUM(N9:N21)</f>
        <v>20</v>
      </c>
    </row>
    <row r="23" spans="1:14" ht="14.25">
      <c r="A23" s="371" t="s">
        <v>519</v>
      </c>
      <c r="B23" s="374"/>
      <c r="C23" s="374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1">
        <v>10</v>
      </c>
    </row>
    <row r="24" spans="1:14" ht="16.5">
      <c r="A24" s="375" t="s">
        <v>503</v>
      </c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</row>
    <row r="25" spans="1:14" ht="16.5">
      <c r="A25" s="375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</row>
    <row r="26" spans="1:14" ht="16.5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</row>
    <row r="27" spans="1:14" ht="16.5">
      <c r="A27" s="367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</row>
    <row r="28" spans="1:14" ht="16.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</row>
    <row r="29" spans="1:14" ht="16.5">
      <c r="A29" s="367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</row>
    <row r="30" spans="1:14" ht="16.5">
      <c r="A30" s="367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</row>
    <row r="31" spans="1:14" ht="16.5">
      <c r="A31" s="367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</row>
    <row r="32" spans="1:14" ht="16.5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7">
    <tabColor indexed="32"/>
  </sheetPr>
  <dimension ref="A1:F19"/>
  <sheetViews>
    <sheetView view="pageBreakPreview" zoomScaleNormal="100" zoomScaleSheetLayoutView="100" workbookViewId="0">
      <selection activeCell="A2" sqref="A2"/>
    </sheetView>
  </sheetViews>
  <sheetFormatPr defaultRowHeight="13.5"/>
  <cols>
    <col min="1" max="1" width="13.6640625" customWidth="1"/>
    <col min="2" max="3" width="12.77734375" customWidth="1"/>
    <col min="4" max="4" width="28.77734375" customWidth="1"/>
    <col min="5" max="5" width="17.109375" customWidth="1"/>
    <col min="6" max="6" width="6" customWidth="1"/>
  </cols>
  <sheetData>
    <row r="1" spans="1:6" ht="21.75" customHeight="1">
      <c r="A1" s="772" t="s">
        <v>537</v>
      </c>
      <c r="B1" s="772"/>
      <c r="C1" s="772"/>
      <c r="D1" s="772"/>
      <c r="E1" s="772"/>
      <c r="F1" s="772"/>
    </row>
    <row r="2" spans="1:6" ht="47.25" customHeight="1">
      <c r="A2" s="254" t="s">
        <v>25</v>
      </c>
      <c r="B2" s="44" t="s">
        <v>77</v>
      </c>
      <c r="C2" s="44"/>
      <c r="D2" s="44" t="s">
        <v>26</v>
      </c>
      <c r="E2" s="44" t="s">
        <v>27</v>
      </c>
      <c r="F2" s="54" t="s">
        <v>28</v>
      </c>
    </row>
    <row r="3" spans="1:6" ht="19.5" customHeight="1">
      <c r="A3" s="766" t="s">
        <v>289</v>
      </c>
      <c r="B3" s="22"/>
      <c r="C3" s="22"/>
      <c r="D3" s="31"/>
      <c r="E3" s="31"/>
      <c r="F3" s="31"/>
    </row>
    <row r="4" spans="1:6" ht="20.100000000000001" customHeight="1">
      <c r="A4" s="767"/>
      <c r="B4" s="22"/>
      <c r="C4" s="22"/>
      <c r="D4" s="31"/>
      <c r="E4" s="31"/>
      <c r="F4" s="31"/>
    </row>
    <row r="5" spans="1:6" ht="20.100000000000001" customHeight="1">
      <c r="A5" s="768"/>
      <c r="B5" s="22"/>
      <c r="C5" s="22"/>
      <c r="D5" s="31"/>
      <c r="E5" s="31"/>
      <c r="F5" s="31"/>
    </row>
    <row r="6" spans="1:6" ht="20.100000000000001" customHeight="1">
      <c r="A6" s="769" t="s">
        <v>281</v>
      </c>
      <c r="B6" s="22"/>
      <c r="C6" s="22"/>
      <c r="D6" s="31"/>
      <c r="E6" s="31"/>
      <c r="F6" s="31"/>
    </row>
    <row r="7" spans="1:6" ht="20.100000000000001" customHeight="1">
      <c r="A7" s="770"/>
      <c r="B7" s="22"/>
      <c r="C7" s="22"/>
      <c r="D7" s="31"/>
      <c r="E7" s="31"/>
      <c r="F7" s="31"/>
    </row>
    <row r="8" spans="1:6" ht="20.100000000000001" customHeight="1">
      <c r="A8" s="770"/>
      <c r="B8" s="22"/>
      <c r="C8" s="22"/>
      <c r="D8" s="31"/>
      <c r="E8" s="31"/>
      <c r="F8" s="31"/>
    </row>
    <row r="9" spans="1:6" ht="20.100000000000001" customHeight="1">
      <c r="A9" s="770"/>
      <c r="B9" s="22"/>
      <c r="C9" s="22"/>
      <c r="D9" s="31"/>
      <c r="E9" s="31"/>
      <c r="F9" s="31"/>
    </row>
    <row r="10" spans="1:6" ht="20.100000000000001" customHeight="1">
      <c r="A10" s="771"/>
      <c r="B10" s="22"/>
      <c r="C10" s="22"/>
      <c r="D10" s="31"/>
      <c r="E10" s="31"/>
      <c r="F10" s="31"/>
    </row>
    <row r="11" spans="1:6" ht="20.100000000000001" customHeight="1">
      <c r="A11" s="769" t="s">
        <v>282</v>
      </c>
      <c r="B11" s="22"/>
      <c r="C11" s="22"/>
      <c r="D11" s="31"/>
      <c r="E11" s="31"/>
      <c r="F11" s="31"/>
    </row>
    <row r="12" spans="1:6" ht="20.100000000000001" customHeight="1">
      <c r="A12" s="770"/>
      <c r="B12" s="22"/>
      <c r="C12" s="22"/>
      <c r="D12" s="31"/>
      <c r="E12" s="31"/>
      <c r="F12" s="31"/>
    </row>
    <row r="13" spans="1:6" ht="20.100000000000001" customHeight="1">
      <c r="A13" s="770"/>
      <c r="B13" s="22"/>
      <c r="C13" s="22"/>
      <c r="D13" s="31"/>
      <c r="E13" s="31"/>
      <c r="F13" s="31"/>
    </row>
    <row r="14" spans="1:6" ht="20.100000000000001" customHeight="1">
      <c r="A14" s="770"/>
      <c r="B14" s="22"/>
      <c r="C14" s="22"/>
      <c r="D14" s="31"/>
      <c r="E14" s="31"/>
      <c r="F14" s="31"/>
    </row>
    <row r="15" spans="1:6" ht="20.100000000000001" customHeight="1">
      <c r="A15" s="770"/>
      <c r="B15" s="22"/>
      <c r="C15" s="22"/>
      <c r="D15" s="31"/>
      <c r="E15" s="31"/>
      <c r="F15" s="31"/>
    </row>
    <row r="16" spans="1:6" ht="20.100000000000001" customHeight="1">
      <c r="A16" s="771"/>
      <c r="B16" s="22"/>
      <c r="C16" s="22"/>
      <c r="D16" s="31"/>
      <c r="E16" s="31"/>
      <c r="F16" s="31"/>
    </row>
    <row r="17" spans="1:6" ht="20.100000000000001" customHeight="1">
      <c r="A17" s="23" t="s">
        <v>34</v>
      </c>
      <c r="B17" s="23"/>
      <c r="C17" s="23"/>
      <c r="D17" s="22"/>
      <c r="E17" s="22"/>
      <c r="F17" s="22"/>
    </row>
    <row r="19" spans="1:6" ht="24" customHeight="1">
      <c r="A19" s="179" t="s">
        <v>254</v>
      </c>
      <c r="B19" s="180"/>
      <c r="C19" s="180"/>
      <c r="D19" s="180"/>
    </row>
  </sheetData>
  <mergeCells count="4">
    <mergeCell ref="A3:A5"/>
    <mergeCell ref="A11:A16"/>
    <mergeCell ref="A1:F1"/>
    <mergeCell ref="A6:A10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8">
    <tabColor indexed="63"/>
  </sheetPr>
  <dimension ref="A1:H33"/>
  <sheetViews>
    <sheetView zoomScaleNormal="100" zoomScaleSheetLayoutView="100" workbookViewId="0">
      <selection activeCell="A2" sqref="A2"/>
    </sheetView>
  </sheetViews>
  <sheetFormatPr defaultRowHeight="13.5"/>
  <sheetData>
    <row r="1" spans="1:8" ht="18.75">
      <c r="A1" s="553" t="s">
        <v>538</v>
      </c>
      <c r="B1" s="553"/>
      <c r="C1" s="553"/>
      <c r="D1" s="553"/>
      <c r="E1" s="553"/>
      <c r="F1" s="553"/>
      <c r="G1" s="553"/>
      <c r="H1" s="553"/>
    </row>
    <row r="3" spans="1:8" ht="20.100000000000001" customHeight="1">
      <c r="A3" s="36" t="s">
        <v>52</v>
      </c>
      <c r="B3" s="36"/>
      <c r="C3" s="36"/>
      <c r="D3" s="36"/>
      <c r="E3" s="36"/>
      <c r="F3" s="36"/>
      <c r="G3" s="36"/>
      <c r="H3" s="36"/>
    </row>
    <row r="4" spans="1:8" ht="20.100000000000001" customHeight="1">
      <c r="A4" s="36"/>
      <c r="B4" s="36"/>
      <c r="C4" s="36"/>
      <c r="D4" s="36"/>
      <c r="E4" s="36"/>
      <c r="F4" s="36"/>
      <c r="G4" s="36"/>
      <c r="H4" s="36"/>
    </row>
    <row r="5" spans="1:8" ht="20.100000000000001" customHeight="1">
      <c r="A5" s="36" t="s">
        <v>53</v>
      </c>
      <c r="B5" s="36"/>
      <c r="C5" s="36"/>
      <c r="D5" s="36"/>
      <c r="E5" s="36"/>
      <c r="F5" s="36"/>
      <c r="G5" s="36"/>
      <c r="H5" s="36"/>
    </row>
    <row r="6" spans="1:8" ht="20.100000000000001" customHeight="1">
      <c r="A6" s="32"/>
    </row>
    <row r="7" spans="1:8" ht="20.100000000000001" customHeight="1">
      <c r="A7" s="32" t="s">
        <v>64</v>
      </c>
    </row>
    <row r="8" spans="1:8" ht="20.100000000000001" customHeight="1">
      <c r="A8" s="32"/>
    </row>
    <row r="9" spans="1:8" ht="24.95" customHeight="1">
      <c r="A9" s="36" t="s">
        <v>54</v>
      </c>
      <c r="B9" s="36"/>
      <c r="C9" s="36"/>
      <c r="D9" s="36"/>
      <c r="E9" s="36"/>
      <c r="F9" s="36"/>
      <c r="G9" s="36"/>
      <c r="H9" s="36"/>
    </row>
    <row r="10" spans="1:8" ht="24.95" customHeight="1">
      <c r="A10" s="36" t="s">
        <v>55</v>
      </c>
      <c r="B10" s="36"/>
      <c r="C10" s="36"/>
      <c r="D10" s="36"/>
      <c r="E10" s="36"/>
      <c r="F10" s="36"/>
      <c r="G10" s="36"/>
      <c r="H10" s="36"/>
    </row>
    <row r="11" spans="1:8" ht="24.95" customHeight="1">
      <c r="A11" s="36" t="s">
        <v>277</v>
      </c>
      <c r="B11" s="36"/>
      <c r="C11" s="36"/>
      <c r="D11" s="36"/>
      <c r="E11" s="36"/>
      <c r="F11" s="36"/>
      <c r="G11" s="36"/>
      <c r="H11" s="36"/>
    </row>
    <row r="12" spans="1:8" ht="24.95" customHeight="1">
      <c r="A12" s="36" t="s">
        <v>278</v>
      </c>
      <c r="B12" s="36"/>
      <c r="C12" s="36"/>
      <c r="D12" s="36"/>
      <c r="E12" s="36"/>
      <c r="F12" s="36"/>
      <c r="G12" s="36"/>
      <c r="H12" s="36"/>
    </row>
    <row r="13" spans="1:8" ht="24.95" customHeight="1">
      <c r="A13" s="36" t="s">
        <v>56</v>
      </c>
      <c r="B13" s="36"/>
      <c r="C13" s="36"/>
      <c r="D13" s="36"/>
      <c r="E13" s="36"/>
      <c r="F13" s="36"/>
      <c r="G13" s="36"/>
      <c r="H13" s="36"/>
    </row>
    <row r="14" spans="1:8" ht="24.95" customHeight="1">
      <c r="A14" s="36" t="s">
        <v>57</v>
      </c>
      <c r="B14" s="36"/>
      <c r="C14" s="36"/>
      <c r="D14" s="36"/>
      <c r="E14" s="36"/>
      <c r="F14" s="36"/>
      <c r="G14" s="36"/>
      <c r="H14" s="36"/>
    </row>
    <row r="15" spans="1:8" ht="24.95" customHeight="1">
      <c r="A15" s="36" t="s">
        <v>58</v>
      </c>
      <c r="B15" s="36"/>
      <c r="C15" s="36"/>
      <c r="D15" s="36"/>
      <c r="E15" s="36"/>
      <c r="F15" s="36"/>
      <c r="G15" s="36"/>
      <c r="H15" s="36"/>
    </row>
    <row r="16" spans="1:8" ht="24.95" customHeight="1">
      <c r="A16" s="36" t="s">
        <v>59</v>
      </c>
      <c r="B16" s="36"/>
      <c r="C16" s="36"/>
      <c r="D16" s="36"/>
      <c r="E16" s="36"/>
      <c r="F16" s="36"/>
      <c r="G16" s="36"/>
      <c r="H16" s="36"/>
    </row>
    <row r="17" spans="1:8" ht="20.100000000000001" customHeight="1">
      <c r="A17" s="36"/>
      <c r="B17" s="36"/>
      <c r="C17" s="36"/>
      <c r="D17" s="36"/>
      <c r="E17" s="36"/>
      <c r="F17" s="36"/>
      <c r="G17" s="36"/>
      <c r="H17" s="36"/>
    </row>
    <row r="18" spans="1:8" ht="20.100000000000001" customHeight="1">
      <c r="A18" s="36"/>
      <c r="B18" s="36"/>
      <c r="C18" s="36"/>
      <c r="D18" s="36"/>
      <c r="E18" s="36"/>
      <c r="F18" s="36"/>
      <c r="G18" s="36"/>
      <c r="H18" s="36"/>
    </row>
    <row r="19" spans="1:8" ht="20.100000000000001" customHeight="1">
      <c r="A19" s="36"/>
      <c r="B19" s="36"/>
      <c r="C19" s="36"/>
      <c r="D19" s="36"/>
      <c r="E19" s="36"/>
      <c r="F19" s="36"/>
      <c r="G19" s="36"/>
      <c r="H19" s="36"/>
    </row>
    <row r="20" spans="1:8" ht="22.5" customHeight="1">
      <c r="A20" s="36"/>
      <c r="B20" s="36"/>
      <c r="C20" s="36"/>
      <c r="D20" s="36" t="s">
        <v>450</v>
      </c>
      <c r="E20" s="36"/>
      <c r="F20" s="36"/>
      <c r="G20" s="36"/>
      <c r="H20" s="36"/>
    </row>
    <row r="21" spans="1:8" ht="0.75" hidden="1" customHeight="1">
      <c r="A21" s="773"/>
      <c r="B21" s="773"/>
      <c r="C21" s="773"/>
      <c r="D21" s="773"/>
      <c r="E21" s="773"/>
      <c r="F21" s="773"/>
      <c r="G21" s="773"/>
      <c r="H21" s="773"/>
    </row>
    <row r="22" spans="1:8" ht="0.75" customHeight="1">
      <c r="A22" s="33"/>
      <c r="B22" s="33"/>
      <c r="C22" s="33"/>
      <c r="D22" s="33"/>
      <c r="E22" s="33"/>
      <c r="F22" s="33"/>
      <c r="G22" s="33"/>
      <c r="H22" s="33"/>
    </row>
    <row r="23" spans="1:8" ht="29.25" customHeight="1">
      <c r="A23" s="33"/>
      <c r="B23" s="33"/>
      <c r="C23" s="33"/>
      <c r="D23" s="33"/>
      <c r="E23" s="33"/>
      <c r="F23" s="33"/>
      <c r="G23" s="33"/>
      <c r="H23" s="33"/>
    </row>
    <row r="24" spans="1:8" ht="20.100000000000001" customHeight="1">
      <c r="A24" s="37"/>
      <c r="B24" s="37"/>
      <c r="C24" s="37" t="s">
        <v>60</v>
      </c>
      <c r="D24" s="37"/>
      <c r="E24" s="37"/>
      <c r="F24" s="37"/>
      <c r="G24" s="37"/>
    </row>
    <row r="25" spans="1:8" ht="20.100000000000001" customHeight="1">
      <c r="A25" s="37"/>
      <c r="B25" s="37"/>
      <c r="C25" s="37"/>
      <c r="D25" s="37"/>
      <c r="E25" s="37"/>
      <c r="F25" s="37"/>
      <c r="G25" s="37"/>
    </row>
    <row r="26" spans="1:8" ht="20.100000000000001" customHeight="1">
      <c r="A26" s="37"/>
      <c r="B26" s="37"/>
      <c r="C26" s="37" t="s">
        <v>61</v>
      </c>
      <c r="D26" s="37"/>
      <c r="E26" s="37"/>
      <c r="F26" s="37"/>
      <c r="G26" s="37"/>
    </row>
    <row r="27" spans="1:8" ht="20.100000000000001" customHeight="1">
      <c r="A27" s="37"/>
      <c r="B27" s="37"/>
      <c r="C27" s="37"/>
      <c r="D27" s="37"/>
      <c r="E27" s="37"/>
      <c r="F27" s="37"/>
      <c r="G27" s="37"/>
    </row>
    <row r="28" spans="1:8" ht="20.100000000000001" customHeight="1">
      <c r="A28" s="38"/>
      <c r="B28" s="38"/>
      <c r="C28" s="38" t="s">
        <v>62</v>
      </c>
      <c r="D28" s="37"/>
      <c r="E28" s="37"/>
      <c r="F28" s="37"/>
      <c r="G28" s="37"/>
    </row>
    <row r="29" spans="1:8" ht="20.100000000000001" customHeight="1">
      <c r="A29" s="34"/>
      <c r="B29" s="34"/>
      <c r="C29" s="34"/>
    </row>
    <row r="30" spans="1:8" ht="20.100000000000001" customHeight="1">
      <c r="A30" s="34"/>
      <c r="B30" s="34"/>
      <c r="C30" s="34"/>
    </row>
    <row r="33" spans="1:1" ht="31.5">
      <c r="A33" s="39" t="s">
        <v>63</v>
      </c>
    </row>
  </sheetData>
  <mergeCells count="2">
    <mergeCell ref="A1:H1"/>
    <mergeCell ref="A21:H21"/>
  </mergeCells>
  <phoneticPr fontId="1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>
    <tabColor rgb="FF92D050"/>
  </sheetPr>
  <dimension ref="A1:J29"/>
  <sheetViews>
    <sheetView view="pageBreakPreview" zoomScaleNormal="100" zoomScaleSheetLayoutView="100" workbookViewId="0">
      <selection activeCell="A2" sqref="A2"/>
    </sheetView>
  </sheetViews>
  <sheetFormatPr defaultRowHeight="13.5"/>
  <cols>
    <col min="1" max="1" width="5.88671875" customWidth="1"/>
  </cols>
  <sheetData>
    <row r="1" spans="1:10" ht="18.75">
      <c r="A1" s="553" t="s">
        <v>539</v>
      </c>
      <c r="B1" s="553"/>
      <c r="C1" s="553"/>
      <c r="D1" s="553"/>
      <c r="E1" s="553"/>
      <c r="F1" s="553"/>
      <c r="G1" s="553"/>
      <c r="H1" s="553"/>
      <c r="I1" s="553"/>
      <c r="J1" s="553"/>
    </row>
    <row r="3" spans="1:10" ht="12" customHeight="1">
      <c r="A3" s="32"/>
    </row>
    <row r="4" spans="1:10" ht="24.95" customHeight="1">
      <c r="A4" s="36" t="s">
        <v>268</v>
      </c>
      <c r="B4" s="36"/>
      <c r="C4" s="36"/>
      <c r="D4" s="36"/>
      <c r="E4" s="36"/>
      <c r="F4" s="36"/>
      <c r="G4" s="36"/>
      <c r="H4" s="36"/>
    </row>
    <row r="5" spans="1:10" ht="24.95" customHeight="1">
      <c r="A5" s="36" t="s">
        <v>280</v>
      </c>
      <c r="B5" s="36"/>
      <c r="C5" s="36"/>
      <c r="D5" s="36"/>
      <c r="E5" s="36"/>
      <c r="F5" s="36"/>
      <c r="G5" s="36"/>
      <c r="H5" s="36"/>
    </row>
    <row r="6" spans="1:10" ht="24.95" customHeight="1">
      <c r="A6" s="36" t="s">
        <v>266</v>
      </c>
      <c r="B6" s="36"/>
      <c r="C6" s="36"/>
      <c r="D6" s="36"/>
      <c r="E6" s="36"/>
      <c r="F6" s="36"/>
      <c r="G6" s="36"/>
      <c r="H6" s="36"/>
    </row>
    <row r="7" spans="1:10" ht="24.95" customHeight="1">
      <c r="A7" s="36"/>
      <c r="B7" s="36"/>
      <c r="C7" s="36"/>
      <c r="D7" s="36"/>
      <c r="E7" s="36"/>
      <c r="F7" s="36"/>
      <c r="G7" s="36"/>
      <c r="H7" s="36"/>
    </row>
    <row r="8" spans="1:10" ht="50.1" customHeight="1">
      <c r="A8" s="36"/>
      <c r="B8" s="775" t="s">
        <v>279</v>
      </c>
      <c r="C8" s="775"/>
      <c r="D8" s="776" t="s">
        <v>267</v>
      </c>
      <c r="E8" s="776"/>
      <c r="F8" s="775" t="s">
        <v>279</v>
      </c>
      <c r="G8" s="775"/>
      <c r="H8" s="776" t="s">
        <v>267</v>
      </c>
      <c r="I8" s="776"/>
    </row>
    <row r="9" spans="1:10" ht="50.1" customHeight="1">
      <c r="A9" s="36"/>
      <c r="B9" s="777" t="s">
        <v>269</v>
      </c>
      <c r="C9" s="778"/>
      <c r="D9" s="774"/>
      <c r="E9" s="774"/>
      <c r="F9" s="777" t="s">
        <v>270</v>
      </c>
      <c r="G9" s="778"/>
      <c r="H9" s="774"/>
      <c r="I9" s="774"/>
    </row>
    <row r="10" spans="1:10" ht="50.1" customHeight="1">
      <c r="A10" s="36"/>
      <c r="B10" s="774"/>
      <c r="C10" s="774"/>
      <c r="D10" s="774"/>
      <c r="E10" s="774"/>
      <c r="F10" s="774"/>
      <c r="G10" s="774"/>
      <c r="H10" s="774"/>
      <c r="I10" s="774"/>
    </row>
    <row r="11" spans="1:10" ht="50.1" customHeight="1">
      <c r="A11" s="36"/>
      <c r="B11" s="774"/>
      <c r="C11" s="774"/>
      <c r="D11" s="774"/>
      <c r="E11" s="774"/>
      <c r="F11" s="774"/>
      <c r="G11" s="774"/>
      <c r="H11" s="774"/>
      <c r="I11" s="774"/>
    </row>
    <row r="12" spans="1:10" ht="50.1" customHeight="1">
      <c r="A12" s="36"/>
      <c r="B12" s="774"/>
      <c r="C12" s="774"/>
      <c r="D12" s="774"/>
      <c r="E12" s="774"/>
      <c r="F12" s="774"/>
      <c r="G12" s="774"/>
      <c r="H12" s="774"/>
      <c r="I12" s="774"/>
    </row>
    <row r="13" spans="1:10" ht="50.1" customHeight="1">
      <c r="A13" s="36"/>
      <c r="B13" s="774"/>
      <c r="C13" s="774"/>
      <c r="D13" s="774"/>
      <c r="E13" s="774"/>
      <c r="F13" s="774"/>
      <c r="G13" s="774"/>
      <c r="H13" s="774"/>
      <c r="I13" s="774"/>
    </row>
    <row r="14" spans="1:10" ht="50.1" customHeight="1">
      <c r="A14" s="36"/>
      <c r="B14" s="774"/>
      <c r="C14" s="774"/>
      <c r="D14" s="774"/>
      <c r="E14" s="774"/>
      <c r="F14" s="774"/>
      <c r="G14" s="774"/>
      <c r="H14" s="774"/>
      <c r="I14" s="774"/>
    </row>
    <row r="15" spans="1:10" ht="20.100000000000001" customHeight="1">
      <c r="A15" s="36"/>
      <c r="B15" s="36"/>
      <c r="C15" s="36"/>
      <c r="D15" s="36"/>
      <c r="E15" s="36"/>
      <c r="F15" s="36"/>
      <c r="G15" s="36"/>
      <c r="H15" s="36"/>
    </row>
    <row r="16" spans="1:10" ht="22.5" customHeight="1">
      <c r="A16" s="36"/>
      <c r="B16" s="36"/>
      <c r="C16" s="36"/>
      <c r="D16" s="36" t="s">
        <v>450</v>
      </c>
      <c r="E16" s="36"/>
      <c r="F16" s="36"/>
      <c r="G16" s="36"/>
      <c r="H16" s="36"/>
    </row>
    <row r="17" spans="1:8" ht="0.75" hidden="1" customHeight="1">
      <c r="A17" s="773"/>
      <c r="B17" s="773"/>
      <c r="C17" s="773"/>
      <c r="D17" s="773"/>
      <c r="E17" s="773"/>
      <c r="F17" s="773"/>
      <c r="G17" s="773"/>
      <c r="H17" s="773"/>
    </row>
    <row r="18" spans="1:8" ht="0.75" customHeight="1">
      <c r="A18" s="33"/>
      <c r="B18" s="33"/>
      <c r="C18" s="33"/>
      <c r="D18" s="33"/>
      <c r="E18" s="33"/>
      <c r="F18" s="33"/>
      <c r="G18" s="33"/>
      <c r="H18" s="33"/>
    </row>
    <row r="19" spans="1:8" ht="29.25" customHeight="1">
      <c r="A19" s="33"/>
      <c r="B19" s="33"/>
      <c r="C19" s="33"/>
      <c r="D19" s="33"/>
      <c r="E19" s="33"/>
      <c r="F19" s="33"/>
      <c r="G19" s="33"/>
      <c r="H19" s="33"/>
    </row>
    <row r="20" spans="1:8" ht="20.100000000000001" customHeight="1">
      <c r="A20" s="37"/>
      <c r="B20" s="37"/>
      <c r="C20" s="37" t="s">
        <v>60</v>
      </c>
      <c r="D20" s="37"/>
      <c r="E20" s="37"/>
      <c r="F20" s="37"/>
      <c r="G20" s="37"/>
    </row>
    <row r="21" spans="1:8" ht="20.100000000000001" customHeight="1">
      <c r="A21" s="37"/>
      <c r="B21" s="37"/>
      <c r="C21" s="37"/>
      <c r="D21" s="37"/>
      <c r="E21" s="37"/>
      <c r="F21" s="37"/>
      <c r="G21" s="37"/>
    </row>
    <row r="22" spans="1:8" ht="20.100000000000001" customHeight="1">
      <c r="A22" s="37"/>
      <c r="B22" s="37"/>
      <c r="C22" s="37" t="s">
        <v>61</v>
      </c>
      <c r="D22" s="37"/>
      <c r="E22" s="37"/>
      <c r="F22" s="37"/>
      <c r="G22" s="37"/>
    </row>
    <row r="23" spans="1:8" ht="20.100000000000001" customHeight="1">
      <c r="A23" s="37"/>
      <c r="B23" s="37"/>
      <c r="C23" s="37"/>
      <c r="D23" s="37"/>
      <c r="E23" s="37"/>
      <c r="F23" s="37"/>
      <c r="G23" s="37"/>
    </row>
    <row r="24" spans="1:8" ht="20.100000000000001" customHeight="1">
      <c r="A24" s="38"/>
      <c r="B24" s="38"/>
      <c r="C24" s="38" t="s">
        <v>62</v>
      </c>
      <c r="D24" s="37"/>
      <c r="E24" s="37"/>
      <c r="F24" s="37"/>
      <c r="G24" s="37"/>
    </row>
    <row r="25" spans="1:8" ht="20.100000000000001" customHeight="1">
      <c r="A25" s="34"/>
      <c r="B25" s="34"/>
      <c r="C25" s="34"/>
    </row>
    <row r="26" spans="1:8" ht="20.100000000000001" customHeight="1">
      <c r="A26" s="34"/>
      <c r="B26" s="34"/>
      <c r="C26" s="34"/>
    </row>
    <row r="29" spans="1:8" ht="31.5">
      <c r="A29" s="39" t="s">
        <v>63</v>
      </c>
    </row>
  </sheetData>
  <mergeCells count="30">
    <mergeCell ref="A17:H17"/>
    <mergeCell ref="B8:C8"/>
    <mergeCell ref="D8:E8"/>
    <mergeCell ref="B9:C9"/>
    <mergeCell ref="D9:E9"/>
    <mergeCell ref="B10:C10"/>
    <mergeCell ref="D10:E10"/>
    <mergeCell ref="B12:C12"/>
    <mergeCell ref="D12:E12"/>
    <mergeCell ref="D14:E14"/>
    <mergeCell ref="F8:G8"/>
    <mergeCell ref="H8:I8"/>
    <mergeCell ref="F9:G9"/>
    <mergeCell ref="H9:I9"/>
    <mergeCell ref="F10:G10"/>
    <mergeCell ref="H10:I10"/>
    <mergeCell ref="A1:J1"/>
    <mergeCell ref="F12:G12"/>
    <mergeCell ref="H12:I12"/>
    <mergeCell ref="F13:G13"/>
    <mergeCell ref="H13:I13"/>
    <mergeCell ref="B11:C11"/>
    <mergeCell ref="D11:E11"/>
    <mergeCell ref="F11:G11"/>
    <mergeCell ref="H11:I11"/>
    <mergeCell ref="F14:G14"/>
    <mergeCell ref="H14:I14"/>
    <mergeCell ref="B13:C13"/>
    <mergeCell ref="D13:E13"/>
    <mergeCell ref="B14:C14"/>
  </mergeCells>
  <phoneticPr fontId="12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0">
    <tabColor indexed="34"/>
  </sheetPr>
  <dimension ref="A1:H33"/>
  <sheetViews>
    <sheetView view="pageBreakPreview" zoomScaleNormal="100" zoomScaleSheetLayoutView="100" workbookViewId="0">
      <selection activeCell="A2" sqref="A2"/>
    </sheetView>
  </sheetViews>
  <sheetFormatPr defaultRowHeight="13.5"/>
  <sheetData>
    <row r="1" spans="1:8" ht="18.75">
      <c r="A1" s="553" t="s">
        <v>540</v>
      </c>
      <c r="B1" s="553"/>
      <c r="C1" s="553"/>
      <c r="D1" s="553"/>
      <c r="E1" s="553"/>
      <c r="F1" s="553"/>
      <c r="G1" s="553"/>
      <c r="H1" s="553"/>
    </row>
    <row r="3" spans="1:8" ht="20.100000000000001" customHeight="1">
      <c r="A3" s="36" t="s">
        <v>193</v>
      </c>
      <c r="B3" s="36"/>
      <c r="C3" s="36"/>
      <c r="D3" s="36"/>
      <c r="E3" s="36"/>
      <c r="F3" s="36"/>
      <c r="G3" s="36"/>
      <c r="H3" s="36"/>
    </row>
    <row r="4" spans="1:8" ht="20.100000000000001" customHeight="1">
      <c r="A4" s="36"/>
      <c r="B4" s="36"/>
      <c r="C4" s="36"/>
      <c r="D4" s="36"/>
      <c r="E4" s="36"/>
      <c r="F4" s="36"/>
      <c r="G4" s="36"/>
      <c r="H4" s="36"/>
    </row>
    <row r="5" spans="1:8" ht="20.100000000000001" customHeight="1">
      <c r="A5" s="36" t="s">
        <v>194</v>
      </c>
      <c r="B5" s="36"/>
      <c r="C5" s="36"/>
      <c r="D5" s="36"/>
      <c r="E5" s="36"/>
      <c r="F5" s="36"/>
      <c r="G5" s="36"/>
      <c r="H5" s="36"/>
    </row>
    <row r="6" spans="1:8" ht="20.100000000000001" customHeight="1">
      <c r="A6" s="32"/>
    </row>
    <row r="7" spans="1:8" ht="20.100000000000001" customHeight="1">
      <c r="A7" s="32" t="s">
        <v>199</v>
      </c>
    </row>
    <row r="8" spans="1:8" ht="20.100000000000001" customHeight="1">
      <c r="A8" s="32"/>
    </row>
    <row r="9" spans="1:8" ht="24.95" customHeight="1">
      <c r="A9" s="36" t="s">
        <v>264</v>
      </c>
      <c r="B9" s="36"/>
      <c r="C9" s="36"/>
      <c r="D9" s="36"/>
      <c r="E9" s="36"/>
      <c r="F9" s="36"/>
      <c r="G9" s="36"/>
      <c r="H9" s="36"/>
    </row>
    <row r="10" spans="1:8" ht="24.95" customHeight="1">
      <c r="A10" s="36" t="s">
        <v>265</v>
      </c>
      <c r="B10" s="36"/>
      <c r="C10" s="36"/>
      <c r="D10" s="36"/>
      <c r="E10" s="36"/>
      <c r="F10" s="36"/>
      <c r="G10" s="36"/>
      <c r="H10" s="36"/>
    </row>
    <row r="11" spans="1:8" ht="24.95" customHeight="1">
      <c r="A11" s="36" t="s">
        <v>410</v>
      </c>
      <c r="B11" s="36"/>
      <c r="C11" s="36"/>
      <c r="D11" s="36"/>
      <c r="E11" s="36"/>
      <c r="F11" s="36"/>
      <c r="G11" s="36"/>
      <c r="H11" s="36"/>
    </row>
    <row r="12" spans="1:8" ht="24.95" customHeight="1">
      <c r="A12" s="36" t="s">
        <v>253</v>
      </c>
      <c r="B12" s="36"/>
      <c r="C12" s="36"/>
      <c r="D12" s="36"/>
      <c r="E12" s="36"/>
      <c r="F12" s="36"/>
      <c r="G12" s="36"/>
      <c r="H12" s="36"/>
    </row>
    <row r="13" spans="1:8" ht="24.95" customHeight="1">
      <c r="A13" s="36"/>
      <c r="B13" s="36"/>
      <c r="C13" s="36"/>
      <c r="D13" s="36"/>
      <c r="E13" s="36"/>
      <c r="F13" s="36"/>
      <c r="G13" s="36"/>
      <c r="H13" s="36"/>
    </row>
    <row r="14" spans="1:8" ht="24.95" customHeight="1">
      <c r="A14" s="36"/>
      <c r="B14" s="36"/>
      <c r="C14" s="36"/>
      <c r="D14" s="36"/>
      <c r="E14" s="36"/>
      <c r="F14" s="36"/>
      <c r="G14" s="36"/>
      <c r="H14" s="36"/>
    </row>
    <row r="15" spans="1:8" ht="24.95" customHeight="1">
      <c r="A15" s="36"/>
      <c r="B15" s="36"/>
      <c r="C15" s="36"/>
      <c r="D15" s="36"/>
      <c r="E15" s="36"/>
      <c r="F15" s="36"/>
      <c r="G15" s="36"/>
      <c r="H15" s="36"/>
    </row>
    <row r="16" spans="1:8" ht="24.95" customHeight="1">
      <c r="A16" s="36"/>
      <c r="B16" s="36"/>
      <c r="C16" s="36"/>
      <c r="D16" s="36"/>
      <c r="E16" s="36"/>
      <c r="F16" s="36"/>
      <c r="G16" s="36"/>
      <c r="H16" s="36"/>
    </row>
    <row r="17" spans="1:8" ht="20.100000000000001" customHeight="1">
      <c r="A17" s="36"/>
      <c r="B17" s="36"/>
      <c r="C17" s="36"/>
      <c r="D17" s="36"/>
      <c r="E17" s="36"/>
      <c r="F17" s="36"/>
      <c r="G17" s="36"/>
      <c r="H17" s="36"/>
    </row>
    <row r="18" spans="1:8" ht="20.100000000000001" customHeight="1">
      <c r="A18" s="36"/>
      <c r="B18" s="36"/>
      <c r="C18" s="36"/>
      <c r="D18" s="36"/>
      <c r="E18" s="36"/>
      <c r="F18" s="36"/>
      <c r="G18" s="36"/>
      <c r="H18" s="36"/>
    </row>
    <row r="19" spans="1:8" ht="20.100000000000001" customHeight="1">
      <c r="A19" s="36"/>
      <c r="B19" s="36"/>
      <c r="C19" s="36"/>
      <c r="D19" s="36"/>
      <c r="E19" s="36"/>
      <c r="F19" s="36"/>
      <c r="G19" s="36"/>
      <c r="H19" s="36"/>
    </row>
    <row r="20" spans="1:8" ht="22.5" customHeight="1">
      <c r="A20" s="36"/>
      <c r="B20" s="36"/>
      <c r="C20" s="36"/>
      <c r="D20" s="36" t="s">
        <v>450</v>
      </c>
      <c r="E20" s="36"/>
      <c r="F20" s="36"/>
      <c r="G20" s="36"/>
      <c r="H20" s="36"/>
    </row>
    <row r="21" spans="1:8" ht="0.75" hidden="1" customHeight="1">
      <c r="A21" s="773"/>
      <c r="B21" s="773"/>
      <c r="C21" s="773"/>
      <c r="D21" s="773"/>
      <c r="E21" s="773"/>
      <c r="F21" s="773"/>
      <c r="G21" s="773"/>
      <c r="H21" s="773"/>
    </row>
    <row r="22" spans="1:8" ht="0.75" customHeight="1">
      <c r="A22" s="33"/>
      <c r="B22" s="33"/>
      <c r="C22" s="33"/>
      <c r="D22" s="33"/>
      <c r="E22" s="33"/>
      <c r="F22" s="33"/>
      <c r="G22" s="33"/>
      <c r="H22" s="33"/>
    </row>
    <row r="23" spans="1:8" ht="29.25" customHeight="1">
      <c r="A23" s="33"/>
      <c r="B23" s="33"/>
      <c r="C23" s="33"/>
      <c r="D23" s="33"/>
      <c r="E23" s="33"/>
      <c r="F23" s="33"/>
      <c r="G23" s="33"/>
      <c r="H23" s="33"/>
    </row>
    <row r="24" spans="1:8" ht="20.100000000000001" customHeight="1">
      <c r="A24" s="37"/>
      <c r="B24" s="37"/>
      <c r="C24" s="37" t="s">
        <v>195</v>
      </c>
      <c r="D24" s="37"/>
      <c r="E24" s="37"/>
      <c r="F24" s="37"/>
      <c r="G24" s="37"/>
    </row>
    <row r="25" spans="1:8" ht="20.100000000000001" customHeight="1">
      <c r="A25" s="37"/>
      <c r="B25" s="37"/>
      <c r="C25" s="37"/>
      <c r="D25" s="37"/>
      <c r="E25" s="37"/>
      <c r="F25" s="37"/>
      <c r="G25" s="37"/>
    </row>
    <row r="26" spans="1:8" ht="20.100000000000001" customHeight="1">
      <c r="A26" s="37"/>
      <c r="B26" s="37"/>
      <c r="C26" s="37" t="s">
        <v>196</v>
      </c>
      <c r="D26" s="37"/>
      <c r="E26" s="37"/>
      <c r="F26" s="37"/>
      <c r="G26" s="37"/>
    </row>
    <row r="27" spans="1:8" ht="20.100000000000001" customHeight="1">
      <c r="A27" s="37"/>
      <c r="B27" s="37"/>
      <c r="C27" s="37"/>
      <c r="D27" s="37"/>
      <c r="E27" s="37"/>
      <c r="F27" s="37"/>
      <c r="G27" s="37"/>
    </row>
    <row r="28" spans="1:8" ht="20.100000000000001" customHeight="1">
      <c r="A28" s="38"/>
      <c r="B28" s="38"/>
      <c r="C28" s="38" t="s">
        <v>197</v>
      </c>
      <c r="D28" s="37"/>
      <c r="E28" s="37"/>
      <c r="F28" s="37"/>
      <c r="G28" s="37"/>
    </row>
    <row r="29" spans="1:8" ht="20.100000000000001" customHeight="1">
      <c r="A29" s="34"/>
      <c r="B29" s="34"/>
      <c r="C29" s="34"/>
    </row>
    <row r="30" spans="1:8" ht="20.100000000000001" customHeight="1">
      <c r="A30" s="34"/>
      <c r="B30" s="34"/>
      <c r="C30" s="34"/>
    </row>
    <row r="33" spans="1:1" ht="31.5">
      <c r="A33" s="39" t="s">
        <v>198</v>
      </c>
    </row>
  </sheetData>
  <mergeCells count="2">
    <mergeCell ref="A1:H1"/>
    <mergeCell ref="A21:H21"/>
  </mergeCells>
  <phoneticPr fontId="12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1"/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v>0</v>
      </c>
    </row>
    <row r="5" spans="1:3">
      <c r="C5" s="5" t="e"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v>#NAME?</v>
      </c>
    </row>
    <row r="8" spans="1:3">
      <c r="A8" s="7" t="s">
        <v>5</v>
      </c>
      <c r="C8" s="5" t="e">
        <v>#NAME?</v>
      </c>
    </row>
    <row r="9" spans="1:3">
      <c r="A9" s="8" t="s">
        <v>6</v>
      </c>
      <c r="C9" s="5" t="e">
        <v>#NAME?</v>
      </c>
    </row>
    <row r="10" spans="1:3">
      <c r="A10" s="7" t="s">
        <v>7</v>
      </c>
      <c r="C10" s="5" t="b">
        <v>0</v>
      </c>
    </row>
    <row r="11" spans="1:3" ht="13.5" thickBot="1">
      <c r="A11" s="9" t="s">
        <v>8</v>
      </c>
      <c r="C11" s="5" t="b">
        <v>0</v>
      </c>
    </row>
    <row r="12" spans="1:3">
      <c r="C12" s="5" t="b">
        <v>0</v>
      </c>
    </row>
    <row r="13" spans="1:3" ht="13.5" thickBot="1">
      <c r="C13" s="5" t="b">
        <v>0</v>
      </c>
    </row>
    <row r="14" spans="1:3" ht="13.5" thickBot="1">
      <c r="A14" s="4" t="s">
        <v>9</v>
      </c>
      <c r="C14" s="10" t="e">
        <v>#NAME?</v>
      </c>
    </row>
    <row r="15" spans="1:3">
      <c r="A15" s="5" t="b">
        <v>0</v>
      </c>
    </row>
    <row r="16" spans="1:3" ht="13.5" thickBot="1">
      <c r="A16" s="5" t="b">
        <v>0</v>
      </c>
    </row>
    <row r="17" spans="1:3" ht="13.5" thickBot="1">
      <c r="A17" s="10" t="e">
        <v>#NAME?</v>
      </c>
      <c r="C17" s="4" t="s">
        <v>10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11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f>#N/A</f>
        <v>#N/A</v>
      </c>
      <c r="C23" s="10" t="e">
        <v>#NAME?</v>
      </c>
    </row>
    <row r="24" spans="1:3">
      <c r="A24" s="5" t="e">
        <v>#NAME?</v>
      </c>
    </row>
    <row r="25" spans="1:3">
      <c r="A25" s="5" t="e">
        <v>#NAME?</v>
      </c>
    </row>
    <row r="26" spans="1:3" ht="13.5" thickBot="1">
      <c r="A26" s="5" t="b">
        <v>0</v>
      </c>
      <c r="C26" s="13" t="s">
        <v>12</v>
      </c>
    </row>
    <row r="27" spans="1:3">
      <c r="A27" s="5" t="b">
        <v>0</v>
      </c>
      <c r="C27" s="5" t="b">
        <v>0</v>
      </c>
    </row>
    <row r="28" spans="1:3">
      <c r="A28" s="5" t="b">
        <v>0</v>
      </c>
      <c r="C28" s="5" t="e">
        <v>#NAME?</v>
      </c>
    </row>
    <row r="29" spans="1:3">
      <c r="A29" s="5" t="b">
        <v>0</v>
      </c>
      <c r="C29" s="5" t="e">
        <f>#N/A</f>
        <v>#N/A</v>
      </c>
    </row>
    <row r="30" spans="1:3">
      <c r="A30" s="5" t="b">
        <v>0</v>
      </c>
      <c r="C30" s="5" t="e">
        <v>#NAME?</v>
      </c>
    </row>
    <row r="31" spans="1:3">
      <c r="A31" s="5" t="b">
        <v>0</v>
      </c>
      <c r="C31" s="5" t="e">
        <v>#NAME?</v>
      </c>
    </row>
    <row r="32" spans="1:3">
      <c r="A32" s="5" t="b">
        <v>0</v>
      </c>
      <c r="C32" s="5" t="b">
        <v>0</v>
      </c>
    </row>
    <row r="33" spans="1:3">
      <c r="A33" s="5" t="b">
        <v>0</v>
      </c>
      <c r="C33" s="5" t="b">
        <v>0</v>
      </c>
    </row>
    <row r="34" spans="1:3">
      <c r="A34" s="5" t="b">
        <v>0</v>
      </c>
      <c r="C34" s="5" t="b">
        <v>0</v>
      </c>
    </row>
    <row r="35" spans="1:3">
      <c r="A35" s="5" t="b">
        <v>0</v>
      </c>
      <c r="C35" s="5" t="e">
        <v>#NAME?</v>
      </c>
    </row>
    <row r="36" spans="1:3">
      <c r="A36" s="5" t="b">
        <v>0</v>
      </c>
      <c r="C36" s="10" t="e">
        <v>#NAME?</v>
      </c>
    </row>
    <row r="37" spans="1:3">
      <c r="A37" s="5" t="b">
        <v>0</v>
      </c>
    </row>
    <row r="38" spans="1:3">
      <c r="A38" s="5" t="b">
        <v>0</v>
      </c>
    </row>
    <row r="39" spans="1:3">
      <c r="A39" s="5" t="b">
        <v>0</v>
      </c>
      <c r="C39" s="12" t="e">
        <v>#NAME?</v>
      </c>
    </row>
    <row r="40" spans="1:3">
      <c r="A40" s="5" t="b">
        <v>0</v>
      </c>
      <c r="C40" s="5" t="b">
        <v>0</v>
      </c>
    </row>
    <row r="41" spans="1:3">
      <c r="A41" s="10" t="e">
        <v>#NAME?</v>
      </c>
      <c r="C41" s="10" t="e">
        <v>#NAME?</v>
      </c>
    </row>
  </sheetData>
  <sheetProtection password="8863" sheet="1" objects="1"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14</vt:i4>
      </vt:variant>
    </vt:vector>
  </HeadingPairs>
  <TitlesOfParts>
    <vt:vector size="42" baseType="lpstr">
      <vt:lpstr>제출방법</vt:lpstr>
      <vt:lpstr>1.종합기술제안서 정량평가 신청서</vt:lpstr>
      <vt:lpstr>2.자기평가기술서</vt:lpstr>
      <vt:lpstr>수식 표(절대 수정하지 말 것)</vt:lpstr>
      <vt:lpstr>2.자기평가기술서(1000억원미만~500억원이상)</vt:lpstr>
      <vt:lpstr>2.자기평가기술서(500억원미만~300억원이상)</vt:lpstr>
      <vt:lpstr>2.자기평가기술서(300억원미만~100억원이상)</vt:lpstr>
      <vt:lpstr>3. 공동수급체결 협정현황</vt:lpstr>
      <vt:lpstr>4. 업무정지, 벌점, 품질미흡</vt:lpstr>
      <vt:lpstr>5. 재정건실도</vt:lpstr>
      <vt:lpstr>6. 개발활용실적</vt:lpstr>
      <vt:lpstr>7. 투자실적</vt:lpstr>
      <vt:lpstr>8. 용역평가결과</vt:lpstr>
      <vt:lpstr>9. 교체빈도</vt:lpstr>
      <vt:lpstr>10. 유사용역수행실적</vt:lpstr>
      <vt:lpstr>11. 참여기술인 자격사항</vt:lpstr>
      <vt:lpstr>12. 참여기술인 경력사항</vt:lpstr>
      <vt:lpstr>12-1. 참여기술인 해당(직무)분야경력</vt:lpstr>
      <vt:lpstr>13. 교육훈련</vt:lpstr>
      <vt:lpstr>14.인력고용</vt:lpstr>
      <vt:lpstr>15.공정거래</vt:lpstr>
      <vt:lpstr>16.평가의공정성적정성저해,제안서작성위반</vt:lpstr>
      <vt:lpstr>17.주요벌점</vt:lpstr>
      <vt:lpstr>18.LH등퇴직자참여여부</vt:lpstr>
      <vt:lpstr>19. 업무중첩도</vt:lpstr>
      <vt:lpstr>20. 서약서</vt:lpstr>
      <vt:lpstr>21. 참여기술인 동의서</vt:lpstr>
      <vt:lpstr>22. 확인서</vt:lpstr>
      <vt:lpstr>'1.종합기술제안서 정량평가 신청서'!Print_Area</vt:lpstr>
      <vt:lpstr>'12-1. 참여기술인 해당(직무)분야경력'!Print_Area</vt:lpstr>
      <vt:lpstr>'14.인력고용'!Print_Area</vt:lpstr>
      <vt:lpstr>'15.공정거래'!Print_Area</vt:lpstr>
      <vt:lpstr>'16.평가의공정성적정성저해,제안서작성위반'!Print_Area</vt:lpstr>
      <vt:lpstr>'18.LH등퇴직자참여여부'!Print_Area</vt:lpstr>
      <vt:lpstr>'2.자기평가기술서'!Print_Area</vt:lpstr>
      <vt:lpstr>'2.자기평가기술서(1000억원미만~500억원이상)'!Print_Area</vt:lpstr>
      <vt:lpstr>'2.자기평가기술서(300억원미만~100억원이상)'!Print_Area</vt:lpstr>
      <vt:lpstr>'2.자기평가기술서(500억원미만~300억원이상)'!Print_Area</vt:lpstr>
      <vt:lpstr>'4. 업무정지, 벌점, 품질미흡'!Print_Area</vt:lpstr>
      <vt:lpstr>'5. 재정건실도'!Print_Area</vt:lpstr>
      <vt:lpstr>'7. 투자실적'!Print_Area</vt:lpstr>
      <vt:lpstr>'8. 용역평가결과'!Print_Area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정종영</dc:creator>
  <cp:lastModifiedBy>user</cp:lastModifiedBy>
  <cp:lastPrinted>2025-08-28T01:39:10Z</cp:lastPrinted>
  <dcterms:created xsi:type="dcterms:W3CDTF">2001-06-19T02:52:52Z</dcterms:created>
  <dcterms:modified xsi:type="dcterms:W3CDTF">2025-12-24T00:41:18Z</dcterms:modified>
</cp:coreProperties>
</file>