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1. 업무검토\2. 프로젝트\5. '26년 프로젝트\5. 차세대 통합장비관리시스템 구축(2차)\2. 2026년 시스템 구축 감리용역 (2차)\2. 계약요청\"/>
    </mc:Choice>
  </mc:AlternateContent>
  <xr:revisionPtr revIDLastSave="0" documentId="13_ncr:1_{C697919F-7A36-4A04-8FEA-BB0AF3D7001B}" xr6:coauthVersionLast="47" xr6:coauthVersionMax="47" xr10:uidLastSave="{00000000-0000-0000-0000-000000000000}"/>
  <bookViews>
    <workbookView xWindow="28680" yWindow="-120" windowWidth="29040" windowHeight="15720" xr2:uid="{61067DB1-33B5-43A0-A2FA-84629242406F}"/>
  </bookViews>
  <sheets>
    <sheet name="감리대가 산정서" sheetId="3" r:id="rId1"/>
  </sheets>
  <definedNames>
    <definedName name="_xlnm.Print_Area" localSheetId="0">'감리대가 산정서'!$B$1:$I$58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3" l="1"/>
  <c r="H52" i="3"/>
  <c r="AL19" i="3" l="1"/>
  <c r="AL18" i="3"/>
  <c r="AL17" i="3"/>
  <c r="AL16" i="3"/>
  <c r="AM19" i="3"/>
  <c r="H34" i="3" l="1"/>
  <c r="H33" i="3"/>
  <c r="H32" i="3"/>
  <c r="H31" i="3"/>
  <c r="H30" i="3"/>
  <c r="H29" i="3"/>
  <c r="AM18" i="3" l="1"/>
  <c r="AM17" i="3"/>
  <c r="AM16" i="3"/>
  <c r="G20" i="3" l="1"/>
  <c r="C47" i="3" l="1"/>
  <c r="C56" i="3" s="1"/>
  <c r="F56" i="3" s="1"/>
  <c r="F47" i="3"/>
</calcChain>
</file>

<file path=xl/sharedStrings.xml><?xml version="1.0" encoding="utf-8"?>
<sst xmlns="http://schemas.openxmlformats.org/spreadsheetml/2006/main" count="67" uniqueCount="63">
  <si>
    <t>사업비 구분</t>
    <phoneticPr fontId="2" type="noConversion"/>
  </si>
  <si>
    <t>보정비율</t>
    <phoneticPr fontId="2" type="noConversion"/>
  </si>
  <si>
    <t>③ 지식정보자원·행정정보 등 데이터베이스 구축비</t>
    <phoneticPr fontId="2" type="noConversion"/>
  </si>
  <si>
    <t>* 2단계 감리 : 감리기준 제3조 제2항에 해당하는 경우를 의미함</t>
    <phoneticPr fontId="2" type="noConversion"/>
  </si>
  <si>
    <t>기능점수(FP) 단가</t>
    <phoneticPr fontId="2" type="noConversion"/>
  </si>
  <si>
    <t>구     분</t>
    <phoneticPr fontId="2" type="noConversion"/>
  </si>
  <si>
    <t>난이도 요인</t>
    <phoneticPr fontId="2" type="noConversion"/>
  </si>
  <si>
    <t>신기술 적용 수준</t>
    <phoneticPr fontId="2" type="noConversion"/>
  </si>
  <si>
    <t>난이도 수준</t>
    <phoneticPr fontId="2" type="noConversion"/>
  </si>
  <si>
    <t>투입공수 (단위: MD)</t>
    <phoneticPr fontId="2" type="noConversion"/>
  </si>
  <si>
    <t>기술료율 (20% ~ 40% 범위 내 입력)</t>
    <phoneticPr fontId="2" type="noConversion"/>
  </si>
  <si>
    <t>* 직접경비 : 여비, 시험ㆍ진단 도구사용료, 특수분야 전문가 자문비 중에서 감리발주자가 인정한 항목</t>
    <phoneticPr fontId="2" type="noConversion"/>
  </si>
  <si>
    <t>난이도 계수</t>
    <phoneticPr fontId="2" type="noConversion"/>
  </si>
  <si>
    <t>적용 보정비율</t>
    <phoneticPr fontId="2" type="noConversion"/>
  </si>
  <si>
    <t>추가 감리</t>
    <phoneticPr fontId="2" type="noConversion"/>
  </si>
  <si>
    <t>상주 감리</t>
    <phoneticPr fontId="2" type="noConversion"/>
  </si>
  <si>
    <t>구   분</t>
    <phoneticPr fontId="2" type="noConversion"/>
  </si>
  <si>
    <t>4. 제경비율, 기술료율, 직접경비 입력</t>
    <phoneticPr fontId="2" type="noConversion"/>
  </si>
  <si>
    <t>7. 최종 감리비 산정</t>
    <phoneticPr fontId="2" type="noConversion"/>
  </si>
  <si>
    <t>금액 (단위: 원)</t>
    <phoneticPr fontId="2" type="noConversion"/>
  </si>
  <si>
    <t>④ 기타 전산 설비ㆍ시설물 등의 공사ㆍ이전ㆍ임차 관련 비용,
    센서ㆍ단말장치 설치비, 통신회선ㆍ전기 사용료, 재료비 등</t>
    <phoneticPr fontId="2" type="noConversion"/>
  </si>
  <si>
    <t>2단계 감리 (설계단계 + 종료단계)</t>
    <phoneticPr fontId="2" type="noConversion"/>
  </si>
  <si>
    <t>3단계 감리 (요구정의단계 + 설계단계 + 종료단계)</t>
    <phoneticPr fontId="2" type="noConversion"/>
  </si>
  <si>
    <t>직접경비 (단위: 원)</t>
    <phoneticPr fontId="2" type="noConversion"/>
  </si>
  <si>
    <t>단계 구분</t>
    <phoneticPr fontId="2" type="noConversion"/>
  </si>
  <si>
    <t>2. 감리 적용단계 선택 (아래 노란색 칸에서 해당 적용단계를 선택)</t>
    <phoneticPr fontId="2" type="noConversion"/>
  </si>
  <si>
    <t>3. 감리대상사업 난이도 수준 선택 (아래 노란색 칸에서 해당 난이도 수준을 선택)</t>
    <phoneticPr fontId="2" type="noConversion"/>
  </si>
  <si>
    <t>감리대상사업 및 감리 점검의 복잡성을
증가시키는 주요 신기술이 적용되지 않은 경우</t>
    <phoneticPr fontId="2" type="noConversion"/>
  </si>
  <si>
    <t>감리대상사업 및 감리 점검의 복잡성을
증가시키는 주요 신기술이 1가지 이상 적용된 경우</t>
    <phoneticPr fontId="2" type="noConversion"/>
  </si>
  <si>
    <t>감리대상사업 및 감리 점검의 복잡성을 증가시키는
2가지 이상 서로 다른 분야의 주요 신기술이 적용된 경우</t>
    <phoneticPr fontId="2" type="noConversion"/>
  </si>
  <si>
    <t>표준공수(MD)</t>
    <phoneticPr fontId="2" type="noConversion"/>
  </si>
  <si>
    <t xml:space="preserve">     3단계 감리 (요구정의단계 + 설계단계 + 종료단계)</t>
    <phoneticPr fontId="2" type="noConversion"/>
  </si>
  <si>
    <t xml:space="preserve">     2단계 감리 (설계단계 + 종료단계)</t>
    <phoneticPr fontId="2" type="noConversion"/>
  </si>
  <si>
    <t>점검활동이 수행되는 감리현장이 단일 지역인 경우</t>
    <phoneticPr fontId="2" type="noConversion"/>
  </si>
  <si>
    <t>점검활동이 수행되는 감리현장이 2개 지역 이상인 경우</t>
    <phoneticPr fontId="2" type="noConversion"/>
  </si>
  <si>
    <t>점검활동이 수행되는 감리현장이 4개 지역 이상인 경우</t>
    <phoneticPr fontId="2" type="noConversion"/>
  </si>
  <si>
    <t xml:space="preserve">     보통</t>
    <phoneticPr fontId="2" type="noConversion"/>
  </si>
  <si>
    <t xml:space="preserve">     복잡</t>
    <phoneticPr fontId="2" type="noConversion"/>
  </si>
  <si>
    <t xml:space="preserve">     매우 복잡</t>
    <phoneticPr fontId="2" type="noConversion"/>
  </si>
  <si>
    <t>1. 감리대상사업비 보정금액 산정 (감리대상사업비의 부가가치세 포함 여부를 아래에서 선택해 주세요)</t>
    <phoneticPr fontId="2" type="noConversion"/>
  </si>
  <si>
    <t>5. 보정후 기본감리비 산정</t>
    <phoneticPr fontId="2" type="noConversion"/>
  </si>
  <si>
    <t>현장감리 지역
다중성</t>
    <phoneticPr fontId="2" type="noConversion"/>
  </si>
  <si>
    <t>해당 IT직무 평균임금 (단위: 원)</t>
    <phoneticPr fontId="2" type="noConversion"/>
  </si>
  <si>
    <t>금액 (단위: 원, VAT 제외)</t>
    <phoneticPr fontId="2" type="noConversion"/>
  </si>
  <si>
    <t xml:space="preserve">     감리대상사업비에 VAT가 포함되어 있음</t>
    <phoneticPr fontId="2" type="noConversion"/>
  </si>
  <si>
    <t xml:space="preserve">     감리대상사업비에 VAT가 포함되어 있지 않음</t>
    <phoneticPr fontId="2" type="noConversion"/>
  </si>
  <si>
    <t>최종 감리비 (단위: 원, VAT 제외)</t>
    <phoneticPr fontId="2" type="noConversion"/>
  </si>
  <si>
    <t>보정후 기본감리비 (단위: 원, VAT 제외)</t>
    <phoneticPr fontId="2" type="noConversion"/>
  </si>
  <si>
    <t>금액 (단위: 원, VAT 포함 또는 제외)</t>
    <phoneticPr fontId="2" type="noConversion"/>
  </si>
  <si>
    <t>감리대상사업비 보정금액(VAT 제외됨)</t>
    <phoneticPr fontId="2" type="noConversion"/>
  </si>
  <si>
    <t>IT감리 평균임금(MD)</t>
    <phoneticPr fontId="2" type="noConversion"/>
  </si>
  <si>
    <t>0. 기초정보 (한국소프트웨어산업협회)</t>
    <phoneticPr fontId="2" type="noConversion"/>
  </si>
  <si>
    <t>6. 상주 및 추가 감리비 산정 (선택)</t>
    <phoneticPr fontId="2" type="noConversion"/>
  </si>
  <si>
    <t>제경비율 (110% ~ 120% 범위 내 입력)</t>
    <phoneticPr fontId="2" type="noConversion"/>
  </si>
  <si>
    <t>① 소프트웨어 개발비 및 유지관리비, 정보시스템 운영 용역비</t>
    <phoneticPr fontId="2" type="noConversion"/>
  </si>
  <si>
    <t>② 하드웨어ㆍ소프트웨어 구입비 및 유지보수비</t>
    <phoneticPr fontId="2" type="noConversion"/>
  </si>
  <si>
    <t>Ver 2.6 (2026.1)</t>
    <phoneticPr fontId="2" type="noConversion"/>
  </si>
  <si>
    <r>
      <t>(</t>
    </r>
    <r>
      <rPr>
        <b/>
        <sz val="12"/>
        <color rgb="FF000000"/>
        <rFont val="맑은 고딕"/>
        <family val="3"/>
        <charset val="129"/>
      </rPr>
      <t>√) 기본감리 공수 투입률 (예산 범위 내 조정)</t>
    </r>
  </si>
  <si>
    <t>투입률 (업무 비중, 1% ~ 100% 범위 내 입력)</t>
  </si>
  <si>
    <t>최종 감리비 (단위: 원, VAT 포함, 만원이하 절삭)</t>
    <phoneticPr fontId="2" type="noConversion"/>
  </si>
  <si>
    <t>⇒</t>
    <phoneticPr fontId="2" type="noConversion"/>
  </si>
  <si>
    <t>감리대가 해설서 PAGE25. FAQ 1번, 3번 항목 참조</t>
    <phoneticPr fontId="2" type="noConversion"/>
  </si>
  <si>
    <t>정보시스템 감리대가 산정서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</si>
</sst>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0_ ;[Red]\-#,##0\ "/>
    <numFmt numFmtId="177" formatCode="0.000"/>
    <numFmt numFmtId="178" formatCode="0.0%"/>
    <numFmt numFmtId="179" formatCode="#,##0_);[Red]\(#,##0\)"/>
    <numFmt numFmtId="180" formatCode="0.000_);[Red]\(0.000\)"/>
    <numFmt numFmtId="181" formatCode="#,##0_ "/>
    <numFmt numFmtId="182" formatCode="0.00_);[Red]\(0.0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i/>
      <sz val="12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BE5D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177" fontId="0" fillId="2" borderId="0" xfId="0" applyNumberForma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left" vertical="center"/>
    </xf>
    <xf numFmtId="180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9" fontId="0" fillId="2" borderId="0" xfId="0" applyNumberFormat="1" applyFill="1" applyAlignment="1">
      <alignment horizontal="center" vertical="center"/>
    </xf>
    <xf numFmtId="41" fontId="0" fillId="2" borderId="0" xfId="2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9" fontId="0" fillId="2" borderId="0" xfId="1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 wrapText="1"/>
    </xf>
    <xf numFmtId="43" fontId="0" fillId="2" borderId="0" xfId="0" applyNumberFormat="1" applyFill="1" applyAlignment="1">
      <alignment horizontal="center" vertical="center"/>
    </xf>
    <xf numFmtId="182" fontId="4" fillId="2" borderId="6" xfId="1" applyNumberFormat="1" applyFont="1" applyFill="1" applyBorder="1" applyAlignment="1">
      <alignment horizontal="center" vertical="center"/>
    </xf>
    <xf numFmtId="182" fontId="4" fillId="2" borderId="8" xfId="1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Border="1" applyAlignment="1">
      <alignment horizontal="left" vertical="center"/>
    </xf>
    <xf numFmtId="0" fontId="0" fillId="5" borderId="0" xfId="0" applyFill="1" applyAlignment="1">
      <alignment horizontal="center" vertical="center"/>
    </xf>
    <xf numFmtId="41" fontId="0" fillId="5" borderId="0" xfId="2" applyFon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41" fontId="14" fillId="5" borderId="0" xfId="2" applyFon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41" fontId="0" fillId="5" borderId="0" xfId="2" applyFont="1" applyFill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79" fontId="4" fillId="3" borderId="7" xfId="0" applyNumberFormat="1" applyFont="1" applyFill="1" applyBorder="1" applyAlignment="1">
      <alignment horizontal="left" vertical="center"/>
    </xf>
    <xf numFmtId="179" fontId="4" fillId="3" borderId="19" xfId="0" applyNumberFormat="1" applyFont="1" applyFill="1" applyBorder="1" applyAlignment="1">
      <alignment horizontal="left" vertical="center"/>
    </xf>
    <xf numFmtId="179" fontId="4" fillId="3" borderId="21" xfId="0" applyNumberFormat="1" applyFont="1" applyFill="1" applyBorder="1" applyAlignment="1">
      <alignment horizontal="left" vertical="center"/>
    </xf>
    <xf numFmtId="179" fontId="4" fillId="3" borderId="8" xfId="0" applyNumberFormat="1" applyFont="1" applyFill="1" applyBorder="1" applyAlignment="1">
      <alignment horizontal="left" vertical="center"/>
    </xf>
    <xf numFmtId="179" fontId="7" fillId="3" borderId="2" xfId="0" applyNumberFormat="1" applyFont="1" applyFill="1" applyBorder="1" applyAlignment="1">
      <alignment horizontal="center" vertical="center" wrapText="1"/>
    </xf>
    <xf numFmtId="179" fontId="7" fillId="3" borderId="23" xfId="0" applyNumberFormat="1" applyFont="1" applyFill="1" applyBorder="1" applyAlignment="1">
      <alignment horizontal="center" vertical="center" wrapText="1"/>
    </xf>
    <xf numFmtId="176" fontId="4" fillId="2" borderId="21" xfId="0" applyNumberFormat="1" applyFont="1" applyFill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indent="1"/>
    </xf>
    <xf numFmtId="0" fontId="7" fillId="2" borderId="10" xfId="0" applyFont="1" applyFill="1" applyBorder="1" applyAlignment="1">
      <alignment horizontal="left" vertical="center" indent="1"/>
    </xf>
    <xf numFmtId="0" fontId="7" fillId="2" borderId="15" xfId="0" applyFont="1" applyFill="1" applyBorder="1" applyAlignment="1">
      <alignment horizontal="left" vertical="center" indent="1"/>
    </xf>
    <xf numFmtId="0" fontId="3" fillId="2" borderId="14" xfId="0" applyFont="1" applyFill="1" applyBorder="1" applyAlignment="1">
      <alignment horizontal="left" vertical="center" indent="1"/>
    </xf>
    <xf numFmtId="0" fontId="3" fillId="2" borderId="10" xfId="0" applyFont="1" applyFill="1" applyBorder="1" applyAlignment="1">
      <alignment horizontal="left" vertical="center" indent="1"/>
    </xf>
    <xf numFmtId="0" fontId="3" fillId="2" borderId="15" xfId="0" applyFont="1" applyFill="1" applyBorder="1" applyAlignment="1">
      <alignment horizontal="left" vertical="center" indent="1"/>
    </xf>
    <xf numFmtId="0" fontId="3" fillId="2" borderId="14" xfId="0" applyFont="1" applyFill="1" applyBorder="1" applyAlignment="1">
      <alignment horizontal="left" vertical="center" wrapText="1" indent="1"/>
    </xf>
    <xf numFmtId="0" fontId="3" fillId="2" borderId="10" xfId="0" applyFont="1" applyFill="1" applyBorder="1" applyAlignment="1">
      <alignment horizontal="left" vertical="center" wrapText="1" indent="1"/>
    </xf>
    <xf numFmtId="0" fontId="3" fillId="2" borderId="15" xfId="0" applyFont="1" applyFill="1" applyBorder="1" applyAlignment="1">
      <alignment horizontal="left" vertical="center" wrapText="1" inden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81" fontId="9" fillId="2" borderId="2" xfId="0" applyNumberFormat="1" applyFont="1" applyFill="1" applyBorder="1" applyAlignment="1">
      <alignment horizontal="center" vertical="center"/>
    </xf>
    <xf numFmtId="181" fontId="9" fillId="2" borderId="10" xfId="0" applyNumberFormat="1" applyFont="1" applyFill="1" applyBorder="1" applyAlignment="1">
      <alignment horizontal="center" vertical="center"/>
    </xf>
    <xf numFmtId="181" fontId="9" fillId="2" borderId="23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176" fontId="4" fillId="2" borderId="11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7" fillId="2" borderId="15" xfId="0" applyFont="1" applyFill="1" applyBorder="1" applyAlignment="1">
      <alignment horizontal="left" vertical="center" wrapText="1" indent="1"/>
    </xf>
    <xf numFmtId="0" fontId="4" fillId="3" borderId="25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0" fontId="4" fillId="3" borderId="28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 vertical="center"/>
    </xf>
    <xf numFmtId="178" fontId="7" fillId="3" borderId="7" xfId="1" applyNumberFormat="1" applyFont="1" applyFill="1" applyBorder="1" applyAlignment="1">
      <alignment horizontal="center" vertical="center" wrapText="1"/>
    </xf>
    <xf numFmtId="178" fontId="7" fillId="3" borderId="19" xfId="1" applyNumberFormat="1" applyFont="1" applyFill="1" applyBorder="1" applyAlignment="1">
      <alignment horizontal="center" vertical="center" wrapText="1"/>
    </xf>
    <xf numFmtId="178" fontId="4" fillId="3" borderId="19" xfId="1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76" fontId="4" fillId="3" borderId="21" xfId="0" applyNumberFormat="1" applyFont="1" applyFill="1" applyBorder="1" applyAlignment="1">
      <alignment horizontal="center" vertical="center"/>
    </xf>
    <xf numFmtId="176" fontId="4" fillId="3" borderId="24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8" fontId="12" fillId="7" borderId="16" xfId="0" applyNumberFormat="1" applyFont="1" applyFill="1" applyBorder="1" applyAlignment="1">
      <alignment horizontal="center" vertical="center"/>
    </xf>
    <xf numFmtId="178" fontId="12" fillId="7" borderId="11" xfId="0" applyNumberFormat="1" applyFont="1" applyFill="1" applyBorder="1" applyAlignment="1">
      <alignment horizontal="center" vertical="center"/>
    </xf>
    <xf numFmtId="178" fontId="12" fillId="7" borderId="24" xfId="0" applyNumberFormat="1" applyFont="1" applyFill="1" applyBorder="1" applyAlignment="1">
      <alignment horizontal="center" vertical="center"/>
    </xf>
    <xf numFmtId="0" fontId="12" fillId="5" borderId="0" xfId="0" applyFont="1" applyFill="1">
      <alignment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179" fontId="4" fillId="2" borderId="7" xfId="0" applyNumberFormat="1" applyFont="1" applyFill="1" applyBorder="1" applyAlignment="1">
      <alignment horizontal="center" vertical="center"/>
    </xf>
    <xf numFmtId="179" fontId="4" fillId="2" borderId="19" xfId="0" applyNumberFormat="1" applyFont="1" applyFill="1" applyBorder="1" applyAlignment="1">
      <alignment horizontal="center" vertical="center"/>
    </xf>
    <xf numFmtId="179" fontId="4" fillId="2" borderId="21" xfId="0" applyNumberFormat="1" applyFont="1" applyFill="1" applyBorder="1" applyAlignment="1">
      <alignment horizontal="center" vertical="center"/>
    </xf>
    <xf numFmtId="179" fontId="4" fillId="2" borderId="8" xfId="0" applyNumberFormat="1" applyFont="1" applyFill="1" applyBorder="1" applyAlignment="1">
      <alignment horizontal="center" vertical="center"/>
    </xf>
    <xf numFmtId="181" fontId="3" fillId="3" borderId="2" xfId="0" applyNumberFormat="1" applyFont="1" applyFill="1" applyBorder="1" applyAlignment="1">
      <alignment horizontal="center" vertical="center"/>
    </xf>
    <xf numFmtId="181" fontId="3" fillId="3" borderId="15" xfId="0" applyNumberFormat="1" applyFont="1" applyFill="1" applyBorder="1" applyAlignment="1">
      <alignment horizontal="center" vertical="center"/>
    </xf>
    <xf numFmtId="181" fontId="3" fillId="3" borderId="21" xfId="0" applyNumberFormat="1" applyFont="1" applyFill="1" applyBorder="1" applyAlignment="1">
      <alignment horizontal="center" vertical="center"/>
    </xf>
    <xf numFmtId="181" fontId="3" fillId="3" borderId="17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FFFFCC"/>
      <color rgb="FFFBFB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AO$29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$AO$32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checked="Checked" firstButton="1" fmlaLink="$AO$13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checked="Checked" firstButton="1" fmlaLink="$AO$24" lockText="1" noThreeD="1"/>
</file>

<file path=xl/ctrlProps/ctrlProp1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0</xdr:rowOff>
        </xdr:from>
        <xdr:to>
          <xdr:col>3</xdr:col>
          <xdr:colOff>1838325</xdr:colOff>
          <xdr:row>31</xdr:row>
          <xdr:rowOff>0</xdr:rowOff>
        </xdr:to>
        <xdr:sp macro="" textlink="">
          <xdr:nvSpPr>
            <xdr:cNvPr id="3092" name="Group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28</xdr:row>
          <xdr:rowOff>28575</xdr:rowOff>
        </xdr:from>
        <xdr:to>
          <xdr:col>3</xdr:col>
          <xdr:colOff>1428750</xdr:colOff>
          <xdr:row>29</xdr:row>
          <xdr:rowOff>0</xdr:rowOff>
        </xdr:to>
        <xdr:sp macro="" textlink="">
          <xdr:nvSpPr>
            <xdr:cNvPr id="3093" name="Option 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29</xdr:row>
          <xdr:rowOff>28575</xdr:rowOff>
        </xdr:from>
        <xdr:to>
          <xdr:col>3</xdr:col>
          <xdr:colOff>1428750</xdr:colOff>
          <xdr:row>29</xdr:row>
          <xdr:rowOff>504825</xdr:rowOff>
        </xdr:to>
        <xdr:sp macro="" textlink="">
          <xdr:nvSpPr>
            <xdr:cNvPr id="3094" name="Option 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30</xdr:row>
          <xdr:rowOff>28575</xdr:rowOff>
        </xdr:from>
        <xdr:to>
          <xdr:col>3</xdr:col>
          <xdr:colOff>1428750</xdr:colOff>
          <xdr:row>31</xdr:row>
          <xdr:rowOff>0</xdr:rowOff>
        </xdr:to>
        <xdr:sp macro="" textlink="">
          <xdr:nvSpPr>
            <xdr:cNvPr id="3096" name="Option 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9525</xdr:rowOff>
        </xdr:from>
        <xdr:to>
          <xdr:col>3</xdr:col>
          <xdr:colOff>1838325</xdr:colOff>
          <xdr:row>34</xdr:row>
          <xdr:rowOff>0</xdr:rowOff>
        </xdr:to>
        <xdr:sp macro="" textlink="">
          <xdr:nvSpPr>
            <xdr:cNvPr id="3097" name="Group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31</xdr:row>
          <xdr:rowOff>28575</xdr:rowOff>
        </xdr:from>
        <xdr:to>
          <xdr:col>3</xdr:col>
          <xdr:colOff>1428750</xdr:colOff>
          <xdr:row>31</xdr:row>
          <xdr:rowOff>504825</xdr:rowOff>
        </xdr:to>
        <xdr:sp macro="" textlink="">
          <xdr:nvSpPr>
            <xdr:cNvPr id="3099" name="Option Butto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32</xdr:row>
          <xdr:rowOff>19050</xdr:rowOff>
        </xdr:from>
        <xdr:to>
          <xdr:col>3</xdr:col>
          <xdr:colOff>1428750</xdr:colOff>
          <xdr:row>32</xdr:row>
          <xdr:rowOff>504825</xdr:rowOff>
        </xdr:to>
        <xdr:sp macro="" textlink="">
          <xdr:nvSpPr>
            <xdr:cNvPr id="3100" name="Option Butto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33</xdr:row>
          <xdr:rowOff>28575</xdr:rowOff>
        </xdr:from>
        <xdr:to>
          <xdr:col>3</xdr:col>
          <xdr:colOff>1428750</xdr:colOff>
          <xdr:row>33</xdr:row>
          <xdr:rowOff>504825</xdr:rowOff>
        </xdr:to>
        <xdr:sp macro="" textlink="">
          <xdr:nvSpPr>
            <xdr:cNvPr id="3101" name="Option 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0</xdr:rowOff>
        </xdr:from>
        <xdr:to>
          <xdr:col>7</xdr:col>
          <xdr:colOff>1838325</xdr:colOff>
          <xdr:row>13</xdr:row>
          <xdr:rowOff>0</xdr:rowOff>
        </xdr:to>
        <xdr:sp macro="" textlink="">
          <xdr:nvSpPr>
            <xdr:cNvPr id="3102" name="Group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190499</xdr:colOff>
      <xdr:row>0</xdr:row>
      <xdr:rowOff>99134</xdr:rowOff>
    </xdr:from>
    <xdr:to>
      <xdr:col>3</xdr:col>
      <xdr:colOff>272143</xdr:colOff>
      <xdr:row>2</xdr:row>
      <xdr:rowOff>178251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9" y="99134"/>
          <a:ext cx="2322287" cy="5145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12</xdr:row>
          <xdr:rowOff>0</xdr:rowOff>
        </xdr:from>
        <xdr:to>
          <xdr:col>7</xdr:col>
          <xdr:colOff>1838325</xdr:colOff>
          <xdr:row>13</xdr:row>
          <xdr:rowOff>0</xdr:rowOff>
        </xdr:to>
        <xdr:sp macro="" textlink="">
          <xdr:nvSpPr>
            <xdr:cNvPr id="3108" name="Group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</xdr:row>
          <xdr:rowOff>38100</xdr:rowOff>
        </xdr:from>
        <xdr:to>
          <xdr:col>4</xdr:col>
          <xdr:colOff>1838325</xdr:colOff>
          <xdr:row>12</xdr:row>
          <xdr:rowOff>428625</xdr:rowOff>
        </xdr:to>
        <xdr:sp macro="" textlink="">
          <xdr:nvSpPr>
            <xdr:cNvPr id="3109" name="Option Button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12</xdr:row>
          <xdr:rowOff>28575</xdr:rowOff>
        </xdr:from>
        <xdr:to>
          <xdr:col>7</xdr:col>
          <xdr:colOff>1809750</xdr:colOff>
          <xdr:row>12</xdr:row>
          <xdr:rowOff>428625</xdr:rowOff>
        </xdr:to>
        <xdr:sp macro="" textlink="">
          <xdr:nvSpPr>
            <xdr:cNvPr id="3110" name="Option Button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22</xdr:row>
          <xdr:rowOff>342900</xdr:rowOff>
        </xdr:from>
        <xdr:to>
          <xdr:col>7</xdr:col>
          <xdr:colOff>1838325</xdr:colOff>
          <xdr:row>24</xdr:row>
          <xdr:rowOff>0</xdr:rowOff>
        </xdr:to>
        <xdr:sp macro="" textlink="">
          <xdr:nvSpPr>
            <xdr:cNvPr id="3111" name="Group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23</xdr:row>
          <xdr:rowOff>38100</xdr:rowOff>
        </xdr:from>
        <xdr:to>
          <xdr:col>4</xdr:col>
          <xdr:colOff>1809750</xdr:colOff>
          <xdr:row>23</xdr:row>
          <xdr:rowOff>409575</xdr:rowOff>
        </xdr:to>
        <xdr:sp macro="" textlink="">
          <xdr:nvSpPr>
            <xdr:cNvPr id="3112" name="Option 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23</xdr:row>
          <xdr:rowOff>38100</xdr:rowOff>
        </xdr:from>
        <xdr:to>
          <xdr:col>7</xdr:col>
          <xdr:colOff>1809750</xdr:colOff>
          <xdr:row>23</xdr:row>
          <xdr:rowOff>381000</xdr:rowOff>
        </xdr:to>
        <xdr:sp macro="" textlink="">
          <xdr:nvSpPr>
            <xdr:cNvPr id="3113" name="Option Button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38</xdr:col>
      <xdr:colOff>115259</xdr:colOff>
      <xdr:row>42</xdr:row>
      <xdr:rowOff>36019</xdr:rowOff>
    </xdr:from>
    <xdr:to>
      <xdr:col>44</xdr:col>
      <xdr:colOff>595273</xdr:colOff>
      <xdr:row>47</xdr:row>
      <xdr:rowOff>41901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05C8CD-FA3F-B362-25AF-404D01B75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55652" y="15806698"/>
          <a:ext cx="6358300" cy="1978917"/>
        </a:xfrm>
        <a:prstGeom prst="rect">
          <a:avLst/>
        </a:prstGeom>
      </xdr:spPr>
    </xdr:pic>
    <xdr:clientData/>
  </xdr:twoCellAnchor>
  <xdr:twoCellAnchor editAs="oneCell">
    <xdr:from>
      <xdr:col>38</xdr:col>
      <xdr:colOff>108857</xdr:colOff>
      <xdr:row>47</xdr:row>
      <xdr:rowOff>149678</xdr:rowOff>
    </xdr:from>
    <xdr:to>
      <xdr:col>44</xdr:col>
      <xdr:colOff>384580</xdr:colOff>
      <xdr:row>52</xdr:row>
      <xdr:rowOff>177158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9457039-21D6-461E-6831-F8425E645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49250" y="17893392"/>
          <a:ext cx="6154009" cy="1905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3F997-A49D-4C4A-B422-AC2809677B8F}">
  <sheetPr codeName="Sheet3"/>
  <dimension ref="B4:BP59"/>
  <sheetViews>
    <sheetView tabSelected="1" view="pageBreakPreview" zoomScale="70" zoomScaleNormal="85" zoomScaleSheetLayoutView="70" workbookViewId="0">
      <selection activeCell="P7" sqref="P7"/>
    </sheetView>
  </sheetViews>
  <sheetFormatPr defaultColWidth="8.875" defaultRowHeight="16.5" x14ac:dyDescent="0.3"/>
  <cols>
    <col min="1" max="1" width="2.875" style="1" customWidth="1"/>
    <col min="2" max="2" width="2.125" style="1" customWidth="1"/>
    <col min="3" max="8" width="24.25" style="1" customWidth="1"/>
    <col min="9" max="9" width="3.25" style="1" customWidth="1"/>
    <col min="10" max="37" width="7.125" style="1" customWidth="1"/>
    <col min="38" max="39" width="15.875" style="1" customWidth="1"/>
    <col min="40" max="40" width="8.875" style="1" customWidth="1"/>
    <col min="41" max="41" width="18" style="1" customWidth="1"/>
    <col min="42" max="42" width="16.375" style="3" customWidth="1"/>
    <col min="43" max="44" width="8.875" style="1" customWidth="1"/>
    <col min="45" max="45" width="15.375" style="1" customWidth="1"/>
    <col min="46" max="16384" width="8.875" style="1"/>
  </cols>
  <sheetData>
    <row r="4" spans="2:43" ht="42" customHeight="1" x14ac:dyDescent="0.3">
      <c r="B4" s="65" t="s">
        <v>62</v>
      </c>
      <c r="C4" s="65"/>
      <c r="D4" s="65"/>
      <c r="E4" s="65"/>
      <c r="F4" s="65"/>
      <c r="G4" s="65"/>
      <c r="H4" s="65"/>
    </row>
    <row r="5" spans="2:43" x14ac:dyDescent="0.3">
      <c r="H5" s="32" t="s">
        <v>56</v>
      </c>
    </row>
    <row r="7" spans="2:43" ht="37.35" customHeight="1" thickBot="1" x14ac:dyDescent="0.35">
      <c r="B7" s="66" t="s">
        <v>51</v>
      </c>
      <c r="C7" s="66"/>
      <c r="D7" s="66"/>
      <c r="E7" s="66"/>
      <c r="F7" s="66"/>
      <c r="G7" s="66"/>
      <c r="H7" s="66"/>
    </row>
    <row r="8" spans="2:43" ht="27" customHeight="1" x14ac:dyDescent="0.3">
      <c r="C8" s="67" t="s">
        <v>5</v>
      </c>
      <c r="D8" s="68"/>
      <c r="E8" s="69"/>
      <c r="F8" s="44" t="s">
        <v>19</v>
      </c>
      <c r="G8" s="68"/>
      <c r="H8" s="70"/>
      <c r="AO8" s="4"/>
    </row>
    <row r="9" spans="2:43" ht="34.35" customHeight="1" x14ac:dyDescent="0.3">
      <c r="C9" s="71" t="s">
        <v>4</v>
      </c>
      <c r="D9" s="72"/>
      <c r="E9" s="73"/>
      <c r="F9" s="74">
        <v>605784</v>
      </c>
      <c r="G9" s="75"/>
      <c r="H9" s="76"/>
      <c r="AO9" s="5"/>
    </row>
    <row r="10" spans="2:43" ht="34.35" customHeight="1" thickBot="1" x14ac:dyDescent="0.35">
      <c r="C10" s="77" t="s">
        <v>50</v>
      </c>
      <c r="D10" s="78"/>
      <c r="E10" s="79"/>
      <c r="F10" s="52">
        <v>572934</v>
      </c>
      <c r="G10" s="80"/>
      <c r="H10" s="53"/>
      <c r="AO10" s="5"/>
    </row>
    <row r="12" spans="2:43" ht="37.35" customHeight="1" thickBot="1" x14ac:dyDescent="0.35">
      <c r="B12" s="66" t="s">
        <v>39</v>
      </c>
      <c r="C12" s="66"/>
      <c r="D12" s="66"/>
      <c r="E12" s="66"/>
      <c r="F12" s="66"/>
      <c r="G12" s="66"/>
      <c r="H12" s="66"/>
    </row>
    <row r="13" spans="2:43" ht="37.35" customHeight="1" thickBot="1" x14ac:dyDescent="0.35">
      <c r="B13" s="16"/>
      <c r="C13" s="84" t="s">
        <v>44</v>
      </c>
      <c r="D13" s="85"/>
      <c r="E13" s="85"/>
      <c r="F13" s="85" t="s">
        <v>45</v>
      </c>
      <c r="G13" s="86"/>
      <c r="H13" s="87"/>
      <c r="AO13" s="1">
        <v>1</v>
      </c>
      <c r="AQ13" s="20"/>
    </row>
    <row r="14" spans="2:43" ht="9" customHeight="1" thickBot="1" x14ac:dyDescent="0.35">
      <c r="B14" s="16"/>
      <c r="C14" s="17"/>
      <c r="D14" s="17"/>
      <c r="E14" s="17"/>
      <c r="F14" s="17"/>
      <c r="G14" s="17"/>
      <c r="H14" s="16"/>
    </row>
    <row r="15" spans="2:43" ht="27" customHeight="1" x14ac:dyDescent="0.3">
      <c r="C15" s="67" t="s">
        <v>0</v>
      </c>
      <c r="D15" s="68"/>
      <c r="E15" s="69"/>
      <c r="F15" s="8" t="s">
        <v>13</v>
      </c>
      <c r="G15" s="44" t="s">
        <v>48</v>
      </c>
      <c r="H15" s="70"/>
      <c r="AO15" s="11" t="s">
        <v>1</v>
      </c>
    </row>
    <row r="16" spans="2:43" ht="34.35" customHeight="1" x14ac:dyDescent="0.3">
      <c r="C16" s="81" t="s">
        <v>54</v>
      </c>
      <c r="D16" s="82"/>
      <c r="E16" s="83"/>
      <c r="F16" s="10">
        <v>1</v>
      </c>
      <c r="G16" s="50">
        <v>880000000</v>
      </c>
      <c r="H16" s="51"/>
      <c r="AL16" s="14">
        <f>G16</f>
        <v>880000000</v>
      </c>
      <c r="AM16" s="15">
        <f>G16/1.1</f>
        <v>799999999.99999988</v>
      </c>
      <c r="AO16" s="12">
        <v>1</v>
      </c>
    </row>
    <row r="17" spans="2:42" ht="34.35" customHeight="1" x14ac:dyDescent="0.3">
      <c r="C17" s="54" t="s">
        <v>55</v>
      </c>
      <c r="D17" s="55"/>
      <c r="E17" s="56"/>
      <c r="F17" s="10">
        <v>0.45600000000000002</v>
      </c>
      <c r="G17" s="50">
        <v>542000000</v>
      </c>
      <c r="H17" s="51"/>
      <c r="AL17" s="14">
        <f t="shared" ref="AL17:AL19" si="0">G17</f>
        <v>542000000</v>
      </c>
      <c r="AM17" s="15">
        <f>G17/1.1</f>
        <v>492727272.72727269</v>
      </c>
      <c r="AO17" s="12">
        <v>0.45600000000000002</v>
      </c>
    </row>
    <row r="18" spans="2:42" ht="34.35" customHeight="1" x14ac:dyDescent="0.3">
      <c r="C18" s="57" t="s">
        <v>2</v>
      </c>
      <c r="D18" s="58"/>
      <c r="E18" s="59"/>
      <c r="F18" s="10">
        <v>0.42199999999999999</v>
      </c>
      <c r="G18" s="50"/>
      <c r="H18" s="51"/>
      <c r="AL18" s="14">
        <f t="shared" si="0"/>
        <v>0</v>
      </c>
      <c r="AM18" s="15">
        <f>G18/1.1</f>
        <v>0</v>
      </c>
      <c r="AO18" s="12">
        <v>0.42199999999999999</v>
      </c>
    </row>
    <row r="19" spans="2:42" ht="42" customHeight="1" x14ac:dyDescent="0.3">
      <c r="C19" s="60" t="s">
        <v>20</v>
      </c>
      <c r="D19" s="61"/>
      <c r="E19" s="62"/>
      <c r="F19" s="10">
        <v>0</v>
      </c>
      <c r="G19" s="50"/>
      <c r="H19" s="51"/>
      <c r="AL19" s="14">
        <f t="shared" si="0"/>
        <v>0</v>
      </c>
      <c r="AM19" s="15">
        <f>G19/1.1</f>
        <v>0</v>
      </c>
      <c r="AO19" s="12">
        <v>0</v>
      </c>
    </row>
    <row r="20" spans="2:42" ht="34.35" customHeight="1" thickBot="1" x14ac:dyDescent="0.35">
      <c r="C20" s="63" t="s">
        <v>49</v>
      </c>
      <c r="D20" s="64"/>
      <c r="E20" s="64"/>
      <c r="F20" s="64"/>
      <c r="G20" s="52">
        <f>IF(AO13=2,SUMPRODUCT(F16:F19,AL16:AL19),IF(AO13=1,SUMPRODUCT(F16:F19,AM16:AM19),"'금액을 입력하세요.'"))</f>
        <v>1024683636.3636363</v>
      </c>
      <c r="H20" s="53"/>
      <c r="AO20" s="5"/>
    </row>
    <row r="22" spans="2:42" ht="37.35" customHeight="1" thickBot="1" x14ac:dyDescent="0.35">
      <c r="B22" s="41" t="s">
        <v>25</v>
      </c>
      <c r="C22" s="41"/>
      <c r="D22" s="41"/>
      <c r="E22" s="41"/>
      <c r="F22" s="41"/>
      <c r="G22" s="41"/>
      <c r="H22" s="41"/>
    </row>
    <row r="23" spans="2:42" ht="27" customHeight="1" x14ac:dyDescent="0.3">
      <c r="C23" s="42" t="s">
        <v>21</v>
      </c>
      <c r="D23" s="43"/>
      <c r="E23" s="43"/>
      <c r="F23" s="43" t="s">
        <v>22</v>
      </c>
      <c r="G23" s="44"/>
      <c r="H23" s="45"/>
      <c r="AO23" s="11" t="s">
        <v>24</v>
      </c>
    </row>
    <row r="24" spans="2:42" ht="34.35" customHeight="1" thickBot="1" x14ac:dyDescent="0.35">
      <c r="C24" s="46" t="s">
        <v>32</v>
      </c>
      <c r="D24" s="47"/>
      <c r="E24" s="47"/>
      <c r="F24" s="47" t="s">
        <v>31</v>
      </c>
      <c r="G24" s="48"/>
      <c r="H24" s="49"/>
      <c r="AO24" s="13">
        <v>1</v>
      </c>
    </row>
    <row r="25" spans="2:42" ht="21.6" customHeight="1" x14ac:dyDescent="0.3">
      <c r="C25" s="40" t="s">
        <v>3</v>
      </c>
      <c r="D25" s="40"/>
      <c r="E25" s="40"/>
      <c r="F25" s="40"/>
      <c r="G25" s="40"/>
      <c r="H25" s="40"/>
    </row>
    <row r="26" spans="2:42" x14ac:dyDescent="0.3"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M26" s="2"/>
      <c r="AN26" s="2"/>
    </row>
    <row r="27" spans="2:42" ht="37.35" customHeight="1" thickBot="1" x14ac:dyDescent="0.35">
      <c r="B27" s="66" t="s">
        <v>26</v>
      </c>
      <c r="C27" s="66"/>
      <c r="D27" s="66"/>
      <c r="E27" s="66"/>
      <c r="F27" s="66"/>
      <c r="G27" s="66"/>
      <c r="H27" s="66"/>
    </row>
    <row r="28" spans="2:42" ht="27" customHeight="1" x14ac:dyDescent="0.3">
      <c r="C28" s="18" t="s">
        <v>6</v>
      </c>
      <c r="D28" s="44" t="s">
        <v>8</v>
      </c>
      <c r="E28" s="68"/>
      <c r="F28" s="68"/>
      <c r="G28" s="69"/>
      <c r="H28" s="19" t="s">
        <v>12</v>
      </c>
      <c r="AO28" s="11" t="s">
        <v>24</v>
      </c>
    </row>
    <row r="29" spans="2:42" ht="42" customHeight="1" x14ac:dyDescent="0.3">
      <c r="C29" s="91" t="s">
        <v>7</v>
      </c>
      <c r="D29" s="22" t="s">
        <v>36</v>
      </c>
      <c r="E29" s="96" t="s">
        <v>27</v>
      </c>
      <c r="F29" s="97"/>
      <c r="G29" s="98"/>
      <c r="H29" s="26">
        <f>IF(AO29=1,AP29,"")</f>
        <v>0</v>
      </c>
      <c r="AO29" s="13">
        <v>1</v>
      </c>
      <c r="AP29" s="21">
        <v>0</v>
      </c>
    </row>
    <row r="30" spans="2:42" ht="42" customHeight="1" x14ac:dyDescent="0.3">
      <c r="C30" s="91"/>
      <c r="D30" s="22" t="s">
        <v>37</v>
      </c>
      <c r="E30" s="96" t="s">
        <v>28</v>
      </c>
      <c r="F30" s="97"/>
      <c r="G30" s="98"/>
      <c r="H30" s="26" t="str">
        <f>IF(AO29=2,AP30,"")</f>
        <v/>
      </c>
      <c r="AP30" s="21">
        <v>0.05</v>
      </c>
    </row>
    <row r="31" spans="2:42" ht="42" customHeight="1" x14ac:dyDescent="0.3">
      <c r="C31" s="91"/>
      <c r="D31" s="22" t="s">
        <v>38</v>
      </c>
      <c r="E31" s="96" t="s">
        <v>29</v>
      </c>
      <c r="F31" s="97"/>
      <c r="G31" s="98"/>
      <c r="H31" s="26" t="str">
        <f>IF(AO29=3,AP31,"")</f>
        <v/>
      </c>
      <c r="AP31" s="21">
        <v>0.1</v>
      </c>
    </row>
    <row r="32" spans="2:42" ht="42" customHeight="1" x14ac:dyDescent="0.3">
      <c r="C32" s="92" t="s">
        <v>41</v>
      </c>
      <c r="D32" s="23" t="s">
        <v>36</v>
      </c>
      <c r="E32" s="96" t="s">
        <v>33</v>
      </c>
      <c r="F32" s="97"/>
      <c r="G32" s="98"/>
      <c r="H32" s="26">
        <f>IF(AO32=1,AP32,"")</f>
        <v>0</v>
      </c>
      <c r="AO32" s="13">
        <v>1</v>
      </c>
      <c r="AP32" s="21">
        <v>0</v>
      </c>
    </row>
    <row r="33" spans="2:68" ht="42" customHeight="1" x14ac:dyDescent="0.3">
      <c r="C33" s="92"/>
      <c r="D33" s="22" t="s">
        <v>37</v>
      </c>
      <c r="E33" s="96" t="s">
        <v>34</v>
      </c>
      <c r="F33" s="97"/>
      <c r="G33" s="98"/>
      <c r="H33" s="26" t="str">
        <f>IF(AO32=2,AP33,"")</f>
        <v/>
      </c>
      <c r="AP33" s="21">
        <v>0.05</v>
      </c>
    </row>
    <row r="34" spans="2:68" ht="42" customHeight="1" thickBot="1" x14ac:dyDescent="0.35">
      <c r="C34" s="93"/>
      <c r="D34" s="24" t="s">
        <v>38</v>
      </c>
      <c r="E34" s="99" t="s">
        <v>35</v>
      </c>
      <c r="F34" s="100"/>
      <c r="G34" s="101"/>
      <c r="H34" s="27" t="str">
        <f>IF(AO32=3,AP34,"")</f>
        <v/>
      </c>
      <c r="AP34" s="21">
        <v>0.1</v>
      </c>
    </row>
    <row r="36" spans="2:68" ht="37.35" customHeight="1" thickBot="1" x14ac:dyDescent="0.35">
      <c r="B36" s="41" t="s">
        <v>17</v>
      </c>
      <c r="C36" s="41"/>
      <c r="D36" s="41"/>
      <c r="E36" s="41"/>
      <c r="F36" s="41"/>
      <c r="G36" s="41"/>
      <c r="H36" s="41"/>
    </row>
    <row r="37" spans="2:68" ht="27" customHeight="1" x14ac:dyDescent="0.3">
      <c r="C37" s="42" t="s">
        <v>53</v>
      </c>
      <c r="D37" s="43"/>
      <c r="E37" s="43" t="s">
        <v>10</v>
      </c>
      <c r="F37" s="43"/>
      <c r="G37" s="44" t="s">
        <v>23</v>
      </c>
      <c r="H37" s="70"/>
    </row>
    <row r="38" spans="2:68" ht="34.35" customHeight="1" thickBot="1" x14ac:dyDescent="0.35">
      <c r="C38" s="88">
        <v>1.1000000000000001</v>
      </c>
      <c r="D38" s="89"/>
      <c r="E38" s="90">
        <v>0.2</v>
      </c>
      <c r="F38" s="90"/>
      <c r="G38" s="94"/>
      <c r="H38" s="95"/>
    </row>
    <row r="39" spans="2:68" ht="21.6" customHeight="1" x14ac:dyDescent="0.3">
      <c r="C39" s="40" t="s">
        <v>11</v>
      </c>
      <c r="D39" s="40"/>
      <c r="E39" s="40"/>
      <c r="F39" s="40"/>
      <c r="G39" s="40"/>
      <c r="H39" s="40"/>
    </row>
    <row r="40" spans="2:68" ht="21.6" customHeight="1" x14ac:dyDescent="0.3">
      <c r="C40" s="33"/>
      <c r="D40" s="33"/>
      <c r="E40" s="33"/>
      <c r="F40" s="33"/>
      <c r="G40" s="33"/>
      <c r="H40" s="33"/>
    </row>
    <row r="41" spans="2:68" s="34" customFormat="1" ht="37.35" customHeight="1" thickBot="1" x14ac:dyDescent="0.35">
      <c r="B41" s="105" t="s">
        <v>57</v>
      </c>
      <c r="C41" s="105"/>
      <c r="D41" s="105"/>
      <c r="E41" s="105"/>
      <c r="F41" s="105"/>
      <c r="G41" s="105"/>
      <c r="H41" s="105"/>
      <c r="AL41" s="35"/>
      <c r="AM41" s="35"/>
      <c r="AO41" s="35"/>
      <c r="AP41" s="35"/>
      <c r="AQ41" s="35"/>
      <c r="AR41" s="35"/>
      <c r="AS41" s="35"/>
      <c r="BM41" s="36"/>
    </row>
    <row r="42" spans="2:68" s="34" customFormat="1" ht="27" customHeight="1" x14ac:dyDescent="0.3">
      <c r="C42" s="106" t="s">
        <v>58</v>
      </c>
      <c r="D42" s="107"/>
      <c r="E42" s="107"/>
      <c r="F42" s="107"/>
      <c r="G42" s="107"/>
      <c r="H42" s="108"/>
      <c r="AL42" s="35"/>
      <c r="AM42" s="39" t="s">
        <v>61</v>
      </c>
      <c r="AO42" s="35"/>
      <c r="AP42" s="35"/>
      <c r="AQ42" s="35"/>
      <c r="AR42" s="35"/>
      <c r="AS42" s="35"/>
      <c r="BM42" s="36"/>
    </row>
    <row r="43" spans="2:68" s="34" customFormat="1" ht="42" customHeight="1" thickBot="1" x14ac:dyDescent="0.35">
      <c r="C43" s="102">
        <v>0.27</v>
      </c>
      <c r="D43" s="103"/>
      <c r="E43" s="103"/>
      <c r="F43" s="103"/>
      <c r="G43" s="103"/>
      <c r="H43" s="104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5" t="s">
        <v>60</v>
      </c>
      <c r="AM43" s="35"/>
      <c r="AO43" s="35"/>
      <c r="AP43" s="35"/>
      <c r="AQ43" s="35"/>
      <c r="AR43" s="35"/>
      <c r="AS43" s="35"/>
      <c r="BM43" s="36"/>
      <c r="BN43" s="38"/>
      <c r="BP43" s="35"/>
    </row>
    <row r="45" spans="2:68" ht="37.35" customHeight="1" thickBot="1" x14ac:dyDescent="0.35">
      <c r="B45" s="41" t="s">
        <v>40</v>
      </c>
      <c r="C45" s="41"/>
      <c r="D45" s="41"/>
      <c r="E45" s="41"/>
      <c r="F45" s="41"/>
      <c r="G45" s="41"/>
      <c r="H45" s="41"/>
    </row>
    <row r="46" spans="2:68" ht="27" customHeight="1" x14ac:dyDescent="0.3">
      <c r="C46" s="42" t="s">
        <v>47</v>
      </c>
      <c r="D46" s="43"/>
      <c r="E46" s="43"/>
      <c r="F46" s="43" t="s">
        <v>30</v>
      </c>
      <c r="G46" s="44"/>
      <c r="H46" s="45"/>
    </row>
    <row r="47" spans="2:68" ht="34.35" customHeight="1" thickBot="1" x14ac:dyDescent="0.35">
      <c r="C47" s="109">
        <f>IF(AO24=1,0.8516*F10*(((G20/F9)^0.6385)*C43)*(1+C38)*(1+E38)*(1+SUM(H29:H34)),IF(AO24=2,0.9307*F10*(((G20/F9)^0.6385)*C43)*(1+C38)*(1+E38)*(1+SUM(H29:H34))))</f>
        <v>38225768.629132167</v>
      </c>
      <c r="D47" s="110"/>
      <c r="E47" s="110"/>
      <c r="F47" s="110">
        <f>ROUNDUP(IF(AO24=1,0.8516*(((G20/F9)^0.6385)*C43)*(1+SUM(H29:H34)),IF(AO24=2,0.9307*(((G20/F9)^0.6385)*C43)*(1+SUM(H29:H34)))),)</f>
        <v>27</v>
      </c>
      <c r="G47" s="111"/>
      <c r="H47" s="112"/>
      <c r="AQ47" s="20"/>
      <c r="AS47" s="15"/>
    </row>
    <row r="48" spans="2:68" x14ac:dyDescent="0.3">
      <c r="AS48" s="25"/>
    </row>
    <row r="49" spans="2:40" ht="37.35" customHeight="1" thickBot="1" x14ac:dyDescent="0.35">
      <c r="B49" s="41" t="s">
        <v>52</v>
      </c>
      <c r="C49" s="41"/>
      <c r="D49" s="41"/>
      <c r="E49" s="41"/>
      <c r="F49" s="41"/>
      <c r="G49" s="41"/>
      <c r="H49" s="41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</row>
    <row r="50" spans="2:40" ht="27" customHeight="1" x14ac:dyDescent="0.3">
      <c r="C50" s="28" t="s">
        <v>16</v>
      </c>
      <c r="D50" s="44" t="s">
        <v>9</v>
      </c>
      <c r="E50" s="69"/>
      <c r="F50" s="44" t="s">
        <v>42</v>
      </c>
      <c r="G50" s="69"/>
      <c r="H50" s="29" t="s">
        <v>43</v>
      </c>
    </row>
    <row r="51" spans="2:40" ht="34.35" customHeight="1" x14ac:dyDescent="0.3">
      <c r="C51" s="7" t="s">
        <v>15</v>
      </c>
      <c r="D51" s="113"/>
      <c r="E51" s="114"/>
      <c r="F51" s="113"/>
      <c r="G51" s="114"/>
      <c r="H51" s="31">
        <f>D51*F51*(1+C38)*(1+E38)</f>
        <v>0</v>
      </c>
    </row>
    <row r="52" spans="2:40" ht="34.35" customHeight="1" thickBot="1" x14ac:dyDescent="0.35">
      <c r="C52" s="6" t="s">
        <v>14</v>
      </c>
      <c r="D52" s="115"/>
      <c r="E52" s="116"/>
      <c r="F52" s="115"/>
      <c r="G52" s="116"/>
      <c r="H52" s="30">
        <f>D52*F52*(1+C38)*(1+E38)</f>
        <v>0</v>
      </c>
    </row>
    <row r="54" spans="2:40" ht="37.35" customHeight="1" thickBot="1" x14ac:dyDescent="0.35">
      <c r="B54" s="41" t="s">
        <v>18</v>
      </c>
      <c r="C54" s="41"/>
      <c r="D54" s="41"/>
      <c r="E54" s="41"/>
      <c r="F54" s="41"/>
      <c r="G54" s="41"/>
      <c r="H54" s="41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</row>
    <row r="55" spans="2:40" ht="27" customHeight="1" x14ac:dyDescent="0.3">
      <c r="C55" s="42" t="s">
        <v>46</v>
      </c>
      <c r="D55" s="43"/>
      <c r="E55" s="43"/>
      <c r="F55" s="43" t="s">
        <v>59</v>
      </c>
      <c r="G55" s="44"/>
      <c r="H55" s="45"/>
    </row>
    <row r="56" spans="2:40" ht="34.35" customHeight="1" thickBot="1" x14ac:dyDescent="0.35">
      <c r="C56" s="109">
        <f>(C47+H51+H52+G38)</f>
        <v>38225768.629132167</v>
      </c>
      <c r="D56" s="110"/>
      <c r="E56" s="110"/>
      <c r="F56" s="110">
        <f>ROUND(C56*1.1,-5)</f>
        <v>42000000</v>
      </c>
      <c r="G56" s="111"/>
      <c r="H56" s="112"/>
    </row>
    <row r="58" spans="2:40" x14ac:dyDescent="0.3">
      <c r="G58" s="14"/>
      <c r="H58" s="14"/>
    </row>
    <row r="59" spans="2:40" x14ac:dyDescent="0.3">
      <c r="G59" s="14"/>
      <c r="H59" s="15"/>
    </row>
  </sheetData>
  <mergeCells count="67">
    <mergeCell ref="F50:G50"/>
    <mergeCell ref="F51:G51"/>
    <mergeCell ref="F52:G52"/>
    <mergeCell ref="C56:E56"/>
    <mergeCell ref="F56:H56"/>
    <mergeCell ref="B54:H54"/>
    <mergeCell ref="C55:E55"/>
    <mergeCell ref="F55:H55"/>
    <mergeCell ref="D50:E50"/>
    <mergeCell ref="D52:E52"/>
    <mergeCell ref="D51:E51"/>
    <mergeCell ref="C46:E46"/>
    <mergeCell ref="F46:H46"/>
    <mergeCell ref="C47:E47"/>
    <mergeCell ref="F47:H47"/>
    <mergeCell ref="B49:H49"/>
    <mergeCell ref="B45:H45"/>
    <mergeCell ref="B36:H36"/>
    <mergeCell ref="C39:H39"/>
    <mergeCell ref="C37:D37"/>
    <mergeCell ref="E37:F37"/>
    <mergeCell ref="G37:H37"/>
    <mergeCell ref="C43:H43"/>
    <mergeCell ref="B41:H41"/>
    <mergeCell ref="C42:H42"/>
    <mergeCell ref="B27:H27"/>
    <mergeCell ref="C38:D38"/>
    <mergeCell ref="E38:F38"/>
    <mergeCell ref="C29:C31"/>
    <mergeCell ref="C32:C34"/>
    <mergeCell ref="G38:H38"/>
    <mergeCell ref="D28:G28"/>
    <mergeCell ref="E29:G29"/>
    <mergeCell ref="E30:G30"/>
    <mergeCell ref="E31:G31"/>
    <mergeCell ref="E32:G32"/>
    <mergeCell ref="E33:G33"/>
    <mergeCell ref="E34:G34"/>
    <mergeCell ref="C10:E10"/>
    <mergeCell ref="F10:H10"/>
    <mergeCell ref="B12:H12"/>
    <mergeCell ref="C15:E15"/>
    <mergeCell ref="C16:E16"/>
    <mergeCell ref="C13:E13"/>
    <mergeCell ref="F13:H13"/>
    <mergeCell ref="G15:H15"/>
    <mergeCell ref="G16:H16"/>
    <mergeCell ref="B4:H4"/>
    <mergeCell ref="B7:H7"/>
    <mergeCell ref="C8:E8"/>
    <mergeCell ref="F8:H8"/>
    <mergeCell ref="C9:E9"/>
    <mergeCell ref="F9:H9"/>
    <mergeCell ref="G17:H17"/>
    <mergeCell ref="G18:H18"/>
    <mergeCell ref="G19:H19"/>
    <mergeCell ref="G20:H20"/>
    <mergeCell ref="C17:E17"/>
    <mergeCell ref="C18:E18"/>
    <mergeCell ref="C19:E19"/>
    <mergeCell ref="C20:F20"/>
    <mergeCell ref="C25:H25"/>
    <mergeCell ref="B22:H22"/>
    <mergeCell ref="C23:E23"/>
    <mergeCell ref="F23:H23"/>
    <mergeCell ref="C24:E24"/>
    <mergeCell ref="F24:H24"/>
  </mergeCells>
  <phoneticPr fontId="2" type="noConversion"/>
  <dataValidations disablePrompts="1" count="2">
    <dataValidation type="list" allowBlank="1" showInputMessage="1" showErrorMessage="1" sqref="D25:H25 D44:H45 D22:H22" xr:uid="{5F278EBA-056F-42ED-A4FF-6FB7A643B964}">
      <formula1>#REF!</formula1>
    </dataValidation>
    <dataValidation type="list" allowBlank="1" showInputMessage="1" showErrorMessage="1" sqref="D41:H41" xr:uid="{99957BEC-FA09-4D89-9553-E9AB8F5A37D2}">
      <formula1>#REF!</formula1>
    </dataValidation>
  </dataValidations>
  <pageMargins left="0.25" right="0.25" top="0.75" bottom="0.75" header="0.3" footer="0.3"/>
  <pageSetup paperSize="9" scale="6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2" r:id="rId4" name="Group Box 20">
              <controlPr defaultSize="0" autoFill="0" autoPict="0">
                <anchor moveWithCells="1">
                  <from>
                    <xdr:col>3</xdr:col>
                    <xdr:colOff>9525</xdr:colOff>
                    <xdr:row>28</xdr:row>
                    <xdr:rowOff>0</xdr:rowOff>
                  </from>
                  <to>
                    <xdr:col>3</xdr:col>
                    <xdr:colOff>1838325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5" name="Option Button 21">
              <controlPr defaultSize="0" autoFill="0" autoLine="0" autoPict="0">
                <anchor moveWithCells="1">
                  <from>
                    <xdr:col>3</xdr:col>
                    <xdr:colOff>28575</xdr:colOff>
                    <xdr:row>28</xdr:row>
                    <xdr:rowOff>28575</xdr:rowOff>
                  </from>
                  <to>
                    <xdr:col>3</xdr:col>
                    <xdr:colOff>1428750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6" name="Option Button 22">
              <controlPr defaultSize="0" autoFill="0" autoLine="0" autoPict="0">
                <anchor moveWithCells="1">
                  <from>
                    <xdr:col>3</xdr:col>
                    <xdr:colOff>28575</xdr:colOff>
                    <xdr:row>29</xdr:row>
                    <xdr:rowOff>28575</xdr:rowOff>
                  </from>
                  <to>
                    <xdr:col>3</xdr:col>
                    <xdr:colOff>1428750</xdr:colOff>
                    <xdr:row>29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7" name="Option Button 24">
              <controlPr defaultSize="0" autoFill="0" autoLine="0" autoPict="0">
                <anchor moveWithCells="1">
                  <from>
                    <xdr:col>3</xdr:col>
                    <xdr:colOff>28575</xdr:colOff>
                    <xdr:row>30</xdr:row>
                    <xdr:rowOff>28575</xdr:rowOff>
                  </from>
                  <to>
                    <xdr:col>3</xdr:col>
                    <xdr:colOff>1428750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8" name="Group Box 25">
              <controlPr defaultSize="0" autoFill="0" autoPict="0">
                <anchor moveWithCells="1">
                  <from>
                    <xdr:col>3</xdr:col>
                    <xdr:colOff>9525</xdr:colOff>
                    <xdr:row>31</xdr:row>
                    <xdr:rowOff>9525</xdr:rowOff>
                  </from>
                  <to>
                    <xdr:col>3</xdr:col>
                    <xdr:colOff>1838325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9" name="Option Button 27">
              <controlPr defaultSize="0" autoFill="0" autoLine="0" autoPict="0">
                <anchor moveWithCells="1">
                  <from>
                    <xdr:col>3</xdr:col>
                    <xdr:colOff>28575</xdr:colOff>
                    <xdr:row>31</xdr:row>
                    <xdr:rowOff>28575</xdr:rowOff>
                  </from>
                  <to>
                    <xdr:col>3</xdr:col>
                    <xdr:colOff>1428750</xdr:colOff>
                    <xdr:row>31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10" name="Option Button 28">
              <controlPr defaultSize="0" autoFill="0" autoLine="0" autoPict="0">
                <anchor moveWithCells="1">
                  <from>
                    <xdr:col>3</xdr:col>
                    <xdr:colOff>19050</xdr:colOff>
                    <xdr:row>32</xdr:row>
                    <xdr:rowOff>19050</xdr:rowOff>
                  </from>
                  <to>
                    <xdr:col>3</xdr:col>
                    <xdr:colOff>1428750</xdr:colOff>
                    <xdr:row>32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1" name="Option Button 29">
              <controlPr defaultSize="0" autoFill="0" autoLine="0" autoPict="0">
                <anchor moveWithCells="1">
                  <from>
                    <xdr:col>3</xdr:col>
                    <xdr:colOff>28575</xdr:colOff>
                    <xdr:row>33</xdr:row>
                    <xdr:rowOff>28575</xdr:rowOff>
                  </from>
                  <to>
                    <xdr:col>3</xdr:col>
                    <xdr:colOff>1428750</xdr:colOff>
                    <xdr:row>33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2" name="Group Box 30">
              <controlPr defaultSize="0" autoFill="0" autoPict="0">
                <anchor mov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7</xdr:col>
                    <xdr:colOff>1838325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3" name="Group Box 36">
              <controlPr defaultSize="0" autoFill="0" autoPict="0">
                <anchor moveWithCells="1">
                  <from>
                    <xdr:col>1</xdr:col>
                    <xdr:colOff>152400</xdr:colOff>
                    <xdr:row>12</xdr:row>
                    <xdr:rowOff>0</xdr:rowOff>
                  </from>
                  <to>
                    <xdr:col>7</xdr:col>
                    <xdr:colOff>1838325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4" name="Option Button 37">
              <controlPr defaultSize="0" autoFill="0" autoLine="0" autoPict="0">
                <anchor moveWithCells="1">
                  <from>
                    <xdr:col>2</xdr:col>
                    <xdr:colOff>38100</xdr:colOff>
                    <xdr:row>12</xdr:row>
                    <xdr:rowOff>38100</xdr:rowOff>
                  </from>
                  <to>
                    <xdr:col>4</xdr:col>
                    <xdr:colOff>1838325</xdr:colOff>
                    <xdr:row>12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5" name="Option Button 38">
              <controlPr defaultSize="0" autoFill="0" autoLine="0" autoPict="0">
                <anchor moveWithCells="1">
                  <from>
                    <xdr:col>5</xdr:col>
                    <xdr:colOff>28575</xdr:colOff>
                    <xdr:row>12</xdr:row>
                    <xdr:rowOff>28575</xdr:rowOff>
                  </from>
                  <to>
                    <xdr:col>7</xdr:col>
                    <xdr:colOff>1809750</xdr:colOff>
                    <xdr:row>12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6" name="Group Box 39">
              <controlPr defaultSize="0" autoFill="0" autoPict="0">
                <anchor moveWithCells="1">
                  <from>
                    <xdr:col>1</xdr:col>
                    <xdr:colOff>152400</xdr:colOff>
                    <xdr:row>22</xdr:row>
                    <xdr:rowOff>342900</xdr:rowOff>
                  </from>
                  <to>
                    <xdr:col>7</xdr:col>
                    <xdr:colOff>1838325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7" name="Option Button 40">
              <controlPr defaultSize="0" autoFill="0" autoLine="0" autoPict="0">
                <anchor moveWithCells="1">
                  <from>
                    <xdr:col>2</xdr:col>
                    <xdr:colOff>38100</xdr:colOff>
                    <xdr:row>23</xdr:row>
                    <xdr:rowOff>38100</xdr:rowOff>
                  </from>
                  <to>
                    <xdr:col>4</xdr:col>
                    <xdr:colOff>1809750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8" name="Option Button 41">
              <controlPr defaultSize="0" autoFill="0" autoLine="0" autoPict="0">
                <anchor moveWithCells="1">
                  <from>
                    <xdr:col>5</xdr:col>
                    <xdr:colOff>38100</xdr:colOff>
                    <xdr:row>23</xdr:row>
                    <xdr:rowOff>38100</xdr:rowOff>
                  </from>
                  <to>
                    <xdr:col>7</xdr:col>
                    <xdr:colOff>1809750</xdr:colOff>
                    <xdr:row>23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감리대가 산정서</vt:lpstr>
      <vt:lpstr>'감리대가 산정서'!Print_Area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이덕희</dc:creator>
  <cp:lastModifiedBy>내부망</cp:lastModifiedBy>
  <cp:lastPrinted>2026-09-17T08:28:47Z</cp:lastPrinted>
  <dcterms:created xsi:type="dcterms:W3CDTF">2020-09-18T05:37:21Z</dcterms:created>
  <dcterms:modified xsi:type="dcterms:W3CDTF">2026-09-17T08:30:20Z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eyJub2RlMSI6eyJkc2QiOiIwMTAwMDAwMDAwMDAzNjA2IiwibG9nVGltZSI6IjIwMjUtMDEtMDZUMDQ6MzA6NDlaIiwicElEIjoxLCJwcm9jZXNzSWQiOjE2Mjg0LCJwcm9jZXNzTmFtZSI6ImZfYmF0bWdyLmV4ZSIsInRyYWNlSWQiOiIxRkJBNTJBMjUwNjI0MkY0OTcwMDNGMUY5QjU5RTRFQiIsInVzZXJDb2RlIjoiMDI3NTQifSwibm9</vt:lpwstr>
  </property>
</Properties>
</file>