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하반기 폐수 폐시약 위탁\"/>
    </mc:Choice>
  </mc:AlternateContent>
  <xr:revisionPtr revIDLastSave="0" documentId="13_ncr:1_{1AE1A298-FE14-4CCA-A3D8-9DF088FFE900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전체 통계" sheetId="1" r:id="rId1"/>
    <sheet name="폐시약,공병, 폐수 현황" sheetId="2" r:id="rId2"/>
    <sheet name="폐시약 세부내역" sheetId="3" r:id="rId3"/>
    <sheet name="학교 주소" sheetId="6" state="hidden" r:id="rId4"/>
  </sheets>
  <definedNames>
    <definedName name="_xlnm._FilterDatabase" localSheetId="2" hidden="1">'폐시약 세부내역'!$A$4:$H$4</definedName>
    <definedName name="_xlnm._FilterDatabase" localSheetId="1" hidden="1">'폐시약,공병, 폐수 현황'!$A$8:$O$8</definedName>
    <definedName name="_xlnm.Print_Titles" localSheetId="2">'폐시약 세부내역'!$4:$4</definedName>
    <definedName name="_xlnm.Print_Titles" localSheetId="1">'폐시약,공병, 폐수 현황'!$7:$8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240" i="2" l="1"/>
  <c r="I240" i="2"/>
  <c r="J240" i="2"/>
  <c r="G240" i="2"/>
  <c r="H3" i="3"/>
  <c r="C6" i="3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2" i="3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C85" i="3" s="1"/>
  <c r="C86" i="3" s="1"/>
  <c r="C87" i="3" s="1"/>
  <c r="C88" i="3" s="1"/>
  <c r="C89" i="3" s="1"/>
  <c r="C90" i="3" s="1"/>
  <c r="C91" i="3" s="1"/>
  <c r="C92" i="3" s="1"/>
  <c r="C93" i="3" s="1"/>
  <c r="C94" i="3" s="1"/>
  <c r="C95" i="3" s="1"/>
  <c r="C96" i="3" s="1"/>
  <c r="C97" i="3" s="1"/>
  <c r="C98" i="3" s="1"/>
  <c r="C99" i="3" s="1"/>
  <c r="C100" i="3" s="1"/>
  <c r="C101" i="3" s="1"/>
  <c r="C102" i="3" s="1"/>
  <c r="C103" i="3" s="1"/>
  <c r="C104" i="3" s="1"/>
  <c r="C105" i="3" s="1"/>
  <c r="C106" i="3" s="1"/>
  <c r="C107" i="3" s="1"/>
  <c r="C108" i="3" s="1"/>
  <c r="C109" i="3" s="1"/>
  <c r="C110" i="3" s="1"/>
  <c r="C111" i="3" s="1"/>
  <c r="C112" i="3" s="1"/>
  <c r="C113" i="3" s="1"/>
  <c r="C114" i="3" s="1"/>
  <c r="C115" i="3" s="1"/>
  <c r="C116" i="3" s="1"/>
  <c r="C117" i="3" s="1"/>
  <c r="C118" i="3" s="1"/>
  <c r="C119" i="3" s="1"/>
  <c r="C120" i="3" s="1"/>
  <c r="C121" i="3" s="1"/>
  <c r="C122" i="3" s="1"/>
  <c r="C123" i="3" s="1"/>
  <c r="C124" i="3" s="1"/>
  <c r="C125" i="3" s="1"/>
  <c r="C126" i="3" s="1"/>
  <c r="C127" i="3" s="1"/>
  <c r="C128" i="3" s="1"/>
  <c r="C129" i="3" s="1"/>
  <c r="C130" i="3" s="1"/>
  <c r="C131" i="3" s="1"/>
  <c r="C132" i="3" s="1"/>
  <c r="C133" i="3" s="1"/>
  <c r="C134" i="3" s="1"/>
  <c r="C135" i="3" s="1"/>
  <c r="C136" i="3" s="1"/>
  <c r="C137" i="3" s="1"/>
  <c r="C138" i="3" s="1"/>
  <c r="C139" i="3" s="1"/>
  <c r="C140" i="3" s="1"/>
  <c r="C141" i="3" s="1"/>
  <c r="C143" i="3"/>
  <c r="C144" i="3" s="1"/>
  <c r="C145" i="3" s="1"/>
  <c r="C146" i="3" s="1"/>
  <c r="C147" i="3" s="1"/>
  <c r="C148" i="3" s="1"/>
  <c r="C149" i="3" s="1"/>
  <c r="C150" i="3" s="1"/>
  <c r="C151" i="3" s="1"/>
  <c r="C152" i="3" s="1"/>
  <c r="C153" i="3" s="1"/>
  <c r="C154" i="3" s="1"/>
  <c r="C155" i="3" s="1"/>
  <c r="C156" i="3" s="1"/>
  <c r="C157" i="3" s="1"/>
  <c r="C158" i="3" s="1"/>
  <c r="C159" i="3" s="1"/>
  <c r="C160" i="3" s="1"/>
  <c r="C162" i="3"/>
  <c r="C163" i="3" s="1"/>
  <c r="C165" i="3"/>
  <c r="C166" i="3" s="1"/>
  <c r="C167" i="3" s="1"/>
  <c r="C168" i="3" s="1"/>
  <c r="C169" i="3" s="1"/>
  <c r="C170" i="3" s="1"/>
  <c r="C171" i="3" s="1"/>
  <c r="C172" i="3" s="1"/>
  <c r="C173" i="3" s="1"/>
  <c r="C174" i="3" s="1"/>
  <c r="C175" i="3" s="1"/>
  <c r="C176" i="3" s="1"/>
  <c r="C177" i="3" s="1"/>
  <c r="C178" i="3" s="1"/>
  <c r="C179" i="3" s="1"/>
  <c r="C181" i="3"/>
  <c r="C182" i="3" s="1"/>
  <c r="C183" i="3" s="1"/>
  <c r="C184" i="3" s="1"/>
  <c r="C186" i="3"/>
  <c r="C187" i="3" s="1"/>
  <c r="C188" i="3" s="1"/>
  <c r="C189" i="3" s="1"/>
  <c r="C190" i="3" s="1"/>
  <c r="C191" i="3" s="1"/>
  <c r="C192" i="3" s="1"/>
  <c r="C193" i="3" s="1"/>
  <c r="C194" i="3" s="1"/>
  <c r="C195" i="3" s="1"/>
  <c r="C196" i="3" s="1"/>
  <c r="C197" i="3" s="1"/>
  <c r="C198" i="3" s="1"/>
  <c r="C199" i="3" s="1"/>
  <c r="C200" i="3" s="1"/>
  <c r="C201" i="3" s="1"/>
  <c r="C202" i="3" s="1"/>
  <c r="C203" i="3" s="1"/>
  <c r="C204" i="3" s="1"/>
  <c r="C205" i="3" s="1"/>
  <c r="C206" i="3" s="1"/>
  <c r="C207" i="3" s="1"/>
  <c r="C208" i="3" s="1"/>
  <c r="C209" i="3" s="1"/>
  <c r="C210" i="3" s="1"/>
  <c r="C211" i="3" s="1"/>
  <c r="C212" i="3" s="1"/>
  <c r="C213" i="3" s="1"/>
  <c r="C214" i="3" s="1"/>
  <c r="C215" i="3" s="1"/>
  <c r="C216" i="3" s="1"/>
  <c r="C217" i="3" s="1"/>
  <c r="C218" i="3" s="1"/>
  <c r="C219" i="3" s="1"/>
  <c r="C220" i="3" s="1"/>
  <c r="C221" i="3" s="1"/>
  <c r="C222" i="3" s="1"/>
  <c r="C223" i="3" s="1"/>
  <c r="C224" i="3" s="1"/>
  <c r="C225" i="3" s="1"/>
  <c r="C226" i="3" s="1"/>
  <c r="C227" i="3" s="1"/>
  <c r="C228" i="3" s="1"/>
  <c r="C229" i="3" s="1"/>
  <c r="C230" i="3" s="1"/>
  <c r="C231" i="3" s="1"/>
  <c r="C232" i="3" s="1"/>
  <c r="C233" i="3" s="1"/>
  <c r="C234" i="3" s="1"/>
  <c r="C235" i="3" s="1"/>
  <c r="C236" i="3" s="1"/>
  <c r="C237" i="3" s="1"/>
  <c r="C238" i="3" s="1"/>
  <c r="C239" i="3" s="1"/>
  <c r="C240" i="3" s="1"/>
  <c r="C241" i="3" s="1"/>
  <c r="C242" i="3" s="1"/>
  <c r="C243" i="3" s="1"/>
  <c r="C244" i="3" s="1"/>
  <c r="C245" i="3" s="1"/>
  <c r="C246" i="3" s="1"/>
  <c r="C247" i="3" s="1"/>
  <c r="C248" i="3" s="1"/>
  <c r="C249" i="3" s="1"/>
  <c r="C250" i="3" s="1"/>
  <c r="C251" i="3" s="1"/>
  <c r="C252" i="3" s="1"/>
  <c r="C253" i="3" s="1"/>
  <c r="C254" i="3" s="1"/>
  <c r="C255" i="3" s="1"/>
  <c r="C256" i="3" s="1"/>
  <c r="C257" i="3" s="1"/>
  <c r="C258" i="3" s="1"/>
  <c r="C259" i="3" s="1"/>
  <c r="C260" i="3" s="1"/>
  <c r="C261" i="3" s="1"/>
  <c r="C262" i="3" s="1"/>
  <c r="C263" i="3" s="1"/>
  <c r="C264" i="3" s="1"/>
  <c r="C265" i="3" s="1"/>
  <c r="C266" i="3" s="1"/>
  <c r="C267" i="3" s="1"/>
  <c r="C268" i="3" s="1"/>
  <c r="C269" i="3" s="1"/>
  <c r="C270" i="3" s="1"/>
  <c r="C271" i="3" s="1"/>
  <c r="C272" i="3" s="1"/>
  <c r="C273" i="3" s="1"/>
  <c r="C274" i="3" s="1"/>
  <c r="C275" i="3" s="1"/>
  <c r="C276" i="3" s="1"/>
  <c r="C277" i="3" s="1"/>
  <c r="C278" i="3" s="1"/>
  <c r="C279" i="3" s="1"/>
  <c r="C280" i="3" s="1"/>
  <c r="C283" i="3"/>
  <c r="C284" i="3" s="1"/>
  <c r="C285" i="3" s="1"/>
  <c r="C286" i="3" s="1"/>
  <c r="C287" i="3" s="1"/>
  <c r="C289" i="3"/>
  <c r="C290" i="3" s="1"/>
  <c r="C291" i="3" s="1"/>
  <c r="C292" i="3" s="1"/>
  <c r="C293" i="3" s="1"/>
  <c r="C294" i="3" s="1"/>
  <c r="C295" i="3" s="1"/>
  <c r="C296" i="3" s="1"/>
  <c r="C297" i="3" s="1"/>
  <c r="C298" i="3" s="1"/>
  <c r="C299" i="3" s="1"/>
  <c r="C300" i="3" s="1"/>
  <c r="C301" i="3" s="1"/>
  <c r="C302" i="3" s="1"/>
  <c r="C303" i="3" s="1"/>
  <c r="C304" i="3" s="1"/>
  <c r="C305" i="3" s="1"/>
  <c r="C306" i="3" s="1"/>
  <c r="C307" i="3" s="1"/>
  <c r="C308" i="3" s="1"/>
  <c r="C309" i="3" s="1"/>
  <c r="C310" i="3" s="1"/>
  <c r="C311" i="3" s="1"/>
  <c r="C312" i="3" s="1"/>
  <c r="C313" i="3" s="1"/>
  <c r="C314" i="3" s="1"/>
  <c r="C315" i="3" s="1"/>
  <c r="C316" i="3" s="1"/>
  <c r="C317" i="3" s="1"/>
  <c r="C318" i="3" s="1"/>
  <c r="C319" i="3" s="1"/>
  <c r="C320" i="3" s="1"/>
  <c r="C321" i="3" s="1"/>
  <c r="C322" i="3" s="1"/>
  <c r="C323" i="3" s="1"/>
  <c r="C324" i="3" s="1"/>
  <c r="C325" i="3" s="1"/>
  <c r="C326" i="3" s="1"/>
  <c r="C327" i="3" s="1"/>
  <c r="C328" i="3" s="1"/>
  <c r="C329" i="3" s="1"/>
  <c r="C330" i="3" s="1"/>
  <c r="C331" i="3" s="1"/>
  <c r="C332" i="3" s="1"/>
  <c r="C333" i="3" s="1"/>
  <c r="C334" i="3" s="1"/>
  <c r="C335" i="3" s="1"/>
  <c r="C336" i="3" s="1"/>
  <c r="C337" i="3" s="1"/>
  <c r="C338" i="3" s="1"/>
  <c r="C339" i="3" s="1"/>
  <c r="C340" i="3" s="1"/>
  <c r="C341" i="3" s="1"/>
  <c r="C342" i="3" s="1"/>
  <c r="C343" i="3" s="1"/>
  <c r="C344" i="3" s="1"/>
  <c r="C345" i="3" s="1"/>
  <c r="C346" i="3" s="1"/>
  <c r="C347" i="3" s="1"/>
  <c r="C348" i="3" s="1"/>
  <c r="C349" i="3" s="1"/>
  <c r="C350" i="3" s="1"/>
  <c r="C351" i="3" s="1"/>
  <c r="C352" i="3" s="1"/>
  <c r="C353" i="3" s="1"/>
  <c r="C354" i="3" s="1"/>
  <c r="C355" i="3" s="1"/>
  <c r="C356" i="3" s="1"/>
  <c r="C357" i="3" s="1"/>
  <c r="C358" i="3" s="1"/>
  <c r="C359" i="3" s="1"/>
  <c r="C360" i="3" s="1"/>
  <c r="C361" i="3" s="1"/>
  <c r="C362" i="3" s="1"/>
  <c r="C363" i="3" s="1"/>
  <c r="C364" i="3" s="1"/>
  <c r="C365" i="3" s="1"/>
  <c r="C366" i="3" s="1"/>
  <c r="C367" i="3" s="1"/>
  <c r="C369" i="3"/>
  <c r="C370" i="3" s="1"/>
  <c r="C371" i="3" s="1"/>
  <c r="C372" i="3" s="1"/>
  <c r="C373" i="3" s="1"/>
  <c r="C374" i="3" s="1"/>
  <c r="C375" i="3" s="1"/>
  <c r="C376" i="3" s="1"/>
  <c r="C377" i="3" s="1"/>
  <c r="C378" i="3" s="1"/>
  <c r="C379" i="3" s="1"/>
  <c r="C380" i="3" s="1"/>
  <c r="C381" i="3" s="1"/>
  <c r="C382" i="3" s="1"/>
  <c r="C383" i="3" s="1"/>
  <c r="C384" i="3" s="1"/>
  <c r="C385" i="3" s="1"/>
  <c r="C386" i="3" s="1"/>
  <c r="C387" i="3" s="1"/>
  <c r="C388" i="3" s="1"/>
  <c r="C389" i="3" s="1"/>
  <c r="C390" i="3" s="1"/>
  <c r="C391" i="3" s="1"/>
  <c r="C392" i="3" s="1"/>
  <c r="C393" i="3" s="1"/>
  <c r="C394" i="3" s="1"/>
  <c r="C395" i="3" s="1"/>
  <c r="C396" i="3" s="1"/>
  <c r="C397" i="3" s="1"/>
  <c r="C398" i="3" s="1"/>
  <c r="C399" i="3" s="1"/>
  <c r="C400" i="3" s="1"/>
  <c r="C401" i="3" s="1"/>
  <c r="C402" i="3" s="1"/>
  <c r="C403" i="3" s="1"/>
  <c r="C404" i="3" s="1"/>
  <c r="C405" i="3" s="1"/>
  <c r="C406" i="3" s="1"/>
  <c r="C407" i="3" s="1"/>
  <c r="C408" i="3" s="1"/>
  <c r="C409" i="3" s="1"/>
  <c r="C410" i="3" s="1"/>
  <c r="C411" i="3" s="1"/>
  <c r="C412" i="3" s="1"/>
  <c r="C413" i="3" s="1"/>
  <c r="C414" i="3" s="1"/>
  <c r="C415" i="3" s="1"/>
  <c r="C416" i="3" s="1"/>
  <c r="C417" i="3" s="1"/>
  <c r="C418" i="3" s="1"/>
  <c r="C419" i="3" s="1"/>
  <c r="C420" i="3" s="1"/>
  <c r="C422" i="3"/>
  <c r="C423" i="3" s="1"/>
  <c r="C424" i="3" s="1"/>
  <c r="C425" i="3" s="1"/>
  <c r="C426" i="3" s="1"/>
  <c r="C427" i="3" s="1"/>
  <c r="C428" i="3" s="1"/>
  <c r="C429" i="3" s="1"/>
  <c r="C430" i="3" s="1"/>
  <c r="C431" i="3" s="1"/>
  <c r="C432" i="3" s="1"/>
  <c r="C433" i="3" s="1"/>
  <c r="C434" i="3" s="1"/>
  <c r="C435" i="3" s="1"/>
  <c r="C436" i="3" s="1"/>
  <c r="C437" i="3" s="1"/>
  <c r="C438" i="3" s="1"/>
  <c r="C439" i="3" s="1"/>
  <c r="C440" i="3" s="1"/>
  <c r="C441" i="3" s="1"/>
  <c r="C442" i="3" s="1"/>
  <c r="C443" i="3" s="1"/>
  <c r="C444" i="3" s="1"/>
  <c r="C445" i="3" s="1"/>
  <c r="C446" i="3" s="1"/>
  <c r="C447" i="3" s="1"/>
  <c r="C448" i="3" s="1"/>
  <c r="C449" i="3" s="1"/>
  <c r="C450" i="3" s="1"/>
  <c r="C451" i="3" s="1"/>
  <c r="C452" i="3" s="1"/>
  <c r="C453" i="3" s="1"/>
  <c r="C454" i="3" s="1"/>
  <c r="C455" i="3" s="1"/>
  <c r="C456" i="3" s="1"/>
  <c r="C457" i="3" s="1"/>
  <c r="C458" i="3" s="1"/>
  <c r="C459" i="3" s="1"/>
  <c r="C460" i="3" s="1"/>
  <c r="C462" i="3"/>
  <c r="C463" i="3" s="1"/>
  <c r="C465" i="3"/>
  <c r="C467" i="3"/>
  <c r="C468" i="3" s="1"/>
  <c r="C469" i="3" s="1"/>
  <c r="C470" i="3" s="1"/>
  <c r="C471" i="3" s="1"/>
  <c r="C472" i="3" s="1"/>
  <c r="C473" i="3" s="1"/>
  <c r="C474" i="3" s="1"/>
  <c r="C475" i="3" s="1"/>
  <c r="C476" i="3" s="1"/>
  <c r="C478" i="3"/>
  <c r="C479" i="3" s="1"/>
  <c r="C480" i="3" s="1"/>
  <c r="C481" i="3" s="1"/>
  <c r="C482" i="3" s="1"/>
  <c r="C483" i="3" s="1"/>
  <c r="C484" i="3" s="1"/>
  <c r="C485" i="3" s="1"/>
  <c r="C486" i="3" s="1"/>
  <c r="C487" i="3" s="1"/>
  <c r="C489" i="3"/>
  <c r="C490" i="3" s="1"/>
  <c r="C491" i="3" s="1"/>
  <c r="C492" i="3" s="1"/>
  <c r="C493" i="3" s="1"/>
  <c r="C494" i="3" s="1"/>
  <c r="C495" i="3" s="1"/>
  <c r="C496" i="3" s="1"/>
  <c r="C497" i="3" s="1"/>
  <c r="C498" i="3" s="1"/>
  <c r="C499" i="3" s="1"/>
  <c r="C500" i="3" s="1"/>
  <c r="C501" i="3" s="1"/>
  <c r="C502" i="3" s="1"/>
  <c r="C503" i="3" s="1"/>
  <c r="C504" i="3" s="1"/>
  <c r="C505" i="3" s="1"/>
  <c r="C506" i="3" s="1"/>
  <c r="C507" i="3" s="1"/>
  <c r="C508" i="3" s="1"/>
  <c r="C509" i="3" s="1"/>
  <c r="C510" i="3" s="1"/>
  <c r="C512" i="3"/>
  <c r="C513" i="3" s="1"/>
  <c r="C514" i="3" s="1"/>
  <c r="C516" i="3"/>
  <c r="C517" i="3" s="1"/>
  <c r="C518" i="3" s="1"/>
  <c r="C519" i="3" s="1"/>
  <c r="C520" i="3" s="1"/>
  <c r="C521" i="3" s="1"/>
  <c r="C522" i="3" s="1"/>
  <c r="C523" i="3" s="1"/>
  <c r="C524" i="3" s="1"/>
  <c r="C525" i="3" s="1"/>
  <c r="C526" i="3" s="1"/>
  <c r="C527" i="3" s="1"/>
  <c r="C528" i="3" s="1"/>
  <c r="C529" i="3" s="1"/>
  <c r="C530" i="3" s="1"/>
  <c r="C531" i="3" s="1"/>
  <c r="C532" i="3" s="1"/>
  <c r="C533" i="3" s="1"/>
  <c r="C534" i="3" s="1"/>
  <c r="C535" i="3" s="1"/>
  <c r="C536" i="3" s="1"/>
  <c r="C537" i="3" s="1"/>
  <c r="C538" i="3" s="1"/>
  <c r="C539" i="3" s="1"/>
  <c r="C540" i="3" s="1"/>
  <c r="C541" i="3" s="1"/>
  <c r="C542" i="3" s="1"/>
  <c r="C543" i="3" s="1"/>
  <c r="C544" i="3" s="1"/>
  <c r="C545" i="3" s="1"/>
  <c r="C546" i="3" s="1"/>
  <c r="C547" i="3" s="1"/>
  <c r="C548" i="3" s="1"/>
  <c r="C549" i="3" s="1"/>
  <c r="C550" i="3" s="1"/>
  <c r="C552" i="3"/>
  <c r="C553" i="3" s="1"/>
  <c r="C554" i="3" s="1"/>
  <c r="C555" i="3" s="1"/>
  <c r="C556" i="3" s="1"/>
  <c r="C557" i="3" s="1"/>
  <c r="C558" i="3" s="1"/>
  <c r="C559" i="3" s="1"/>
  <c r="C560" i="3" s="1"/>
  <c r="C561" i="3" s="1"/>
  <c r="C562" i="3" s="1"/>
  <c r="C563" i="3" s="1"/>
  <c r="C564" i="3" s="1"/>
  <c r="C565" i="3" s="1"/>
  <c r="C566" i="3" s="1"/>
  <c r="C567" i="3" s="1"/>
  <c r="C568" i="3" s="1"/>
  <c r="C569" i="3" s="1"/>
  <c r="C570" i="3" s="1"/>
  <c r="C571" i="3" s="1"/>
  <c r="C572" i="3" s="1"/>
  <c r="C574" i="3"/>
  <c r="C576" i="3"/>
  <c r="C577" i="3" s="1"/>
  <c r="C578" i="3" s="1"/>
  <c r="C579" i="3" s="1"/>
  <c r="C580" i="3" s="1"/>
  <c r="C581" i="3" s="1"/>
  <c r="C582" i="3" s="1"/>
  <c r="C583" i="3" s="1"/>
  <c r="C584" i="3" s="1"/>
  <c r="C585" i="3" s="1"/>
  <c r="C586" i="3" s="1"/>
  <c r="C587" i="3" s="1"/>
  <c r="C588" i="3" s="1"/>
  <c r="C589" i="3" s="1"/>
  <c r="C590" i="3" s="1"/>
  <c r="C591" i="3" s="1"/>
  <c r="C592" i="3" s="1"/>
  <c r="C593" i="3" s="1"/>
  <c r="C594" i="3" s="1"/>
  <c r="C595" i="3" s="1"/>
  <c r="C596" i="3" s="1"/>
  <c r="C597" i="3" s="1"/>
  <c r="C598" i="3" s="1"/>
  <c r="C599" i="3" s="1"/>
  <c r="C600" i="3" s="1"/>
  <c r="C601" i="3" s="1"/>
  <c r="C602" i="3" s="1"/>
  <c r="C603" i="3" s="1"/>
  <c r="C604" i="3" s="1"/>
  <c r="C605" i="3" s="1"/>
  <c r="C606" i="3" s="1"/>
  <c r="C607" i="3" s="1"/>
  <c r="C608" i="3" s="1"/>
  <c r="C609" i="3" s="1"/>
  <c r="C610" i="3" s="1"/>
  <c r="C611" i="3" s="1"/>
  <c r="C612" i="3" s="1"/>
  <c r="C613" i="3" s="1"/>
  <c r="C614" i="3" s="1"/>
  <c r="C615" i="3" s="1"/>
  <c r="C616" i="3" s="1"/>
  <c r="C617" i="3" s="1"/>
  <c r="C618" i="3" s="1"/>
  <c r="C619" i="3" s="1"/>
  <c r="C620" i="3" s="1"/>
  <c r="C621" i="3" s="1"/>
  <c r="C622" i="3" s="1"/>
  <c r="C623" i="3" s="1"/>
  <c r="C624" i="3" s="1"/>
  <c r="C625" i="3" s="1"/>
  <c r="C626" i="3" s="1"/>
  <c r="C627" i="3" s="1"/>
  <c r="C628" i="3" s="1"/>
  <c r="C629" i="3" s="1"/>
  <c r="C630" i="3" s="1"/>
  <c r="C631" i="3" s="1"/>
  <c r="C632" i="3" s="1"/>
  <c r="C633" i="3" s="1"/>
  <c r="C634" i="3" s="1"/>
  <c r="C635" i="3" s="1"/>
  <c r="C636" i="3" s="1"/>
  <c r="C637" i="3" s="1"/>
  <c r="C638" i="3" s="1"/>
  <c r="C640" i="3"/>
  <c r="C641" i="3" s="1"/>
  <c r="C642" i="3" s="1"/>
  <c r="C643" i="3" s="1"/>
  <c r="C644" i="3" s="1"/>
  <c r="C645" i="3" s="1"/>
  <c r="C646" i="3" s="1"/>
  <c r="C647" i="3" s="1"/>
  <c r="C648" i="3" s="1"/>
  <c r="C649" i="3" s="1"/>
  <c r="C650" i="3" s="1"/>
  <c r="C651" i="3" s="1"/>
  <c r="C652" i="3" s="1"/>
  <c r="C653" i="3" s="1"/>
  <c r="C654" i="3" s="1"/>
  <c r="C655" i="3" s="1"/>
  <c r="C656" i="3" s="1"/>
  <c r="C657" i="3" s="1"/>
  <c r="C658" i="3" s="1"/>
  <c r="C659" i="3" s="1"/>
  <c r="C660" i="3" s="1"/>
  <c r="C661" i="3" s="1"/>
  <c r="C662" i="3" s="1"/>
  <c r="C663" i="3" s="1"/>
  <c r="C664" i="3" s="1"/>
  <c r="C665" i="3" s="1"/>
  <c r="C666" i="3" s="1"/>
  <c r="C667" i="3" s="1"/>
  <c r="C668" i="3" s="1"/>
  <c r="C669" i="3" s="1"/>
  <c r="C670" i="3" s="1"/>
  <c r="C671" i="3" s="1"/>
  <c r="C672" i="3" s="1"/>
  <c r="C673" i="3" s="1"/>
  <c r="C674" i="3" s="1"/>
  <c r="C675" i="3" s="1"/>
  <c r="C676" i="3" s="1"/>
  <c r="C677" i="3" s="1"/>
  <c r="C678" i="3" s="1"/>
  <c r="C679" i="3" s="1"/>
  <c r="C680" i="3" s="1"/>
  <c r="C681" i="3" s="1"/>
  <c r="C683" i="3"/>
  <c r="C685" i="3"/>
  <c r="C686" i="3" s="1"/>
  <c r="C687" i="3" s="1"/>
  <c r="C688" i="3" s="1"/>
  <c r="C689" i="3" s="1"/>
  <c r="C690" i="3" s="1"/>
  <c r="C691" i="3" s="1"/>
  <c r="C692" i="3" s="1"/>
  <c r="C694" i="3"/>
  <c r="C696" i="3"/>
  <c r="C697" i="3" s="1"/>
  <c r="C698" i="3" s="1"/>
  <c r="C699" i="3" s="1"/>
  <c r="C700" i="3" s="1"/>
  <c r="C701" i="3" s="1"/>
  <c r="C702" i="3" s="1"/>
  <c r="C703" i="3" s="1"/>
  <c r="C704" i="3" s="1"/>
  <c r="C705" i="3" s="1"/>
  <c r="C706" i="3" s="1"/>
  <c r="C707" i="3" s="1"/>
  <c r="C708" i="3" s="1"/>
  <c r="C709" i="3" s="1"/>
  <c r="C710" i="3" s="1"/>
  <c r="C711" i="3" s="1"/>
  <c r="C712" i="3" s="1"/>
  <c r="C713" i="3" s="1"/>
  <c r="C714" i="3" s="1"/>
  <c r="C715" i="3" s="1"/>
  <c r="C716" i="3" s="1"/>
  <c r="C717" i="3" s="1"/>
  <c r="C718" i="3" s="1"/>
  <c r="C719" i="3" s="1"/>
  <c r="C720" i="3" s="1"/>
  <c r="C722" i="3"/>
  <c r="C723" i="3" s="1"/>
  <c r="C724" i="3" s="1"/>
  <c r="C725" i="3" s="1"/>
  <c r="C727" i="3"/>
  <c r="C728" i="3" s="1"/>
  <c r="C729" i="3" s="1"/>
  <c r="C730" i="3" s="1"/>
  <c r="C731" i="3" s="1"/>
  <c r="C734" i="3"/>
  <c r="C735" i="3" s="1"/>
  <c r="C736" i="3" s="1"/>
  <c r="C737" i="3" s="1"/>
  <c r="C738" i="3" s="1"/>
  <c r="C739" i="3" s="1"/>
  <c r="C740" i="3" s="1"/>
  <c r="C741" i="3" s="1"/>
  <c r="C742" i="3" s="1"/>
  <c r="C743" i="3" s="1"/>
  <c r="C744" i="3" s="1"/>
  <c r="C745" i="3" s="1"/>
  <c r="C746" i="3" s="1"/>
  <c r="C747" i="3" s="1"/>
  <c r="C748" i="3" s="1"/>
  <c r="C749" i="3" s="1"/>
  <c r="C750" i="3" s="1"/>
  <c r="C751" i="3" s="1"/>
  <c r="C752" i="3" s="1"/>
  <c r="C753" i="3" s="1"/>
  <c r="C754" i="3" s="1"/>
  <c r="C755" i="3" s="1"/>
  <c r="C756" i="3" s="1"/>
  <c r="C758" i="3"/>
  <c r="C759" i="3" s="1"/>
  <c r="C761" i="3"/>
  <c r="C762" i="3" s="1"/>
  <c r="C763" i="3" s="1"/>
  <c r="C764" i="3" s="1"/>
  <c r="C765" i="3" s="1"/>
  <c r="C766" i="3" s="1"/>
  <c r="C767" i="3" s="1"/>
  <c r="C768" i="3" s="1"/>
  <c r="C769" i="3" s="1"/>
  <c r="C770" i="3" s="1"/>
  <c r="C771" i="3" s="1"/>
  <c r="C772" i="3" s="1"/>
  <c r="C773" i="3" s="1"/>
  <c r="C774" i="3" s="1"/>
  <c r="C775" i="3" s="1"/>
  <c r="C776" i="3" s="1"/>
  <c r="C777" i="3" s="1"/>
  <c r="C778" i="3" s="1"/>
  <c r="C779" i="3" s="1"/>
  <c r="C780" i="3" s="1"/>
  <c r="C781" i="3" s="1"/>
  <c r="C782" i="3" s="1"/>
  <c r="C783" i="3" s="1"/>
  <c r="C784" i="3" s="1"/>
  <c r="C785" i="3" s="1"/>
  <c r="C786" i="3" s="1"/>
  <c r="C787" i="3" s="1"/>
  <c r="C788" i="3" s="1"/>
  <c r="C789" i="3" s="1"/>
  <c r="C790" i="3" s="1"/>
  <c r="C791" i="3" s="1"/>
  <c r="C792" i="3" s="1"/>
  <c r="C793" i="3" s="1"/>
  <c r="C794" i="3" s="1"/>
  <c r="C795" i="3" s="1"/>
  <c r="C796" i="3" s="1"/>
  <c r="C798" i="3"/>
  <c r="C799" i="3" s="1"/>
  <c r="C800" i="3" s="1"/>
  <c r="C801" i="3" s="1"/>
  <c r="C802" i="3" s="1"/>
  <c r="C803" i="3" s="1"/>
  <c r="C804" i="3" s="1"/>
  <c r="C805" i="3" s="1"/>
  <c r="C806" i="3" s="1"/>
  <c r="C807" i="3" s="1"/>
  <c r="C808" i="3" s="1"/>
  <c r="C809" i="3" s="1"/>
  <c r="C810" i="3" s="1"/>
  <c r="C811" i="3" s="1"/>
  <c r="C812" i="3" s="1"/>
  <c r="C813" i="3" s="1"/>
  <c r="C814" i="3" s="1"/>
  <c r="C815" i="3" s="1"/>
  <c r="C816" i="3" s="1"/>
  <c r="C817" i="3" s="1"/>
  <c r="C818" i="3" s="1"/>
  <c r="C819" i="3" s="1"/>
  <c r="C820" i="3" s="1"/>
  <c r="C821" i="3" s="1"/>
  <c r="C822" i="3" s="1"/>
  <c r="C823" i="3" s="1"/>
  <c r="C824" i="3" s="1"/>
  <c r="C825" i="3" s="1"/>
  <c r="C826" i="3" s="1"/>
  <c r="C827" i="3" s="1"/>
  <c r="C828" i="3" s="1"/>
  <c r="C829" i="3" s="1"/>
  <c r="C830" i="3" s="1"/>
  <c r="C831" i="3" s="1"/>
  <c r="C832" i="3" s="1"/>
  <c r="C833" i="3" s="1"/>
  <c r="C834" i="3" s="1"/>
  <c r="C835" i="3" s="1"/>
  <c r="C836" i="3" s="1"/>
  <c r="C837" i="3" s="1"/>
  <c r="C838" i="3" s="1"/>
  <c r="C839" i="3" s="1"/>
  <c r="C840" i="3" s="1"/>
  <c r="C841" i="3" s="1"/>
  <c r="C842" i="3" s="1"/>
  <c r="C843" i="3" s="1"/>
  <c r="C844" i="3" s="1"/>
  <c r="C845" i="3" s="1"/>
  <c r="C846" i="3" s="1"/>
  <c r="C847" i="3" s="1"/>
  <c r="C848" i="3" s="1"/>
  <c r="C849" i="3" s="1"/>
  <c r="C850" i="3" s="1"/>
  <c r="C851" i="3" s="1"/>
  <c r="C852" i="3" s="1"/>
  <c r="C853" i="3" s="1"/>
  <c r="C854" i="3" s="1"/>
  <c r="C855" i="3" s="1"/>
  <c r="C858" i="3"/>
  <c r="C859" i="3" s="1"/>
  <c r="C861" i="3"/>
  <c r="C862" i="3" s="1"/>
  <c r="C863" i="3" s="1"/>
  <c r="C864" i="3" s="1"/>
  <c r="C865" i="3" s="1"/>
  <c r="C866" i="3" s="1"/>
  <c r="C867" i="3" s="1"/>
  <c r="C868" i="3" s="1"/>
  <c r="C869" i="3" s="1"/>
  <c r="C870" i="3" s="1"/>
  <c r="C871" i="3" s="1"/>
  <c r="C872" i="3" s="1"/>
  <c r="C873" i="3" s="1"/>
  <c r="C874" i="3" s="1"/>
  <c r="C875" i="3" s="1"/>
  <c r="C876" i="3" s="1"/>
  <c r="C878" i="3"/>
  <c r="C879" i="3" s="1"/>
  <c r="C880" i="3" s="1"/>
  <c r="C881" i="3" s="1"/>
  <c r="C882" i="3" s="1"/>
  <c r="C883" i="3" s="1"/>
  <c r="C884" i="3" s="1"/>
  <c r="C885" i="3" s="1"/>
  <c r="C887" i="3"/>
  <c r="C888" i="3" s="1"/>
  <c r="C889" i="3" s="1"/>
  <c r="C890" i="3" s="1"/>
  <c r="C892" i="3"/>
  <c r="C893" i="3" s="1"/>
  <c r="C894" i="3" s="1"/>
  <c r="C895" i="3" s="1"/>
  <c r="B900" i="3"/>
  <c r="B902" i="3"/>
  <c r="B905" i="3"/>
  <c r="B906" i="3" s="1"/>
  <c r="B907" i="3" s="1"/>
  <c r="B908" i="3" s="1"/>
  <c r="B909" i="3" s="1"/>
  <c r="B910" i="3" s="1"/>
  <c r="B911" i="3" s="1"/>
  <c r="B913" i="3"/>
  <c r="B914" i="3" s="1"/>
  <c r="B916" i="3"/>
  <c r="B917" i="3" s="1"/>
  <c r="B919" i="3"/>
  <c r="B920" i="3" s="1"/>
  <c r="B921" i="3" s="1"/>
  <c r="B922" i="3" s="1"/>
  <c r="B925" i="3"/>
  <c r="B927" i="3"/>
  <c r="B928" i="3" s="1"/>
  <c r="B929" i="3" s="1"/>
  <c r="B930" i="3" s="1"/>
  <c r="B932" i="3"/>
  <c r="B934" i="3"/>
  <c r="B935" i="3" s="1"/>
  <c r="B936" i="3" s="1"/>
  <c r="B937" i="3" s="1"/>
  <c r="B938" i="3" s="1"/>
  <c r="B939" i="3" s="1"/>
  <c r="B940" i="3" s="1"/>
  <c r="B941" i="3" s="1"/>
  <c r="B942" i="3" s="1"/>
  <c r="B944" i="3"/>
  <c r="B946" i="3"/>
  <c r="B949" i="3"/>
  <c r="B950" i="3" s="1"/>
  <c r="B951" i="3" s="1"/>
  <c r="B952" i="3" s="1"/>
  <c r="B953" i="3" s="1"/>
  <c r="B955" i="3"/>
  <c r="B956" i="3" s="1"/>
  <c r="B957" i="3" s="1"/>
  <c r="B958" i="3" s="1"/>
  <c r="B959" i="3" s="1"/>
  <c r="B960" i="3" s="1"/>
  <c r="B961" i="3" s="1"/>
  <c r="B963" i="3"/>
  <c r="B964" i="3" s="1"/>
  <c r="B965" i="3" s="1"/>
  <c r="B966" i="3" s="1"/>
  <c r="B967" i="3" s="1"/>
  <c r="B968" i="3" s="1"/>
  <c r="B969" i="3" s="1"/>
  <c r="B970" i="3" s="1"/>
  <c r="B971" i="3" s="1"/>
  <c r="B972" i="3" s="1"/>
  <c r="B973" i="3" s="1"/>
  <c r="B974" i="3" s="1"/>
  <c r="B975" i="3" s="1"/>
  <c r="B977" i="3"/>
  <c r="B978" i="3" s="1"/>
  <c r="B980" i="3"/>
  <c r="B981" i="3" s="1"/>
  <c r="B982" i="3" s="1"/>
  <c r="B984" i="3"/>
  <c r="B985" i="3" s="1"/>
  <c r="B986" i="3" s="1"/>
  <c r="B988" i="3"/>
  <c r="B989" i="3" s="1"/>
  <c r="B991" i="3"/>
  <c r="B992" i="3" s="1"/>
  <c r="B993" i="3" s="1"/>
  <c r="B995" i="3"/>
  <c r="B996" i="3" s="1"/>
  <c r="B997" i="3" s="1"/>
  <c r="B998" i="3" s="1"/>
  <c r="B1000" i="3"/>
  <c r="B1001" i="3" s="1"/>
  <c r="B1002" i="3" s="1"/>
  <c r="B1003" i="3" s="1"/>
  <c r="B1004" i="3" s="1"/>
  <c r="B1005" i="3" s="1"/>
  <c r="B1006" i="3" s="1"/>
  <c r="B1007" i="3" s="1"/>
  <c r="B1008" i="3" s="1"/>
  <c r="B1009" i="3" s="1"/>
  <c r="B1010" i="3" s="1"/>
  <c r="B1011" i="3" s="1"/>
  <c r="B1012" i="3" s="1"/>
  <c r="B1013" i="3" s="1"/>
  <c r="B1014" i="3" s="1"/>
  <c r="B1015" i="3" s="1"/>
  <c r="B1016" i="3" s="1"/>
  <c r="B1017" i="3" s="1"/>
  <c r="B1018" i="3" s="1"/>
  <c r="B1020" i="3"/>
  <c r="B1021" i="3" s="1"/>
  <c r="B1022" i="3" s="1"/>
  <c r="B1023" i="3" s="1"/>
  <c r="B1024" i="3" s="1"/>
  <c r="B1025" i="3" s="1"/>
  <c r="B1026" i="3" s="1"/>
  <c r="B1027" i="3" s="1"/>
  <c r="B1028" i="3" s="1"/>
  <c r="B1029" i="3" s="1"/>
  <c r="B1030" i="3" s="1"/>
  <c r="B1031" i="3" s="1"/>
  <c r="B1032" i="3" s="1"/>
  <c r="B1033" i="3" s="1"/>
  <c r="B1034" i="3" s="1"/>
  <c r="B1035" i="3" s="1"/>
  <c r="B1036" i="3" s="1"/>
  <c r="B1037" i="3" s="1"/>
  <c r="B1038" i="3" s="1"/>
  <c r="B1039" i="3" s="1"/>
  <c r="B1040" i="3" s="1"/>
  <c r="B1041" i="3" s="1"/>
  <c r="B1042" i="3" s="1"/>
  <c r="B1043" i="3" s="1"/>
  <c r="B1044" i="3" s="1"/>
  <c r="B1045" i="3" s="1"/>
  <c r="B1046" i="3" s="1"/>
  <c r="B1047" i="3" s="1"/>
  <c r="B1048" i="3" s="1"/>
  <c r="B1049" i="3" s="1"/>
  <c r="B1050" i="3" s="1"/>
  <c r="B1051" i="3" s="1"/>
  <c r="B1052" i="3" s="1"/>
  <c r="B1054" i="3"/>
  <c r="B1055" i="3" s="1"/>
  <c r="B1058" i="3"/>
  <c r="B1059" i="3" s="1"/>
  <c r="B1060" i="3" s="1"/>
  <c r="B1061" i="3" s="1"/>
  <c r="B1062" i="3" s="1"/>
  <c r="B1063" i="3" s="1"/>
  <c r="B1064" i="3" s="1"/>
  <c r="B1065" i="3" s="1"/>
  <c r="B1066" i="3" s="1"/>
  <c r="B1067" i="3" s="1"/>
  <c r="B1069" i="3"/>
  <c r="B1070" i="3" s="1"/>
  <c r="B1071" i="3" s="1"/>
  <c r="B1072" i="3" s="1"/>
  <c r="B1073" i="3" s="1"/>
  <c r="B1074" i="3" s="1"/>
  <c r="B1076" i="3"/>
  <c r="B1077" i="3" s="1"/>
  <c r="B1078" i="3" s="1"/>
  <c r="B1079" i="3" s="1"/>
  <c r="B1080" i="3" s="1"/>
  <c r="B1081" i="3" s="1"/>
  <c r="B1082" i="3" s="1"/>
  <c r="B1083" i="3" s="1"/>
  <c r="B1084" i="3" s="1"/>
  <c r="B1085" i="3" s="1"/>
  <c r="B1086" i="3" s="1"/>
  <c r="B1087" i="3" s="1"/>
  <c r="B1088" i="3" s="1"/>
  <c r="B1089" i="3" s="1"/>
  <c r="B1090" i="3" s="1"/>
  <c r="B1091" i="3" s="1"/>
  <c r="B1092" i="3" s="1"/>
  <c r="B1093" i="3" s="1"/>
  <c r="B1094" i="3" s="1"/>
  <c r="B1095" i="3" s="1"/>
  <c r="B1096" i="3" s="1"/>
  <c r="B1097" i="3" s="1"/>
  <c r="B1098" i="3" s="1"/>
  <c r="B1099" i="3" s="1"/>
  <c r="B1100" i="3" s="1"/>
  <c r="B1101" i="3" s="1"/>
  <c r="B1102" i="3" s="1"/>
  <c r="B1103" i="3" s="1"/>
  <c r="B1104" i="3" s="1"/>
  <c r="B1105" i="3" s="1"/>
  <c r="B1106" i="3" s="1"/>
  <c r="B1107" i="3" s="1"/>
  <c r="B1108" i="3" s="1"/>
  <c r="B1109" i="3" s="1"/>
  <c r="B1111" i="3"/>
  <c r="B1112" i="3" s="1"/>
  <c r="B1113" i="3" s="1"/>
  <c r="B1114" i="3" s="1"/>
  <c r="B1115" i="3" s="1"/>
  <c r="B1116" i="3" s="1"/>
  <c r="B1117" i="3" s="1"/>
  <c r="B1118" i="3" s="1"/>
  <c r="B1119" i="3" s="1"/>
  <c r="B1120" i="3" s="1"/>
  <c r="B1121" i="3" s="1"/>
  <c r="B1122" i="3" s="1"/>
  <c r="B1123" i="3" s="1"/>
  <c r="B1124" i="3" s="1"/>
  <c r="B1125" i="3" s="1"/>
  <c r="B1126" i="3" s="1"/>
  <c r="B1127" i="3" s="1"/>
  <c r="B1128" i="3" s="1"/>
  <c r="B1129" i="3" s="1"/>
  <c r="B1130" i="3" s="1"/>
  <c r="B1131" i="3" s="1"/>
  <c r="B1132" i="3" s="1"/>
  <c r="B1133" i="3" s="1"/>
  <c r="B1135" i="3"/>
  <c r="B1136" i="3" s="1"/>
  <c r="B1137" i="3" s="1"/>
  <c r="B1138" i="3" s="1"/>
  <c r="B1139" i="3" s="1"/>
  <c r="B1140" i="3" s="1"/>
  <c r="B1141" i="3" s="1"/>
  <c r="B1142" i="3" s="1"/>
  <c r="B1143" i="3" s="1"/>
  <c r="B1144" i="3" s="1"/>
  <c r="B1145" i="3" s="1"/>
  <c r="B1146" i="3" s="1"/>
  <c r="B1147" i="3" s="1"/>
  <c r="B1148" i="3" s="1"/>
  <c r="B1149" i="3" s="1"/>
  <c r="B1150" i="3" s="1"/>
  <c r="B1151" i="3" s="1"/>
  <c r="B1152" i="3" s="1"/>
  <c r="B1153" i="3" s="1"/>
  <c r="B1154" i="3" s="1"/>
  <c r="B1155" i="3" s="1"/>
  <c r="B1156" i="3" s="1"/>
  <c r="B1157" i="3" s="1"/>
  <c r="B1158" i="3" s="1"/>
  <c r="B1159" i="3" s="1"/>
  <c r="B1160" i="3" s="1"/>
  <c r="B1161" i="3" s="1"/>
  <c r="B1162" i="3" s="1"/>
  <c r="B1163" i="3" s="1"/>
  <c r="B1164" i="3" s="1"/>
  <c r="B1165" i="3" s="1"/>
  <c r="B1166" i="3" s="1"/>
  <c r="B1167" i="3" s="1"/>
  <c r="B1168" i="3" s="1"/>
  <c r="B1169" i="3" s="1"/>
  <c r="B1170" i="3" s="1"/>
  <c r="B1171" i="3" s="1"/>
  <c r="B1172" i="3" s="1"/>
  <c r="B1173" i="3" s="1"/>
  <c r="B1174" i="3" s="1"/>
  <c r="B1175" i="3" s="1"/>
  <c r="B1176" i="3" s="1"/>
  <c r="B1177" i="3" s="1"/>
  <c r="B1178" i="3" s="1"/>
  <c r="B1179" i="3" s="1"/>
  <c r="B1180" i="3" s="1"/>
  <c r="B1181" i="3" s="1"/>
  <c r="B1182" i="3" s="1"/>
  <c r="B1183" i="3" s="1"/>
  <c r="B1184" i="3" s="1"/>
  <c r="B1185" i="3" s="1"/>
  <c r="B1186" i="3" s="1"/>
  <c r="B1187" i="3" s="1"/>
  <c r="B1188" i="3" s="1"/>
  <c r="B1189" i="3" s="1"/>
  <c r="B1190" i="3" s="1"/>
  <c r="B1191" i="3" s="1"/>
  <c r="B1192" i="3" s="1"/>
  <c r="B1193" i="3" s="1"/>
  <c r="B1194" i="3" s="1"/>
  <c r="B1195" i="3" s="1"/>
  <c r="B1196" i="3" s="1"/>
  <c r="B1197" i="3" s="1"/>
  <c r="B1198" i="3" s="1"/>
  <c r="B1199" i="3" s="1"/>
  <c r="B1200" i="3" s="1"/>
  <c r="B1201" i="3" s="1"/>
  <c r="B1202" i="3" s="1"/>
  <c r="B1203" i="3" s="1"/>
  <c r="B1204" i="3" s="1"/>
  <c r="B1205" i="3" s="1"/>
  <c r="B1206" i="3" s="1"/>
  <c r="B1207" i="3" s="1"/>
  <c r="B1208" i="3" s="1"/>
  <c r="B1209" i="3" s="1"/>
  <c r="B1211" i="3"/>
  <c r="B1212" i="3" s="1"/>
  <c r="B1213" i="3" s="1"/>
  <c r="B1215" i="3"/>
  <c r="B1216" i="3" s="1"/>
  <c r="B1217" i="3" s="1"/>
  <c r="B1218" i="3" s="1"/>
  <c r="B1219" i="3" s="1"/>
  <c r="B1220" i="3" s="1"/>
  <c r="B1221" i="3" s="1"/>
  <c r="B1222" i="3" s="1"/>
  <c r="B1223" i="3" s="1"/>
  <c r="B1224" i="3" s="1"/>
  <c r="B1225" i="3" s="1"/>
  <c r="B1226" i="3" s="1"/>
  <c r="B1227" i="3" s="1"/>
  <c r="B1228" i="3" s="1"/>
  <c r="B1229" i="3" s="1"/>
  <c r="B1230" i="3" s="1"/>
  <c r="B1231" i="3" s="1"/>
  <c r="B1232" i="3" s="1"/>
  <c r="B1233" i="3" s="1"/>
  <c r="B1234" i="3" s="1"/>
  <c r="B1235" i="3" s="1"/>
  <c r="B1236" i="3" s="1"/>
  <c r="B1237" i="3" s="1"/>
  <c r="B1238" i="3" s="1"/>
  <c r="B1239" i="3" s="1"/>
  <c r="B1240" i="3" s="1"/>
  <c r="B1241" i="3" s="1"/>
  <c r="B1242" i="3" s="1"/>
  <c r="B1243" i="3" s="1"/>
  <c r="B1244" i="3" s="1"/>
  <c r="B1245" i="3" s="1"/>
  <c r="B1246" i="3" s="1"/>
  <c r="B1247" i="3" s="1"/>
  <c r="B1249" i="3"/>
  <c r="B1250" i="3" s="1"/>
  <c r="B1252" i="3"/>
  <c r="B1253" i="3" s="1"/>
  <c r="B1254" i="3" s="1"/>
  <c r="B1255" i="3" s="1"/>
  <c r="B1256" i="3" s="1"/>
  <c r="B1257" i="3" s="1"/>
  <c r="B1258" i="3" s="1"/>
  <c r="B1259" i="3" s="1"/>
  <c r="B1260" i="3" s="1"/>
  <c r="B1261" i="3" s="1"/>
  <c r="B1262" i="3" s="1"/>
  <c r="B1264" i="3"/>
  <c r="B1265" i="3" s="1"/>
  <c r="B1266" i="3" s="1"/>
  <c r="B1268" i="3"/>
  <c r="B1269" i="3" s="1"/>
  <c r="B1270" i="3" s="1"/>
  <c r="B1271" i="3" s="1"/>
  <c r="B1272" i="3" s="1"/>
  <c r="B1275" i="3"/>
  <c r="B1276" i="3" s="1"/>
  <c r="B1277" i="3" s="1"/>
  <c r="B1278" i="3" s="1"/>
  <c r="B1279" i="3" s="1"/>
  <c r="B1280" i="3" s="1"/>
  <c r="B1281" i="3" s="1"/>
  <c r="B1282" i="3" s="1"/>
  <c r="B1284" i="3"/>
  <c r="B1285" i="3" s="1"/>
  <c r="B1286" i="3" s="1"/>
  <c r="B1287" i="3" s="1"/>
  <c r="B1288" i="3" s="1"/>
  <c r="B1289" i="3" s="1"/>
  <c r="B1290" i="3" s="1"/>
  <c r="B1291" i="3" s="1"/>
  <c r="B1292" i="3" s="1"/>
  <c r="B1293" i="3" s="1"/>
  <c r="B1294" i="3" s="1"/>
  <c r="B1295" i="3" s="1"/>
  <c r="B1296" i="3" s="1"/>
  <c r="B1297" i="3" s="1"/>
  <c r="B1298" i="3" s="1"/>
  <c r="B1299" i="3" s="1"/>
  <c r="B1300" i="3" s="1"/>
  <c r="B1301" i="3" s="1"/>
  <c r="B1302" i="3" s="1"/>
  <c r="B1303" i="3" s="1"/>
  <c r="B1304" i="3" s="1"/>
  <c r="B1305" i="3" s="1"/>
  <c r="B1306" i="3" s="1"/>
  <c r="B1308" i="3"/>
  <c r="B1309" i="3" s="1"/>
  <c r="B1310" i="3" s="1"/>
  <c r="B1311" i="3" s="1"/>
  <c r="B1312" i="3" s="1"/>
  <c r="B1313" i="3" s="1"/>
  <c r="B1315" i="3"/>
  <c r="B1316" i="3" s="1"/>
  <c r="B1317" i="3" s="1"/>
  <c r="B1318" i="3" s="1"/>
  <c r="B1319" i="3" s="1"/>
  <c r="B1320" i="3" s="1"/>
  <c r="B1321" i="3" s="1"/>
  <c r="B1322" i="3" s="1"/>
  <c r="B1323" i="3" s="1"/>
  <c r="B1324" i="3" s="1"/>
  <c r="B1326" i="3"/>
  <c r="B1327" i="3" s="1"/>
  <c r="B1328" i="3" s="1"/>
  <c r="B1329" i="3" s="1"/>
  <c r="B1330" i="3" s="1"/>
  <c r="B1331" i="3" s="1"/>
  <c r="B1333" i="3"/>
  <c r="B1334" i="3" s="1"/>
  <c r="B1335" i="3" s="1"/>
  <c r="B1336" i="3" s="1"/>
  <c r="B1338" i="3"/>
  <c r="B1339" i="3" s="1"/>
  <c r="B1340" i="3" s="1"/>
  <c r="B1341" i="3" s="1"/>
  <c r="B1342" i="3" s="1"/>
  <c r="B1343" i="3" s="1"/>
  <c r="B1344" i="3" s="1"/>
  <c r="B1345" i="3" s="1"/>
  <c r="B1347" i="3"/>
  <c r="B1348" i="3" s="1"/>
  <c r="B1350" i="3"/>
  <c r="B1351" i="3" s="1"/>
  <c r="B1352" i="3" s="1"/>
  <c r="B1353" i="3" s="1"/>
  <c r="B1354" i="3" s="1"/>
  <c r="B1355" i="3" s="1"/>
  <c r="B1356" i="3" s="1"/>
  <c r="B1357" i="3" s="1"/>
  <c r="B1358" i="3" s="1"/>
  <c r="B1360" i="3"/>
  <c r="B1362" i="3"/>
  <c r="B1363" i="3" s="1"/>
  <c r="B1364" i="3" s="1"/>
  <c r="B1365" i="3" s="1"/>
  <c r="B1366" i="3" s="1"/>
  <c r="B1368" i="3"/>
  <c r="B1369" i="3" s="1"/>
  <c r="B1370" i="3" s="1"/>
  <c r="B1371" i="3" s="1"/>
  <c r="B1372" i="3" s="1"/>
  <c r="B1373" i="3" s="1"/>
  <c r="B1374" i="3" s="1"/>
  <c r="B1376" i="3"/>
  <c r="B1377" i="3" s="1"/>
  <c r="B1378" i="3" s="1"/>
  <c r="B1379" i="3" s="1"/>
  <c r="B1380" i="3" s="1"/>
  <c r="B1381" i="3" s="1"/>
  <c r="B1382" i="3" s="1"/>
  <c r="B1383" i="3" s="1"/>
  <c r="B1384" i="3" s="1"/>
  <c r="B1385" i="3" s="1"/>
  <c r="B1386" i="3" s="1"/>
  <c r="B1387" i="3" s="1"/>
  <c r="B1388" i="3" s="1"/>
  <c r="B1390" i="3"/>
  <c r="B1391" i="3" s="1"/>
  <c r="B1392" i="3" s="1"/>
  <c r="B1393" i="3" s="1"/>
  <c r="B1394" i="3" s="1"/>
  <c r="B1395" i="3" s="1"/>
  <c r="B1396" i="3" s="1"/>
  <c r="B1398" i="3"/>
  <c r="B1399" i="3" s="1"/>
  <c r="B1400" i="3" s="1"/>
  <c r="B1401" i="3" s="1"/>
  <c r="B1402" i="3" s="1"/>
  <c r="B1403" i="3" s="1"/>
  <c r="B1404" i="3" s="1"/>
  <c r="B1406" i="3"/>
  <c r="B1407" i="3" s="1"/>
  <c r="B1408" i="3" s="1"/>
  <c r="B1409" i="3" s="1"/>
  <c r="B1410" i="3" s="1"/>
  <c r="B1411" i="3" s="1"/>
  <c r="B1412" i="3" s="1"/>
  <c r="B1413" i="3" s="1"/>
  <c r="B1414" i="3" s="1"/>
  <c r="B1415" i="3" s="1"/>
  <c r="B1416" i="3" s="1"/>
  <c r="B1417" i="3" s="1"/>
  <c r="B1418" i="3" s="1"/>
  <c r="B1419" i="3" s="1"/>
  <c r="B1420" i="3" s="1"/>
  <c r="B1421" i="3" s="1"/>
  <c r="B1422" i="3" s="1"/>
  <c r="B1423" i="3" s="1"/>
  <c r="B1424" i="3" s="1"/>
  <c r="B1425" i="3" s="1"/>
  <c r="B1426" i="3" s="1"/>
  <c r="B1427" i="3" s="1"/>
  <c r="B1428" i="3" s="1"/>
  <c r="B1429" i="3" s="1"/>
  <c r="B1430" i="3" s="1"/>
  <c r="B1431" i="3" s="1"/>
  <c r="B1432" i="3" s="1"/>
  <c r="B1433" i="3" s="1"/>
  <c r="B1434" i="3" s="1"/>
  <c r="B1435" i="3" s="1"/>
  <c r="B1436" i="3" s="1"/>
  <c r="B1437" i="3" s="1"/>
  <c r="B1438" i="3" s="1"/>
  <c r="B1439" i="3" s="1"/>
  <c r="B1441" i="3"/>
  <c r="B1442" i="3" s="1"/>
  <c r="B1443" i="3" s="1"/>
  <c r="B1444" i="3" s="1"/>
  <c r="B1445" i="3" s="1"/>
  <c r="B1446" i="3" s="1"/>
  <c r="B1447" i="3" s="1"/>
  <c r="B1448" i="3" s="1"/>
  <c r="B1449" i="3" s="1"/>
  <c r="B1450" i="3" s="1"/>
  <c r="B1451" i="3" s="1"/>
  <c r="B1452" i="3" s="1"/>
  <c r="B1453" i="3" s="1"/>
  <c r="B1454" i="3" s="1"/>
  <c r="B1455" i="3" s="1"/>
  <c r="B1456" i="3" s="1"/>
  <c r="B1457" i="3" s="1"/>
  <c r="B1458" i="3" s="1"/>
  <c r="B1459" i="3" s="1"/>
  <c r="B1460" i="3" s="1"/>
  <c r="B1463" i="3"/>
  <c r="B1465" i="3"/>
  <c r="B1466" i="3" s="1"/>
  <c r="B1467" i="3" s="1"/>
  <c r="B1468" i="3" s="1"/>
  <c r="B1469" i="3" s="1"/>
  <c r="B1470" i="3" s="1"/>
  <c r="B1471" i="3" s="1"/>
  <c r="B1472" i="3" s="1"/>
  <c r="B1473" i="3" s="1"/>
  <c r="B1474" i="3" s="1"/>
  <c r="B1476" i="3"/>
  <c r="B1477" i="3" s="1"/>
  <c r="B1478" i="3" s="1"/>
  <c r="B1479" i="3" s="1"/>
  <c r="B1480" i="3" s="1"/>
  <c r="B1481" i="3" s="1"/>
  <c r="B1482" i="3" s="1"/>
  <c r="B1483" i="3" s="1"/>
  <c r="B1484" i="3" s="1"/>
  <c r="B1485" i="3" s="1"/>
  <c r="B1486" i="3" s="1"/>
  <c r="B1487" i="3" s="1"/>
  <c r="B1488" i="3" s="1"/>
  <c r="B1489" i="3" s="1"/>
  <c r="B1490" i="3" s="1"/>
  <c r="B1491" i="3" s="1"/>
  <c r="B1492" i="3" s="1"/>
  <c r="B1493" i="3" s="1"/>
  <c r="B1494" i="3" s="1"/>
  <c r="B1495" i="3" s="1"/>
  <c r="B1497" i="3"/>
  <c r="B1498" i="3" s="1"/>
  <c r="B1499" i="3" s="1"/>
  <c r="B1500" i="3" s="1"/>
  <c r="B1501" i="3" s="1"/>
  <c r="B1502" i="3" s="1"/>
  <c r="B1503" i="3" s="1"/>
  <c r="B1504" i="3" s="1"/>
  <c r="B1505" i="3" s="1"/>
  <c r="B1506" i="3" s="1"/>
  <c r="B1507" i="3" s="1"/>
  <c r="B1508" i="3" s="1"/>
  <c r="B1509" i="3" s="1"/>
  <c r="B1510" i="3" s="1"/>
  <c r="B1511" i="3" s="1"/>
  <c r="B1512" i="3" s="1"/>
  <c r="B1513" i="3" s="1"/>
  <c r="B1514" i="3" s="1"/>
  <c r="B1515" i="3" s="1"/>
  <c r="B1518" i="3"/>
  <c r="B1519" i="3" s="1"/>
  <c r="B1520" i="3" s="1"/>
  <c r="B1521" i="3" s="1"/>
  <c r="B1522" i="3" s="1"/>
  <c r="B1523" i="3" s="1"/>
  <c r="B1524" i="3" s="1"/>
  <c r="B1525" i="3" s="1"/>
  <c r="B1526" i="3" s="1"/>
  <c r="B1527" i="3" s="1"/>
  <c r="B1528" i="3" s="1"/>
  <c r="B1529" i="3" s="1"/>
  <c r="B1530" i="3" s="1"/>
  <c r="B1531" i="3" s="1"/>
  <c r="B1532" i="3" s="1"/>
  <c r="B1533" i="3" s="1"/>
  <c r="B1534" i="3" s="1"/>
  <c r="B1535" i="3" s="1"/>
  <c r="B1536" i="3" s="1"/>
  <c r="B1537" i="3" s="1"/>
  <c r="B1538" i="3" s="1"/>
  <c r="B1539" i="3" s="1"/>
  <c r="B1540" i="3" s="1"/>
  <c r="B1541" i="3" s="1"/>
  <c r="B1542" i="3" s="1"/>
  <c r="B1543" i="3" s="1"/>
  <c r="B1544" i="3" s="1"/>
  <c r="B1545" i="3" s="1"/>
  <c r="B1546" i="3" s="1"/>
  <c r="B1547" i="3" s="1"/>
  <c r="B1548" i="3" s="1"/>
  <c r="B1549" i="3" s="1"/>
  <c r="B1550" i="3" s="1"/>
  <c r="B1551" i="3" s="1"/>
  <c r="B1552" i="3" s="1"/>
  <c r="B1553" i="3" s="1"/>
  <c r="B1554" i="3" s="1"/>
  <c r="B1555" i="3" s="1"/>
  <c r="B1556" i="3" s="1"/>
  <c r="B1557" i="3" s="1"/>
  <c r="B1558" i="3" s="1"/>
  <c r="B1559" i="3" s="1"/>
  <c r="B1560" i="3" s="1"/>
  <c r="B1562" i="3"/>
  <c r="B1563" i="3" s="1"/>
  <c r="B1564" i="3" s="1"/>
  <c r="B1565" i="3" s="1"/>
  <c r="B1566" i="3" s="1"/>
  <c r="B1567" i="3" s="1"/>
  <c r="B1568" i="3" s="1"/>
  <c r="B1569" i="3" s="1"/>
  <c r="B1570" i="3" s="1"/>
  <c r="B1571" i="3" s="1"/>
  <c r="B1572" i="3" s="1"/>
  <c r="B1573" i="3" s="1"/>
  <c r="B1575" i="3"/>
  <c r="B1576" i="3" s="1"/>
  <c r="B1577" i="3" s="1"/>
  <c r="B1578" i="3" s="1"/>
  <c r="B1579" i="3" s="1"/>
  <c r="B1580" i="3" s="1"/>
  <c r="B1581" i="3" s="1"/>
  <c r="B1583" i="3"/>
  <c r="B1584" i="3" s="1"/>
  <c r="B1585" i="3" s="1"/>
  <c r="B1586" i="3" s="1"/>
  <c r="B1587" i="3" s="1"/>
  <c r="B1588" i="3" s="1"/>
  <c r="B1589" i="3" s="1"/>
  <c r="B1591" i="3"/>
  <c r="B1592" i="3" s="1"/>
  <c r="B1593" i="3" s="1"/>
  <c r="B1594" i="3" s="1"/>
  <c r="B1595" i="3" s="1"/>
  <c r="B1597" i="3"/>
  <c r="B1598" i="3" s="1"/>
  <c r="B1599" i="3" s="1"/>
  <c r="B1604" i="3"/>
  <c r="B1606" i="3"/>
  <c r="B1607" i="3" s="1"/>
  <c r="B1608" i="3" s="1"/>
  <c r="B1609" i="3" s="1"/>
  <c r="B1610" i="3" s="1"/>
  <c r="B1611" i="3" s="1"/>
  <c r="B1612" i="3" s="1"/>
  <c r="B1613" i="3" s="1"/>
  <c r="B1614" i="3" s="1"/>
  <c r="B1615" i="3" s="1"/>
  <c r="B1616" i="3" s="1"/>
  <c r="B1617" i="3" s="1"/>
  <c r="B1618" i="3" s="1"/>
  <c r="B1619" i="3" s="1"/>
  <c r="B1620" i="3" s="1"/>
  <c r="B1621" i="3" s="1"/>
  <c r="B1623" i="3"/>
  <c r="B1624" i="3" s="1"/>
  <c r="B1625" i="3" s="1"/>
  <c r="B1626" i="3" s="1"/>
  <c r="B1628" i="3"/>
  <c r="B1629" i="3" s="1"/>
  <c r="B1630" i="3" s="1"/>
  <c r="B1631" i="3" s="1"/>
  <c r="B1632" i="3" s="1"/>
  <c r="B1633" i="3" s="1"/>
  <c r="B1634" i="3" s="1"/>
  <c r="B1635" i="3" s="1"/>
  <c r="B1636" i="3" s="1"/>
  <c r="B1637" i="3" s="1"/>
  <c r="B1638" i="3" s="1"/>
  <c r="B1639" i="3" s="1"/>
  <c r="B1640" i="3" s="1"/>
  <c r="B1641" i="3" s="1"/>
  <c r="B1643" i="3"/>
  <c r="B1644" i="3" s="1"/>
  <c r="B1645" i="3" s="1"/>
  <c r="B1646" i="3" s="1"/>
  <c r="B1647" i="3" s="1"/>
  <c r="B1648" i="3" s="1"/>
  <c r="B1649" i="3" s="1"/>
  <c r="B1650" i="3" s="1"/>
  <c r="B1651" i="3" s="1"/>
  <c r="B1652" i="3" s="1"/>
  <c r="B1653" i="3" s="1"/>
  <c r="B1654" i="3" s="1"/>
  <c r="B1655" i="3" s="1"/>
  <c r="B1656" i="3" s="1"/>
  <c r="B1657" i="3" s="1"/>
  <c r="B1658" i="3" s="1"/>
  <c r="B1659" i="3" s="1"/>
  <c r="B1660" i="3" s="1"/>
  <c r="B1661" i="3" s="1"/>
  <c r="B1662" i="3" s="1"/>
  <c r="B1663" i="3" s="1"/>
  <c r="B1664" i="3" s="1"/>
  <c r="B1665" i="3" s="1"/>
  <c r="B1667" i="3"/>
  <c r="B1668" i="3" s="1"/>
  <c r="B1669" i="3" s="1"/>
  <c r="B1670" i="3" s="1"/>
  <c r="B1672" i="3"/>
  <c r="B1675" i="3"/>
  <c r="B1676" i="3" s="1"/>
  <c r="B1677" i="3" s="1"/>
  <c r="B1678" i="3" s="1"/>
  <c r="B1679" i="3" s="1"/>
  <c r="B1680" i="3" s="1"/>
  <c r="B1681" i="3" s="1"/>
  <c r="B1682" i="3" s="1"/>
  <c r="B1683" i="3" s="1"/>
  <c r="B1684" i="3" s="1"/>
  <c r="B1685" i="3" s="1"/>
  <c r="B1686" i="3" s="1"/>
  <c r="B1687" i="3" s="1"/>
  <c r="B1688" i="3" s="1"/>
  <c r="B1689" i="3" s="1"/>
  <c r="B1690" i="3" s="1"/>
  <c r="B1691" i="3" s="1"/>
  <c r="B1692" i="3" s="1"/>
  <c r="B1693" i="3" s="1"/>
  <c r="B1694" i="3" s="1"/>
  <c r="B1697" i="3"/>
  <c r="B1698" i="3" s="1"/>
  <c r="B1699" i="3" s="1"/>
  <c r="B1700" i="3" s="1"/>
  <c r="B1701" i="3" s="1"/>
  <c r="B1702" i="3" s="1"/>
  <c r="B1703" i="3" s="1"/>
  <c r="B1704" i="3" s="1"/>
  <c r="B1705" i="3" s="1"/>
  <c r="B1706" i="3" s="1"/>
  <c r="B1707" i="3" s="1"/>
  <c r="B1708" i="3" s="1"/>
  <c r="B1709" i="3" s="1"/>
  <c r="B1710" i="3" s="1"/>
  <c r="B1711" i="3" s="1"/>
  <c r="B1712" i="3" s="1"/>
  <c r="B1714" i="3"/>
  <c r="B1716" i="3"/>
  <c r="B1717" i="3" s="1"/>
  <c r="B1718" i="3" s="1"/>
  <c r="B1720" i="3"/>
  <c r="B1721" i="3" s="1"/>
  <c r="B1722" i="3" s="1"/>
  <c r="B1723" i="3" s="1"/>
  <c r="B1724" i="3" s="1"/>
  <c r="B1725" i="3" s="1"/>
  <c r="B1726" i="3" s="1"/>
  <c r="B1727" i="3" s="1"/>
  <c r="B1728" i="3" s="1"/>
  <c r="B1729" i="3" s="1"/>
  <c r="B1730" i="3" s="1"/>
  <c r="B1731" i="3" s="1"/>
  <c r="B1732" i="3" s="1"/>
  <c r="B1733" i="3" s="1"/>
  <c r="B1734" i="3" s="1"/>
  <c r="B1735" i="3" s="1"/>
  <c r="B1736" i="3" s="1"/>
  <c r="B1737" i="3" s="1"/>
  <c r="B1738" i="3" s="1"/>
  <c r="B1739" i="3" s="1"/>
  <c r="B1740" i="3" s="1"/>
  <c r="B1741" i="3" s="1"/>
  <c r="B1742" i="3" s="1"/>
  <c r="B1743" i="3" s="1"/>
  <c r="B1744" i="3" s="1"/>
  <c r="B1745" i="3" s="1"/>
  <c r="B1746" i="3" s="1"/>
  <c r="B1747" i="3" s="1"/>
  <c r="B1748" i="3" s="1"/>
  <c r="B1749" i="3" s="1"/>
  <c r="B1750" i="3" s="1"/>
  <c r="B1751" i="3" s="1"/>
  <c r="B1752" i="3" s="1"/>
  <c r="B1753" i="3" s="1"/>
  <c r="B1754" i="3" s="1"/>
  <c r="B1755" i="3" s="1"/>
  <c r="B1756" i="3" s="1"/>
  <c r="B1757" i="3" s="1"/>
  <c r="B1758" i="3" s="1"/>
  <c r="B1759" i="3" s="1"/>
  <c r="B1760" i="3" s="1"/>
  <c r="B1761" i="3" s="1"/>
  <c r="B1762" i="3" s="1"/>
  <c r="B1763" i="3" s="1"/>
  <c r="B1764" i="3" s="1"/>
  <c r="B1765" i="3" s="1"/>
  <c r="B1766" i="3" s="1"/>
  <c r="B1767" i="3" s="1"/>
  <c r="B1768" i="3" s="1"/>
  <c r="B1769" i="3" s="1"/>
  <c r="B1770" i="3" s="1"/>
  <c r="B1771" i="3" s="1"/>
  <c r="B1772" i="3" s="1"/>
  <c r="B1773" i="3" s="1"/>
  <c r="B1774" i="3" s="1"/>
  <c r="B1775" i="3" s="1"/>
  <c r="B1776" i="3" s="1"/>
  <c r="B1777" i="3" s="1"/>
  <c r="B1778" i="3" s="1"/>
  <c r="B1779" i="3" s="1"/>
  <c r="B1780" i="3" s="1"/>
  <c r="B1781" i="3" s="1"/>
  <c r="B1782" i="3" s="1"/>
  <c r="B1783" i="3" s="1"/>
  <c r="B1784" i="3" s="1"/>
  <c r="B1785" i="3" s="1"/>
  <c r="B1786" i="3" s="1"/>
  <c r="B1787" i="3" s="1"/>
  <c r="B1788" i="3" s="1"/>
  <c r="B1789" i="3" s="1"/>
  <c r="B1790" i="3" s="1"/>
  <c r="B1792" i="3"/>
  <c r="B1793" i="3" s="1"/>
  <c r="B1794" i="3" s="1"/>
  <c r="B1796" i="3"/>
  <c r="B1797" i="3" s="1"/>
  <c r="B1798" i="3" s="1"/>
  <c r="B1799" i="3" s="1"/>
  <c r="B1800" i="3" s="1"/>
  <c r="B1801" i="3" s="1"/>
  <c r="B1803" i="3"/>
  <c r="B1804" i="3" s="1"/>
  <c r="B1805" i="3" s="1"/>
  <c r="B1806" i="3" s="1"/>
  <c r="B1807" i="3" s="1"/>
  <c r="B1808" i="3" s="1"/>
  <c r="B1809" i="3" s="1"/>
  <c r="B1811" i="3"/>
  <c r="B1812" i="3" s="1"/>
  <c r="B1815" i="3"/>
  <c r="B1816" i="3" s="1"/>
  <c r="B1819" i="3"/>
  <c r="B1820" i="3" s="1"/>
  <c r="B1822" i="3"/>
  <c r="B1823" i="3" s="1"/>
  <c r="B1824" i="3" s="1"/>
  <c r="B1825" i="3" s="1"/>
  <c r="B1826" i="3" s="1"/>
  <c r="B1827" i="3" s="1"/>
  <c r="B1828" i="3" s="1"/>
  <c r="B1829" i="3" s="1"/>
  <c r="B1831" i="3"/>
  <c r="B1832" i="3" s="1"/>
  <c r="B1833" i="3" s="1"/>
  <c r="B1834" i="3" s="1"/>
  <c r="B1835" i="3" s="1"/>
  <c r="B1836" i="3" s="1"/>
  <c r="B1837" i="3" s="1"/>
  <c r="B1838" i="3" s="1"/>
  <c r="B1839" i="3" s="1"/>
  <c r="B1840" i="3" s="1"/>
  <c r="B1841" i="3" s="1"/>
  <c r="B1842" i="3" s="1"/>
  <c r="B1843" i="3" s="1"/>
  <c r="B1844" i="3" s="1"/>
  <c r="B1845" i="3" s="1"/>
  <c r="C913" i="3"/>
  <c r="C914" i="3" s="1"/>
  <c r="C916" i="3"/>
  <c r="C917" i="3" s="1"/>
  <c r="C919" i="3"/>
  <c r="C920" i="3" s="1"/>
  <c r="C921" i="3" s="1"/>
  <c r="C922" i="3" s="1"/>
  <c r="C925" i="3"/>
  <c r="C927" i="3"/>
  <c r="C928" i="3" s="1"/>
  <c r="C929" i="3" s="1"/>
  <c r="C930" i="3" s="1"/>
  <c r="C932" i="3"/>
  <c r="C934" i="3"/>
  <c r="C935" i="3" s="1"/>
  <c r="C936" i="3" s="1"/>
  <c r="C937" i="3" s="1"/>
  <c r="C938" i="3" s="1"/>
  <c r="C939" i="3" s="1"/>
  <c r="C940" i="3" s="1"/>
  <c r="C941" i="3" s="1"/>
  <c r="C942" i="3" s="1"/>
  <c r="C944" i="3"/>
  <c r="C946" i="3"/>
  <c r="C949" i="3"/>
  <c r="C950" i="3" s="1"/>
  <c r="C951" i="3" s="1"/>
  <c r="C952" i="3" s="1"/>
  <c r="C953" i="3" s="1"/>
  <c r="C955" i="3"/>
  <c r="C956" i="3" s="1"/>
  <c r="C957" i="3" s="1"/>
  <c r="C958" i="3" s="1"/>
  <c r="C959" i="3" s="1"/>
  <c r="C960" i="3" s="1"/>
  <c r="C961" i="3" s="1"/>
  <c r="C963" i="3"/>
  <c r="C964" i="3" s="1"/>
  <c r="C965" i="3" s="1"/>
  <c r="C966" i="3" s="1"/>
  <c r="C967" i="3" s="1"/>
  <c r="C968" i="3" s="1"/>
  <c r="C969" i="3" s="1"/>
  <c r="C970" i="3" s="1"/>
  <c r="C971" i="3" s="1"/>
  <c r="C972" i="3" s="1"/>
  <c r="C973" i="3" s="1"/>
  <c r="C974" i="3" s="1"/>
  <c r="C975" i="3" s="1"/>
  <c r="C977" i="3"/>
  <c r="C978" i="3" s="1"/>
  <c r="C980" i="3"/>
  <c r="C981" i="3" s="1"/>
  <c r="C982" i="3" s="1"/>
  <c r="C984" i="3"/>
  <c r="C985" i="3" s="1"/>
  <c r="C986" i="3" s="1"/>
  <c r="C988" i="3"/>
  <c r="C989" i="3" s="1"/>
  <c r="C991" i="3"/>
  <c r="C992" i="3" s="1"/>
  <c r="C993" i="3" s="1"/>
  <c r="C995" i="3"/>
  <c r="C996" i="3" s="1"/>
  <c r="C997" i="3" s="1"/>
  <c r="C998" i="3" s="1"/>
  <c r="C1000" i="3"/>
  <c r="C1001" i="3" s="1"/>
  <c r="C1002" i="3" s="1"/>
  <c r="C1003" i="3" s="1"/>
  <c r="C1004" i="3" s="1"/>
  <c r="C1005" i="3" s="1"/>
  <c r="C1006" i="3" s="1"/>
  <c r="C1007" i="3" s="1"/>
  <c r="C1008" i="3" s="1"/>
  <c r="C1009" i="3" s="1"/>
  <c r="C1010" i="3" s="1"/>
  <c r="C1011" i="3" s="1"/>
  <c r="C1012" i="3" s="1"/>
  <c r="C1013" i="3" s="1"/>
  <c r="C1014" i="3" s="1"/>
  <c r="C1015" i="3" s="1"/>
  <c r="C1016" i="3" s="1"/>
  <c r="C1017" i="3" s="1"/>
  <c r="C1018" i="3" s="1"/>
  <c r="C1020" i="3"/>
  <c r="C1021" i="3" s="1"/>
  <c r="C1022" i="3" s="1"/>
  <c r="C1023" i="3" s="1"/>
  <c r="C1024" i="3" s="1"/>
  <c r="C1025" i="3" s="1"/>
  <c r="C1026" i="3" s="1"/>
  <c r="C1027" i="3" s="1"/>
  <c r="C1028" i="3" s="1"/>
  <c r="C1029" i="3" s="1"/>
  <c r="C1030" i="3" s="1"/>
  <c r="C1031" i="3" s="1"/>
  <c r="C1032" i="3" s="1"/>
  <c r="C1033" i="3" s="1"/>
  <c r="C1034" i="3" s="1"/>
  <c r="C1035" i="3" s="1"/>
  <c r="C1036" i="3" s="1"/>
  <c r="C1037" i="3" s="1"/>
  <c r="C1038" i="3" s="1"/>
  <c r="C1039" i="3" s="1"/>
  <c r="C1054" i="3"/>
  <c r="C1055" i="3" s="1"/>
  <c r="C1058" i="3"/>
  <c r="C1059" i="3" s="1"/>
  <c r="C1060" i="3" s="1"/>
  <c r="C1061" i="3" s="1"/>
  <c r="C1062" i="3" s="1"/>
  <c r="C1063" i="3" s="1"/>
  <c r="C1064" i="3" s="1"/>
  <c r="C1065" i="3" s="1"/>
  <c r="C1066" i="3" s="1"/>
  <c r="C1067" i="3" s="1"/>
  <c r="C1069" i="3"/>
  <c r="C1070" i="3" s="1"/>
  <c r="C1071" i="3" s="1"/>
  <c r="C1072" i="3" s="1"/>
  <c r="C1073" i="3" s="1"/>
  <c r="C1074" i="3" s="1"/>
  <c r="C1076" i="3"/>
  <c r="C1077" i="3" s="1"/>
  <c r="C1078" i="3" s="1"/>
  <c r="C1079" i="3" s="1"/>
  <c r="C1080" i="3" s="1"/>
  <c r="C1081" i="3" s="1"/>
  <c r="C1082" i="3" s="1"/>
  <c r="C1083" i="3" s="1"/>
  <c r="C1084" i="3" s="1"/>
  <c r="C1085" i="3" s="1"/>
  <c r="C1086" i="3" s="1"/>
  <c r="C1087" i="3" s="1"/>
  <c r="C1088" i="3" s="1"/>
  <c r="C1089" i="3" s="1"/>
  <c r="C1090" i="3" s="1"/>
  <c r="C1091" i="3" s="1"/>
  <c r="C1092" i="3" s="1"/>
  <c r="C1093" i="3" s="1"/>
  <c r="C1094" i="3" s="1"/>
  <c r="C1095" i="3" s="1"/>
  <c r="C1096" i="3" s="1"/>
  <c r="C1097" i="3" s="1"/>
  <c r="C1098" i="3" s="1"/>
  <c r="C1099" i="3" s="1"/>
  <c r="C1100" i="3" s="1"/>
  <c r="C1101" i="3" s="1"/>
  <c r="C1102" i="3" s="1"/>
  <c r="C1103" i="3" s="1"/>
  <c r="C1104" i="3" s="1"/>
  <c r="C1105" i="3" s="1"/>
  <c r="C1106" i="3" s="1"/>
  <c r="C1107" i="3" s="1"/>
  <c r="C1108" i="3" s="1"/>
  <c r="C1109" i="3" s="1"/>
  <c r="C1111" i="3"/>
  <c r="C1112" i="3" s="1"/>
  <c r="C1113" i="3" s="1"/>
  <c r="C1114" i="3" s="1"/>
  <c r="C1115" i="3" s="1"/>
  <c r="C1116" i="3" s="1"/>
  <c r="C1117" i="3" s="1"/>
  <c r="C1118" i="3" s="1"/>
  <c r="C1119" i="3" s="1"/>
  <c r="C1120" i="3" s="1"/>
  <c r="C1121" i="3" s="1"/>
  <c r="C1122" i="3" s="1"/>
  <c r="C1123" i="3" s="1"/>
  <c r="C1124" i="3" s="1"/>
  <c r="C1125" i="3" s="1"/>
  <c r="C1126" i="3" s="1"/>
  <c r="C1127" i="3" s="1"/>
  <c r="C1128" i="3" s="1"/>
  <c r="C1129" i="3" s="1"/>
  <c r="C1130" i="3" s="1"/>
  <c r="C1131" i="3" s="1"/>
  <c r="C1132" i="3" s="1"/>
  <c r="C1133" i="3" s="1"/>
  <c r="C1135" i="3"/>
  <c r="C1136" i="3" s="1"/>
  <c r="C1137" i="3" s="1"/>
  <c r="C1138" i="3" s="1"/>
  <c r="C1139" i="3" s="1"/>
  <c r="C1140" i="3" s="1"/>
  <c r="C1141" i="3" s="1"/>
  <c r="C1142" i="3" s="1"/>
  <c r="C1143" i="3" s="1"/>
  <c r="C1144" i="3" s="1"/>
  <c r="C1145" i="3" s="1"/>
  <c r="C1146" i="3" s="1"/>
  <c r="C1147" i="3" s="1"/>
  <c r="C1148" i="3" s="1"/>
  <c r="C1149" i="3" s="1"/>
  <c r="C1150" i="3" s="1"/>
  <c r="C1151" i="3" s="1"/>
  <c r="C1152" i="3" s="1"/>
  <c r="C1153" i="3" s="1"/>
  <c r="C1154" i="3" s="1"/>
  <c r="C1155" i="3" s="1"/>
  <c r="C1156" i="3" s="1"/>
  <c r="C1157" i="3" s="1"/>
  <c r="C1158" i="3" s="1"/>
  <c r="C1159" i="3" s="1"/>
  <c r="C1160" i="3" s="1"/>
  <c r="C1161" i="3" s="1"/>
  <c r="C1162" i="3" s="1"/>
  <c r="C1163" i="3" s="1"/>
  <c r="C1164" i="3" s="1"/>
  <c r="C1165" i="3" s="1"/>
  <c r="C1166" i="3" s="1"/>
  <c r="C1167" i="3" s="1"/>
  <c r="C1168" i="3" s="1"/>
  <c r="C1169" i="3" s="1"/>
  <c r="C1170" i="3" s="1"/>
  <c r="C1171" i="3" s="1"/>
  <c r="C1172" i="3" s="1"/>
  <c r="C1173" i="3" s="1"/>
  <c r="C1174" i="3" s="1"/>
  <c r="C1175" i="3" s="1"/>
  <c r="C1176" i="3" s="1"/>
  <c r="C1177" i="3" s="1"/>
  <c r="C1178" i="3" s="1"/>
  <c r="C1179" i="3" s="1"/>
  <c r="C1180" i="3" s="1"/>
  <c r="C1181" i="3" s="1"/>
  <c r="C1182" i="3" s="1"/>
  <c r="C1183" i="3" s="1"/>
  <c r="C1184" i="3" s="1"/>
  <c r="C1185" i="3" s="1"/>
  <c r="C1186" i="3" s="1"/>
  <c r="C1187" i="3" s="1"/>
  <c r="C1188" i="3" s="1"/>
  <c r="C1189" i="3" s="1"/>
  <c r="C1190" i="3" s="1"/>
  <c r="C1191" i="3" s="1"/>
  <c r="C1192" i="3" s="1"/>
  <c r="C1193" i="3" s="1"/>
  <c r="C1194" i="3" s="1"/>
  <c r="C1195" i="3" s="1"/>
  <c r="C1196" i="3" s="1"/>
  <c r="C1197" i="3" s="1"/>
  <c r="C1198" i="3" s="1"/>
  <c r="C1199" i="3" s="1"/>
  <c r="C1200" i="3" s="1"/>
  <c r="C1201" i="3" s="1"/>
  <c r="C1202" i="3" s="1"/>
  <c r="C1203" i="3" s="1"/>
  <c r="C1204" i="3" s="1"/>
  <c r="C1205" i="3" s="1"/>
  <c r="C1206" i="3" s="1"/>
  <c r="C1207" i="3" s="1"/>
  <c r="C1208" i="3" s="1"/>
  <c r="C1209" i="3" s="1"/>
  <c r="C1211" i="3"/>
  <c r="C1212" i="3" s="1"/>
  <c r="C1213" i="3" s="1"/>
  <c r="C1215" i="3"/>
  <c r="C1216" i="3" s="1"/>
  <c r="C1217" i="3" s="1"/>
  <c r="C1218" i="3" s="1"/>
  <c r="C1219" i="3" s="1"/>
  <c r="C1220" i="3" s="1"/>
  <c r="C1221" i="3" s="1"/>
  <c r="C1222" i="3" s="1"/>
  <c r="C1223" i="3" s="1"/>
  <c r="C1224" i="3" s="1"/>
  <c r="C1225" i="3" s="1"/>
  <c r="C1226" i="3" s="1"/>
  <c r="C1227" i="3" s="1"/>
  <c r="C1228" i="3" s="1"/>
  <c r="C1229" i="3" s="1"/>
  <c r="C1230" i="3" s="1"/>
  <c r="C1231" i="3" s="1"/>
  <c r="C1232" i="3" s="1"/>
  <c r="C1233" i="3" s="1"/>
  <c r="C1234" i="3" s="1"/>
  <c r="C1235" i="3" s="1"/>
  <c r="C1236" i="3" s="1"/>
  <c r="C1237" i="3" s="1"/>
  <c r="C1238" i="3" s="1"/>
  <c r="C1239" i="3" s="1"/>
  <c r="C1240" i="3" s="1"/>
  <c r="C1241" i="3" s="1"/>
  <c r="C1242" i="3" s="1"/>
  <c r="C1243" i="3" s="1"/>
  <c r="C1244" i="3" s="1"/>
  <c r="C1245" i="3" s="1"/>
  <c r="C1246" i="3" s="1"/>
  <c r="C1247" i="3" s="1"/>
  <c r="C1249" i="3"/>
  <c r="C1250" i="3" s="1"/>
  <c r="C1252" i="3"/>
  <c r="C1253" i="3" s="1"/>
  <c r="C1254" i="3" s="1"/>
  <c r="C1255" i="3" s="1"/>
  <c r="C1256" i="3" s="1"/>
  <c r="C1257" i="3" s="1"/>
  <c r="C1258" i="3" s="1"/>
  <c r="C1259" i="3" s="1"/>
  <c r="C1260" i="3" s="1"/>
  <c r="C1261" i="3" s="1"/>
  <c r="C1262" i="3" s="1"/>
  <c r="C1264" i="3"/>
  <c r="C1265" i="3" s="1"/>
  <c r="C1266" i="3" s="1"/>
  <c r="C1268" i="3"/>
  <c r="C1269" i="3" s="1"/>
  <c r="C1270" i="3" s="1"/>
  <c r="C1271" i="3" s="1"/>
  <c r="C1272" i="3" s="1"/>
  <c r="C1275" i="3"/>
  <c r="C1276" i="3" s="1"/>
  <c r="C1277" i="3" s="1"/>
  <c r="C1278" i="3" s="1"/>
  <c r="C1279" i="3" s="1"/>
  <c r="C1280" i="3" s="1"/>
  <c r="C1281" i="3" s="1"/>
  <c r="C1282" i="3" s="1"/>
  <c r="C1284" i="3"/>
  <c r="C1285" i="3" s="1"/>
  <c r="C1286" i="3" s="1"/>
  <c r="C1287" i="3" s="1"/>
  <c r="C1288" i="3" s="1"/>
  <c r="C1289" i="3" s="1"/>
  <c r="C1290" i="3" s="1"/>
  <c r="C1291" i="3" s="1"/>
  <c r="C1292" i="3" s="1"/>
  <c r="C1293" i="3" s="1"/>
  <c r="C1294" i="3" s="1"/>
  <c r="C1295" i="3" s="1"/>
  <c r="C1296" i="3" s="1"/>
  <c r="C1297" i="3" s="1"/>
  <c r="C1298" i="3" s="1"/>
  <c r="C1299" i="3" s="1"/>
  <c r="C1300" i="3" s="1"/>
  <c r="C1301" i="3" s="1"/>
  <c r="C1302" i="3" s="1"/>
  <c r="C1303" i="3" s="1"/>
  <c r="C1304" i="3" s="1"/>
  <c r="C1305" i="3" s="1"/>
  <c r="C1306" i="3" s="1"/>
  <c r="C1308" i="3"/>
  <c r="C1309" i="3" s="1"/>
  <c r="C1310" i="3" s="1"/>
  <c r="C1311" i="3" s="1"/>
  <c r="C1312" i="3" s="1"/>
  <c r="C1313" i="3" s="1"/>
  <c r="C1315" i="3"/>
  <c r="C1316" i="3" s="1"/>
  <c r="C1317" i="3" s="1"/>
  <c r="C1318" i="3" s="1"/>
  <c r="C1319" i="3" s="1"/>
  <c r="C1320" i="3" s="1"/>
  <c r="C1321" i="3" s="1"/>
  <c r="C1322" i="3" s="1"/>
  <c r="C1323" i="3" s="1"/>
  <c r="C1324" i="3" s="1"/>
  <c r="C1326" i="3"/>
  <c r="C1327" i="3" s="1"/>
  <c r="C1328" i="3" s="1"/>
  <c r="C1329" i="3" s="1"/>
  <c r="C1330" i="3" s="1"/>
  <c r="C1331" i="3" s="1"/>
  <c r="C1333" i="3"/>
  <c r="C1334" i="3" s="1"/>
  <c r="C1335" i="3" s="1"/>
  <c r="C1336" i="3" s="1"/>
  <c r="C1338" i="3"/>
  <c r="C1339" i="3" s="1"/>
  <c r="C1340" i="3" s="1"/>
  <c r="C1341" i="3" s="1"/>
  <c r="C1342" i="3" s="1"/>
  <c r="C1343" i="3" s="1"/>
  <c r="C1344" i="3" s="1"/>
  <c r="C1345" i="3" s="1"/>
  <c r="C1347" i="3"/>
  <c r="C1348" i="3" s="1"/>
  <c r="C1350" i="3"/>
  <c r="C1351" i="3" s="1"/>
  <c r="C1352" i="3" s="1"/>
  <c r="C1353" i="3" s="1"/>
  <c r="C1354" i="3" s="1"/>
  <c r="C1355" i="3" s="1"/>
  <c r="C1356" i="3" s="1"/>
  <c r="C1357" i="3" s="1"/>
  <c r="C1358" i="3" s="1"/>
  <c r="C1360" i="3"/>
  <c r="C1362" i="3"/>
  <c r="C1363" i="3" s="1"/>
  <c r="C1364" i="3" s="1"/>
  <c r="C1365" i="3" s="1"/>
  <c r="C1366" i="3" s="1"/>
  <c r="C1368" i="3"/>
  <c r="C1369" i="3" s="1"/>
  <c r="C1370" i="3" s="1"/>
  <c r="C1371" i="3" s="1"/>
  <c r="C1372" i="3" s="1"/>
  <c r="C1373" i="3" s="1"/>
  <c r="C1374" i="3" s="1"/>
  <c r="C1376" i="3"/>
  <c r="C1377" i="3" s="1"/>
  <c r="C1378" i="3" s="1"/>
  <c r="C1379" i="3" s="1"/>
  <c r="C1380" i="3" s="1"/>
  <c r="C1381" i="3" s="1"/>
  <c r="C1382" i="3" s="1"/>
  <c r="C1383" i="3" s="1"/>
  <c r="C1384" i="3" s="1"/>
  <c r="C1385" i="3" s="1"/>
  <c r="C1386" i="3" s="1"/>
  <c r="C1387" i="3" s="1"/>
  <c r="C1388" i="3" s="1"/>
  <c r="C1390" i="3"/>
  <c r="C1391" i="3" s="1"/>
  <c r="C1392" i="3" s="1"/>
  <c r="C1393" i="3" s="1"/>
  <c r="C1394" i="3" s="1"/>
  <c r="C1395" i="3" s="1"/>
  <c r="C1396" i="3" s="1"/>
  <c r="C1398" i="3"/>
  <c r="C1399" i="3" s="1"/>
  <c r="C1400" i="3" s="1"/>
  <c r="C1401" i="3" s="1"/>
  <c r="C1402" i="3" s="1"/>
  <c r="C1403" i="3" s="1"/>
  <c r="C1404" i="3" s="1"/>
  <c r="C1406" i="3"/>
  <c r="C1407" i="3" s="1"/>
  <c r="C1408" i="3" s="1"/>
  <c r="C1409" i="3" s="1"/>
  <c r="C1410" i="3" s="1"/>
  <c r="C1411" i="3" s="1"/>
  <c r="C1412" i="3" s="1"/>
  <c r="C1413" i="3" s="1"/>
  <c r="C1414" i="3" s="1"/>
  <c r="C1415" i="3" s="1"/>
  <c r="C1416" i="3" s="1"/>
  <c r="C1417" i="3" s="1"/>
  <c r="C1418" i="3" s="1"/>
  <c r="C1419" i="3" s="1"/>
  <c r="C1420" i="3" s="1"/>
  <c r="C1421" i="3" s="1"/>
  <c r="C1422" i="3" s="1"/>
  <c r="C1423" i="3" s="1"/>
  <c r="C1424" i="3" s="1"/>
  <c r="C1425" i="3" s="1"/>
  <c r="C1426" i="3" s="1"/>
  <c r="C1427" i="3" s="1"/>
  <c r="C1428" i="3" s="1"/>
  <c r="C1429" i="3" s="1"/>
  <c r="C1430" i="3" s="1"/>
  <c r="C1431" i="3" s="1"/>
  <c r="C1432" i="3" s="1"/>
  <c r="C1433" i="3" s="1"/>
  <c r="C1434" i="3" s="1"/>
  <c r="C1435" i="3" s="1"/>
  <c r="C1436" i="3" s="1"/>
  <c r="C1437" i="3" s="1"/>
  <c r="C1438" i="3" s="1"/>
  <c r="C1439" i="3" s="1"/>
  <c r="C1441" i="3"/>
  <c r="C1442" i="3" s="1"/>
  <c r="C1443" i="3" s="1"/>
  <c r="C1444" i="3" s="1"/>
  <c r="C1445" i="3" s="1"/>
  <c r="C1446" i="3" s="1"/>
  <c r="C1447" i="3" s="1"/>
  <c r="C1448" i="3" s="1"/>
  <c r="C1449" i="3" s="1"/>
  <c r="C1450" i="3" s="1"/>
  <c r="C1451" i="3" s="1"/>
  <c r="C1452" i="3" s="1"/>
  <c r="C1453" i="3" s="1"/>
  <c r="C1454" i="3" s="1"/>
  <c r="C1455" i="3" s="1"/>
  <c r="C1456" i="3" s="1"/>
  <c r="C1457" i="3" s="1"/>
  <c r="C1458" i="3" s="1"/>
  <c r="C1459" i="3" s="1"/>
  <c r="C1460" i="3" s="1"/>
  <c r="C1463" i="3"/>
  <c r="C1465" i="3"/>
  <c r="C1466" i="3" s="1"/>
  <c r="C1467" i="3" s="1"/>
  <c r="C1468" i="3" s="1"/>
  <c r="C1469" i="3" s="1"/>
  <c r="C1470" i="3" s="1"/>
  <c r="C1471" i="3" s="1"/>
  <c r="C1472" i="3" s="1"/>
  <c r="C1473" i="3" s="1"/>
  <c r="C1474" i="3" s="1"/>
  <c r="C1476" i="3"/>
  <c r="C1477" i="3" s="1"/>
  <c r="C1478" i="3" s="1"/>
  <c r="C1479" i="3" s="1"/>
  <c r="C1480" i="3" s="1"/>
  <c r="C1481" i="3" s="1"/>
  <c r="C1482" i="3" s="1"/>
  <c r="C1483" i="3" s="1"/>
  <c r="C1484" i="3" s="1"/>
  <c r="C1485" i="3" s="1"/>
  <c r="C1486" i="3" s="1"/>
  <c r="C1487" i="3" s="1"/>
  <c r="C1488" i="3" s="1"/>
  <c r="C1489" i="3" s="1"/>
  <c r="C1490" i="3" s="1"/>
  <c r="C1491" i="3" s="1"/>
  <c r="C1492" i="3" s="1"/>
  <c r="C1493" i="3" s="1"/>
  <c r="C1494" i="3" s="1"/>
  <c r="C1495" i="3" s="1"/>
  <c r="C1497" i="3"/>
  <c r="C1498" i="3" s="1"/>
  <c r="C1499" i="3" s="1"/>
  <c r="C1500" i="3" s="1"/>
  <c r="C1501" i="3" s="1"/>
  <c r="C1502" i="3" s="1"/>
  <c r="C1503" i="3" s="1"/>
  <c r="C1504" i="3" s="1"/>
  <c r="C1505" i="3" s="1"/>
  <c r="C1506" i="3" s="1"/>
  <c r="C1507" i="3" s="1"/>
  <c r="C1508" i="3" s="1"/>
  <c r="C1509" i="3" s="1"/>
  <c r="C1510" i="3" s="1"/>
  <c r="C1511" i="3" s="1"/>
  <c r="C1512" i="3" s="1"/>
  <c r="C1513" i="3" s="1"/>
  <c r="C1514" i="3" s="1"/>
  <c r="C1515" i="3" s="1"/>
  <c r="C1518" i="3"/>
  <c r="C1519" i="3" s="1"/>
  <c r="C1520" i="3" s="1"/>
  <c r="C1521" i="3" s="1"/>
  <c r="C1522" i="3" s="1"/>
  <c r="C1523" i="3" s="1"/>
  <c r="C1524" i="3" s="1"/>
  <c r="C1525" i="3" s="1"/>
  <c r="C1526" i="3" s="1"/>
  <c r="C1527" i="3" s="1"/>
  <c r="C1528" i="3" s="1"/>
  <c r="C1529" i="3" s="1"/>
  <c r="C1530" i="3" s="1"/>
  <c r="C1531" i="3" s="1"/>
  <c r="C1532" i="3" s="1"/>
  <c r="C1533" i="3" s="1"/>
  <c r="C1534" i="3" s="1"/>
  <c r="C1535" i="3" s="1"/>
  <c r="C1536" i="3" s="1"/>
  <c r="C1537" i="3" s="1"/>
  <c r="C1538" i="3" s="1"/>
  <c r="C1539" i="3" s="1"/>
  <c r="C1540" i="3" s="1"/>
  <c r="C1541" i="3" s="1"/>
  <c r="C1542" i="3" s="1"/>
  <c r="C1543" i="3" s="1"/>
  <c r="C1544" i="3" s="1"/>
  <c r="C1545" i="3" s="1"/>
  <c r="C1546" i="3" s="1"/>
  <c r="C1547" i="3" s="1"/>
  <c r="C1548" i="3" s="1"/>
  <c r="C1549" i="3" s="1"/>
  <c r="C1550" i="3" s="1"/>
  <c r="C1551" i="3" s="1"/>
  <c r="C1552" i="3" s="1"/>
  <c r="C1553" i="3" s="1"/>
  <c r="C1554" i="3" s="1"/>
  <c r="C1555" i="3" s="1"/>
  <c r="C1556" i="3" s="1"/>
  <c r="C1557" i="3" s="1"/>
  <c r="C1558" i="3" s="1"/>
  <c r="C1559" i="3" s="1"/>
  <c r="C1560" i="3" s="1"/>
  <c r="C1562" i="3"/>
  <c r="C1563" i="3" s="1"/>
  <c r="C1564" i="3" s="1"/>
  <c r="C1565" i="3" s="1"/>
  <c r="C1566" i="3" s="1"/>
  <c r="C1567" i="3" s="1"/>
  <c r="C1568" i="3" s="1"/>
  <c r="C1569" i="3" s="1"/>
  <c r="C1570" i="3" s="1"/>
  <c r="C1571" i="3" s="1"/>
  <c r="C1572" i="3" s="1"/>
  <c r="C1573" i="3" s="1"/>
  <c r="C1575" i="3"/>
  <c r="C1576" i="3" s="1"/>
  <c r="C1577" i="3" s="1"/>
  <c r="C1578" i="3" s="1"/>
  <c r="C1579" i="3" s="1"/>
  <c r="C1580" i="3" s="1"/>
  <c r="C1581" i="3" s="1"/>
  <c r="C1583" i="3"/>
  <c r="C1584" i="3" s="1"/>
  <c r="C1585" i="3" s="1"/>
  <c r="C1586" i="3" s="1"/>
  <c r="C1587" i="3" s="1"/>
  <c r="C1588" i="3" s="1"/>
  <c r="C1589" i="3" s="1"/>
  <c r="C1591" i="3"/>
  <c r="C1592" i="3" s="1"/>
  <c r="C1593" i="3" s="1"/>
  <c r="C1594" i="3" s="1"/>
  <c r="C1595" i="3" s="1"/>
  <c r="C1597" i="3"/>
  <c r="C1598" i="3" s="1"/>
  <c r="C1599" i="3" s="1"/>
  <c r="C1604" i="3"/>
  <c r="C1606" i="3"/>
  <c r="C1607" i="3" s="1"/>
  <c r="C1608" i="3" s="1"/>
  <c r="C1609" i="3" s="1"/>
  <c r="C1610" i="3" s="1"/>
  <c r="C1611" i="3" s="1"/>
  <c r="C1612" i="3" s="1"/>
  <c r="C1613" i="3" s="1"/>
  <c r="C1614" i="3" s="1"/>
  <c r="C1615" i="3" s="1"/>
  <c r="C1616" i="3" s="1"/>
  <c r="C1617" i="3" s="1"/>
  <c r="C1618" i="3" s="1"/>
  <c r="C1619" i="3" s="1"/>
  <c r="C1620" i="3" s="1"/>
  <c r="C1621" i="3" s="1"/>
  <c r="C1623" i="3"/>
  <c r="C1624" i="3" s="1"/>
  <c r="C1625" i="3" s="1"/>
  <c r="C1626" i="3" s="1"/>
  <c r="C1628" i="3"/>
  <c r="C1629" i="3" s="1"/>
  <c r="C1630" i="3" s="1"/>
  <c r="C1631" i="3" s="1"/>
  <c r="C1632" i="3" s="1"/>
  <c r="C1633" i="3" s="1"/>
  <c r="C1634" i="3" s="1"/>
  <c r="C1635" i="3" s="1"/>
  <c r="C1636" i="3" s="1"/>
  <c r="C1637" i="3" s="1"/>
  <c r="C1638" i="3" s="1"/>
  <c r="C1639" i="3" s="1"/>
  <c r="C1640" i="3" s="1"/>
  <c r="C1641" i="3" s="1"/>
  <c r="C1643" i="3"/>
  <c r="C1644" i="3" s="1"/>
  <c r="C1645" i="3" s="1"/>
  <c r="C1646" i="3" s="1"/>
  <c r="C1647" i="3" s="1"/>
  <c r="C1648" i="3" s="1"/>
  <c r="C1649" i="3" s="1"/>
  <c r="C1650" i="3" s="1"/>
  <c r="C1651" i="3" s="1"/>
  <c r="C1652" i="3" s="1"/>
  <c r="C1653" i="3" s="1"/>
  <c r="C1654" i="3" s="1"/>
  <c r="C1655" i="3" s="1"/>
  <c r="C1656" i="3" s="1"/>
  <c r="C1657" i="3" s="1"/>
  <c r="C1658" i="3" s="1"/>
  <c r="C1659" i="3" s="1"/>
  <c r="C1660" i="3" s="1"/>
  <c r="C1661" i="3" s="1"/>
  <c r="C1662" i="3" s="1"/>
  <c r="C1663" i="3" s="1"/>
  <c r="C1664" i="3" s="1"/>
  <c r="C1665" i="3" s="1"/>
  <c r="C1667" i="3"/>
  <c r="C1668" i="3" s="1"/>
  <c r="C1669" i="3" s="1"/>
  <c r="C1670" i="3" s="1"/>
  <c r="C1672" i="3"/>
  <c r="C1675" i="3"/>
  <c r="C1676" i="3" s="1"/>
  <c r="C1677" i="3" s="1"/>
  <c r="C1678" i="3" s="1"/>
  <c r="C1679" i="3" s="1"/>
  <c r="C1680" i="3" s="1"/>
  <c r="C1681" i="3" s="1"/>
  <c r="C1682" i="3" s="1"/>
  <c r="C1683" i="3" s="1"/>
  <c r="C1684" i="3" s="1"/>
  <c r="C1685" i="3" s="1"/>
  <c r="C1686" i="3" s="1"/>
  <c r="C1687" i="3" s="1"/>
  <c r="C1688" i="3" s="1"/>
  <c r="C1689" i="3" s="1"/>
  <c r="C1690" i="3" s="1"/>
  <c r="C1691" i="3" s="1"/>
  <c r="C1692" i="3" s="1"/>
  <c r="C1693" i="3" s="1"/>
  <c r="C1694" i="3" s="1"/>
  <c r="C1697" i="3"/>
  <c r="C1698" i="3" s="1"/>
  <c r="C1699" i="3" s="1"/>
  <c r="C1700" i="3" s="1"/>
  <c r="C1701" i="3" s="1"/>
  <c r="C1702" i="3" s="1"/>
  <c r="C1703" i="3" s="1"/>
  <c r="C1704" i="3" s="1"/>
  <c r="C1705" i="3" s="1"/>
  <c r="C1706" i="3" s="1"/>
  <c r="C1707" i="3" s="1"/>
  <c r="C1708" i="3" s="1"/>
  <c r="C1709" i="3" s="1"/>
  <c r="C1710" i="3" s="1"/>
  <c r="C1711" i="3" s="1"/>
  <c r="C1712" i="3" s="1"/>
  <c r="C1714" i="3"/>
  <c r="C1716" i="3"/>
  <c r="C1717" i="3" s="1"/>
  <c r="C1718" i="3" s="1"/>
  <c r="C1720" i="3"/>
  <c r="C1721" i="3" s="1"/>
  <c r="C1722" i="3" s="1"/>
  <c r="C1723" i="3" s="1"/>
  <c r="C1724" i="3" s="1"/>
  <c r="C1725" i="3" s="1"/>
  <c r="C1726" i="3" s="1"/>
  <c r="C1727" i="3" s="1"/>
  <c r="C1728" i="3" s="1"/>
  <c r="C1729" i="3" s="1"/>
  <c r="C1730" i="3" s="1"/>
  <c r="C1731" i="3" s="1"/>
  <c r="C1732" i="3" s="1"/>
  <c r="C1733" i="3" s="1"/>
  <c r="C1734" i="3" s="1"/>
  <c r="C1735" i="3" s="1"/>
  <c r="C1736" i="3" s="1"/>
  <c r="C1737" i="3" s="1"/>
  <c r="C1738" i="3" s="1"/>
  <c r="C1739" i="3" s="1"/>
  <c r="C1740" i="3" s="1"/>
  <c r="C1741" i="3" s="1"/>
  <c r="C1742" i="3" s="1"/>
  <c r="C1743" i="3" s="1"/>
  <c r="C1744" i="3" s="1"/>
  <c r="C1745" i="3" s="1"/>
  <c r="C1746" i="3" s="1"/>
  <c r="C1747" i="3" s="1"/>
  <c r="C1748" i="3" s="1"/>
  <c r="C1749" i="3" s="1"/>
  <c r="C1750" i="3" s="1"/>
  <c r="C1751" i="3" s="1"/>
  <c r="C1752" i="3" s="1"/>
  <c r="C1753" i="3" s="1"/>
  <c r="C1754" i="3" s="1"/>
  <c r="C1755" i="3" s="1"/>
  <c r="C1756" i="3" s="1"/>
  <c r="C1757" i="3" s="1"/>
  <c r="C1758" i="3" s="1"/>
  <c r="C1759" i="3" s="1"/>
  <c r="C1760" i="3" s="1"/>
  <c r="C1761" i="3" s="1"/>
  <c r="C1762" i="3" s="1"/>
  <c r="C1763" i="3" s="1"/>
  <c r="C1764" i="3" s="1"/>
  <c r="C1765" i="3" s="1"/>
  <c r="C1766" i="3" s="1"/>
  <c r="C1767" i="3" s="1"/>
  <c r="C1768" i="3" s="1"/>
  <c r="C1769" i="3" s="1"/>
  <c r="C1770" i="3" s="1"/>
  <c r="C1771" i="3" s="1"/>
  <c r="C1772" i="3" s="1"/>
  <c r="C1773" i="3" s="1"/>
  <c r="C1774" i="3" s="1"/>
  <c r="C1775" i="3" s="1"/>
  <c r="C1776" i="3" s="1"/>
  <c r="C1777" i="3" s="1"/>
  <c r="C1778" i="3" s="1"/>
  <c r="C1779" i="3" s="1"/>
  <c r="C1780" i="3" s="1"/>
  <c r="C1781" i="3" s="1"/>
  <c r="C1782" i="3" s="1"/>
  <c r="C1783" i="3" s="1"/>
  <c r="C1784" i="3" s="1"/>
  <c r="C1785" i="3" s="1"/>
  <c r="C1786" i="3" s="1"/>
  <c r="C1787" i="3" s="1"/>
  <c r="C1788" i="3" s="1"/>
  <c r="C1789" i="3" s="1"/>
  <c r="C1790" i="3" s="1"/>
  <c r="C1792" i="3"/>
  <c r="C1793" i="3" s="1"/>
  <c r="C1794" i="3" s="1"/>
  <c r="C1796" i="3"/>
  <c r="C1797" i="3" s="1"/>
  <c r="C1798" i="3" s="1"/>
  <c r="C1799" i="3" s="1"/>
  <c r="C1800" i="3" s="1"/>
  <c r="C1801" i="3" s="1"/>
  <c r="C1803" i="3"/>
  <c r="C1804" i="3" s="1"/>
  <c r="C1805" i="3" s="1"/>
  <c r="C1806" i="3" s="1"/>
  <c r="C1807" i="3" s="1"/>
  <c r="C1808" i="3" s="1"/>
  <c r="C1809" i="3" s="1"/>
  <c r="C1811" i="3"/>
  <c r="C1812" i="3" s="1"/>
  <c r="C1815" i="3"/>
  <c r="C1816" i="3" s="1"/>
  <c r="C1819" i="3"/>
  <c r="C1820" i="3" s="1"/>
  <c r="C1822" i="3"/>
  <c r="C1823" i="3" s="1"/>
  <c r="C1824" i="3" s="1"/>
  <c r="C1825" i="3" s="1"/>
  <c r="C1826" i="3" s="1"/>
  <c r="C1827" i="3" s="1"/>
  <c r="C1828" i="3" s="1"/>
  <c r="C1829" i="3" s="1"/>
  <c r="C1831" i="3"/>
  <c r="C1832" i="3" s="1"/>
  <c r="C1833" i="3" s="1"/>
  <c r="C1834" i="3" s="1"/>
  <c r="C1835" i="3" s="1"/>
  <c r="C1836" i="3" s="1"/>
  <c r="C1837" i="3" s="1"/>
  <c r="C1838" i="3" s="1"/>
  <c r="C1839" i="3" s="1"/>
  <c r="C1840" i="3" s="1"/>
  <c r="C1841" i="3" s="1"/>
  <c r="C1842" i="3" s="1"/>
  <c r="C1843" i="3" s="1"/>
  <c r="C1844" i="3" s="1"/>
  <c r="C1845" i="3" s="1"/>
  <c r="C905" i="3"/>
  <c r="C906" i="3" s="1"/>
  <c r="C907" i="3" s="1"/>
  <c r="C908" i="3" s="1"/>
  <c r="C909" i="3" s="1"/>
  <c r="C910" i="3" s="1"/>
  <c r="C911" i="3" s="1"/>
  <c r="C902" i="3"/>
  <c r="C900" i="3"/>
  <c r="G3" i="3"/>
  <c r="M239" i="2"/>
  <c r="L239" i="2"/>
  <c r="K239" i="2"/>
  <c r="M238" i="2"/>
  <c r="L238" i="2"/>
  <c r="K238" i="2"/>
  <c r="M237" i="2"/>
  <c r="L237" i="2"/>
  <c r="K237" i="2"/>
  <c r="M236" i="2"/>
  <c r="L236" i="2"/>
  <c r="K236" i="2"/>
  <c r="M235" i="2"/>
  <c r="L235" i="2"/>
  <c r="K235" i="2"/>
  <c r="M234" i="2"/>
  <c r="L234" i="2"/>
  <c r="K234" i="2"/>
  <c r="M233" i="2"/>
  <c r="L233" i="2"/>
  <c r="K233" i="2"/>
  <c r="M232" i="2"/>
  <c r="L232" i="2"/>
  <c r="K232" i="2"/>
  <c r="M231" i="2"/>
  <c r="L231" i="2"/>
  <c r="K231" i="2"/>
  <c r="M230" i="2"/>
  <c r="L230" i="2"/>
  <c r="K230" i="2"/>
  <c r="M229" i="2"/>
  <c r="L229" i="2"/>
  <c r="K229" i="2"/>
  <c r="M228" i="2"/>
  <c r="L228" i="2"/>
  <c r="K228" i="2"/>
  <c r="M227" i="2"/>
  <c r="L227" i="2"/>
  <c r="K227" i="2"/>
  <c r="M226" i="2"/>
  <c r="L226" i="2"/>
  <c r="K226" i="2"/>
  <c r="M225" i="2"/>
  <c r="L225" i="2"/>
  <c r="K225" i="2"/>
  <c r="M224" i="2"/>
  <c r="L224" i="2"/>
  <c r="K224" i="2"/>
  <c r="M223" i="2"/>
  <c r="L223" i="2"/>
  <c r="K223" i="2"/>
  <c r="M222" i="2"/>
  <c r="L222" i="2"/>
  <c r="K222" i="2"/>
  <c r="M221" i="2"/>
  <c r="L221" i="2"/>
  <c r="K221" i="2"/>
  <c r="M220" i="2"/>
  <c r="L220" i="2"/>
  <c r="K220" i="2"/>
  <c r="M219" i="2"/>
  <c r="L219" i="2"/>
  <c r="K219" i="2"/>
  <c r="M218" i="2"/>
  <c r="L218" i="2"/>
  <c r="K218" i="2"/>
  <c r="M217" i="2"/>
  <c r="L217" i="2"/>
  <c r="K217" i="2"/>
  <c r="M216" i="2"/>
  <c r="L216" i="2"/>
  <c r="K216" i="2"/>
  <c r="M215" i="2"/>
  <c r="L215" i="2"/>
  <c r="K215" i="2"/>
  <c r="M214" i="2"/>
  <c r="L214" i="2"/>
  <c r="K214" i="2"/>
  <c r="M213" i="2"/>
  <c r="L213" i="2"/>
  <c r="K213" i="2"/>
  <c r="M212" i="2"/>
  <c r="L212" i="2"/>
  <c r="K212" i="2"/>
  <c r="M211" i="2"/>
  <c r="L211" i="2"/>
  <c r="K211" i="2"/>
  <c r="M210" i="2"/>
  <c r="L210" i="2"/>
  <c r="K210" i="2"/>
  <c r="M209" i="2"/>
  <c r="L209" i="2"/>
  <c r="K209" i="2"/>
  <c r="M208" i="2"/>
  <c r="L208" i="2"/>
  <c r="K208" i="2"/>
  <c r="M207" i="2"/>
  <c r="L207" i="2"/>
  <c r="K207" i="2"/>
  <c r="M206" i="2"/>
  <c r="L206" i="2"/>
  <c r="K206" i="2"/>
  <c r="M205" i="2"/>
  <c r="L205" i="2"/>
  <c r="K205" i="2"/>
  <c r="M204" i="2"/>
  <c r="L204" i="2"/>
  <c r="K204" i="2"/>
  <c r="M203" i="2"/>
  <c r="L203" i="2"/>
  <c r="K203" i="2"/>
  <c r="M202" i="2"/>
  <c r="L202" i="2"/>
  <c r="K202" i="2"/>
  <c r="M201" i="2"/>
  <c r="L201" i="2"/>
  <c r="K201" i="2"/>
  <c r="M200" i="2"/>
  <c r="L200" i="2"/>
  <c r="K200" i="2"/>
  <c r="M199" i="2"/>
  <c r="L199" i="2"/>
  <c r="K199" i="2"/>
  <c r="M198" i="2"/>
  <c r="L198" i="2"/>
  <c r="K198" i="2"/>
  <c r="M197" i="2"/>
  <c r="L197" i="2"/>
  <c r="K197" i="2"/>
  <c r="M196" i="2"/>
  <c r="L196" i="2"/>
  <c r="K196" i="2"/>
  <c r="M195" i="2"/>
  <c r="L195" i="2"/>
  <c r="K195" i="2"/>
  <c r="M194" i="2"/>
  <c r="L194" i="2"/>
  <c r="K194" i="2"/>
  <c r="M193" i="2"/>
  <c r="L193" i="2"/>
  <c r="K193" i="2"/>
  <c r="M192" i="2"/>
  <c r="L192" i="2"/>
  <c r="K192" i="2"/>
  <c r="M191" i="2"/>
  <c r="L191" i="2"/>
  <c r="K191" i="2"/>
  <c r="M190" i="2"/>
  <c r="L190" i="2"/>
  <c r="K190" i="2"/>
  <c r="M189" i="2"/>
  <c r="L189" i="2"/>
  <c r="K189" i="2"/>
  <c r="M188" i="2"/>
  <c r="L188" i="2"/>
  <c r="K188" i="2"/>
  <c r="M187" i="2"/>
  <c r="L187" i="2"/>
  <c r="K187" i="2"/>
  <c r="M186" i="2"/>
  <c r="L186" i="2"/>
  <c r="K186" i="2"/>
  <c r="M185" i="2"/>
  <c r="L185" i="2"/>
  <c r="K185" i="2"/>
  <c r="M184" i="2"/>
  <c r="L184" i="2"/>
  <c r="K184" i="2"/>
  <c r="M183" i="2"/>
  <c r="L183" i="2"/>
  <c r="K183" i="2"/>
  <c r="M182" i="2"/>
  <c r="L182" i="2"/>
  <c r="K182" i="2"/>
  <c r="M181" i="2"/>
  <c r="L181" i="2"/>
  <c r="K181" i="2"/>
  <c r="M180" i="2"/>
  <c r="L180" i="2"/>
  <c r="K180" i="2"/>
  <c r="M179" i="2"/>
  <c r="L179" i="2"/>
  <c r="K179" i="2"/>
  <c r="M178" i="2"/>
  <c r="L178" i="2"/>
  <c r="K178" i="2"/>
  <c r="M177" i="2"/>
  <c r="L177" i="2"/>
  <c r="K177" i="2"/>
  <c r="M176" i="2"/>
  <c r="L176" i="2"/>
  <c r="K176" i="2"/>
  <c r="M175" i="2"/>
  <c r="L175" i="2"/>
  <c r="K175" i="2"/>
  <c r="M174" i="2"/>
  <c r="L174" i="2"/>
  <c r="K174" i="2"/>
  <c r="M173" i="2"/>
  <c r="L173" i="2"/>
  <c r="K173" i="2"/>
  <c r="M172" i="2"/>
  <c r="L172" i="2"/>
  <c r="K172" i="2"/>
  <c r="M171" i="2"/>
  <c r="L171" i="2"/>
  <c r="K171" i="2"/>
  <c r="M170" i="2"/>
  <c r="L170" i="2"/>
  <c r="K170" i="2"/>
  <c r="M169" i="2"/>
  <c r="L169" i="2"/>
  <c r="K169" i="2"/>
  <c r="M168" i="2"/>
  <c r="L168" i="2"/>
  <c r="K168" i="2"/>
  <c r="M167" i="2"/>
  <c r="L167" i="2"/>
  <c r="K167" i="2"/>
  <c r="M166" i="2"/>
  <c r="L166" i="2"/>
  <c r="K166" i="2"/>
  <c r="M165" i="2"/>
  <c r="L165" i="2"/>
  <c r="K165" i="2"/>
  <c r="M164" i="2"/>
  <c r="L164" i="2"/>
  <c r="K164" i="2"/>
  <c r="M163" i="2"/>
  <c r="L163" i="2"/>
  <c r="K163" i="2"/>
  <c r="M162" i="2"/>
  <c r="L162" i="2"/>
  <c r="K162" i="2"/>
  <c r="M161" i="2"/>
  <c r="L161" i="2"/>
  <c r="K161" i="2"/>
  <c r="M160" i="2"/>
  <c r="L160" i="2"/>
  <c r="K160" i="2"/>
  <c r="M159" i="2"/>
  <c r="L159" i="2"/>
  <c r="K159" i="2"/>
  <c r="M158" i="2"/>
  <c r="L158" i="2"/>
  <c r="K158" i="2"/>
  <c r="M157" i="2"/>
  <c r="L157" i="2"/>
  <c r="K157" i="2"/>
  <c r="M156" i="2"/>
  <c r="L156" i="2"/>
  <c r="K156" i="2"/>
  <c r="M155" i="2"/>
  <c r="L155" i="2"/>
  <c r="K155" i="2"/>
  <c r="M154" i="2"/>
  <c r="L154" i="2"/>
  <c r="K154" i="2"/>
  <c r="M153" i="2"/>
  <c r="L153" i="2"/>
  <c r="K153" i="2"/>
  <c r="M152" i="2"/>
  <c r="L152" i="2"/>
  <c r="K152" i="2"/>
  <c r="M151" i="2"/>
  <c r="L151" i="2"/>
  <c r="K151" i="2"/>
  <c r="M150" i="2"/>
  <c r="L150" i="2"/>
  <c r="K150" i="2"/>
  <c r="M149" i="2"/>
  <c r="L149" i="2"/>
  <c r="K149" i="2"/>
  <c r="M148" i="2"/>
  <c r="L148" i="2"/>
  <c r="K148" i="2"/>
  <c r="M147" i="2"/>
  <c r="L147" i="2"/>
  <c r="K147" i="2"/>
  <c r="M146" i="2"/>
  <c r="L146" i="2"/>
  <c r="K146" i="2"/>
  <c r="M145" i="2"/>
  <c r="L145" i="2"/>
  <c r="K145" i="2"/>
  <c r="M144" i="2"/>
  <c r="L144" i="2"/>
  <c r="K144" i="2"/>
  <c r="M143" i="2"/>
  <c r="L143" i="2"/>
  <c r="K143" i="2"/>
  <c r="M142" i="2"/>
  <c r="L142" i="2"/>
  <c r="K142" i="2"/>
  <c r="M141" i="2"/>
  <c r="L141" i="2"/>
  <c r="K141" i="2"/>
  <c r="M140" i="2"/>
  <c r="L140" i="2"/>
  <c r="K140" i="2"/>
  <c r="M139" i="2"/>
  <c r="L139" i="2"/>
  <c r="K139" i="2"/>
  <c r="M138" i="2"/>
  <c r="L138" i="2"/>
  <c r="K138" i="2"/>
  <c r="M137" i="2"/>
  <c r="L137" i="2"/>
  <c r="K137" i="2"/>
  <c r="M136" i="2"/>
  <c r="L136" i="2"/>
  <c r="K136" i="2"/>
  <c r="M135" i="2"/>
  <c r="L135" i="2"/>
  <c r="K135" i="2"/>
  <c r="M134" i="2"/>
  <c r="L134" i="2"/>
  <c r="K134" i="2"/>
  <c r="M133" i="2"/>
  <c r="L133" i="2"/>
  <c r="K133" i="2"/>
  <c r="M132" i="2"/>
  <c r="L132" i="2"/>
  <c r="K132" i="2"/>
  <c r="M131" i="2"/>
  <c r="L131" i="2"/>
  <c r="K131" i="2"/>
  <c r="M130" i="2"/>
  <c r="L130" i="2"/>
  <c r="K130" i="2"/>
  <c r="M129" i="2"/>
  <c r="L129" i="2"/>
  <c r="K129" i="2"/>
  <c r="M128" i="2"/>
  <c r="L128" i="2"/>
  <c r="K128" i="2"/>
  <c r="M127" i="2"/>
  <c r="L127" i="2"/>
  <c r="K127" i="2"/>
  <c r="M126" i="2"/>
  <c r="L126" i="2"/>
  <c r="K126" i="2"/>
  <c r="M125" i="2"/>
  <c r="L125" i="2"/>
  <c r="K125" i="2"/>
  <c r="M124" i="2"/>
  <c r="L124" i="2"/>
  <c r="K124" i="2"/>
  <c r="M123" i="2"/>
  <c r="L123" i="2"/>
  <c r="K123" i="2"/>
  <c r="M122" i="2"/>
  <c r="L122" i="2"/>
  <c r="K122" i="2"/>
  <c r="M121" i="2"/>
  <c r="L121" i="2"/>
  <c r="K121" i="2"/>
  <c r="M120" i="2"/>
  <c r="L120" i="2"/>
  <c r="K120" i="2"/>
  <c r="M119" i="2"/>
  <c r="L119" i="2"/>
  <c r="K119" i="2"/>
  <c r="M118" i="2"/>
  <c r="L118" i="2"/>
  <c r="K118" i="2"/>
  <c r="M117" i="2"/>
  <c r="L117" i="2"/>
  <c r="K117" i="2"/>
  <c r="M116" i="2"/>
  <c r="L116" i="2"/>
  <c r="K116" i="2"/>
  <c r="M115" i="2"/>
  <c r="L115" i="2"/>
  <c r="K115" i="2"/>
  <c r="M114" i="2"/>
  <c r="L114" i="2"/>
  <c r="K114" i="2"/>
  <c r="M113" i="2"/>
  <c r="L113" i="2"/>
  <c r="K113" i="2"/>
  <c r="M112" i="2"/>
  <c r="L112" i="2"/>
  <c r="K112" i="2"/>
  <c r="M111" i="2"/>
  <c r="L111" i="2"/>
  <c r="K111" i="2"/>
  <c r="M110" i="2"/>
  <c r="L110" i="2"/>
  <c r="K110" i="2"/>
  <c r="M109" i="2"/>
  <c r="L109" i="2"/>
  <c r="K109" i="2"/>
  <c r="M108" i="2"/>
  <c r="L108" i="2"/>
  <c r="K108" i="2"/>
  <c r="M107" i="2"/>
  <c r="L107" i="2"/>
  <c r="K107" i="2"/>
  <c r="M106" i="2"/>
  <c r="L106" i="2"/>
  <c r="K106" i="2"/>
  <c r="M105" i="2"/>
  <c r="L105" i="2"/>
  <c r="K105" i="2"/>
  <c r="M104" i="2"/>
  <c r="L104" i="2"/>
  <c r="K104" i="2"/>
  <c r="M103" i="2"/>
  <c r="L103" i="2"/>
  <c r="K103" i="2"/>
  <c r="M102" i="2"/>
  <c r="L102" i="2"/>
  <c r="K102" i="2"/>
  <c r="M101" i="2"/>
  <c r="L101" i="2"/>
  <c r="K101" i="2"/>
  <c r="M100" i="2"/>
  <c r="L100" i="2"/>
  <c r="K100" i="2"/>
  <c r="M99" i="2"/>
  <c r="L99" i="2"/>
  <c r="K99" i="2"/>
  <c r="M98" i="2"/>
  <c r="L98" i="2"/>
  <c r="K98" i="2"/>
  <c r="M97" i="2"/>
  <c r="L97" i="2"/>
  <c r="K97" i="2"/>
  <c r="M96" i="2"/>
  <c r="L96" i="2"/>
  <c r="K96" i="2"/>
  <c r="M95" i="2"/>
  <c r="L95" i="2"/>
  <c r="K95" i="2"/>
  <c r="M94" i="2"/>
  <c r="L94" i="2"/>
  <c r="K94" i="2"/>
  <c r="M93" i="2"/>
  <c r="L93" i="2"/>
  <c r="K93" i="2"/>
  <c r="M92" i="2"/>
  <c r="L92" i="2"/>
  <c r="K92" i="2"/>
  <c r="M91" i="2"/>
  <c r="L91" i="2"/>
  <c r="K91" i="2"/>
  <c r="M90" i="2"/>
  <c r="L90" i="2"/>
  <c r="K90" i="2"/>
  <c r="M89" i="2"/>
  <c r="L89" i="2"/>
  <c r="K89" i="2"/>
  <c r="M88" i="2"/>
  <c r="L88" i="2"/>
  <c r="K88" i="2"/>
  <c r="M87" i="2"/>
  <c r="L87" i="2"/>
  <c r="K87" i="2"/>
  <c r="M86" i="2"/>
  <c r="L86" i="2"/>
  <c r="K86" i="2"/>
  <c r="M85" i="2"/>
  <c r="L85" i="2"/>
  <c r="K85" i="2"/>
  <c r="M84" i="2"/>
  <c r="L84" i="2"/>
  <c r="K84" i="2"/>
  <c r="M83" i="2"/>
  <c r="L83" i="2"/>
  <c r="K83" i="2"/>
  <c r="M82" i="2"/>
  <c r="L82" i="2"/>
  <c r="K82" i="2"/>
  <c r="M81" i="2"/>
  <c r="L81" i="2"/>
  <c r="K81" i="2"/>
  <c r="M80" i="2"/>
  <c r="L80" i="2"/>
  <c r="K80" i="2"/>
  <c r="M79" i="2"/>
  <c r="L79" i="2"/>
  <c r="K79" i="2"/>
  <c r="M78" i="2"/>
  <c r="L78" i="2"/>
  <c r="K78" i="2"/>
  <c r="M77" i="2"/>
  <c r="L77" i="2"/>
  <c r="K77" i="2"/>
  <c r="M76" i="2"/>
  <c r="L76" i="2"/>
  <c r="K76" i="2"/>
  <c r="M75" i="2"/>
  <c r="L75" i="2"/>
  <c r="K75" i="2"/>
  <c r="M74" i="2"/>
  <c r="L74" i="2"/>
  <c r="K74" i="2"/>
  <c r="M73" i="2"/>
  <c r="L73" i="2"/>
  <c r="K73" i="2"/>
  <c r="M72" i="2"/>
  <c r="L72" i="2"/>
  <c r="K72" i="2"/>
  <c r="M71" i="2"/>
  <c r="L71" i="2"/>
  <c r="K71" i="2"/>
  <c r="M70" i="2"/>
  <c r="L70" i="2"/>
  <c r="K70" i="2"/>
  <c r="M69" i="2"/>
  <c r="L69" i="2"/>
  <c r="K69" i="2"/>
  <c r="M68" i="2"/>
  <c r="L68" i="2"/>
  <c r="K68" i="2"/>
  <c r="M67" i="2"/>
  <c r="L67" i="2"/>
  <c r="K67" i="2"/>
  <c r="M66" i="2"/>
  <c r="L66" i="2"/>
  <c r="K66" i="2"/>
  <c r="M65" i="2"/>
  <c r="L65" i="2"/>
  <c r="K65" i="2"/>
  <c r="M64" i="2"/>
  <c r="L64" i="2"/>
  <c r="K64" i="2"/>
  <c r="M63" i="2"/>
  <c r="L63" i="2"/>
  <c r="K63" i="2"/>
  <c r="M62" i="2"/>
  <c r="L62" i="2"/>
  <c r="K62" i="2"/>
  <c r="M61" i="2"/>
  <c r="L61" i="2"/>
  <c r="K61" i="2"/>
  <c r="M60" i="2"/>
  <c r="L60" i="2"/>
  <c r="K60" i="2"/>
  <c r="M59" i="2"/>
  <c r="L59" i="2"/>
  <c r="K59" i="2"/>
  <c r="M58" i="2"/>
  <c r="L58" i="2"/>
  <c r="K58" i="2"/>
  <c r="M57" i="2"/>
  <c r="L57" i="2"/>
  <c r="K57" i="2"/>
  <c r="M56" i="2"/>
  <c r="L56" i="2"/>
  <c r="K56" i="2"/>
  <c r="M55" i="2"/>
  <c r="L55" i="2"/>
  <c r="K55" i="2"/>
  <c r="M54" i="2"/>
  <c r="L54" i="2"/>
  <c r="K54" i="2"/>
  <c r="M53" i="2"/>
  <c r="L53" i="2"/>
  <c r="K53" i="2"/>
  <c r="M52" i="2"/>
  <c r="L52" i="2"/>
  <c r="K52" i="2"/>
  <c r="M51" i="2"/>
  <c r="L51" i="2"/>
  <c r="K51" i="2"/>
  <c r="M50" i="2"/>
  <c r="L50" i="2"/>
  <c r="K50" i="2"/>
  <c r="M49" i="2"/>
  <c r="L49" i="2"/>
  <c r="K49" i="2"/>
  <c r="M48" i="2"/>
  <c r="L48" i="2"/>
  <c r="K48" i="2"/>
  <c r="M47" i="2"/>
  <c r="L47" i="2"/>
  <c r="K47" i="2"/>
  <c r="M46" i="2"/>
  <c r="L46" i="2"/>
  <c r="K46" i="2"/>
  <c r="M45" i="2"/>
  <c r="L45" i="2"/>
  <c r="K45" i="2"/>
  <c r="M44" i="2"/>
  <c r="L44" i="2"/>
  <c r="K44" i="2"/>
  <c r="M43" i="2"/>
  <c r="L43" i="2"/>
  <c r="K43" i="2"/>
  <c r="M42" i="2"/>
  <c r="L42" i="2"/>
  <c r="K42" i="2"/>
  <c r="M41" i="2"/>
  <c r="L41" i="2"/>
  <c r="K41" i="2"/>
  <c r="M40" i="2"/>
  <c r="L40" i="2"/>
  <c r="K40" i="2"/>
  <c r="M39" i="2"/>
  <c r="L39" i="2"/>
  <c r="K39" i="2"/>
  <c r="M38" i="2"/>
  <c r="L38" i="2"/>
  <c r="K38" i="2"/>
  <c r="M37" i="2"/>
  <c r="L37" i="2"/>
  <c r="K37" i="2"/>
  <c r="M36" i="2"/>
  <c r="L36" i="2"/>
  <c r="K36" i="2"/>
  <c r="M35" i="2"/>
  <c r="L35" i="2"/>
  <c r="K35" i="2"/>
  <c r="M34" i="2"/>
  <c r="L34" i="2"/>
  <c r="K34" i="2"/>
  <c r="M33" i="2"/>
  <c r="L33" i="2"/>
  <c r="K33" i="2"/>
  <c r="M32" i="2"/>
  <c r="L32" i="2"/>
  <c r="K32" i="2"/>
  <c r="M31" i="2"/>
  <c r="L31" i="2"/>
  <c r="K31" i="2"/>
  <c r="M30" i="2"/>
  <c r="L30" i="2"/>
  <c r="K30" i="2"/>
  <c r="M29" i="2"/>
  <c r="L29" i="2"/>
  <c r="K29" i="2"/>
  <c r="M28" i="2"/>
  <c r="L28" i="2"/>
  <c r="K28" i="2"/>
  <c r="M27" i="2"/>
  <c r="L27" i="2"/>
  <c r="K27" i="2"/>
  <c r="M26" i="2"/>
  <c r="L26" i="2"/>
  <c r="K26" i="2"/>
  <c r="M25" i="2"/>
  <c r="L25" i="2"/>
  <c r="K25" i="2"/>
  <c r="M24" i="2"/>
  <c r="L24" i="2"/>
  <c r="K24" i="2"/>
  <c r="M23" i="2"/>
  <c r="L23" i="2"/>
  <c r="K23" i="2"/>
  <c r="M22" i="2"/>
  <c r="L22" i="2"/>
  <c r="K22" i="2"/>
  <c r="M21" i="2"/>
  <c r="L21" i="2"/>
  <c r="K21" i="2"/>
  <c r="M20" i="2"/>
  <c r="L20" i="2"/>
  <c r="K20" i="2"/>
  <c r="M19" i="2"/>
  <c r="L19" i="2"/>
  <c r="K19" i="2"/>
  <c r="M18" i="2"/>
  <c r="L18" i="2"/>
  <c r="K18" i="2"/>
  <c r="M17" i="2"/>
  <c r="L17" i="2"/>
  <c r="K17" i="2"/>
  <c r="M16" i="2"/>
  <c r="L16" i="2"/>
  <c r="K16" i="2"/>
  <c r="M15" i="2"/>
  <c r="L15" i="2"/>
  <c r="K15" i="2"/>
  <c r="M14" i="2"/>
  <c r="L14" i="2"/>
  <c r="K14" i="2"/>
  <c r="M13" i="2"/>
  <c r="L13" i="2"/>
  <c r="K13" i="2"/>
  <c r="M12" i="2"/>
  <c r="L12" i="2"/>
  <c r="K12" i="2"/>
  <c r="M11" i="2"/>
  <c r="L11" i="2"/>
  <c r="K11" i="2"/>
  <c r="M10" i="2"/>
  <c r="L10" i="2"/>
  <c r="K10" i="2"/>
  <c r="M9" i="2"/>
  <c r="L9" i="2"/>
  <c r="K9" i="2"/>
  <c r="K6" i="2"/>
  <c r="K5" i="2" s="1"/>
  <c r="J6" i="2"/>
  <c r="J5" i="2" s="1"/>
  <c r="I6" i="2"/>
  <c r="H6" i="2"/>
  <c r="H5" i="2" s="1"/>
  <c r="G6" i="2"/>
  <c r="G5" i="2" s="1"/>
  <c r="C6" i="2"/>
  <c r="I5" i="2"/>
  <c r="H33" i="1"/>
  <c r="G33" i="1"/>
  <c r="F33" i="1"/>
  <c r="E33" i="1"/>
  <c r="D33" i="1"/>
  <c r="H32" i="1"/>
  <c r="G32" i="1"/>
  <c r="F32" i="1"/>
  <c r="E32" i="1"/>
  <c r="I32" i="1" s="1"/>
  <c r="D32" i="1"/>
  <c r="H31" i="1"/>
  <c r="G31" i="1"/>
  <c r="F31" i="1"/>
  <c r="E31" i="1"/>
  <c r="I31" i="1" s="1"/>
  <c r="D31" i="1"/>
  <c r="H30" i="1"/>
  <c r="G30" i="1"/>
  <c r="F30" i="1"/>
  <c r="E30" i="1"/>
  <c r="D30" i="1"/>
  <c r="D34" i="1" s="1"/>
  <c r="H29" i="1"/>
  <c r="G29" i="1"/>
  <c r="G34" i="1" s="1"/>
  <c r="F29" i="1"/>
  <c r="F34" i="1" s="1"/>
  <c r="E29" i="1"/>
  <c r="D29" i="1"/>
  <c r="H23" i="1"/>
  <c r="G23" i="1"/>
  <c r="F23" i="1"/>
  <c r="E23" i="1"/>
  <c r="I23" i="1" s="1"/>
  <c r="D23" i="1"/>
  <c r="H22" i="1"/>
  <c r="G22" i="1"/>
  <c r="G24" i="1" s="1"/>
  <c r="F22" i="1"/>
  <c r="F24" i="1" s="1"/>
  <c r="E22" i="1"/>
  <c r="I22" i="1" s="1"/>
  <c r="D22" i="1"/>
  <c r="H21" i="1"/>
  <c r="H24" i="1" s="1"/>
  <c r="G21" i="1"/>
  <c r="F21" i="1"/>
  <c r="E21" i="1"/>
  <c r="D21" i="1"/>
  <c r="D24" i="1" s="1"/>
  <c r="H19" i="1"/>
  <c r="G19" i="1"/>
  <c r="F19" i="1"/>
  <c r="E19" i="1"/>
  <c r="D19" i="1"/>
  <c r="H18" i="1"/>
  <c r="G18" i="1"/>
  <c r="G20" i="1" s="1"/>
  <c r="F18" i="1"/>
  <c r="F20" i="1" s="1"/>
  <c r="E18" i="1"/>
  <c r="E20" i="1" s="1"/>
  <c r="D18" i="1"/>
  <c r="D20" i="1" s="1"/>
  <c r="H16" i="1"/>
  <c r="G16" i="1"/>
  <c r="F16" i="1"/>
  <c r="E16" i="1"/>
  <c r="I16" i="1" s="1"/>
  <c r="D16" i="1"/>
  <c r="H15" i="1"/>
  <c r="H17" i="1" s="1"/>
  <c r="G15" i="1"/>
  <c r="G17" i="1" s="1"/>
  <c r="F15" i="1"/>
  <c r="F17" i="1" s="1"/>
  <c r="E15" i="1"/>
  <c r="D15" i="1"/>
  <c r="D17" i="1" s="1"/>
  <c r="H13" i="1"/>
  <c r="G13" i="1"/>
  <c r="F13" i="1"/>
  <c r="E13" i="1"/>
  <c r="D13" i="1"/>
  <c r="H12" i="1"/>
  <c r="G12" i="1"/>
  <c r="G14" i="1" s="1"/>
  <c r="F12" i="1"/>
  <c r="F14" i="1" s="1"/>
  <c r="E12" i="1"/>
  <c r="D12" i="1"/>
  <c r="D14" i="1" s="1"/>
  <c r="H10" i="1"/>
  <c r="G10" i="1"/>
  <c r="F10" i="1"/>
  <c r="E10" i="1"/>
  <c r="I10" i="1" s="1"/>
  <c r="D10" i="1"/>
  <c r="H9" i="1"/>
  <c r="H11" i="1" s="1"/>
  <c r="G9" i="1"/>
  <c r="G11" i="1" s="1"/>
  <c r="F9" i="1"/>
  <c r="F11" i="1" s="1"/>
  <c r="E9" i="1"/>
  <c r="D9" i="1"/>
  <c r="D11" i="1" s="1"/>
  <c r="H7" i="1"/>
  <c r="G7" i="1"/>
  <c r="F7" i="1"/>
  <c r="E7" i="1"/>
  <c r="D7" i="1"/>
  <c r="D25" i="1" s="1"/>
  <c r="H6" i="1"/>
  <c r="G6" i="1"/>
  <c r="F6" i="1"/>
  <c r="E6" i="1"/>
  <c r="D6" i="1"/>
  <c r="D8" i="1" s="1"/>
  <c r="I13" i="1" l="1"/>
  <c r="I19" i="1"/>
  <c r="I29" i="1"/>
  <c r="H34" i="1"/>
  <c r="I33" i="1"/>
  <c r="I7" i="1"/>
  <c r="H8" i="1"/>
  <c r="H25" i="1" s="1"/>
  <c r="H14" i="1"/>
  <c r="H20" i="1"/>
  <c r="E8" i="1"/>
  <c r="E14" i="1"/>
  <c r="E11" i="1"/>
  <c r="E17" i="1"/>
  <c r="E24" i="1"/>
  <c r="E34" i="1"/>
  <c r="C1040" i="3"/>
  <c r="C1041" i="3" s="1"/>
  <c r="C1042" i="3" s="1"/>
  <c r="C1043" i="3" s="1"/>
  <c r="C1044" i="3" s="1"/>
  <c r="C1045" i="3" s="1"/>
  <c r="C1046" i="3" s="1"/>
  <c r="C1047" i="3" s="1"/>
  <c r="C1048" i="3" s="1"/>
  <c r="C1049" i="3" s="1"/>
  <c r="C1050" i="3" s="1"/>
  <c r="C1051" i="3" s="1"/>
  <c r="C1052" i="3" s="1"/>
  <c r="G25" i="1"/>
  <c r="F8" i="1"/>
  <c r="F25" i="1" s="1"/>
  <c r="G8" i="1"/>
  <c r="I15" i="1"/>
  <c r="I17" i="1" s="1"/>
  <c r="I21" i="1"/>
  <c r="I24" i="1" s="1"/>
  <c r="I30" i="1"/>
  <c r="I9" i="1"/>
  <c r="I11" i="1" s="1"/>
  <c r="I6" i="1"/>
  <c r="I12" i="1"/>
  <c r="I14" i="1" s="1"/>
  <c r="I18" i="1"/>
  <c r="I20" i="1" s="1"/>
  <c r="E25" i="1" l="1"/>
  <c r="I34" i="1"/>
  <c r="I8" i="1"/>
  <c r="I25" i="1" s="1"/>
  <c r="H5" i="3" l="1"/>
  <c r="H1361" i="3"/>
  <c r="H903" i="3"/>
  <c r="H21" i="3"/>
  <c r="H1462" i="3"/>
  <c r="H918" i="3"/>
  <c r="H1666" i="3"/>
  <c r="H1267" i="3"/>
  <c r="H757" i="3"/>
  <c r="H142" i="3"/>
  <c r="H488" i="3"/>
  <c r="H760" i="3"/>
  <c r="H923" i="3"/>
  <c r="H994" i="3"/>
  <c r="H1273" i="3"/>
  <c r="H1405" i="3"/>
  <c r="H1601" i="3"/>
  <c r="H1791" i="3"/>
  <c r="H185" i="3"/>
  <c r="H575" i="3"/>
  <c r="H877" i="3"/>
  <c r="H943" i="3"/>
  <c r="H1057" i="3"/>
  <c r="H1325" i="3"/>
  <c r="H1475" i="3"/>
  <c r="H1627" i="3"/>
  <c r="H1814" i="3"/>
  <c r="H368" i="3"/>
  <c r="H695" i="3"/>
  <c r="H901" i="3"/>
  <c r="H962" i="3"/>
  <c r="H1210" i="3"/>
  <c r="H1359" i="3"/>
  <c r="H1574" i="3"/>
  <c r="H1674" i="3"/>
  <c r="H1274" i="3"/>
  <c r="H1602" i="3"/>
  <c r="H639" i="3"/>
  <c r="H945" i="3"/>
  <c r="H1642" i="3"/>
  <c r="H1719" i="3"/>
  <c r="H1214" i="3"/>
  <c r="H721" i="3"/>
  <c r="H1818" i="3"/>
  <c r="H1307" i="3"/>
  <c r="H857" i="3"/>
  <c r="H1600" i="3"/>
  <c r="H990" i="3"/>
  <c r="H682" i="3"/>
  <c r="H180" i="3"/>
  <c r="H573" i="3"/>
  <c r="H860" i="3"/>
  <c r="H933" i="3"/>
  <c r="H1056" i="3"/>
  <c r="H1314" i="3"/>
  <c r="H1464" i="3"/>
  <c r="H1622" i="3"/>
  <c r="H1813" i="3"/>
  <c r="H693" i="3"/>
  <c r="H899" i="3"/>
  <c r="H954" i="3"/>
  <c r="H1134" i="3"/>
  <c r="H1349" i="3"/>
  <c r="H1561" i="3"/>
  <c r="H1673" i="3"/>
  <c r="H1830" i="3"/>
  <c r="H466" i="3"/>
  <c r="H733" i="3"/>
  <c r="H915" i="3"/>
  <c r="H987" i="3"/>
  <c r="H1263" i="3"/>
  <c r="H1389" i="3"/>
  <c r="H1596" i="3"/>
  <c r="H1715" i="3"/>
  <c r="H924" i="3"/>
  <c r="H1440" i="3"/>
  <c r="H886" i="3"/>
  <c r="H1332" i="3"/>
  <c r="H1817" i="3"/>
  <c r="H1605" i="3"/>
  <c r="H1053" i="3"/>
  <c r="H551" i="3"/>
  <c r="H1695" i="3"/>
  <c r="H1075" i="3"/>
  <c r="H477" i="3"/>
  <c r="H1397" i="3"/>
  <c r="H947" i="3"/>
  <c r="H421" i="3"/>
  <c r="H288" i="3"/>
  <c r="H684" i="3"/>
  <c r="H896" i="3"/>
  <c r="H948" i="3"/>
  <c r="H1110" i="3"/>
  <c r="H1346" i="3"/>
  <c r="H1517" i="3"/>
  <c r="H1671" i="3"/>
  <c r="H1821" i="3"/>
  <c r="H464" i="3"/>
  <c r="H732" i="3"/>
  <c r="H912" i="3"/>
  <c r="H983" i="3"/>
  <c r="H1251" i="3"/>
  <c r="H1375" i="3"/>
  <c r="H1590" i="3"/>
  <c r="H1713" i="3"/>
  <c r="H164" i="3"/>
  <c r="H515" i="3"/>
  <c r="H856" i="3"/>
  <c r="H926" i="3"/>
  <c r="H1019" i="3"/>
  <c r="H1283" i="3"/>
  <c r="H1461" i="3"/>
  <c r="H1603" i="3"/>
  <c r="H1802" i="3"/>
  <c r="H999" i="3"/>
  <c r="H1795" i="3"/>
  <c r="H281" i="3"/>
  <c r="H1068" i="3"/>
  <c r="H1496" i="3"/>
  <c r="H1516" i="3"/>
  <c r="H931" i="3"/>
  <c r="H1582" i="3"/>
  <c r="H976" i="3"/>
  <c r="H1810" i="3"/>
  <c r="H1337" i="3"/>
  <c r="H891" i="3"/>
  <c r="H282" i="3"/>
  <c r="H461" i="3"/>
  <c r="H726" i="3"/>
  <c r="H904" i="3"/>
  <c r="H979" i="3"/>
  <c r="H1248" i="3"/>
  <c r="H1367" i="3"/>
  <c r="H1696" i="3"/>
  <c r="H161" i="3"/>
  <c r="H511" i="3"/>
  <c r="H797" i="3"/>
</calcChain>
</file>

<file path=xl/sharedStrings.xml><?xml version="1.0" encoding="utf-8"?>
<sst xmlns="http://schemas.openxmlformats.org/spreadsheetml/2006/main" count="7687" uniqueCount="2565">
  <si>
    <t>교육(지원)청</t>
  </si>
  <si>
    <t>학교급</t>
  </si>
  <si>
    <t>신청 학교 수(교)</t>
  </si>
  <si>
    <t>폐시약(g)</t>
  </si>
  <si>
    <t>액침표본(g)</t>
  </si>
  <si>
    <t>공병(g)</t>
  </si>
  <si>
    <t>폐수(g)</t>
  </si>
  <si>
    <t>합계(g)</t>
  </si>
  <si>
    <t>동부</t>
  </si>
  <si>
    <t>초</t>
  </si>
  <si>
    <t>중</t>
  </si>
  <si>
    <t>소계</t>
  </si>
  <si>
    <t>서부</t>
  </si>
  <si>
    <t>남부</t>
  </si>
  <si>
    <t>달성</t>
  </si>
  <si>
    <t>군위</t>
  </si>
  <si>
    <t>본청</t>
  </si>
  <si>
    <t>고</t>
  </si>
  <si>
    <t>특수</t>
  </si>
  <si>
    <t>직속</t>
  </si>
  <si>
    <t>합계</t>
  </si>
  <si>
    <t>구분</t>
  </si>
  <si>
    <t>신청 학교 수
(교)</t>
  </si>
  <si>
    <r>
      <rPr>
        <sz val="12"/>
        <rFont val="맑은 고딕"/>
        <family val="3"/>
        <charset val="129"/>
      </rPr>
      <t>(</t>
    </r>
    <r>
      <rPr>
        <sz val="12"/>
        <rFont val="Noto Sans CJK SC"/>
        <family val="2"/>
      </rPr>
      <t>단위</t>
    </r>
    <r>
      <rPr>
        <sz val="12"/>
        <rFont val="맑은 고딕"/>
        <family val="3"/>
        <charset val="129"/>
      </rPr>
      <t>: g)</t>
    </r>
  </si>
  <si>
    <t>통계</t>
  </si>
  <si>
    <t>폐시약 무게
(a)</t>
  </si>
  <si>
    <t>액침표본 무게
(b)</t>
  </si>
  <si>
    <t>공병 무게
(c)</t>
  </si>
  <si>
    <t>폐수 무게
(d)</t>
  </si>
  <si>
    <t>계
(a+b+c+d)</t>
  </si>
  <si>
    <t>총량
(g)</t>
  </si>
  <si>
    <t>연번</t>
  </si>
  <si>
    <t>소속</t>
  </si>
  <si>
    <t>학교명</t>
  </si>
  <si>
    <t>학급수</t>
  </si>
  <si>
    <t>주소</t>
  </si>
  <si>
    <t>담당자</t>
  </si>
  <si>
    <t>일련번호</t>
  </si>
  <si>
    <t>구/군</t>
  </si>
  <si>
    <t>상세주소(도로명 주소)</t>
  </si>
  <si>
    <t>성명</t>
  </si>
  <si>
    <t>내선번호</t>
  </si>
  <si>
    <t>대구창의융합교육원</t>
  </si>
  <si>
    <t>황경희</t>
  </si>
  <si>
    <t>231-1195</t>
  </si>
  <si>
    <t>강동고등학교</t>
  </si>
  <si>
    <t>박미영</t>
  </si>
  <si>
    <t>231-6377</t>
  </si>
  <si>
    <t>강북고등학교</t>
  </si>
  <si>
    <t>정민주</t>
  </si>
  <si>
    <t>235-5857</t>
  </si>
  <si>
    <t>경덕여자고등학교</t>
  </si>
  <si>
    <t>도규림</t>
  </si>
  <si>
    <t>231-7450</t>
  </si>
  <si>
    <t>경명여자고등학교</t>
  </si>
  <si>
    <t>나민지</t>
  </si>
  <si>
    <t>235-7211</t>
  </si>
  <si>
    <t>경북고등학교</t>
  </si>
  <si>
    <t>김동진</t>
  </si>
  <si>
    <t>231-4099</t>
  </si>
  <si>
    <t>경북대학교사범대학부설고등학교</t>
  </si>
  <si>
    <t>최분남</t>
  </si>
  <si>
    <t>231-9499</t>
  </si>
  <si>
    <t>경북여자고등학교</t>
  </si>
  <si>
    <t>배현숙</t>
  </si>
  <si>
    <t>231-7213</t>
  </si>
  <si>
    <t>경상고등학교</t>
  </si>
  <si>
    <t>조민지</t>
  </si>
  <si>
    <t>235-6076</t>
  </si>
  <si>
    <t>경상여자고등학교</t>
  </si>
  <si>
    <t>강지혜</t>
  </si>
  <si>
    <t>235-8093</t>
  </si>
  <si>
    <t>경원고등학교</t>
  </si>
  <si>
    <t>전윤서</t>
  </si>
  <si>
    <t>235-5617</t>
  </si>
  <si>
    <t>경화여자고등학교</t>
  </si>
  <si>
    <t>이진우</t>
  </si>
  <si>
    <t>235-7659</t>
  </si>
  <si>
    <t>계성고등학교</t>
  </si>
  <si>
    <t>정혜경</t>
  </si>
  <si>
    <t>235-4223</t>
  </si>
  <si>
    <t>구암고등학교</t>
  </si>
  <si>
    <t>이수연</t>
  </si>
  <si>
    <t>231-4464</t>
  </si>
  <si>
    <t>능인고등학교</t>
  </si>
  <si>
    <t>이준열</t>
  </si>
  <si>
    <t>235-4462</t>
  </si>
  <si>
    <t>다사고등학교</t>
  </si>
  <si>
    <t>윤영아</t>
  </si>
  <si>
    <t>231-4946</t>
  </si>
  <si>
    <t>달서고등학교</t>
  </si>
  <si>
    <t>이복음</t>
  </si>
  <si>
    <t>235-6381</t>
  </si>
  <si>
    <t>달성고등학교</t>
  </si>
  <si>
    <t>이윤정</t>
  </si>
  <si>
    <t>231-4349</t>
  </si>
  <si>
    <t>대건고등학교</t>
  </si>
  <si>
    <t>윤미정</t>
  </si>
  <si>
    <t>대곡고등학교</t>
  </si>
  <si>
    <t>박영미</t>
  </si>
  <si>
    <t>231-5591</t>
  </si>
  <si>
    <t>대구공업고등학교</t>
  </si>
  <si>
    <t>이인태</t>
  </si>
  <si>
    <t>231-8095</t>
  </si>
  <si>
    <t>대구과학고등학교</t>
  </si>
  <si>
    <t>우희정</t>
  </si>
  <si>
    <t>231-7621</t>
  </si>
  <si>
    <t>대구과학기술고등학교</t>
  </si>
  <si>
    <t>권희영</t>
  </si>
  <si>
    <t>231-9073</t>
  </si>
  <si>
    <t>대구국제고등학교</t>
  </si>
  <si>
    <t>김민아</t>
  </si>
  <si>
    <t>235-6595</t>
  </si>
  <si>
    <t>대구남산고등학교</t>
  </si>
  <si>
    <t>이승현</t>
  </si>
  <si>
    <t>235-6457</t>
  </si>
  <si>
    <t>대구동부고등학교</t>
  </si>
  <si>
    <t>김명선</t>
  </si>
  <si>
    <t>235-6760</t>
  </si>
  <si>
    <t>대구상원고등학교</t>
  </si>
  <si>
    <t>강윤정</t>
  </si>
  <si>
    <t>231-6161</t>
  </si>
  <si>
    <t>대구서부고등학교</t>
  </si>
  <si>
    <t>권지희</t>
  </si>
  <si>
    <t>231-4618</t>
  </si>
  <si>
    <t>대구여자고등학교</t>
  </si>
  <si>
    <t>이윤진</t>
  </si>
  <si>
    <t>231-7280</t>
  </si>
  <si>
    <t>대구외국어고등학교</t>
  </si>
  <si>
    <t>김순례</t>
  </si>
  <si>
    <t>231-7760</t>
  </si>
  <si>
    <t>대구일과학고등학교</t>
  </si>
  <si>
    <t>배성희</t>
  </si>
  <si>
    <t>231-7684</t>
  </si>
  <si>
    <t>대구제일고등학교</t>
  </si>
  <si>
    <t>오미경</t>
  </si>
  <si>
    <t>235-6868</t>
  </si>
  <si>
    <t>대구혜화여자고등학교</t>
  </si>
  <si>
    <t>김가령</t>
  </si>
  <si>
    <t>235-8025</t>
  </si>
  <si>
    <t>대륜고등학교</t>
  </si>
  <si>
    <t>전혜진</t>
  </si>
  <si>
    <t>235-4357</t>
  </si>
  <si>
    <t>대진고등학교</t>
  </si>
  <si>
    <t>김현정</t>
  </si>
  <si>
    <t>231-6679</t>
  </si>
  <si>
    <t>덕원고등학교</t>
  </si>
  <si>
    <t>최진현</t>
  </si>
  <si>
    <t>235-5376</t>
  </si>
  <si>
    <t>도원고등학교</t>
  </si>
  <si>
    <t>윤경아</t>
  </si>
  <si>
    <t>231-5989</t>
  </si>
  <si>
    <t>동문고등학교</t>
  </si>
  <si>
    <t>황현주</t>
  </si>
  <si>
    <t>231-62687</t>
  </si>
  <si>
    <t>비슬고등학교</t>
  </si>
  <si>
    <t>채은주</t>
  </si>
  <si>
    <t>231-9815</t>
  </si>
  <si>
    <t>상서고등학교</t>
  </si>
  <si>
    <t>김민지</t>
  </si>
  <si>
    <t>235-9675</t>
  </si>
  <si>
    <t>상인고등학교</t>
  </si>
  <si>
    <t>조현정</t>
  </si>
  <si>
    <t>231-5232</t>
  </si>
  <si>
    <t>성광고등학교</t>
  </si>
  <si>
    <t>신용운</t>
  </si>
  <si>
    <t>235-4841</t>
  </si>
  <si>
    <t>성산고등학교</t>
  </si>
  <si>
    <t>유선옥</t>
  </si>
  <si>
    <t>231-5738</t>
  </si>
  <si>
    <t>성화여자고등학교</t>
  </si>
  <si>
    <t>이상준</t>
  </si>
  <si>
    <t>235-7694</t>
  </si>
  <si>
    <t>송현여자고등학교</t>
  </si>
  <si>
    <t>고민정</t>
  </si>
  <si>
    <t>235-7825</t>
  </si>
  <si>
    <t>수성고등학교</t>
  </si>
  <si>
    <t>이옥태</t>
  </si>
  <si>
    <t>231-6562</t>
  </si>
  <si>
    <t>시지고등학교</t>
  </si>
  <si>
    <t>강미현</t>
  </si>
  <si>
    <t>신명고등학교</t>
  </si>
  <si>
    <t>서은진</t>
  </si>
  <si>
    <t>235-8475</t>
  </si>
  <si>
    <t>심인고등학교</t>
  </si>
  <si>
    <t>윤소정</t>
  </si>
  <si>
    <t>235-5027</t>
  </si>
  <si>
    <t>영남고등학교</t>
  </si>
  <si>
    <t>류승현</t>
  </si>
  <si>
    <t>235-4033</t>
  </si>
  <si>
    <t>와룡고등학교</t>
  </si>
  <si>
    <t>김영아</t>
  </si>
  <si>
    <t>231-5156</t>
  </si>
  <si>
    <t>운암고등학교</t>
  </si>
  <si>
    <t>김미경</t>
  </si>
  <si>
    <t>231-5380</t>
  </si>
  <si>
    <t>정동고등학교</t>
  </si>
  <si>
    <t>최은정</t>
  </si>
  <si>
    <t>235-5767</t>
  </si>
  <si>
    <t>정화여자고등학교</t>
  </si>
  <si>
    <t>주한결</t>
  </si>
  <si>
    <t>235-7391</t>
  </si>
  <si>
    <t>청구고등학교</t>
  </si>
  <si>
    <t>김보미</t>
  </si>
  <si>
    <t>235-4927</t>
  </si>
  <si>
    <t>칠성고등학교</t>
  </si>
  <si>
    <t>김민수</t>
  </si>
  <si>
    <t>231-6960</t>
  </si>
  <si>
    <t>포산고등학교</t>
  </si>
  <si>
    <t>김자현</t>
  </si>
  <si>
    <t>231-5274</t>
  </si>
  <si>
    <t>학남고등학교</t>
  </si>
  <si>
    <t>배영주</t>
  </si>
  <si>
    <t>231-9673</t>
  </si>
  <si>
    <t>함지고등학교</t>
  </si>
  <si>
    <t>장인숙</t>
  </si>
  <si>
    <t>231-6841</t>
  </si>
  <si>
    <t>현풍고등학교</t>
  </si>
  <si>
    <t>김동원</t>
  </si>
  <si>
    <t>235-6252</t>
  </si>
  <si>
    <t>호산고등학교</t>
  </si>
  <si>
    <t>이현정</t>
  </si>
  <si>
    <t>231-7105</t>
  </si>
  <si>
    <t>화원고등학교</t>
  </si>
  <si>
    <t>이은주</t>
  </si>
  <si>
    <t>231-5566</t>
  </si>
  <si>
    <t>효성여자고등학교</t>
  </si>
  <si>
    <t>박소연</t>
  </si>
  <si>
    <t>235-6995</t>
  </si>
  <si>
    <t>대구남양학교</t>
  </si>
  <si>
    <t>김윤정</t>
  </si>
  <si>
    <t>231-3064</t>
  </si>
  <si>
    <t>계성초등학교</t>
  </si>
  <si>
    <t>24</t>
  </si>
  <si>
    <t>곽혜원</t>
  </si>
  <si>
    <t>253-4192</t>
  </si>
  <si>
    <t>대구경동초등학교</t>
  </si>
  <si>
    <t>58</t>
  </si>
  <si>
    <t>이유정</t>
  </si>
  <si>
    <t>232-2977</t>
  </si>
  <si>
    <t>대구고산초등학교</t>
  </si>
  <si>
    <t>29</t>
  </si>
  <si>
    <t>232-2697</t>
  </si>
  <si>
    <t>대구남산초등학교</t>
  </si>
  <si>
    <t>53</t>
  </si>
  <si>
    <t>이경아</t>
  </si>
  <si>
    <t>232-0405</t>
  </si>
  <si>
    <t>대구노변초등학교</t>
  </si>
  <si>
    <t>32</t>
  </si>
  <si>
    <t>염은주</t>
  </si>
  <si>
    <t>232-4544</t>
  </si>
  <si>
    <t>대구덕성초등학교</t>
  </si>
  <si>
    <t>13</t>
  </si>
  <si>
    <t>김현아</t>
  </si>
  <si>
    <t>232-3376</t>
  </si>
  <si>
    <t>대구동원초등학교</t>
  </si>
  <si>
    <t>19</t>
  </si>
  <si>
    <t>이선희</t>
  </si>
  <si>
    <t>232-2137</t>
  </si>
  <si>
    <t>대구동인초등학교</t>
  </si>
  <si>
    <t>14</t>
  </si>
  <si>
    <t>허소영</t>
  </si>
  <si>
    <t>234-5961</t>
  </si>
  <si>
    <t>대구동일초등학교</t>
  </si>
  <si>
    <t>21</t>
  </si>
  <si>
    <t>조애경</t>
  </si>
  <si>
    <t>232-3175</t>
  </si>
  <si>
    <t>대구동촌초등학교</t>
  </si>
  <si>
    <t>류임하</t>
  </si>
  <si>
    <t>232-1018</t>
  </si>
  <si>
    <t>대구동호초등학교</t>
  </si>
  <si>
    <t>16</t>
  </si>
  <si>
    <t>김민정</t>
  </si>
  <si>
    <t>232-4965</t>
  </si>
  <si>
    <t>대구두산초등학교</t>
  </si>
  <si>
    <t>김소희</t>
  </si>
  <si>
    <t>232-3661</t>
  </si>
  <si>
    <t>대구들안길초등학교</t>
  </si>
  <si>
    <t>김지혜</t>
  </si>
  <si>
    <t>232-5523</t>
  </si>
  <si>
    <t>대구만촌초등학교</t>
  </si>
  <si>
    <t>15</t>
  </si>
  <si>
    <t>이혜림</t>
  </si>
  <si>
    <t>232-2035</t>
  </si>
  <si>
    <t>대구매동초등학교</t>
  </si>
  <si>
    <t>12</t>
  </si>
  <si>
    <t>이영선</t>
  </si>
  <si>
    <t>232-5378</t>
  </si>
  <si>
    <t>대구매호초등학교</t>
  </si>
  <si>
    <t>손미</t>
  </si>
  <si>
    <t>232-4597</t>
  </si>
  <si>
    <t>대구방촌초등학교</t>
  </si>
  <si>
    <t>박은영</t>
  </si>
  <si>
    <t>232-3446</t>
  </si>
  <si>
    <t>대구범물초등학교</t>
  </si>
  <si>
    <t>8</t>
  </si>
  <si>
    <t>우성자</t>
  </si>
  <si>
    <t>232-4095</t>
  </si>
  <si>
    <t>대구범일초등학교</t>
  </si>
  <si>
    <t>22</t>
  </si>
  <si>
    <t>서정민</t>
  </si>
  <si>
    <t>232-4191</t>
  </si>
  <si>
    <t>대구복명초등학교</t>
  </si>
  <si>
    <t>전효진</t>
  </si>
  <si>
    <t>232-4813</t>
  </si>
  <si>
    <t>대구불로초등학교</t>
  </si>
  <si>
    <t>권현정</t>
  </si>
  <si>
    <t>232-3317</t>
  </si>
  <si>
    <t>대구삼육초등학교</t>
  </si>
  <si>
    <t>6</t>
  </si>
  <si>
    <t>김호정</t>
  </si>
  <si>
    <t>232-5984</t>
  </si>
  <si>
    <t>대구수창초등학교</t>
  </si>
  <si>
    <t>46</t>
  </si>
  <si>
    <t>추정이</t>
  </si>
  <si>
    <t>232-0266</t>
  </si>
  <si>
    <t>대구숙천초등학교</t>
  </si>
  <si>
    <t>27</t>
  </si>
  <si>
    <t>최병희</t>
  </si>
  <si>
    <t>232-9739</t>
  </si>
  <si>
    <t>대구신매초등학교</t>
  </si>
  <si>
    <t>20</t>
  </si>
  <si>
    <t>김진희</t>
  </si>
  <si>
    <t>232-4293</t>
  </si>
  <si>
    <t>대구욱수초등학교</t>
  </si>
  <si>
    <t>25</t>
  </si>
  <si>
    <t>장은영</t>
  </si>
  <si>
    <t>232-4392</t>
  </si>
  <si>
    <t>대구율원초등학교</t>
  </si>
  <si>
    <t>31</t>
  </si>
  <si>
    <t>권진혁</t>
  </si>
  <si>
    <t>232-5517</t>
  </si>
  <si>
    <t>대구입석초등학교</t>
  </si>
  <si>
    <t>김미옥</t>
  </si>
  <si>
    <t>232-3928</t>
  </si>
  <si>
    <t>대구종로초등학교</t>
  </si>
  <si>
    <t>박정임</t>
  </si>
  <si>
    <t>234-6525</t>
  </si>
  <si>
    <t>대구중앙초등학교</t>
  </si>
  <si>
    <t>34</t>
  </si>
  <si>
    <t>홍현지</t>
  </si>
  <si>
    <t>232-4874</t>
  </si>
  <si>
    <t>대구지봉초등학교</t>
  </si>
  <si>
    <t>7</t>
  </si>
  <si>
    <t>김경미</t>
  </si>
  <si>
    <t>232-3896</t>
  </si>
  <si>
    <t>대구초등학교</t>
  </si>
  <si>
    <t>23</t>
  </si>
  <si>
    <t>황혜민</t>
  </si>
  <si>
    <t>232-0228</t>
  </si>
  <si>
    <t>대구해서초등학교</t>
  </si>
  <si>
    <t>18</t>
  </si>
  <si>
    <t>김시영</t>
  </si>
  <si>
    <t>232-1169</t>
  </si>
  <si>
    <t>대구해안초등학교</t>
  </si>
  <si>
    <t>문미경</t>
  </si>
  <si>
    <t>231-0965</t>
  </si>
  <si>
    <t>대구황금초등학교</t>
  </si>
  <si>
    <t>이주영</t>
  </si>
  <si>
    <t>232-2084</t>
  </si>
  <si>
    <t>대구효동초등학교</t>
  </si>
  <si>
    <t>김은숙</t>
  </si>
  <si>
    <t>232-3703</t>
  </si>
  <si>
    <t>대구효목초등학교</t>
  </si>
  <si>
    <t>서정숙</t>
  </si>
  <si>
    <t>232-1620</t>
  </si>
  <si>
    <t>영신초등학교</t>
  </si>
  <si>
    <t>이지은</t>
  </si>
  <si>
    <t>232-5937</t>
  </si>
  <si>
    <t>경구중학교</t>
  </si>
  <si>
    <t>김윤태</t>
  </si>
  <si>
    <t>232-8879</t>
  </si>
  <si>
    <t>경북대학교사범대학부설중학교</t>
  </si>
  <si>
    <t>정동환</t>
  </si>
  <si>
    <t>232-8250</t>
  </si>
  <si>
    <t>노변중학교</t>
  </si>
  <si>
    <t>이정인</t>
  </si>
  <si>
    <t>232-8101</t>
  </si>
  <si>
    <t>대구동부중학교</t>
  </si>
  <si>
    <t>김지송</t>
  </si>
  <si>
    <t>232-7087</t>
  </si>
  <si>
    <t>대구동중학교</t>
  </si>
  <si>
    <t>38</t>
  </si>
  <si>
    <t>대구제일중학교</t>
  </si>
  <si>
    <t>김영민</t>
  </si>
  <si>
    <t>232-7753</t>
  </si>
  <si>
    <t>대구중앙중학교</t>
  </si>
  <si>
    <t>이동구</t>
  </si>
  <si>
    <t>234-6373</t>
  </si>
  <si>
    <t>덕원중학교</t>
  </si>
  <si>
    <t>조민규</t>
  </si>
  <si>
    <t>232-8575</t>
  </si>
  <si>
    <t>덕화중학교</t>
  </si>
  <si>
    <t>윤영희</t>
  </si>
  <si>
    <t>232-7838</t>
  </si>
  <si>
    <t>동원중학교</t>
  </si>
  <si>
    <t>길은혜</t>
  </si>
  <si>
    <t>232-6420</t>
  </si>
  <si>
    <t>동촌중학교</t>
  </si>
  <si>
    <t>김은지</t>
  </si>
  <si>
    <t>232-6136</t>
  </si>
  <si>
    <t>매호중학교</t>
  </si>
  <si>
    <t>김영후</t>
  </si>
  <si>
    <t>232-7456</t>
  </si>
  <si>
    <t>범물중학교</t>
  </si>
  <si>
    <t>김인선</t>
  </si>
  <si>
    <t>232-6742</t>
  </si>
  <si>
    <t>불로중학교</t>
  </si>
  <si>
    <t>11</t>
  </si>
  <si>
    <t>염고은</t>
  </si>
  <si>
    <t>232-6576</t>
  </si>
  <si>
    <t>새론중학교</t>
  </si>
  <si>
    <t>최사라</t>
  </si>
  <si>
    <t>233-5886</t>
  </si>
  <si>
    <t>수성중학교</t>
  </si>
  <si>
    <t>9</t>
  </si>
  <si>
    <t>유진아</t>
  </si>
  <si>
    <t>232-6337</t>
  </si>
  <si>
    <t>신기중학교</t>
  </si>
  <si>
    <t>김란희</t>
  </si>
  <si>
    <t>232-7340</t>
  </si>
  <si>
    <t>신명여자중학교</t>
  </si>
  <si>
    <t>박언미</t>
  </si>
  <si>
    <t>232-9290</t>
  </si>
  <si>
    <t>신아중학교</t>
  </si>
  <si>
    <t>박선정</t>
  </si>
  <si>
    <t>232-7190</t>
  </si>
  <si>
    <t>안심중학교</t>
  </si>
  <si>
    <t>232-6262</t>
  </si>
  <si>
    <t>오성중학교</t>
  </si>
  <si>
    <t>30</t>
  </si>
  <si>
    <t>정환선</t>
  </si>
  <si>
    <t>232-8673</t>
  </si>
  <si>
    <t>율원중학교</t>
  </si>
  <si>
    <t>28</t>
  </si>
  <si>
    <t>이윤희</t>
  </si>
  <si>
    <t>232-8179</t>
  </si>
  <si>
    <t>정화중학교</t>
  </si>
  <si>
    <t>장수아</t>
  </si>
  <si>
    <t>231-9226</t>
  </si>
  <si>
    <t>황금중학교</t>
  </si>
  <si>
    <t>조지연</t>
  </si>
  <si>
    <t>232-8005</t>
  </si>
  <si>
    <t>대구강북초등학교</t>
  </si>
  <si>
    <t>정재훈</t>
  </si>
  <si>
    <t>233-3705</t>
  </si>
  <si>
    <t>대구경운초등학교</t>
  </si>
  <si>
    <t>주진숙</t>
  </si>
  <si>
    <t>233-1772</t>
  </si>
  <si>
    <t>대구관남초등학교</t>
  </si>
  <si>
    <t>마미숙</t>
  </si>
  <si>
    <t>233-3818</t>
  </si>
  <si>
    <t>대구관문초등학교</t>
  </si>
  <si>
    <t>윤미화</t>
  </si>
  <si>
    <t>233-4682</t>
  </si>
  <si>
    <t>대구국우초등학교</t>
  </si>
  <si>
    <t>김유경</t>
  </si>
  <si>
    <t>233-8882</t>
  </si>
  <si>
    <t>대구내서초등학교</t>
  </si>
  <si>
    <t>신선영</t>
  </si>
  <si>
    <t>233-2862</t>
  </si>
  <si>
    <t>대구달산초등학교</t>
  </si>
  <si>
    <t>박정민</t>
  </si>
  <si>
    <t>233-2603</t>
  </si>
  <si>
    <t>대구달서초등학교</t>
  </si>
  <si>
    <t>26</t>
  </si>
  <si>
    <t>노영지</t>
  </si>
  <si>
    <t>233-1947</t>
  </si>
  <si>
    <t>대구달성초등학교</t>
  </si>
  <si>
    <t>40</t>
  </si>
  <si>
    <t>김진옥</t>
  </si>
  <si>
    <t>233-0323</t>
  </si>
  <si>
    <t>대구대산초등학교</t>
  </si>
  <si>
    <t>박노숙</t>
  </si>
  <si>
    <t>233-2297</t>
  </si>
  <si>
    <t>대구대성초등학교</t>
  </si>
  <si>
    <t>이경진</t>
  </si>
  <si>
    <t>233-0655</t>
  </si>
  <si>
    <t>대구두류초등학교</t>
  </si>
  <si>
    <t>최태정</t>
  </si>
  <si>
    <t>233-2748</t>
  </si>
  <si>
    <t>대구문성초등학교</t>
  </si>
  <si>
    <t>17</t>
  </si>
  <si>
    <t>233-0855</t>
  </si>
  <si>
    <t>대구사수초등학교</t>
  </si>
  <si>
    <t>37</t>
  </si>
  <si>
    <t>전성희</t>
  </si>
  <si>
    <t>233-4798</t>
  </si>
  <si>
    <t>대구산격초등학교</t>
  </si>
  <si>
    <t>권현숙</t>
  </si>
  <si>
    <t>233-1239</t>
  </si>
  <si>
    <t>대구서평초등학교</t>
  </si>
  <si>
    <t>박슬기</t>
  </si>
  <si>
    <t>233-2376</t>
  </si>
  <si>
    <t>대구성북초등학교</t>
  </si>
  <si>
    <t>조주미</t>
  </si>
  <si>
    <t>233-1169</t>
  </si>
  <si>
    <t>대구신암초등학교</t>
  </si>
  <si>
    <t>여희정</t>
  </si>
  <si>
    <t>233-0739</t>
  </si>
  <si>
    <t>대구연경초등학교</t>
  </si>
  <si>
    <t>33</t>
  </si>
  <si>
    <t>박수연</t>
  </si>
  <si>
    <t>233-5048</t>
  </si>
  <si>
    <t>대구옥산초등학교</t>
  </si>
  <si>
    <t>윤선희</t>
  </si>
  <si>
    <t>233-1037</t>
  </si>
  <si>
    <t>대구운암초등학교</t>
  </si>
  <si>
    <t>윤동찬</t>
  </si>
  <si>
    <t>233-4153</t>
  </si>
  <si>
    <t>대구인지초등학교</t>
  </si>
  <si>
    <t>강규명</t>
  </si>
  <si>
    <t>233-0507</t>
  </si>
  <si>
    <t>대구중리초등학교</t>
  </si>
  <si>
    <t>정다현</t>
  </si>
  <si>
    <t>233-0784</t>
  </si>
  <si>
    <t>대구침산초등학교</t>
  </si>
  <si>
    <t>이지온</t>
  </si>
  <si>
    <t>233-4849</t>
  </si>
  <si>
    <t>대구태암초등학교</t>
  </si>
  <si>
    <t>김경란</t>
  </si>
  <si>
    <t>233-3631</t>
  </si>
  <si>
    <t>대구학남초등학교</t>
  </si>
  <si>
    <t>진영희</t>
  </si>
  <si>
    <t>233-4003</t>
  </si>
  <si>
    <t>북대구초등학교</t>
  </si>
  <si>
    <t>김연정</t>
  </si>
  <si>
    <t>233-2506</t>
  </si>
  <si>
    <t>서대구초등학교</t>
  </si>
  <si>
    <t>10</t>
  </si>
  <si>
    <t>김미영</t>
  </si>
  <si>
    <t>233-1666</t>
  </si>
  <si>
    <t>경운중학교</t>
  </si>
  <si>
    <t>이선영</t>
  </si>
  <si>
    <t>233-6038</t>
  </si>
  <si>
    <t>관음중학교</t>
  </si>
  <si>
    <t>김영란</t>
  </si>
  <si>
    <t>233-7166</t>
  </si>
  <si>
    <t>관천중학교</t>
  </si>
  <si>
    <t>김은주</t>
  </si>
  <si>
    <t>233-6752</t>
  </si>
  <si>
    <t>구암중학교</t>
  </si>
  <si>
    <t>문혜숙</t>
  </si>
  <si>
    <t>233-7312</t>
  </si>
  <si>
    <t>대구일중학교</t>
  </si>
  <si>
    <t>36</t>
  </si>
  <si>
    <t>심은아</t>
  </si>
  <si>
    <t>233-7488</t>
  </si>
  <si>
    <t>동변중학교</t>
  </si>
  <si>
    <t>서정윤</t>
  </si>
  <si>
    <t>233-8015</t>
  </si>
  <si>
    <t>사수중학교</t>
  </si>
  <si>
    <t>이효진</t>
  </si>
  <si>
    <t>233-8749</t>
  </si>
  <si>
    <t>산격중학교</t>
  </si>
  <si>
    <t>유경창</t>
  </si>
  <si>
    <t>233-7098</t>
  </si>
  <si>
    <t>서대구중학교</t>
  </si>
  <si>
    <t>233-7862</t>
  </si>
  <si>
    <t>서변중학교</t>
  </si>
  <si>
    <t>최미경</t>
  </si>
  <si>
    <t>233-8239</t>
  </si>
  <si>
    <t>성화중학교</t>
  </si>
  <si>
    <t>김진경</t>
  </si>
  <si>
    <t>233-8610</t>
  </si>
  <si>
    <t>운암중학교</t>
  </si>
  <si>
    <t>배은희</t>
  </si>
  <si>
    <t>233-6987</t>
  </si>
  <si>
    <t>칠곡중학교</t>
  </si>
  <si>
    <t>문성희</t>
  </si>
  <si>
    <t>233-6493</t>
  </si>
  <si>
    <t>침산중학교</t>
  </si>
  <si>
    <t>배수진</t>
  </si>
  <si>
    <t>233-6601</t>
  </si>
  <si>
    <t>평리중학교</t>
  </si>
  <si>
    <t>김경희</t>
  </si>
  <si>
    <t>233-6235</t>
  </si>
  <si>
    <t>학남중학교</t>
  </si>
  <si>
    <t>김찬주</t>
  </si>
  <si>
    <t>233-7703</t>
  </si>
  <si>
    <t>대구교육대학교대구부설초등학교</t>
  </si>
  <si>
    <t>전봉춘</t>
  </si>
  <si>
    <t>234-5373</t>
  </si>
  <si>
    <t>대구남부초등학교</t>
  </si>
  <si>
    <t>김세화</t>
  </si>
  <si>
    <t>234-1024</t>
  </si>
  <si>
    <t>대구내당초등학교</t>
  </si>
  <si>
    <t>제영국</t>
  </si>
  <si>
    <t>대구대곡초등학교</t>
  </si>
  <si>
    <t>이미정</t>
  </si>
  <si>
    <t>234-3188</t>
  </si>
  <si>
    <t>대구대명초등학교</t>
  </si>
  <si>
    <t>정순경</t>
  </si>
  <si>
    <t>234-0257</t>
  </si>
  <si>
    <t>대구대봉초등학교</t>
  </si>
  <si>
    <t>김소영</t>
  </si>
  <si>
    <t>234-0386</t>
  </si>
  <si>
    <t>대구대진초등학교</t>
  </si>
  <si>
    <t>김은화</t>
  </si>
  <si>
    <t>대구덕인초등학교</t>
  </si>
  <si>
    <t>234-5782</t>
  </si>
  <si>
    <t>대구선원초등학교</t>
  </si>
  <si>
    <t>백정숙　</t>
  </si>
  <si>
    <t>234-3684</t>
  </si>
  <si>
    <t>대구성산초등학교</t>
  </si>
  <si>
    <t>엄선화</t>
  </si>
  <si>
    <t>234-3746</t>
  </si>
  <si>
    <t>대구성서초등학교</t>
  </si>
  <si>
    <t>김주희</t>
  </si>
  <si>
    <t>234-1187</t>
  </si>
  <si>
    <t>대구성지초등학교</t>
  </si>
  <si>
    <t>손영애</t>
  </si>
  <si>
    <t>234-3295</t>
  </si>
  <si>
    <t>대구신월초등학교</t>
  </si>
  <si>
    <t>정인화</t>
  </si>
  <si>
    <t>234-4994</t>
  </si>
  <si>
    <t>대구용산초등학교</t>
  </si>
  <si>
    <t>최경희</t>
  </si>
  <si>
    <t>234-2144</t>
  </si>
  <si>
    <t>대구용천초등학교</t>
  </si>
  <si>
    <t>60</t>
  </si>
  <si>
    <t>김형숙</t>
  </si>
  <si>
    <t>대구월배초등학교</t>
  </si>
  <si>
    <t>이태경</t>
  </si>
  <si>
    <t>234-1420</t>
  </si>
  <si>
    <t>대구월성초등학교</t>
  </si>
  <si>
    <t>이호연</t>
  </si>
  <si>
    <t>234-2586</t>
  </si>
  <si>
    <t>대구이곡초등학교</t>
  </si>
  <si>
    <t>장지화</t>
  </si>
  <si>
    <t>234-3587</t>
  </si>
  <si>
    <t>대구장동초등학교</t>
  </si>
  <si>
    <t>57</t>
  </si>
  <si>
    <t>권주희</t>
  </si>
  <si>
    <t>234-4492</t>
  </si>
  <si>
    <t>대구장성초등학교</t>
  </si>
  <si>
    <t>이승희</t>
  </si>
  <si>
    <t>234-4599</t>
  </si>
  <si>
    <t>대구진천초등학교</t>
  </si>
  <si>
    <t>김학원</t>
  </si>
  <si>
    <t>234-1617</t>
  </si>
  <si>
    <t>대구한샘초등학교</t>
  </si>
  <si>
    <t>43</t>
  </si>
  <si>
    <t>서윤미</t>
  </si>
  <si>
    <t>234-5246</t>
  </si>
  <si>
    <t>대구한실초등학교</t>
  </si>
  <si>
    <t>전주희</t>
  </si>
  <si>
    <t>234-5827</t>
  </si>
  <si>
    <t>대구호산초등학교</t>
  </si>
  <si>
    <t>강인애</t>
  </si>
  <si>
    <t>234-4815</t>
  </si>
  <si>
    <t>효성초등학교</t>
  </si>
  <si>
    <t>신수정</t>
  </si>
  <si>
    <t>234-9549</t>
  </si>
  <si>
    <t>경암중학교</t>
  </si>
  <si>
    <t>정휘영</t>
  </si>
  <si>
    <t>234-9100</t>
  </si>
  <si>
    <t>경일여자중학교</t>
  </si>
  <si>
    <t>박정해</t>
  </si>
  <si>
    <t>234-9210</t>
  </si>
  <si>
    <t>대구중학교</t>
  </si>
  <si>
    <t>김정미</t>
  </si>
  <si>
    <t>234-6014</t>
  </si>
  <si>
    <t>대진중학교</t>
  </si>
  <si>
    <t>박미정</t>
  </si>
  <si>
    <t>234-8067</t>
  </si>
  <si>
    <t>도원중학교</t>
  </si>
  <si>
    <t>강경인</t>
  </si>
  <si>
    <t>234-7089</t>
  </si>
  <si>
    <t>상서중학교</t>
  </si>
  <si>
    <t>이계희</t>
  </si>
  <si>
    <t>상인중학교</t>
  </si>
  <si>
    <t>234-6906</t>
  </si>
  <si>
    <t>새본리중학교</t>
  </si>
  <si>
    <t>하민지</t>
  </si>
  <si>
    <t>234-7713</t>
  </si>
  <si>
    <t>성당중학교</t>
  </si>
  <si>
    <t>전아름</t>
  </si>
  <si>
    <t>234-6497</t>
  </si>
  <si>
    <t>성지중학교</t>
  </si>
  <si>
    <t>이환희</t>
  </si>
  <si>
    <t>234-7309</t>
  </si>
  <si>
    <t>영남중학교</t>
  </si>
  <si>
    <t>234-8640</t>
  </si>
  <si>
    <t>와룡중학교</t>
  </si>
  <si>
    <t>박달님</t>
  </si>
  <si>
    <t>234-6737</t>
  </si>
  <si>
    <t>용산중학교</t>
  </si>
  <si>
    <t>안소연</t>
  </si>
  <si>
    <t>234-7505</t>
  </si>
  <si>
    <t>월서중학교</t>
  </si>
  <si>
    <t>박미숙</t>
  </si>
  <si>
    <t>234-8224</t>
  </si>
  <si>
    <t>조암중학교</t>
  </si>
  <si>
    <t>김건희</t>
  </si>
  <si>
    <t>234-9404</t>
  </si>
  <si>
    <t>협성경복중학교</t>
  </si>
  <si>
    <t>이영은</t>
  </si>
  <si>
    <t>234-8466</t>
  </si>
  <si>
    <t>대구가창초등학교</t>
  </si>
  <si>
    <t>강현구</t>
  </si>
  <si>
    <t>235-1140</t>
  </si>
  <si>
    <t>대구강림초등학교</t>
  </si>
  <si>
    <t>변윤정</t>
  </si>
  <si>
    <t>235-2247</t>
  </si>
  <si>
    <t>대구남동초등학교</t>
  </si>
  <si>
    <t>정은주</t>
  </si>
  <si>
    <t>235-1217</t>
  </si>
  <si>
    <t>대구다사초등학교</t>
  </si>
  <si>
    <t>41</t>
  </si>
  <si>
    <t>김수민</t>
  </si>
  <si>
    <t>235-0881</t>
  </si>
  <si>
    <t>대구대실초등학교</t>
  </si>
  <si>
    <t>45</t>
  </si>
  <si>
    <t>최태자</t>
  </si>
  <si>
    <t>235-6320</t>
  </si>
  <si>
    <t>대구매곡초등학교</t>
  </si>
  <si>
    <t>성애경</t>
  </si>
  <si>
    <t>235-1921</t>
  </si>
  <si>
    <t>대구서동초등학교</t>
  </si>
  <si>
    <t>52</t>
  </si>
  <si>
    <t>김상주</t>
  </si>
  <si>
    <t>233-5750</t>
  </si>
  <si>
    <t>대구세천초등학교</t>
  </si>
  <si>
    <t>권윤희</t>
  </si>
  <si>
    <t>235-2498</t>
  </si>
  <si>
    <t>대구세현초등학교</t>
  </si>
  <si>
    <t>최민정</t>
  </si>
  <si>
    <t>233-5495</t>
  </si>
  <si>
    <t>대구왕선초등학교</t>
  </si>
  <si>
    <t>정윤경</t>
  </si>
  <si>
    <t>235-1909</t>
  </si>
  <si>
    <t>대구용계초등학교</t>
  </si>
  <si>
    <t>이례년</t>
  </si>
  <si>
    <t>235-1077</t>
  </si>
  <si>
    <t>대구죽곡초등학교</t>
  </si>
  <si>
    <t>나우식</t>
  </si>
  <si>
    <t>235-1394</t>
  </si>
  <si>
    <t>대구화원초등학교</t>
  </si>
  <si>
    <t>신우창</t>
  </si>
  <si>
    <t>235-0231</t>
  </si>
  <si>
    <t>가창중학교</t>
  </si>
  <si>
    <t>박주영</t>
  </si>
  <si>
    <t>235-3881</t>
  </si>
  <si>
    <t>구지중학교</t>
  </si>
  <si>
    <t>박선혜</t>
  </si>
  <si>
    <t>233-9893</t>
  </si>
  <si>
    <t>다사중학교</t>
  </si>
  <si>
    <t>배명순</t>
  </si>
  <si>
    <t>235-3220</t>
  </si>
  <si>
    <t>왕선중학교</t>
  </si>
  <si>
    <t>박연옥</t>
  </si>
  <si>
    <t>235-3803</t>
  </si>
  <si>
    <t>포산중학교</t>
  </si>
  <si>
    <t>35</t>
  </si>
  <si>
    <t>정미경</t>
  </si>
  <si>
    <t>235-2962</t>
  </si>
  <si>
    <t>화원중학교</t>
  </si>
  <si>
    <t>전경숙</t>
  </si>
  <si>
    <t>235-3392</t>
  </si>
  <si>
    <t>대구부계초등학교 효령캠퍼스</t>
  </si>
  <si>
    <t>휴교</t>
  </si>
  <si>
    <t>최재훈</t>
  </si>
  <si>
    <t>054-380-4257</t>
  </si>
  <si>
    <t>관할청</t>
  </si>
  <si>
    <t>순</t>
  </si>
  <si>
    <t>폐기 대상 시약명</t>
  </si>
  <si>
    <t>과산화수소수</t>
  </si>
  <si>
    <t>올리브오일</t>
  </si>
  <si>
    <t>아쿠아슬러쉬</t>
  </si>
  <si>
    <t>젖산칼륨</t>
  </si>
  <si>
    <t>알긴산나트륨</t>
  </si>
  <si>
    <t>탄산바륨</t>
  </si>
  <si>
    <t>질산구리</t>
  </si>
  <si>
    <t>질산칼륨</t>
  </si>
  <si>
    <t>질산나트륨</t>
  </si>
  <si>
    <t>질산스트론튬</t>
  </si>
  <si>
    <t>염화구리</t>
  </si>
  <si>
    <t>염화칼슘</t>
  </si>
  <si>
    <t>염화나트륨</t>
  </si>
  <si>
    <t>염화스트론튬</t>
  </si>
  <si>
    <t>염화바륨</t>
  </si>
  <si>
    <t>요오드화칼륨</t>
  </si>
  <si>
    <t>질산구리용액</t>
  </si>
  <si>
    <t>황산나트륨</t>
  </si>
  <si>
    <t>묽은염산</t>
  </si>
  <si>
    <t>살리실산</t>
  </si>
  <si>
    <t>표백분</t>
  </si>
  <si>
    <t>탄산칼슘</t>
  </si>
  <si>
    <t>페놀프탈레인</t>
  </si>
  <si>
    <t>황</t>
  </si>
  <si>
    <t>브롬티몰블루</t>
  </si>
  <si>
    <t>메틸오렌지</t>
  </si>
  <si>
    <t>젤라틴용액</t>
  </si>
  <si>
    <t>수산화칼슘</t>
  </si>
  <si>
    <t>황화철</t>
  </si>
  <si>
    <t>질산납</t>
  </si>
  <si>
    <t>실리콘 파우더</t>
  </si>
  <si>
    <t>염화철 육수화물</t>
  </si>
  <si>
    <t>황산수소 나트륨</t>
  </si>
  <si>
    <t>질산아연 육수화물</t>
  </si>
  <si>
    <t>알수없음</t>
  </si>
  <si>
    <t>염화철</t>
  </si>
  <si>
    <t>황산구리</t>
  </si>
  <si>
    <t>칼륨 알루미늄 황산염</t>
  </si>
  <si>
    <t>염화 바륨</t>
  </si>
  <si>
    <t>염화 암모늄</t>
  </si>
  <si>
    <t>메틸 레드</t>
  </si>
  <si>
    <t>황산아연용액</t>
  </si>
  <si>
    <t>젖당</t>
  </si>
  <si>
    <t>아세트산칼슘 일수화물</t>
  </si>
  <si>
    <t>차아염소산칼슘</t>
  </si>
  <si>
    <t>붉은 인</t>
  </si>
  <si>
    <t>가용성 전분</t>
  </si>
  <si>
    <t>탄산 칼슘</t>
  </si>
  <si>
    <t>탄화칼슘</t>
  </si>
  <si>
    <t>메틸레드</t>
  </si>
  <si>
    <t>리트머스</t>
  </si>
  <si>
    <t>질산은</t>
  </si>
  <si>
    <t>질산칼슘</t>
  </si>
  <si>
    <t>에틸아세테이트</t>
  </si>
  <si>
    <t>말론산</t>
  </si>
  <si>
    <t>수산화 철</t>
  </si>
  <si>
    <t>질산납용액</t>
  </si>
  <si>
    <t>아세트산납 삼수화물</t>
  </si>
  <si>
    <t>브롬화나트륨</t>
  </si>
  <si>
    <t>주석산칼륨나트륨</t>
  </si>
  <si>
    <t>벤조익산</t>
  </si>
  <si>
    <t>염화납</t>
  </si>
  <si>
    <t>염화암모늄</t>
  </si>
  <si>
    <t>옥살산나트륨</t>
  </si>
  <si>
    <t>브롬화칼륨</t>
  </si>
  <si>
    <t>염화제이철육수화물</t>
  </si>
  <si>
    <t>하이드로퀴논</t>
  </si>
  <si>
    <t>이황화탄소</t>
  </si>
  <si>
    <t>수산</t>
  </si>
  <si>
    <t>염화나트륨수용액</t>
  </si>
  <si>
    <t>염화리튬</t>
  </si>
  <si>
    <t>요오드산칼륨</t>
  </si>
  <si>
    <t>페로시안화칼륨 삼수화물</t>
  </si>
  <si>
    <t>크롬산칼륨</t>
  </si>
  <si>
    <t>주석산</t>
  </si>
  <si>
    <t>황화암모늄 용액</t>
  </si>
  <si>
    <t>암모니아 용액</t>
  </si>
  <si>
    <t>사이안화칼륨</t>
  </si>
  <si>
    <t>노말헥산</t>
  </si>
  <si>
    <t>황산</t>
  </si>
  <si>
    <t>암모니아수</t>
  </si>
  <si>
    <t>티오시안산칼륨</t>
  </si>
  <si>
    <t>페놀</t>
  </si>
  <si>
    <t>옥살산</t>
  </si>
  <si>
    <t>녹말용액</t>
  </si>
  <si>
    <t>타르타르산 나트륨 칼륨</t>
  </si>
  <si>
    <t>플리비닐피로리돈</t>
  </si>
  <si>
    <t>라이트 김자액</t>
  </si>
  <si>
    <t>탈취제</t>
  </si>
  <si>
    <t>그람 아이오딘</t>
  </si>
  <si>
    <t>샤프라닌</t>
  </si>
  <si>
    <t>크리스탈 바이올렛</t>
  </si>
  <si>
    <t>아세토 올세인</t>
  </si>
  <si>
    <t>아가로스</t>
  </si>
  <si>
    <t>계면활성제</t>
  </si>
  <si>
    <t>카탈레이스</t>
  </si>
  <si>
    <t>아드레날린</t>
  </si>
  <si>
    <t>아밀레이스</t>
  </si>
  <si>
    <t>에틸알콜</t>
  </si>
  <si>
    <t>플래시블루스테인</t>
  </si>
  <si>
    <t>버퍼솔루션</t>
  </si>
  <si>
    <t>질산아연</t>
  </si>
  <si>
    <t>과망간산칼륨</t>
  </si>
  <si>
    <t>이산화망간</t>
  </si>
  <si>
    <t>수산화칼륨</t>
  </si>
  <si>
    <t>헤모글로빈</t>
  </si>
  <si>
    <t>인산</t>
  </si>
  <si>
    <t>FeCl3</t>
  </si>
  <si>
    <t>아세트산</t>
  </si>
  <si>
    <t>알콜</t>
  </si>
  <si>
    <t>에탄올</t>
  </si>
  <si>
    <t>Sodium borohydride, granular, 98.0%(powder)</t>
  </si>
  <si>
    <t>페녹시에탄올</t>
  </si>
  <si>
    <t>Poly sorbate 20</t>
  </si>
  <si>
    <t>Adipoyl Chloride</t>
  </si>
  <si>
    <t>만능지시약</t>
  </si>
  <si>
    <t>Bromothymol Blue solution</t>
  </si>
  <si>
    <t>Fluorescein disodium Salt</t>
  </si>
  <si>
    <t>Cr 1000</t>
  </si>
  <si>
    <t>n-Propyl Alcohol</t>
  </si>
  <si>
    <t>TSA(Tryptic Soy Agar)(powder)</t>
  </si>
  <si>
    <t>Petroleum ether, 90.0%</t>
  </si>
  <si>
    <t>Sodium sulfide pentahydrate</t>
  </si>
  <si>
    <t>Calcium Carbonate</t>
  </si>
  <si>
    <t>Methanol</t>
  </si>
  <si>
    <t>이소프로필알코올</t>
  </si>
  <si>
    <t>글리세린</t>
  </si>
  <si>
    <t>루골용액</t>
  </si>
  <si>
    <t>Sodium phosphate monobasic dihydrate(powder)</t>
  </si>
  <si>
    <t>Sodium hypochlorite</t>
  </si>
  <si>
    <t>Dimethyl sulfoxide, 99.5%</t>
  </si>
  <si>
    <t>Cadmium Sulfate hydrate</t>
  </si>
  <si>
    <t>Calcium chloride(powder)</t>
  </si>
  <si>
    <t>식물성 에탄올</t>
  </si>
  <si>
    <t>Ethylene Glycol</t>
  </si>
  <si>
    <t>Sodium silicate solution</t>
  </si>
  <si>
    <t>Lecithin Granules</t>
  </si>
  <si>
    <t>Iron(Ⅲ) nitrate nonahydrate</t>
  </si>
  <si>
    <t>파라핀오일</t>
  </si>
  <si>
    <t>페녹시 에탄올</t>
  </si>
  <si>
    <t>Phosphoric acid, 85.0%</t>
  </si>
  <si>
    <t>Sulfuric acid 95%</t>
  </si>
  <si>
    <t>n-Butyric acid</t>
  </si>
  <si>
    <t>Acetic Acid</t>
  </si>
  <si>
    <t>Hydrochloric Acid</t>
  </si>
  <si>
    <t>Nitric Acid 60%</t>
  </si>
  <si>
    <t>Decanoic acid(powder)</t>
  </si>
  <si>
    <t>실리콘오일</t>
  </si>
  <si>
    <t>AgNO3</t>
  </si>
  <si>
    <t>AlCl3</t>
  </si>
  <si>
    <t>HCl 0.5M</t>
  </si>
  <si>
    <t>ZnCl2</t>
  </si>
  <si>
    <t>CuSO4</t>
  </si>
  <si>
    <t>MgSO4</t>
  </si>
  <si>
    <t>메틸 오렌지</t>
  </si>
  <si>
    <t>Hydrogen peroxide 30%</t>
  </si>
  <si>
    <t>1N-Sodium Hydroxide</t>
  </si>
  <si>
    <t>Barium hydroxide octahydrate, 95%(powder)</t>
  </si>
  <si>
    <t>Hydroxylamine hydrochloride, 96%(powder)</t>
  </si>
  <si>
    <t>Carbon activated powder</t>
  </si>
  <si>
    <t>Lead(Ⅱ) nitrate(powder)</t>
  </si>
  <si>
    <t>Mannitol Salt Agar(powder)</t>
  </si>
  <si>
    <t>Chromium(Ⅵ) oxide, 96%(powder)</t>
  </si>
  <si>
    <t>Sodium Fluoride, 97%(powder)</t>
  </si>
  <si>
    <t>Cobalt(Ⅱ) chloride hexahydrate, 97%(powder)</t>
  </si>
  <si>
    <t>Cobalt(Ⅱ) chloride hexahydrate(powder)</t>
  </si>
  <si>
    <t>4-Nitrophenol, 98%(powder)</t>
  </si>
  <si>
    <t>Sodium tetraborate(powder)</t>
  </si>
  <si>
    <t>Toluene, 99.5%</t>
  </si>
  <si>
    <t>질산구리 용액</t>
  </si>
  <si>
    <t>Lead Nitrate Solution</t>
  </si>
  <si>
    <t>Na(powder)</t>
  </si>
  <si>
    <t>Li(powder)</t>
  </si>
  <si>
    <t>Lithium, sticks</t>
  </si>
  <si>
    <t>Potassium(metal) in liquid praffin</t>
  </si>
  <si>
    <t xml:space="preserve"> K</t>
  </si>
  <si>
    <t>Sodium metal</t>
  </si>
  <si>
    <t>Trichloroacetic acid</t>
  </si>
  <si>
    <t>메탄올</t>
  </si>
  <si>
    <t>나프탈렌</t>
  </si>
  <si>
    <t>납 아세테이트</t>
  </si>
  <si>
    <t>고흡수성수지</t>
  </si>
  <si>
    <t>아세트산칼륨</t>
  </si>
  <si>
    <t>Acethylcholine chloride 1m</t>
  </si>
  <si>
    <t>Acetic acid, glacial 99.5%</t>
  </si>
  <si>
    <t>Acetic anhydrate, 97%</t>
  </si>
  <si>
    <t>Acetocarmine solution</t>
  </si>
  <si>
    <t>Acetone 99.5%</t>
  </si>
  <si>
    <t>Acetone 99.8%</t>
  </si>
  <si>
    <t>Adipoyl chloride 98%</t>
  </si>
  <si>
    <t>Albumine solution</t>
  </si>
  <si>
    <t>Aluminium oxide powder</t>
  </si>
  <si>
    <t>Aluminium potassium sulfate dodecahydrate, 99.2%</t>
  </si>
  <si>
    <t>Ammonia water solution 0.5M</t>
  </si>
  <si>
    <t>Ammonium hydroxide 25%</t>
  </si>
  <si>
    <t>Ammonium sulfate, 99.0%</t>
  </si>
  <si>
    <t>Benedict's reagent solution</t>
  </si>
  <si>
    <t>Biuret solution</t>
  </si>
  <si>
    <t>Bromothymol blue</t>
  </si>
  <si>
    <t>Buffer Solution, pH 2.00 ± 0.02(25℃)</t>
  </si>
  <si>
    <t>Buffer Solution, pH 3.00 ± 0.02(25℃)</t>
  </si>
  <si>
    <t>Buffer Solution, pH 4.00 ± 0.02(25℃)</t>
  </si>
  <si>
    <t>Calcium carbonate</t>
  </si>
  <si>
    <t>Calcium lactate</t>
  </si>
  <si>
    <t>Calcium lactate pentahydrate</t>
  </si>
  <si>
    <t>Chloroform</t>
  </si>
  <si>
    <t>Citric acid</t>
  </si>
  <si>
    <t>Cobalt(Ⅱ) chloride</t>
  </si>
  <si>
    <t>Copper(Ⅱ) nitrate, trihydrate</t>
  </si>
  <si>
    <t>Copper(Ⅱ) pentahydrate</t>
  </si>
  <si>
    <t>Copper(Ⅱ) sulfate pentahydrate</t>
  </si>
  <si>
    <t>Crystal violet</t>
  </si>
  <si>
    <t>Dextrose soultion 1%</t>
  </si>
  <si>
    <t>Dichloromethane 99.5%</t>
  </si>
  <si>
    <t>Diethyl ether</t>
  </si>
  <si>
    <t>Hydrochloric acid 0.1N</t>
  </si>
  <si>
    <t>Hydrochloric acid 10%</t>
  </si>
  <si>
    <t>Hydrochloric acid 1Mol</t>
  </si>
  <si>
    <t>Hydrochloric acid 1N</t>
  </si>
  <si>
    <t>Hydrochloric acid 5%</t>
  </si>
  <si>
    <t>Hydrochloric acid 9%</t>
  </si>
  <si>
    <t>Hydrochloric Acid, Diluted 1Mol</t>
  </si>
  <si>
    <t>Hydrogen peroxide 3%</t>
  </si>
  <si>
    <t>Hydrogen peroxide 35%</t>
  </si>
  <si>
    <t>Indigo carmine solution</t>
  </si>
  <si>
    <t>Iodine solution</t>
  </si>
  <si>
    <t>Iron(Ⅲ) chloride hexahydrate 97%</t>
  </si>
  <si>
    <t>Iron(Ⅲ) oxide, red</t>
  </si>
  <si>
    <t>Maganese dioxide</t>
  </si>
  <si>
    <t>Magnesion</t>
  </si>
  <si>
    <t>Magnesium chloride hexahydrate</t>
  </si>
  <si>
    <t>Magnesium oxide</t>
  </si>
  <si>
    <t>Manganese dioxide</t>
  </si>
  <si>
    <t>Methanol 99.6%</t>
  </si>
  <si>
    <t>Methyl Alcohol</t>
  </si>
  <si>
    <t>Methyl orange</t>
  </si>
  <si>
    <t>Methylene blue solution</t>
  </si>
  <si>
    <t>Nitric acid 10%</t>
  </si>
  <si>
    <t>Oleic acid</t>
  </si>
  <si>
    <t>p-aminophenol</t>
  </si>
  <si>
    <t>Pepsin solution 1%</t>
  </si>
  <si>
    <t>Phenolphthalein solution</t>
  </si>
  <si>
    <t>Phenyl acetate</t>
  </si>
  <si>
    <t>Phosphoric acid 1M</t>
  </si>
  <si>
    <t>Phosphoric acid 3M</t>
  </si>
  <si>
    <t>Phosphoric acid 85%</t>
  </si>
  <si>
    <t>Polyethylene glycol</t>
  </si>
  <si>
    <t>Polyethylene glycol mono tetramethybutylphenyl ether</t>
  </si>
  <si>
    <t>Potassium nitrate</t>
  </si>
  <si>
    <t>Safranin O solution</t>
  </si>
  <si>
    <t>Salicylic acid</t>
  </si>
  <si>
    <t>Silica gel</t>
  </si>
  <si>
    <t>Silver nitrate 0.1M</t>
  </si>
  <si>
    <t>Sodium alginate</t>
  </si>
  <si>
    <t>Sodium bicarbonate, 99.0-100.5%</t>
  </si>
  <si>
    <t>Sodium carbonate anhydrous</t>
  </si>
  <si>
    <t>Sodium hydroxide solution 5%</t>
  </si>
  <si>
    <t>Sodium nitrite, 98%</t>
  </si>
  <si>
    <t>Sodium perchorate monohydrate</t>
  </si>
  <si>
    <t>Sodium sulfate, anhyrous 99%</t>
  </si>
  <si>
    <t>Sodium sulfide 5%</t>
  </si>
  <si>
    <t>Sulfamic acid</t>
  </si>
  <si>
    <t>로단 칼륨</t>
  </si>
  <si>
    <t>마그네슘</t>
  </si>
  <si>
    <t>묽은 염산</t>
  </si>
  <si>
    <t>산화 구리</t>
  </si>
  <si>
    <t>석회수</t>
  </si>
  <si>
    <t>아이오딘화 납</t>
  </si>
  <si>
    <t>아이오딘화 칼륨</t>
  </si>
  <si>
    <t>질산 나트륨</t>
  </si>
  <si>
    <t>질산 암모늄</t>
  </si>
  <si>
    <t>질산 칼슘</t>
  </si>
  <si>
    <t>페놀프탈레인 용액</t>
  </si>
  <si>
    <t>황산 카드뮴</t>
  </si>
  <si>
    <t>황산 칼륨</t>
  </si>
  <si>
    <t>황화 아연</t>
  </si>
  <si>
    <t>biuret. 97%</t>
  </si>
  <si>
    <t>KMnO4</t>
  </si>
  <si>
    <t>KI</t>
  </si>
  <si>
    <t>NaOH</t>
  </si>
  <si>
    <t>포도당</t>
  </si>
  <si>
    <t>질산</t>
  </si>
  <si>
    <t>미지용액</t>
  </si>
  <si>
    <t>인디고카민</t>
  </si>
  <si>
    <t>표백제</t>
  </si>
  <si>
    <t>지시약</t>
  </si>
  <si>
    <t>KNO2</t>
  </si>
  <si>
    <t>NaHCO3</t>
  </si>
  <si>
    <t>HCI</t>
  </si>
  <si>
    <t>Na4OH</t>
  </si>
  <si>
    <t>H2SO4</t>
  </si>
  <si>
    <t>KBr</t>
  </si>
  <si>
    <t>K2Cr2O7</t>
  </si>
  <si>
    <t>ZnCI2</t>
  </si>
  <si>
    <t>탄소가루</t>
  </si>
  <si>
    <t>브롬수</t>
  </si>
  <si>
    <t>시크로핵센</t>
  </si>
  <si>
    <t>앰피실린</t>
  </si>
  <si>
    <t>프로폴리스</t>
  </si>
  <si>
    <t>활성과립효모</t>
  </si>
  <si>
    <t>모로오렌지</t>
  </si>
  <si>
    <t>황화아연</t>
  </si>
  <si>
    <t>석회석</t>
  </si>
  <si>
    <t>수산화나트륨</t>
  </si>
  <si>
    <t>비맥스</t>
  </si>
  <si>
    <t>과산화수소</t>
  </si>
  <si>
    <t>이소프로필 알코올</t>
  </si>
  <si>
    <t>기타</t>
  </si>
  <si>
    <t>일간산나트륨수용액</t>
  </si>
  <si>
    <t>인디고카민용액</t>
  </si>
  <si>
    <t>아크릴접착제</t>
  </si>
  <si>
    <t>위스시액</t>
  </si>
  <si>
    <t>비료</t>
  </si>
  <si>
    <t>색소추출용매제</t>
  </si>
  <si>
    <t>닌하드린</t>
  </si>
  <si>
    <t>이소신</t>
  </si>
  <si>
    <t>올리브유</t>
  </si>
  <si>
    <t>올세인</t>
  </si>
  <si>
    <t>OXIDASE TEST</t>
  </si>
  <si>
    <t>Strontium Chloride</t>
  </si>
  <si>
    <t>Sodium chloride</t>
  </si>
  <si>
    <t>Dextrose, Anhydrous</t>
  </si>
  <si>
    <t>Starch, soluble</t>
  </si>
  <si>
    <t>Cupric Sulfate</t>
  </si>
  <si>
    <t>Copper(II) Nitrate Trihydrate</t>
  </si>
  <si>
    <t>Potassium chloride</t>
  </si>
  <si>
    <t>Starch, Soluble</t>
  </si>
  <si>
    <t>Sodium Hydroxide</t>
  </si>
  <si>
    <t>α-Amylase</t>
  </si>
  <si>
    <t>Magnesium Ribbon</t>
  </si>
  <si>
    <t>염산</t>
  </si>
  <si>
    <t>묽은 탄산나트륨 수용액</t>
  </si>
  <si>
    <t>묽은 아황산수소나트륨 수용액</t>
  </si>
  <si>
    <t>묽은 황산아연 수용액</t>
  </si>
  <si>
    <t>묽은 황산구리 수용액</t>
  </si>
  <si>
    <t>질산은 수용액</t>
  </si>
  <si>
    <t>무수 아세트산</t>
  </si>
  <si>
    <t>차아염소산나트륨</t>
  </si>
  <si>
    <t>메틸에테르</t>
  </si>
  <si>
    <t>메틸렌클로라이드</t>
  </si>
  <si>
    <t>아이오딘화칼륨</t>
  </si>
  <si>
    <t>톨루엔</t>
  </si>
  <si>
    <t>질산카드늄</t>
  </si>
  <si>
    <t>페놀프탈레인 수용액</t>
  </si>
  <si>
    <t>아이오딘</t>
  </si>
  <si>
    <t>젖산칼슘</t>
  </si>
  <si>
    <t>레시틴</t>
  </si>
  <si>
    <t>Silica gel, blue, medium</t>
  </si>
  <si>
    <t>아연판</t>
  </si>
  <si>
    <t>흰색분말안료</t>
  </si>
  <si>
    <t>물유리</t>
  </si>
  <si>
    <t>세토스</t>
  </si>
  <si>
    <t>메타중아황산나트륨</t>
  </si>
  <si>
    <t>이온화용액</t>
  </si>
  <si>
    <t>지문 재취용 잉크</t>
  </si>
  <si>
    <t>알루미늄 가루</t>
  </si>
  <si>
    <t>닌히드린 용액</t>
  </si>
  <si>
    <t>자성체</t>
  </si>
  <si>
    <t>끓임쪽</t>
  </si>
  <si>
    <t>수산화칼슘용액</t>
  </si>
  <si>
    <t>탈색제용액</t>
  </si>
  <si>
    <t>크리스탈바이올렛</t>
  </si>
  <si>
    <t>그람아이오딘</t>
  </si>
  <si>
    <t>PH4</t>
  </si>
  <si>
    <t>PH7</t>
  </si>
  <si>
    <t>탄산수소나트륨</t>
  </si>
  <si>
    <t>인산칼륨</t>
  </si>
  <si>
    <t>중아황산나트륨</t>
  </si>
  <si>
    <t>아황산수소나트륨</t>
  </si>
  <si>
    <t>황산동</t>
  </si>
  <si>
    <t>색소추출용용매제</t>
  </si>
  <si>
    <t>카테콜</t>
  </si>
  <si>
    <t>헥사메틸렌디아민</t>
  </si>
  <si>
    <t xml:space="preserve">수산화나트륨 </t>
  </si>
  <si>
    <t xml:space="preserve">금속 물질 </t>
  </si>
  <si>
    <t>Potassium Iodide</t>
  </si>
  <si>
    <t>Benzoic acid</t>
  </si>
  <si>
    <t>0.1N-Oxalic acid</t>
  </si>
  <si>
    <t>Agar</t>
  </si>
  <si>
    <t>Salicylic Acid</t>
  </si>
  <si>
    <t>일라이트 분말</t>
  </si>
  <si>
    <t>Sodium formate</t>
  </si>
  <si>
    <t>Zinc acetate</t>
  </si>
  <si>
    <t>4-Chlorophenol</t>
  </si>
  <si>
    <t>Sodium acetate</t>
  </si>
  <si>
    <t>Sodium tetrahydroborate</t>
  </si>
  <si>
    <t>p-Phenylenediamine</t>
  </si>
  <si>
    <t>Cetyltrimethylammonium Bromide</t>
  </si>
  <si>
    <t>Yeast Extract</t>
  </si>
  <si>
    <t>Fe powder</t>
  </si>
  <si>
    <t>Perfluorooctanoic acid</t>
  </si>
  <si>
    <t>2,2-Diphenyl 1-picrylhydrazyl</t>
  </si>
  <si>
    <t>D(+)-Galactose</t>
  </si>
  <si>
    <t>Streptomycin sulfate salt</t>
  </si>
  <si>
    <t>Boric acid</t>
  </si>
  <si>
    <t>Ethylenediaminetetraacetic acid</t>
  </si>
  <si>
    <t>미세플라스틱</t>
  </si>
  <si>
    <t>D(+)-Maltose monohydrate</t>
  </si>
  <si>
    <t>2,4-Dinitrophenylhydrazine</t>
  </si>
  <si>
    <t>3,5-Dinitrosalicylic acid</t>
  </si>
  <si>
    <t>Gallic acid</t>
  </si>
  <si>
    <t>Aspartame</t>
  </si>
  <si>
    <t>Acesulfame K</t>
  </si>
  <si>
    <t>Sodium 1-heptanesulfonate</t>
  </si>
  <si>
    <t>Citric Acid</t>
  </si>
  <si>
    <t>1/40N-Sodium Oxalate</t>
  </si>
  <si>
    <t>Raney Nickel</t>
  </si>
  <si>
    <t>γ-Aminobutyrid acid</t>
  </si>
  <si>
    <t>Caffeine</t>
  </si>
  <si>
    <t>ION EXCHANGE RESIN DOWEX</t>
  </si>
  <si>
    <t>Potassium hydroxide</t>
  </si>
  <si>
    <t>Potassium Chlorate</t>
  </si>
  <si>
    <t>Titanium dioxide</t>
  </si>
  <si>
    <t>Ammonium iron(Ⅱ) sulfate</t>
  </si>
  <si>
    <t>Ammonium Acetate</t>
  </si>
  <si>
    <t>Iron(Ⅲ) chloride hexahydrate</t>
  </si>
  <si>
    <t>Lithium chloride anhydrous</t>
  </si>
  <si>
    <t>Yttrium(Ⅲ) nitrate</t>
  </si>
  <si>
    <t>Manganese(Ⅱ) nitrate hexahydrate</t>
  </si>
  <si>
    <t>Sodium hypochlorite solution</t>
  </si>
  <si>
    <t>Dextrose</t>
  </si>
  <si>
    <t>Zinc sulfate heptahydrate</t>
  </si>
  <si>
    <t>Hydroxylamine hydrochloride</t>
  </si>
  <si>
    <t>Aluminum oxide</t>
  </si>
  <si>
    <t>Polyvinyl alcohol</t>
  </si>
  <si>
    <t>Sodium Benzoate</t>
  </si>
  <si>
    <t>Sodium Bicarbonate</t>
  </si>
  <si>
    <t>Pyrogallol</t>
  </si>
  <si>
    <t>0.5M-Sodium carbonate solution</t>
  </si>
  <si>
    <t>Agarose</t>
  </si>
  <si>
    <t>Methyl cellulose solution</t>
  </si>
  <si>
    <t>Mercury nitrate</t>
  </si>
  <si>
    <t>수단Ⅲ 용액</t>
  </si>
  <si>
    <t>인디고카민 용액</t>
  </si>
  <si>
    <t>페놀부탈레인 용액</t>
  </si>
  <si>
    <t>루미놀</t>
  </si>
  <si>
    <t>아이오딘아이오딘화 칼륨 용액</t>
  </si>
  <si>
    <t>베네딕트 용액</t>
  </si>
  <si>
    <t>초산</t>
  </si>
  <si>
    <t>황산철 암모늄 용액</t>
  </si>
  <si>
    <t>티몰프탈레인 용액</t>
  </si>
  <si>
    <t>무수아세트산</t>
  </si>
  <si>
    <t>라우릭산</t>
  </si>
  <si>
    <t>메틸렌블루</t>
  </si>
  <si>
    <t>베네딕트</t>
  </si>
  <si>
    <t>뷰렛</t>
  </si>
  <si>
    <t>메틸바이올렛</t>
  </si>
  <si>
    <t>Flash Blue Stain</t>
  </si>
  <si>
    <t>아이오딘 용액</t>
  </si>
  <si>
    <t>콩고레드</t>
  </si>
  <si>
    <t>라이트염색약</t>
  </si>
  <si>
    <t>플루오르세린</t>
  </si>
  <si>
    <t>BTB</t>
  </si>
  <si>
    <t>티오시안화칼륨</t>
  </si>
  <si>
    <t>락토오스</t>
  </si>
  <si>
    <t>베네딕트용액</t>
  </si>
  <si>
    <t>질산용액</t>
  </si>
  <si>
    <t>붕산나트륨</t>
  </si>
  <si>
    <t>배양배지</t>
  </si>
  <si>
    <t>다이클로로메테인　</t>
  </si>
  <si>
    <t>과산화나트륨</t>
  </si>
  <si>
    <t>메틸렌블루용액</t>
  </si>
  <si>
    <t>무수탄산나트륨</t>
  </si>
  <si>
    <t>무수황산나트륨</t>
  </si>
  <si>
    <t>산화구리</t>
  </si>
  <si>
    <t>아세트산나트륨</t>
  </si>
  <si>
    <t>염화제이철무수물</t>
  </si>
  <si>
    <t>옥실산암모늄</t>
  </si>
  <si>
    <t>질산제이구리용액</t>
  </si>
  <si>
    <t>탄산나트륨</t>
  </si>
  <si>
    <t>티오황산나트륨</t>
  </si>
  <si>
    <t>헤모글로빈용액</t>
  </si>
  <si>
    <t>헥세인</t>
  </si>
  <si>
    <t>헥실알콜</t>
  </si>
  <si>
    <t>벤질알콜</t>
  </si>
  <si>
    <t>노말 아밀알콜</t>
  </si>
  <si>
    <t>아세톤</t>
  </si>
  <si>
    <t>가든키퍼</t>
  </si>
  <si>
    <t>수산화나트륨용액</t>
  </si>
  <si>
    <t>염화나트륨포화용용액</t>
  </si>
  <si>
    <t>청색포도당용액</t>
  </si>
  <si>
    <t>묽은암모니아수 용액</t>
  </si>
  <si>
    <t>질산은용액</t>
  </si>
  <si>
    <t>수산화칼륨용액</t>
  </si>
  <si>
    <t>포도당용액</t>
  </si>
  <si>
    <t>묽은염산용액</t>
  </si>
  <si>
    <t>요오드산칼륨용액</t>
  </si>
  <si>
    <t>표준완충용액</t>
  </si>
  <si>
    <t>녹말</t>
  </si>
  <si>
    <t>한천</t>
  </si>
  <si>
    <t>전분</t>
  </si>
  <si>
    <t>염화칼륨</t>
  </si>
  <si>
    <t>사과식초</t>
  </si>
  <si>
    <t>나트륨</t>
  </si>
  <si>
    <t>리튬</t>
  </si>
  <si>
    <t>아세톤 리무버</t>
  </si>
  <si>
    <t>실리카알데하이드</t>
  </si>
  <si>
    <t>에틸렌 디아민</t>
  </si>
  <si>
    <t>yttrium(III) Chlroride</t>
  </si>
  <si>
    <t>vandyl sulfate</t>
  </si>
  <si>
    <t>CdBr2.4H2O</t>
  </si>
  <si>
    <t>카드늄 퍼클로라이드</t>
  </si>
  <si>
    <t>Cl2Mn-4H2O</t>
  </si>
  <si>
    <t>NH4H2PO4</t>
  </si>
  <si>
    <t>NH2HPO4</t>
  </si>
  <si>
    <t>pyrazole</t>
  </si>
  <si>
    <t>소듐 아지이드</t>
  </si>
  <si>
    <t>AgNo2</t>
  </si>
  <si>
    <t>MoO2</t>
  </si>
  <si>
    <t>Cu(C6H5COO)2</t>
  </si>
  <si>
    <t>p-phenylendiamine</t>
  </si>
  <si>
    <t>Vandyloxy Acetylacetonate</t>
  </si>
  <si>
    <t xml:space="preserve"> Ba(OH)2</t>
  </si>
  <si>
    <t>5-bromothiophene~</t>
  </si>
  <si>
    <t>Copper(I) iodide</t>
  </si>
  <si>
    <t>tetra ethyammonium</t>
  </si>
  <si>
    <t>NiCl2.6H2O</t>
  </si>
  <si>
    <t>Iron(II)acetate</t>
  </si>
  <si>
    <t>2,4,6,-Tri(2-pyridyl)1.3.5-Traizine</t>
  </si>
  <si>
    <t>마그네슘 조각 병</t>
  </si>
  <si>
    <t>Fecl2.4H2O</t>
  </si>
  <si>
    <t>Nickel(II)Acetate</t>
  </si>
  <si>
    <t>N,N-Diethylendiamin</t>
  </si>
  <si>
    <t>규소산 나트륨</t>
  </si>
  <si>
    <t>Buffer</t>
  </si>
  <si>
    <t>K2Fe(CN)6·3H2O</t>
  </si>
  <si>
    <t>NaHSO4·H2O</t>
  </si>
  <si>
    <t>과망간산 칼륨</t>
  </si>
  <si>
    <t>구리 표준용액</t>
  </si>
  <si>
    <t>규산나트륨용액</t>
  </si>
  <si>
    <t>다이클로로메테인</t>
  </si>
  <si>
    <t>묽은 암모니아수</t>
  </si>
  <si>
    <t>브로민화나트륨</t>
  </si>
  <si>
    <t>브롬산칼륨</t>
  </si>
  <si>
    <t>소듐아세테이트</t>
  </si>
  <si>
    <t>수소화붕소나트륨</t>
  </si>
  <si>
    <t>아연</t>
  </si>
  <si>
    <t>아이오딘화나트륨</t>
  </si>
  <si>
    <t>아이오딘화수은</t>
  </si>
  <si>
    <t>알부민</t>
  </si>
  <si>
    <t>염화메틸렌</t>
  </si>
  <si>
    <t>염화주석</t>
  </si>
  <si>
    <t>중조</t>
  </si>
  <si>
    <t>질산암모늄</t>
  </si>
  <si>
    <t>티오황산나트륨 오수화물</t>
  </si>
  <si>
    <t>티타늄디옥사이드분말</t>
  </si>
  <si>
    <t>펩신</t>
  </si>
  <si>
    <t>폼알데하이드</t>
  </si>
  <si>
    <t>플루오린화 칼슘</t>
  </si>
  <si>
    <t>황산 나트륨</t>
  </si>
  <si>
    <t>황산 마그네슘</t>
  </si>
  <si>
    <t>황산알루미늄</t>
  </si>
  <si>
    <t>황산칼슘</t>
  </si>
  <si>
    <t>포르말린</t>
  </si>
  <si>
    <t>캐나다 발삼</t>
  </si>
  <si>
    <t>염색액</t>
  </si>
  <si>
    <t>아가로스 겔</t>
  </si>
  <si>
    <t>산화 아연</t>
  </si>
  <si>
    <t>티타늄 디옥사이드 분말</t>
  </si>
  <si>
    <t>개미산</t>
  </si>
  <si>
    <t>김자액</t>
  </si>
  <si>
    <t>스테아린산</t>
  </si>
  <si>
    <t>아세토카민</t>
  </si>
  <si>
    <t>마그네슘리본</t>
  </si>
  <si>
    <t>에틸에테르</t>
  </si>
  <si>
    <t>MRS Agar Powder</t>
  </si>
  <si>
    <t>Galactose Solution 5%</t>
  </si>
  <si>
    <t>Phenol</t>
  </si>
  <si>
    <t>알수 없음</t>
  </si>
  <si>
    <t>묽은수산화나트륨</t>
  </si>
  <si>
    <t>수은흡착제</t>
  </si>
  <si>
    <t>수은지시약</t>
  </si>
  <si>
    <t>철가루</t>
  </si>
  <si>
    <t>구연산</t>
  </si>
  <si>
    <t>철분말</t>
  </si>
  <si>
    <t>시트르산</t>
  </si>
  <si>
    <t>폴리알코올</t>
  </si>
  <si>
    <t>페놀프탈레인용액</t>
  </si>
  <si>
    <t>묽은과산화수소</t>
  </si>
  <si>
    <t>제빵소다용액</t>
  </si>
  <si>
    <t>붕산</t>
  </si>
  <si>
    <t>아이오딘아이오딘화칼륨용액</t>
  </si>
  <si>
    <t xml:space="preserve">아연 </t>
  </si>
  <si>
    <t>초산나트륨</t>
  </si>
  <si>
    <t>활성탄소</t>
  </si>
  <si>
    <t>규산나트륨</t>
  </si>
  <si>
    <t>아이딘화카륨</t>
  </si>
  <si>
    <t>이산화망가니즈</t>
  </si>
  <si>
    <t>알긴산 나트륨</t>
  </si>
  <si>
    <t>알지네이트</t>
  </si>
  <si>
    <t>젓산칼슘</t>
  </si>
  <si>
    <t>아이오딘 아이오딘화칼륨 용액</t>
  </si>
  <si>
    <t>폴리비닐알콜</t>
  </si>
  <si>
    <t>붕사</t>
  </si>
  <si>
    <t>시트르산용액</t>
  </si>
  <si>
    <t>만능 지시약</t>
  </si>
  <si>
    <t>백반분말</t>
  </si>
  <si>
    <t>폴리비닐알코올</t>
  </si>
  <si>
    <t>아이오딘 아이오딘화 칼륨용액</t>
  </si>
  <si>
    <t>요오드</t>
  </si>
  <si>
    <t>황화 나트륨</t>
  </si>
  <si>
    <t>지방</t>
  </si>
  <si>
    <t>단백질</t>
  </si>
  <si>
    <t>뷰렛용액</t>
  </si>
  <si>
    <t>증류수</t>
  </si>
  <si>
    <t>PTC</t>
  </si>
  <si>
    <t>구리조각</t>
  </si>
  <si>
    <t>알루미늄 조각</t>
  </si>
  <si>
    <t>질산나트륨용액</t>
  </si>
  <si>
    <t>철조각</t>
  </si>
  <si>
    <t>가리명반</t>
  </si>
  <si>
    <t>탄산칼륨</t>
  </si>
  <si>
    <t>구리가루</t>
  </si>
  <si>
    <t>아세트산카민용액</t>
  </si>
  <si>
    <t>공병</t>
  </si>
  <si>
    <t>수단Ⅲ분말</t>
  </si>
  <si>
    <t>염화나트륨 수용액</t>
  </si>
  <si>
    <t>질산은 용액</t>
  </si>
  <si>
    <t>질산칼륨 수용액</t>
  </si>
  <si>
    <t>암모니아</t>
  </si>
  <si>
    <t>염화칼슘 수용액</t>
  </si>
  <si>
    <t>질산나트륨 수용액</t>
  </si>
  <si>
    <t>아세트산카민 용액</t>
  </si>
  <si>
    <t>수단Ⅲ용액</t>
  </si>
  <si>
    <t>뷰렛 용액</t>
  </si>
  <si>
    <t>탄산나트륨 용액</t>
  </si>
  <si>
    <t>질산납 용액</t>
  </si>
  <si>
    <t>황화나트륨 용액</t>
  </si>
  <si>
    <t>황산구리 용액</t>
  </si>
  <si>
    <t>요오드화 칼륨 용액</t>
  </si>
  <si>
    <t>염화구리 Ⅱ</t>
  </si>
  <si>
    <t>질산구리 Ⅱ</t>
  </si>
  <si>
    <t>과망산칼륨</t>
  </si>
  <si>
    <t>수산화바륨</t>
  </si>
  <si>
    <t>알루미늄</t>
  </si>
  <si>
    <t>구리</t>
  </si>
  <si>
    <t>황산키니네용액</t>
  </si>
  <si>
    <t>효모</t>
  </si>
  <si>
    <t>숯가루</t>
  </si>
  <si>
    <t>팔미트산</t>
  </si>
  <si>
    <t>활성탄</t>
  </si>
  <si>
    <t>한천분말</t>
  </si>
  <si>
    <t>소오다석회</t>
  </si>
  <si>
    <t>질산바륨</t>
  </si>
  <si>
    <t>인산수소칼륨</t>
  </si>
  <si>
    <t>아세트산칼슘</t>
  </si>
  <si>
    <t>황화나트륨</t>
  </si>
  <si>
    <t>로르산</t>
  </si>
  <si>
    <t>묽은아세트산</t>
  </si>
  <si>
    <t>붉은인</t>
  </si>
  <si>
    <t>글린세린</t>
  </si>
  <si>
    <t>아세트올세인용액</t>
  </si>
  <si>
    <t>김사액</t>
  </si>
  <si>
    <t>라이트염색액</t>
  </si>
  <si>
    <t>리트머스용액</t>
  </si>
  <si>
    <t>벤젠</t>
  </si>
  <si>
    <t>브로모티몰블루</t>
  </si>
  <si>
    <t>아이오딘용액</t>
  </si>
  <si>
    <t>염화아연</t>
  </si>
  <si>
    <t>염화코발트</t>
  </si>
  <si>
    <t>올레인산</t>
  </si>
  <si>
    <t>황산마그네슘</t>
  </si>
  <si>
    <t>황산바륨</t>
  </si>
  <si>
    <t>황산아연</t>
  </si>
  <si>
    <t>황산암모늄</t>
  </si>
  <si>
    <t>일기산나트륨</t>
  </si>
  <si>
    <t>명반</t>
  </si>
  <si>
    <t>얼음설탕</t>
  </si>
  <si>
    <t>간수</t>
  </si>
  <si>
    <t>옥수수전분</t>
  </si>
  <si>
    <t>묽은황산</t>
  </si>
  <si>
    <t>묽은과산화수소수</t>
  </si>
  <si>
    <t>실리카겔 블루</t>
  </si>
  <si>
    <t>백반</t>
  </si>
  <si>
    <t>아이오드화칼륨용액</t>
  </si>
  <si>
    <t>양배추지시약</t>
  </si>
  <si>
    <t>건조효모</t>
  </si>
  <si>
    <t>철가루와 모래 혼합물</t>
  </si>
  <si>
    <t>모래와 소금 혼합물</t>
  </si>
  <si>
    <t>알미늄조각</t>
  </si>
  <si>
    <t>마그네슘조각</t>
  </si>
  <si>
    <t>납조각</t>
  </si>
  <si>
    <t>아연조각</t>
  </si>
  <si>
    <t>구연산철알모늄</t>
  </si>
  <si>
    <t>화산재</t>
  </si>
  <si>
    <t>아세트산카민</t>
  </si>
  <si>
    <t>베이킹소다</t>
  </si>
  <si>
    <t>이산화망간니즈</t>
  </si>
  <si>
    <t>대리석</t>
  </si>
  <si>
    <t>아이오딘아이오딘화칼륨</t>
  </si>
  <si>
    <t xml:space="preserve"> 　요오드</t>
  </si>
  <si>
    <t xml:space="preserve"> 이산화망간</t>
  </si>
  <si>
    <t xml:space="preserve"> 구연산</t>
  </si>
  <si>
    <t xml:space="preserve"> 아이오딘화칼륨</t>
  </si>
  <si>
    <t xml:space="preserve"> 녹말</t>
  </si>
  <si>
    <t>브로모티몰 블루</t>
  </si>
  <si>
    <t>세모론</t>
  </si>
  <si>
    <t>요오드용액</t>
  </si>
  <si>
    <t>백반덩어리</t>
  </si>
  <si>
    <t>폴리비닐</t>
  </si>
  <si>
    <t>젓산 칼슘</t>
  </si>
  <si>
    <t>묽은수산화나트륨용액</t>
  </si>
  <si>
    <t>아연 파우더</t>
  </si>
  <si>
    <t xml:space="preserve">오드 뚜왈렛 향수 베이스 </t>
  </si>
  <si>
    <t>모물엔 베이스</t>
  </si>
  <si>
    <t>카렌듈라인퓨즈오일</t>
  </si>
  <si>
    <t>스테아르산</t>
  </si>
  <si>
    <t>수단ⅲ용액</t>
  </si>
  <si>
    <t>루미놀용액</t>
  </si>
  <si>
    <t>아세트올세인</t>
  </si>
  <si>
    <t>아이오딘아이오딘화</t>
  </si>
  <si>
    <t>미음</t>
  </si>
  <si>
    <t>과망가니즈칼륨</t>
  </si>
  <si>
    <t>질산리튬</t>
  </si>
  <si>
    <t>질산스트론륨</t>
  </si>
  <si>
    <t>크로뮴산칼륨</t>
  </si>
  <si>
    <t>중크로뮴산칼륨</t>
  </si>
  <si>
    <t>산화은</t>
  </si>
  <si>
    <t>질산칼륨용액</t>
  </si>
  <si>
    <t>메칠오렌지용액</t>
  </si>
  <si>
    <t>브롬티몰블루용액</t>
  </si>
  <si>
    <t>철</t>
  </si>
  <si>
    <t>수산화 칼륨</t>
  </si>
  <si>
    <t>수산화 칼륨 수용액</t>
  </si>
  <si>
    <t>염화 스트론튬</t>
  </si>
  <si>
    <t>인산 칼륨</t>
  </si>
  <si>
    <t>질산 납</t>
  </si>
  <si>
    <t>질산 스트론튬</t>
  </si>
  <si>
    <t xml:space="preserve">브로모크레졸 용액 </t>
  </si>
  <si>
    <t>단백질용액</t>
  </si>
  <si>
    <t>염화바륨용액</t>
  </si>
  <si>
    <t>질산칼슘액</t>
  </si>
  <si>
    <t>요오드칼륨</t>
  </si>
  <si>
    <t>아세트카민용액</t>
  </si>
  <si>
    <t>아연리본</t>
  </si>
  <si>
    <t>마그네슘분말</t>
  </si>
  <si>
    <t>아연분말</t>
  </si>
  <si>
    <t>경화제</t>
  </si>
  <si>
    <t>액화수지</t>
  </si>
  <si>
    <t>질산니켈</t>
  </si>
  <si>
    <t>요오드 요오드화칼륨용액</t>
  </si>
  <si>
    <t>황산구리용액</t>
  </si>
  <si>
    <t>대리석조각</t>
  </si>
  <si>
    <t>배반</t>
  </si>
  <si>
    <t>유리세정제</t>
  </si>
  <si>
    <t>묽은 수산화나트륨</t>
  </si>
  <si>
    <t>묽은 과산화수소</t>
  </si>
  <si>
    <t>빨래비눗물</t>
  </si>
  <si>
    <t>에칠알콜</t>
  </si>
  <si>
    <t>탄산수소나트륨 용액</t>
  </si>
  <si>
    <t>실험용 녹말가루</t>
  </si>
  <si>
    <t>묽은 수산화 나트륨 용액</t>
  </si>
  <si>
    <t>아이오딘 아이오딘화 칼룸 용액</t>
  </si>
  <si>
    <t>메틸오렌지용액</t>
  </si>
  <si>
    <t>황화나트륨용액</t>
  </si>
  <si>
    <t>탄산나트륨용액</t>
  </si>
  <si>
    <t>요오드화칼륨용액</t>
  </si>
  <si>
    <t>염화칼슘용액</t>
  </si>
  <si>
    <t>아세트 올세인</t>
  </si>
  <si>
    <t>액체질소</t>
  </si>
  <si>
    <t>묽은 염산　</t>
  </si>
  <si>
    <t>묽은 황산</t>
  </si>
  <si>
    <t>과망간산칼륨용액</t>
  </si>
  <si>
    <t>아세트카민</t>
  </si>
  <si>
    <t>잘산바륨</t>
  </si>
  <si>
    <t>불꽃반응관찰세트</t>
  </si>
  <si>
    <t>초산에틸</t>
  </si>
  <si>
    <t>황산용액</t>
  </si>
  <si>
    <t>수산화칼륨 용액</t>
  </si>
  <si>
    <t>요오드 요오드화칼륨 용액</t>
  </si>
  <si>
    <t>요오드화칼륨 용액</t>
  </si>
  <si>
    <t>질산칼륨 용액</t>
  </si>
  <si>
    <t>염화마그네슘</t>
  </si>
  <si>
    <t>염화제이구리</t>
  </si>
  <si>
    <t>염화칼슘 용액</t>
  </si>
  <si>
    <t>염화칼륨 용액</t>
  </si>
  <si>
    <t>염화바륨 용액</t>
  </si>
  <si>
    <t>염화메틸</t>
  </si>
  <si>
    <t>질산납 수용액</t>
  </si>
  <si>
    <t>질산나트륨 용액</t>
  </si>
  <si>
    <t>탄산칼륨 용액</t>
  </si>
  <si>
    <t>바륨수산화물 옥타수화물</t>
  </si>
  <si>
    <t>요소</t>
  </si>
  <si>
    <t>알루미늄 분말</t>
  </si>
  <si>
    <t>카르복시메틸 셀룰로스 나트륨염</t>
  </si>
  <si>
    <t>요오드딩크</t>
  </si>
  <si>
    <t>아세트올세인 용액</t>
  </si>
  <si>
    <t>아세트카민 용액</t>
  </si>
  <si>
    <t>알부민 용액</t>
  </si>
  <si>
    <t>무수 에탄올</t>
  </si>
  <si>
    <t>바이오 에탄올</t>
  </si>
  <si>
    <t>중크롬산칼륨 용액</t>
  </si>
  <si>
    <t>Tween20</t>
  </si>
  <si>
    <t>미세 플라스틱</t>
  </si>
  <si>
    <t>석고가루</t>
  </si>
  <si>
    <t>잘게 부순 숯</t>
  </si>
  <si>
    <t>에틸알코올</t>
  </si>
  <si>
    <t>메틸렌블루 용액</t>
  </si>
  <si>
    <t>라우르산</t>
  </si>
  <si>
    <t>황산구리수용액</t>
  </si>
  <si>
    <t>알코올</t>
  </si>
  <si>
    <t>대구관천초등학교</t>
  </si>
  <si>
    <t>대구함지초등학교</t>
  </si>
  <si>
    <t>계성중학교</t>
  </si>
  <si>
    <t>학교</t>
  </si>
  <si>
    <t>자치구</t>
  </si>
  <si>
    <t>학교도로명주소</t>
  </si>
  <si>
    <t>중구</t>
  </si>
  <si>
    <t>대구광역시 중구 달구벌대로 2178 (대봉동, 경북대학교사범대학부설중.고등학교)</t>
  </si>
  <si>
    <t>동구</t>
  </si>
  <si>
    <t>대구광역시 동구 금강로 65 (신서동, 강동고등학교)</t>
  </si>
  <si>
    <t>서구</t>
  </si>
  <si>
    <t>대구광역시 서구 국채보상로34길 50 (중리동, 경덕여자고등학교)</t>
  </si>
  <si>
    <t>수성구</t>
  </si>
  <si>
    <t>대구광역시 수성구 청호로 300 (황금동,경북고등학교)</t>
  </si>
  <si>
    <t>경북기계공업고등학교</t>
  </si>
  <si>
    <t>달서구</t>
  </si>
  <si>
    <t>대구광역시 달서구 월배로 275 (상인동)</t>
  </si>
  <si>
    <t>대구광역시 중구 중앙대로 288 (남산동, 경북여자고등학교)</t>
  </si>
  <si>
    <t>북구</t>
  </si>
  <si>
    <t>대구광역시 북구 태암남로11길 7 (구암동, 구암고등학교)</t>
  </si>
  <si>
    <t>군위고등학교</t>
  </si>
  <si>
    <t>군위군</t>
  </si>
  <si>
    <t>대구광역시 군위군 군위읍 군청로 254-6 군위고등학교</t>
  </si>
  <si>
    <t>달성군</t>
  </si>
  <si>
    <t>대구광역시 달성군 다사읍 달구벌대로 839 (다사고등학교)</t>
  </si>
  <si>
    <t>대구광역시 서구 달구벌대로 1725 , 달성고등학교 (내당동)</t>
  </si>
  <si>
    <t>대구광역시 달서구 도원남로 80 (도원동, 대곡고등학교)</t>
  </si>
  <si>
    <t>대구고등학교</t>
  </si>
  <si>
    <t>남구</t>
  </si>
  <si>
    <t>대구광역시 남구 중앙대로 171 (대명동)</t>
  </si>
  <si>
    <t>대구광역시 동구 대현로 135 (신암동, 대구공업고등학교)</t>
  </si>
  <si>
    <t>대구공업고등학교 테크노폴리스 캠퍼스</t>
  </si>
  <si>
    <t>대구광역시 달성군 유가읍 유가길 46 , 대구공업고등학교 테크노폴리스 캠퍼스 (유가읍)</t>
  </si>
  <si>
    <t>대구광역시 수성구 동대구로 154 대구과학고등학교 (황금2동 613)</t>
  </si>
  <si>
    <t>대구광역시 서구 당산로 228 , 대구과학기술고등학교 (내당동,대구과학기술고등학교 )</t>
  </si>
  <si>
    <t>대구광역시 북구 도남길 77 , 대구국제고등학교 (국우동)</t>
  </si>
  <si>
    <t>대구농업마이스터고등학교</t>
  </si>
  <si>
    <t>대구광역시 수성구 달구벌대로 3170 , 대구농업마이스터고등학교 (노변동)</t>
  </si>
  <si>
    <t>대구광역시 달서구 월배로 241 , 대구상원고등학교 (상인동)</t>
  </si>
  <si>
    <t>대구광역시 서구 국채보상로53길 32 , 대구서부고등학교 (평리동, 서부고등학교)</t>
  </si>
  <si>
    <t>대구소프트웨어마이스터고등학교</t>
  </si>
  <si>
    <t>대구광역시 달성군 구지면 창리로11길 93 (구지면)</t>
  </si>
  <si>
    <t>대구광역시 수성구 달구벌대로488길 17 (범어동)</t>
  </si>
  <si>
    <t>대구광역시 달서구 선원로11길 21 (신당동)</t>
  </si>
  <si>
    <t>대구광역시 동구 경안로 987 (각산동, 대구일과학고등학교)</t>
  </si>
  <si>
    <t>대구일마이스터고등학교</t>
  </si>
  <si>
    <t>대구광역시 동구 효동로 48 (대구일마이스터고, 효목동)</t>
  </si>
  <si>
    <t>대구반도체마이스터고등학교</t>
  </si>
  <si>
    <t>대구광역시 달서구 용산로 113 (장기동, 대구반도체마이스터고등학교)</t>
  </si>
  <si>
    <t>대구제일여자상업고등학교</t>
  </si>
  <si>
    <t>대구광역시 달서구 대명천로 120 (본리동)</t>
  </si>
  <si>
    <t>대구체육고등학교</t>
  </si>
  <si>
    <t>대구광역시 북구 칠곡중앙대로136길 29 (동호동)</t>
  </si>
  <si>
    <t>대구하이텍고등학교</t>
  </si>
  <si>
    <t>대구광역시 달서구 학산남로 50 (상인동, 대구하이텍공업고등학교)</t>
  </si>
  <si>
    <t>대구광역시 달서구 화암로73길 15 (대곡동, 대진고등학교)</t>
  </si>
  <si>
    <t>대구광역시 달서구 미리샘길 52 , 도원고등학교 (도원동, 도원고등학교)</t>
  </si>
  <si>
    <t>대구광역시 수성구 효행로 17 (만촌동, 동문고등학교)</t>
  </si>
  <si>
    <t>매천고등학교</t>
  </si>
  <si>
    <t>대구광역시 북구 매전로 70 (태전동) 매천고등학교</t>
  </si>
  <si>
    <t>대구광역시 달성군 현풍읍 테크노북로 100 (현풍읍, 비슬고등학교)</t>
  </si>
  <si>
    <t>대구광역시 달서구 상인로 24 (상인동, 상인고등학교)</t>
  </si>
  <si>
    <t>대구광역시 달서구 새방로7길 33 , 성산고등학교 (용산동)</t>
  </si>
  <si>
    <t>성서고등학교</t>
  </si>
  <si>
    <t>대구광역시 달서구 선원로 221 (용산동, 성서고등학교)</t>
  </si>
  <si>
    <t>대구광역시 수성구 용학로28길 36 (지산동, 수성고등학교)</t>
  </si>
  <si>
    <t>대구광역시 수성구 신매로 6 (신매동, 시지고등학교)</t>
  </si>
  <si>
    <t>대구광역시 달서구 선원로23북길 20 (이곡동)</t>
  </si>
  <si>
    <t>대구광역시 북구 학정로 378 (구암동, 운암고등학교)</t>
  </si>
  <si>
    <t>대구광역시 북구 칠성로 13 (칠성동2가, 칠성고등학교)</t>
  </si>
  <si>
    <t>대구광역시 달성군 현풍읍 비슬로 556-13 (현풍읍, 포산고등학교)</t>
  </si>
  <si>
    <t>대구광역시 북구 학남로 78 (국우동)</t>
  </si>
  <si>
    <t>대구광역시 북구 학정로48길 46 (구암동)</t>
  </si>
  <si>
    <t>대구광역시 달서구 달서대로109길 86 (호산동,호산고등학교)</t>
  </si>
  <si>
    <t>대구광역시 달성군 화원읍 비슬로 2458 (화원읍, 화원고등학교)</t>
  </si>
  <si>
    <t>효령고등학교</t>
  </si>
  <si>
    <t>대구광역시 군위군 효령면 중리길 6-25 (효령면,효령중고등학교)</t>
  </si>
  <si>
    <t>대구광역시 북구 태전로 100 (태전동)</t>
  </si>
  <si>
    <t>대구광역시 북구 칠성로17길 18 (칠성동2가,경명여자중고등학교)</t>
  </si>
  <si>
    <t>경북공업고등학교</t>
  </si>
  <si>
    <t>대구광역시 중구 남산로 20 (남산동)</t>
  </si>
  <si>
    <t>경북여자상업고등학교</t>
  </si>
  <si>
    <t>대구광역시 남구 명덕로38길 36 (대명동)</t>
  </si>
  <si>
    <t>경북예술고등학교</t>
  </si>
  <si>
    <t>대구광역시 남구 중앙대로47길 30 (대명동, 경북예술고등학교)</t>
  </si>
  <si>
    <t>대구광역시 북구 공항로15길 24 (복현동, 경상고등학교)</t>
  </si>
  <si>
    <t>경상공업고등학교</t>
  </si>
  <si>
    <t>대구광역시 남구 대경길 151 (대명동, 경상공업고등학교)</t>
  </si>
  <si>
    <t>대구광역시 북구 침산남로9길 164 (침산동, 경상여자고등학교)</t>
  </si>
  <si>
    <t>경신고등학교</t>
  </si>
  <si>
    <t>대구광역시 수성구 달구벌대로504길 34 (범어동, 경신고등학교, 경신중학교)</t>
  </si>
  <si>
    <t>대구광역시 달서구 새방로 77 (용산동)</t>
  </si>
  <si>
    <t>경일여자고등학교</t>
  </si>
  <si>
    <t>대구광역시 남구 효성로 37 (봉덕동)</t>
  </si>
  <si>
    <t>대구광역시 달서구 당산로30길 20 (성당동, 경화여자고등학교, 경암중학교)</t>
  </si>
  <si>
    <t>대구광역시 서구 새방로 171 (상리동)</t>
  </si>
  <si>
    <t>대구광역시 수성구 무학로 207 , 능인고등학교 (지산동)</t>
  </si>
  <si>
    <t>달구벌고등학교</t>
  </si>
  <si>
    <t>대구광역시 동구 팔공산로2길 16 , 달구벌고등학교 (덕곡동)</t>
  </si>
  <si>
    <t>대구광역시 달성군 하빈면 하빈로 118 (하빈면, 달서고등학교)</t>
  </si>
  <si>
    <t>대구광역시 달서구 월곡로94길 46 , 대건고등학교 (월성동)</t>
  </si>
  <si>
    <t>대구관광고등학교</t>
  </si>
  <si>
    <t>대구광역시 동구 동북로71길 37 (신암동,대구관광고등학교)</t>
  </si>
  <si>
    <t>대구광역시 수성구 신천동로 364 (수성동1가)</t>
  </si>
  <si>
    <t>대구광역시 동구 반야월북로 199 (각산동)</t>
  </si>
  <si>
    <t>대구보건고등학교</t>
  </si>
  <si>
    <t>대구광역시 달서구 두류남길 10 (두류동, 대구보건고등학교, 구남중학교)</t>
  </si>
  <si>
    <t>대구여자상업고등학교</t>
  </si>
  <si>
    <t>대구광역시 남구 현충로40길 50 (대명동, 대구여자상업고등학교)</t>
  </si>
  <si>
    <t>대구광역시 서구 국채보상로 384 (비산동, 경상여중.제일고교)</t>
  </si>
  <si>
    <t>대구중앙고등학교</t>
  </si>
  <si>
    <t>대구광역시 수성구 신천동로 496 , 대구중앙고등학교 (수성동4가)</t>
  </si>
  <si>
    <t>대구광역시 수성구 교학로12길 62 (만촌동, 혜화여자고등학교)</t>
  </si>
  <si>
    <t>대구광역시 수성구 달구벌대로 2700 (만촌동)</t>
  </si>
  <si>
    <t>대원고등학교</t>
  </si>
  <si>
    <t>대구광역시 달성군 화원읍 비슬로 2658 (화원읍, 대원고등학교)</t>
  </si>
  <si>
    <t>대중금속공업고등학교</t>
  </si>
  <si>
    <t>대구광역시 북구 관음로 303-12 , 대중금속공업고등학교 (읍내동)</t>
  </si>
  <si>
    <t>대구광역시 수성구 욱수길 37 (욱수동,덕원고등학교)</t>
  </si>
  <si>
    <t>대구광역시 달서구 야외음악당로 107 (성당동, 상서고등학교)</t>
  </si>
  <si>
    <t>대구광역시 북구 검단로 150 , 성광고등학교 (복현동)</t>
  </si>
  <si>
    <t>대구광역시 북구 복현로 140 , 성화여자고등학교 (복현동, 성화여자고등학교)</t>
  </si>
  <si>
    <t>대구광역시 달서구 송현로 156 , 송현여자고등학교 (송현동, 송현여자중,고등학교)</t>
  </si>
  <si>
    <t>대구광역시 중구 국채보상로102길 48 , 신명고등학교 (동산동)</t>
  </si>
  <si>
    <t>대구광역시 달성군 다사읍 대실역남로1길 5 , 심인고등학교 (다사읍)</t>
  </si>
  <si>
    <t>대구광역시 달서구 월곡로 300 , 영남고등학교 (상인동)</t>
  </si>
  <si>
    <t>영남공업고등학교</t>
  </si>
  <si>
    <t>대구광역시 수성구 교학로 96 (만촌동, 영남공업고등학교)</t>
  </si>
  <si>
    <t>영송여자고등학교</t>
  </si>
  <si>
    <t>대구광역시 북구 태전로 92 (태전동,영송여자고등학교)</t>
  </si>
  <si>
    <t>영신고등학교</t>
  </si>
  <si>
    <t>대구광역시 동구 팔공로50길 32 (봉무동)</t>
  </si>
  <si>
    <t>영진고등학교</t>
  </si>
  <si>
    <t>대구광역시 북구 동북로57길 9 (복현동)</t>
  </si>
  <si>
    <t>오성고등학교</t>
  </si>
  <si>
    <t>대구 수성구 달구벌대로522길 78 (만촌동,오성고등학교)</t>
  </si>
  <si>
    <t>원화여자고등학교</t>
  </si>
  <si>
    <t>대구광역시 달서구 당산로30길 30 (성당동, 원화여자고등학교, 원화중학교)</t>
  </si>
  <si>
    <t>대구광역시 동구 용계로1길 49 , 정동고등학교 (용계동, 정동고등학교)</t>
  </si>
  <si>
    <t>대구광역시 수성구 청호로84길 123 , 정화여자고등학교 (범어동)</t>
  </si>
  <si>
    <t>조일고등학교</t>
  </si>
  <si>
    <t>대구광역시 동구 신덕로 136-11 , 조일고등학교 (신평동)</t>
  </si>
  <si>
    <t>대구광역시 동구 국채보상로 827 (신천동)</t>
  </si>
  <si>
    <t>대구광역시 달성군 현풍읍 비슬로 675 (현풍읍, 현풍중.고등학교)</t>
  </si>
  <si>
    <t>협성고등학교</t>
  </si>
  <si>
    <t>대구광역시 남구 효성로 33 , 협성고등학교 (봉덕동)</t>
  </si>
  <si>
    <t>대구광역시 달서구 월곡로94길 48 , 효성여자고등학교 (월성동)</t>
  </si>
  <si>
    <t>대구광역시 수성구 무학로37안길 6 (지산동, 남양학교)</t>
  </si>
  <si>
    <t>대구성보학교</t>
  </si>
  <si>
    <t>대구광역시 북구 동북로71길 9-45 (복현동, 대구성보학교)</t>
  </si>
  <si>
    <t>대구세명학교</t>
  </si>
  <si>
    <t>대구광역시 달서구 새방로 62 (용산동)</t>
  </si>
  <si>
    <t>대구예아람학교</t>
  </si>
  <si>
    <t>대구광역시 달성군 옥포읍 비슬로 1934 , 대구예아람학교 (옥포읍)</t>
  </si>
  <si>
    <t>대구이룸고등학교</t>
  </si>
  <si>
    <t>대구광역시 북구 복현로8길 16-54 (복현동)</t>
  </si>
  <si>
    <t>대구해올고등학교</t>
  </si>
  <si>
    <t>대구광역시 달서구 야외음악당로 42 (성당동)</t>
  </si>
  <si>
    <t>대구광명학교</t>
  </si>
  <si>
    <t>대구광역시 남구 성당로50길 33 , 대구광명학교 (대명동)</t>
  </si>
  <si>
    <t>대구덕희학교</t>
  </si>
  <si>
    <t>대구광역시 남구 성당로50길 33 , 대구덕희학교 (대명동)</t>
  </si>
  <si>
    <t>대구보건학교</t>
  </si>
  <si>
    <t>대구광역시 남구 성당로50길 33 , 대구보건학교 (대명동,대구대학교)</t>
  </si>
  <si>
    <t>대구보명학교</t>
  </si>
  <si>
    <t>대구광역시 남구 성당로50길 33 (대명동, 대구대학교)</t>
  </si>
  <si>
    <t>대구선명학교</t>
  </si>
  <si>
    <t>대구광역시 동구 팔공산로 225 (덕곡동)</t>
  </si>
  <si>
    <t>대구영화학교</t>
  </si>
  <si>
    <t>대구광역시 남구 성당로50길 33 (대명동)</t>
  </si>
  <si>
    <t>경북기계공업고등학교부설대구문화예술산업학교</t>
  </si>
  <si>
    <t>대구광역시 달서구 월배로 275 (상인동,경북기계공업고등학교)</t>
  </si>
  <si>
    <t>대구예담학교</t>
  </si>
  <si>
    <t>대구광역시 달서구 구마로21길 36 , 예담학교 (본리동)</t>
  </si>
  <si>
    <t>대구온라인학교</t>
  </si>
  <si>
    <t>대구광역시 서구 달구벌대로 1725 (내당동)</t>
  </si>
  <si>
    <t>대구고등학교부설방송통신고등학교</t>
  </si>
  <si>
    <t>대구광역시 남구 중앙대로 171 (대명동, 대구고등학교)</t>
  </si>
  <si>
    <t>한남중미용정보고등학교</t>
  </si>
  <si>
    <t xml:space="preserve">대구광역시 달성군 화원읍 비슬로 2614-18  </t>
  </si>
  <si>
    <t>학력인정한남중학교</t>
  </si>
  <si>
    <t>대구광역시 달성군 화원읍 비슬로 2614-18 학력인정 한남중미용정보고등학교</t>
  </si>
  <si>
    <t>학력인정한남중미용정보고등학교</t>
  </si>
  <si>
    <t>대구광역시 달성군 화원읍 비슬로 2614-18 한남중미용정보고등학교</t>
  </si>
  <si>
    <t>대구광역시 달서구 도원남로 19 (도원동, 대구교육대학교대구부설초등학교)</t>
  </si>
  <si>
    <t>남대구초등학교</t>
  </si>
  <si>
    <t>대구광역시 남구 중앙대로47길 55 (대명동, 남대구초등학교)</t>
  </si>
  <si>
    <t>대구감삼초등학교</t>
  </si>
  <si>
    <t>대구광역시 달서구 당산로 123 , 감삼초등학교 (감삼동)</t>
  </si>
  <si>
    <t>대구감천초등학교</t>
  </si>
  <si>
    <t>대구광역시 달서구 구마로12길 60 (월성동, 대구감천초등학교)</t>
  </si>
  <si>
    <t>대구남덕초등학교</t>
  </si>
  <si>
    <t>대구광역시 남구 앞산순환로93길 33 (대명동)</t>
  </si>
  <si>
    <t>대구남도초등학교</t>
  </si>
  <si>
    <t>대구광역시 남구 현충동길 74 (대명동)</t>
  </si>
  <si>
    <t>대구남명초등학교</t>
  </si>
  <si>
    <t>대구광역시 남구 큰골4길 41 , 남명초등학교 (대명동, 남명초등학교)</t>
  </si>
  <si>
    <t>대구광역시 달서구 야외음악당로 15길 , 46 (성당동)</t>
  </si>
  <si>
    <t>대구남송초등학교</t>
  </si>
  <si>
    <t>대구광역시 달서구 송현로 192 (본동, 대구남송초등학교)</t>
  </si>
  <si>
    <t>대구광역시 달서구 명덕로 22-9 (두류동)</t>
  </si>
  <si>
    <t>대구노전초등학교</t>
  </si>
  <si>
    <t>대구광역시 달서구 한실로 43 , 대구노전초등학교 (도원동)</t>
  </si>
  <si>
    <t>대구광역시 달서구 도원남로 60 , 대구대곡초등학교 (도원동, 대곡초등학교)</t>
  </si>
  <si>
    <t>대구대남초등학교</t>
  </si>
  <si>
    <t>대구광역시 달서구 월배로68길 91 (송현동, 대남초등학교)</t>
  </si>
  <si>
    <t>대구대덕초등학교</t>
  </si>
  <si>
    <t>대구광역시 남구 대명서로 28 (대명동,대덕초등학교)</t>
  </si>
  <si>
    <t>대구광역시 남구 대명로 100 (대명동, 대명초등학교)</t>
  </si>
  <si>
    <t>대구광역시 남구 대봉로26길 33 (이천동,대봉초등학교)</t>
  </si>
  <si>
    <t>대구대서초등학교</t>
  </si>
  <si>
    <t>대구광역시 달서구 송현로 9 (상인동)</t>
  </si>
  <si>
    <t>대구광역시 달서구 상화로 70 , 대구대진초등학교 (대곡동)</t>
  </si>
  <si>
    <t>대구광역시 달서구 대명천로43길 66 대구덕인초등학교</t>
  </si>
  <si>
    <t>대구도원초등학교</t>
  </si>
  <si>
    <t>대구광역시 달서구 도원남로 100-30 (도원동,도원초등학교)</t>
  </si>
  <si>
    <t>대구본리초등학교</t>
  </si>
  <si>
    <t>대구광역시 달서구 장기로 198 (감삼동, 대구본리초등학교)</t>
  </si>
  <si>
    <t>대구봉덕초등학교</t>
  </si>
  <si>
    <t>대구광역시 남구 효성로 71 (봉덕동, 봉덕초등학교)</t>
  </si>
  <si>
    <t>대구상원초등학교</t>
  </si>
  <si>
    <t>대구광역시 달서구 월곡로20길 15 (상인동, 상원초등학교)</t>
  </si>
  <si>
    <t>대구상인초등학교</t>
  </si>
  <si>
    <t>대구광역시 달서구 월곡로 211 , 대구상인초등학교 (상인동)</t>
  </si>
  <si>
    <t>대구광역시 달서구 선원로33길 105 (용산동,선원초등학교)</t>
  </si>
  <si>
    <t>대구성곡초등학교</t>
  </si>
  <si>
    <t>대구광역시 달서구 선원남로 127 (이곡동, 성곡초등학교)</t>
  </si>
  <si>
    <t>대구성남초등학교</t>
  </si>
  <si>
    <t>대구광역시 달서구 성당로47길 35 (두류동)</t>
  </si>
  <si>
    <t>대구성당초등학교</t>
  </si>
  <si>
    <t>대구광역시 달서구 대명천로 118 (본리동, 성당초등학교)</t>
  </si>
  <si>
    <t>대구성명초등학교</t>
  </si>
  <si>
    <t>대구광역시 남구 성당로30길 55 (대명동)</t>
  </si>
  <si>
    <t>대구광역시 달서구 선원남로 173 (용산동,성산초등학교)</t>
  </si>
  <si>
    <t>대구광역시 달서구 달구벌대로 1339 (이곡동, 성서초등학교)</t>
  </si>
  <si>
    <t>대구광역시 달서구 새동네로 27 (용산동, 대구성지초등학교)</t>
  </si>
  <si>
    <t>대구송일초등학교</t>
  </si>
  <si>
    <t>대구광역시 달서구 학산로2길 38 , 대구송일초등학교 (월성동)</t>
  </si>
  <si>
    <t>대구송현초등학교</t>
  </si>
  <si>
    <t>대구광역시 달서구 송현로 128 (송현동)</t>
  </si>
  <si>
    <t>대구신당초등학교</t>
  </si>
  <si>
    <t>대구광역시 달서구 서당로 14 (신당동, 신당초등학교)</t>
  </si>
  <si>
    <t>대구신서초등학교</t>
  </si>
  <si>
    <t>대구광역시 달서구 계대동문로3길 46 (신당동)</t>
  </si>
  <si>
    <t>대구광역시 달서구 조암남로 100 (월성동,신월초등학교)</t>
  </si>
  <si>
    <t>대구신흥초등학교</t>
  </si>
  <si>
    <t>대구광역시 달서구 두류공원로 257 , 신흥초등학교 (두류동)</t>
  </si>
  <si>
    <t>대구영선초등학교</t>
  </si>
  <si>
    <t>대구광역시 남구 영선길 96 (이천동,대구영선초등학교)</t>
  </si>
  <si>
    <t>대구와룡초등학교</t>
  </si>
  <si>
    <t>대구광역시 달서구 선원남로 22 , 대구와룡초등학교 (이곡동)</t>
  </si>
  <si>
    <t>대구광역시 달서구 와룡로49길 80 , 대구용산초등학교 (용산동)</t>
  </si>
  <si>
    <t>대구용전초등학교</t>
  </si>
  <si>
    <t>대구광역시 달서구 용산로 260 (용산동,대구용전초등학교)</t>
  </si>
  <si>
    <t>대구광역시 달서구 조암남로32길 55 (유천동)</t>
  </si>
  <si>
    <t>대구월곡초등학교</t>
  </si>
  <si>
    <t>대구광역시 달서구 상인로 40 (상인동)</t>
  </si>
  <si>
    <t>대구광역시 달서구 월배로 131 (진천동 57-1)</t>
  </si>
  <si>
    <t>대구월서초등학교</t>
  </si>
  <si>
    <t>대구광역시 달서구 월배로39길 46 (상인동, 대구월서초등학교)</t>
  </si>
  <si>
    <t>대구광역시 달서구 학산로7길 26 (월성동)</t>
  </si>
  <si>
    <t>대구월암초등학교</t>
  </si>
  <si>
    <t>대구광역시 달서구 조암로6길 55 (월성동, 대구월암초등학교)</t>
  </si>
  <si>
    <t>대구월촌초등학교</t>
  </si>
  <si>
    <t>대구광역시 달서구 상인서로 60 (상인동)</t>
  </si>
  <si>
    <t>대구유천초등학교</t>
  </si>
  <si>
    <t>대구광역시 달서구 달서대로 39 (유천동, 대구유천초등학교)</t>
  </si>
  <si>
    <t>대구광역시 달서구 선원남로 120 , 이곡초등학교 (이곡동, 이곡초등학교)</t>
  </si>
  <si>
    <t>대구장기초등학교</t>
  </si>
  <si>
    <t>대구광역시 달서구 장기로 280 (장기동, 장기초등학교)</t>
  </si>
  <si>
    <t>대구광역시 달서구 달구벌대로304길 112 (장기동)</t>
  </si>
  <si>
    <t>대구장산초등학교</t>
  </si>
  <si>
    <t>대구광역시 달서구 장산로 30 (용산동, 장산초등학교)</t>
  </si>
  <si>
    <t>대구광역시 달서구 달구벌대로 1429-11 (장기동)</t>
  </si>
  <si>
    <t>대구조암초등학교</t>
  </si>
  <si>
    <t>대구광역시 달서구 조암로5길 19 (월성동)</t>
  </si>
  <si>
    <t>대구죽전초등학교</t>
  </si>
  <si>
    <t>대구광역시 달서구 죽전길 127 , 대구죽전초등학교 (죽전동)</t>
  </si>
  <si>
    <t>대구진월초등학교</t>
  </si>
  <si>
    <t>대구광역시 달서구 진천로4길 32 (진천동, 대구진월초등학교)</t>
  </si>
  <si>
    <t>대구광역시 달서구 상화로9길 65 , 대구진천초등학교 (진천동)</t>
  </si>
  <si>
    <t>대구파호초등학교</t>
  </si>
  <si>
    <t>대구광역시 달서구 달서대로109안길 76 , 대구파호초등학교 (호산동)</t>
  </si>
  <si>
    <t>대구학산초등학교</t>
  </si>
  <si>
    <t>대구광역시 달서구 월성로 76 , 대구학산초등학교 (월성동)</t>
  </si>
  <si>
    <t>대구광역시 달서구 월배로11길 42 (대천동)</t>
  </si>
  <si>
    <t>대구한솔초등학교</t>
  </si>
  <si>
    <t>대구광역시 달서구 조암남로 172-13 (유천동)</t>
  </si>
  <si>
    <t>대구광역시 달서구 한실로6길 108 , 대구한실초등학교 (대곡동)</t>
  </si>
  <si>
    <t>대구광역시 달서구 달서대로109길 116 (호산동, 대구호산초등학교)</t>
  </si>
  <si>
    <t>대구효명초등학교</t>
  </si>
  <si>
    <t>대구광역시 남구 앞산순환로 707 (봉덕동,효명초등학교)</t>
  </si>
  <si>
    <t>대구광역시 달서구 송현로 81 , 효성초등학교 (송현동)</t>
  </si>
  <si>
    <t>경상중학교</t>
  </si>
  <si>
    <t>대구광역시 남구 현충로48길 33 (대명동, 경상중학교)</t>
  </si>
  <si>
    <t>경혜여자중학교</t>
  </si>
  <si>
    <t>대구광역시 남구 성당로18길 20 (대명동,경혜여자중학교)</t>
  </si>
  <si>
    <t>대곡중학교</t>
  </si>
  <si>
    <t>대구광역시 달서구 도원남로 5 (도원동, 대곡중학교)</t>
  </si>
  <si>
    <t>대구광역시 남구 대봉로 120 (이천동,대구중학교)</t>
  </si>
  <si>
    <t>대명중학교</t>
  </si>
  <si>
    <t>대구광역시 남구 앞산순환로 477 (대명동, 대명중학교)</t>
  </si>
  <si>
    <t>대서중학교</t>
  </si>
  <si>
    <t>대구광역시 달서구 월배로 303 (송현동, 대서중학교)</t>
  </si>
  <si>
    <t>대구광역시 달서구 화암로73길 7 (대곡동, 대진중학교)</t>
  </si>
  <si>
    <t>대구광역시 달서구 미리샘길 32 , 도원중학교 (도원동,도원중학교)</t>
  </si>
  <si>
    <t>상원중학교</t>
  </si>
  <si>
    <t>대구광역시 달서구 상인로 117 (상인동)</t>
  </si>
  <si>
    <t>대구광역시 달서구 상인로 34 , 상인중학교 (상인동)</t>
  </si>
  <si>
    <t>대구광역시 달서구 대명천로 167 , 새본리중학교 (본리동)</t>
  </si>
  <si>
    <t>성곡중학교</t>
  </si>
  <si>
    <t>대구광역시 달서구 새방로 32 (용산동, 성곡중학교)</t>
  </si>
  <si>
    <t xml:space="preserve">대구광역시 달서구 대명천로 102 , 성당중학교 </t>
  </si>
  <si>
    <t>성산중학교</t>
  </si>
  <si>
    <t>대구광역시 달서구 선원남로 174 (용산동)</t>
  </si>
  <si>
    <t>성서중학교</t>
  </si>
  <si>
    <t>대구광역시 달서구 용산서로 63 (용산동)</t>
  </si>
  <si>
    <t>대구광역시 달서구 성서동로 361 (이곡동, 성지중학교)</t>
  </si>
  <si>
    <t>대구광역시 달서구 선원남로 23 (이곡동, 와룡중학교)</t>
  </si>
  <si>
    <t>대구광역시 달서구 와룡로45길 72 (용산동, 용산중학교)</t>
  </si>
  <si>
    <t>월배중학교</t>
  </si>
  <si>
    <t>대구광역시 달서구 월배로28길 80 (진천동)</t>
  </si>
  <si>
    <t>대구광역시 달서구 월배로33길 105 (월성동, 월서중학교)</t>
  </si>
  <si>
    <t>월암중학교</t>
  </si>
  <si>
    <t>대구광역시 달서구 조암로6길 33 (월성동, 월암중학교)</t>
  </si>
  <si>
    <t>이곡중학교</t>
  </si>
  <si>
    <t>대구광역시 달서구 선원로37길 65 (이곡동,이곡중학교)</t>
  </si>
  <si>
    <t>대구광역시 달서구 조암로 59 (월성동)</t>
  </si>
  <si>
    <t>학산중학교</t>
  </si>
  <si>
    <t>대구광역시 달서구 월곡로94길 10 (월성동, 학산중학교)</t>
  </si>
  <si>
    <t>대구광역시 남구 효성로 37 (봉덕동, 경일여자중고등학교, 우봉아트홀)</t>
  </si>
  <si>
    <t>구남중학교</t>
  </si>
  <si>
    <t>대구광역시 달서구 두류남길 10 (두류동)</t>
  </si>
  <si>
    <t>대건중학교</t>
  </si>
  <si>
    <t>대구광역시 달서구 월곡로94길 46 (월성동, 대건중학교)</t>
  </si>
  <si>
    <t>대구광역시 달서구 야외음악당로 107 , 상서중학교 (성당동)</t>
  </si>
  <si>
    <t>송현여자중학교</t>
  </si>
  <si>
    <t>대구광역시 달서구 송현로 156 (송현동, 송현여자중,고등학교)</t>
  </si>
  <si>
    <t>대구광역시 달서구 월곡로 300 , 영남중학교 (상인동, 영남중,고등학교)</t>
  </si>
  <si>
    <t>원화중학교</t>
  </si>
  <si>
    <t>대구광역시 달서구 당산로30길 30 (성당동,원화여자고등학교 원화중학교)</t>
  </si>
  <si>
    <t>대구광역시 남구 효성로 33 , 협성경복중학교 (봉덕동, 협성중고등학교)</t>
  </si>
  <si>
    <t>효성중학교</t>
  </si>
  <si>
    <t>대구광역시 달서구 월곡로94길 48 (월성동, 효성여자중,고등학교)</t>
  </si>
  <si>
    <t>경상중학교부설방송통신중학교</t>
  </si>
  <si>
    <t>대구광역시 달성군 가창면 가창로 640 (가창면, 가창초등학교)</t>
  </si>
  <si>
    <t>대구광역시 달성군 옥포읍 돌미로 15 , 대구강림초등학교 (옥포읍)</t>
  </si>
  <si>
    <t>대구구지초등학교</t>
  </si>
  <si>
    <t>대구광역시 달성군 구지면 창리로11길 45-11 (구지면)</t>
  </si>
  <si>
    <t>대구금계초등학교</t>
  </si>
  <si>
    <t>대구광역시 달성군 옥포읍 금계길 55 (옥포읍, 대구금계초등학교)</t>
  </si>
  <si>
    <t>대구금포초등학교</t>
  </si>
  <si>
    <t>대구광역시 달성군 논공읍 금포초등길 28 , 대구금포초등학교 (논공읍)</t>
  </si>
  <si>
    <t>대구광역시 달성군 논공읍 논공로 258 (논공읍)</t>
  </si>
  <si>
    <t>대구논공초등학교</t>
  </si>
  <si>
    <t>대구광역시 달성군 논공읍 논공로7길 41 (논공읍, 대구논공초등학교)</t>
  </si>
  <si>
    <t>대구광역시 달성군 다사읍 다사로 86 , 대구다사초등학교 (다사읍)</t>
  </si>
  <si>
    <t>대구광역시 달성군 다사읍 대실역남로1길 31 (다사읍)</t>
  </si>
  <si>
    <t>대구도림초등학교</t>
  </si>
  <si>
    <t>대구광역시 달성군 다사읍 서재로26길 94 (다사읍, 대구도림초등학교)</t>
  </si>
  <si>
    <t>대구동곡초등학교</t>
  </si>
  <si>
    <t>대구광역시 달성군 하빈면 달구벌대로55길 104-4 (하빈면)</t>
  </si>
  <si>
    <t>대구광역시 달성군 다사읍 대실역북로3길 6 , 대구매곡초등학교 (다사읍)</t>
  </si>
  <si>
    <t>대구명곡초등학교</t>
  </si>
  <si>
    <t>대구광역시 달성군 화원읍 명곡로 40 (화원읍, 명곡초등학교)</t>
  </si>
  <si>
    <t>대구반송초등학교</t>
  </si>
  <si>
    <t>대구광역시 달성군 옥포읍 용연사길 5 (옥포읍, 반송초등학교)</t>
  </si>
  <si>
    <t>대구북동초등학교</t>
  </si>
  <si>
    <t>대구광역시 달성군 논공읍 논공로11길 18 , 대구북동초등학교 (논공읍)</t>
  </si>
  <si>
    <t>대구비슬초등학교</t>
  </si>
  <si>
    <t>대구광역시 달성군 유가읍 테크노북로 144 (유가읍, 대구비슬초등학교)</t>
  </si>
  <si>
    <t>대구광역시 달성군 다사읍 서재로7길 55 (다사읍)</t>
  </si>
  <si>
    <t>대구서재초등학교</t>
  </si>
  <si>
    <t>대구광역시 달성군 다사읍 서재로 100 (다사읍)</t>
  </si>
  <si>
    <t>대구광역시 달성군 다사읍 세천로 182-9 (다사읍)</t>
  </si>
  <si>
    <t>대구광역시 달성군 구지면 국가산단대로66길 10 (구지면)</t>
  </si>
  <si>
    <t>대구옥포초등학교</t>
  </si>
  <si>
    <t>대구광역시 달성군 옥포읍 비슬로 2220 (옥포읍, 옥포초등학교)</t>
  </si>
  <si>
    <t>대구광역시 달성군 다사읍 대실역북로 93 , 대구왕선초등학교 (다사읍)</t>
  </si>
  <si>
    <t>대구광역시 달성군 가창면 가창로221길 1 (가창면)</t>
  </si>
  <si>
    <t>대구유가초등학교</t>
  </si>
  <si>
    <t>대구광역시 달성군 유가읍 테크노대로5길 34 (유가읍, 대구유가초등학교)</t>
  </si>
  <si>
    <t>대구광역시 달성군 다사읍 죽곡1길 18 (다사읍,대구죽곡초등학교)</t>
  </si>
  <si>
    <t>대구천내초등학교</t>
  </si>
  <si>
    <t>대구광역시 달성군 화원읍 성천로 192 (화원읍, 천내초등학교)</t>
  </si>
  <si>
    <t>대구테크노초등학교</t>
  </si>
  <si>
    <t>대구광역시 달성군 유가읍 현풍로 245 대구테크노초등학교</t>
  </si>
  <si>
    <t>대구포산초등학교</t>
  </si>
  <si>
    <t>대구광역시 달성군 현풍읍 테크노북로 80 (현풍읍, 대구포산초등학교)</t>
  </si>
  <si>
    <t>대구하빈초등학교</t>
  </si>
  <si>
    <t>대구광역시 달성군 하빈면 하빈로 391-1 (하빈면,대구하빈초등학교)</t>
  </si>
  <si>
    <t>대구현풍초등학교</t>
  </si>
  <si>
    <t>대구광역시 달성군 현풍읍 비슬로134길 167-6 (현풍읍, 현풍초등학교)</t>
  </si>
  <si>
    <t>대구화남초등학교</t>
  </si>
  <si>
    <t>대구광역시 달성군 화원읍 명천로 181 , 대구화남초등학교 (화원읍)</t>
  </si>
  <si>
    <t>대구화동초등학교</t>
  </si>
  <si>
    <t>대구광역시 달성군 화원읍 성암로 38 (화원읍, 대구화동초등학교)</t>
  </si>
  <si>
    <t>대구광역시 달성군 화원읍 비슬로 2580 (화원읍,대구화원초등학교)</t>
  </si>
  <si>
    <t>경서중학교</t>
  </si>
  <si>
    <t>대구광역시 달성군 옥포읍 돌미로5길 15 (옥포읍, 경서중학교)</t>
  </si>
  <si>
    <t>대구광역시 달성군 구지면 국가산단대로66길 22 (구지면, 구지중학교)</t>
  </si>
  <si>
    <t>논공중학교</t>
  </si>
  <si>
    <t>대구광역시 달성군 논공읍 논공로 256 (논공읍, 논공중학교)</t>
  </si>
  <si>
    <t>대구광역시 달성군 다사읍 매곡로2길 8-5 (다사읍,다사중학교)</t>
  </si>
  <si>
    <t>달성중학교</t>
  </si>
  <si>
    <t>대구광역시 달성군 화원읍 비슬로506길 14 (화원읍,달성중학교)</t>
  </si>
  <si>
    <t>북동중학교</t>
  </si>
  <si>
    <t>대구광역시 달성군 논공읍 논공로7길 43 , 북동중학교 (논공읍)</t>
  </si>
  <si>
    <t>서동중학교</t>
  </si>
  <si>
    <t>대구광역시 달성군 다사읍 서재로12길 11-11 (다사읍, 서동중학교)</t>
  </si>
  <si>
    <t>서재중학교</t>
  </si>
  <si>
    <t>대구광역시 달성군 다사읍 서재로26길 18 (다사읍)</t>
  </si>
  <si>
    <t>대구광역시 달성군 다사읍 대실역북로 83 (다사읍, 왕선중학교)</t>
  </si>
  <si>
    <t>유가중학교</t>
  </si>
  <si>
    <t>대구광역시 달성군 유가읍 테크노대로5길 20 (유가읍, 유가중학교)</t>
  </si>
  <si>
    <t>천내중학교</t>
  </si>
  <si>
    <t>대구광역시 달성군 화원읍 성천로 202 (화원읍)</t>
  </si>
  <si>
    <t>대구광역시 달성군 유가읍 테크노북로6길 10 (유가읍)</t>
  </si>
  <si>
    <t>대구광역시 달성군 화원읍 성암로 48 (화원읍, 화원중학교)</t>
  </si>
  <si>
    <t>대구광역시 달성군 가창면 원정길 2 (가창면, 가창중학교)</t>
  </si>
  <si>
    <t>달서중학교</t>
  </si>
  <si>
    <t>대구광역시 달성군 하빈면 하빈로 118 (하빈면, 달서중학교)</t>
  </si>
  <si>
    <t>심인중학교</t>
  </si>
  <si>
    <t>대구광역시 달성군 다사읍 대실역남로1길 21 (다사읍)</t>
  </si>
  <si>
    <t>한울안중학교</t>
  </si>
  <si>
    <t xml:space="preserve">대구광역시 달성군 현풍읍 지동길 31 한울안중학교 </t>
  </si>
  <si>
    <t>현풍중학교</t>
  </si>
  <si>
    <t>경북대학교사범대학부설초등학교</t>
  </si>
  <si>
    <t>대구광역시 중구 달구벌대로 2150 (봉산동, 경북대학사범대학부속초등학교)</t>
  </si>
  <si>
    <t>대구강동초등학교</t>
  </si>
  <si>
    <t>대구광역시 동구 동호로7길 17 , 대구강동초등학교 (신서동)</t>
  </si>
  <si>
    <t>대구광역시 수성구 청호로76길 12 (범어동,경동초등학교)</t>
  </si>
  <si>
    <t>대구광역시 수성구 달구벌대로 3067 (시지동,고산초등학교)</t>
  </si>
  <si>
    <t>대구공산초등학교</t>
  </si>
  <si>
    <t>대구광역시 동구 팔공로197길 35 (백안동, 대구공산초등학교)</t>
  </si>
  <si>
    <t>대구광역시 중구 남산로 70 , 남산초등학교 (남산동)</t>
  </si>
  <si>
    <t>대구광역시 수성구 노변공원로 52 (시지동, 대구노변초등학교)</t>
  </si>
  <si>
    <t>대구대청초등학교</t>
  </si>
  <si>
    <t>대구광역시 수성구 교학로12길 42 (만촌동, 대청초등학교)</t>
  </si>
  <si>
    <t>대구광역시 동구 아양로34길 50 , 대구덕성초등학교 (신암동)</t>
  </si>
  <si>
    <t>대구동덕초등학교</t>
  </si>
  <si>
    <t>대구광역시 중구 동덕로26길 20 (삼덕동2가,동덕초등학교)</t>
  </si>
  <si>
    <t>대구동도초등학교</t>
  </si>
  <si>
    <t>대구광역시 수성구 동대구로57길 8 (범어동, 동도초등학교)</t>
  </si>
  <si>
    <t>대구동문초등학교</t>
  </si>
  <si>
    <t>대구광역시 수성구 효행로2길 111 (만촌동)</t>
  </si>
  <si>
    <t>대구동부초등학교</t>
  </si>
  <si>
    <t>대구광역시 동구 신암북로7길 22 , 대구동부초등학교 (신암동, 대구동부초등학교)</t>
  </si>
  <si>
    <t>대구동산초등학교</t>
  </si>
  <si>
    <t>대구광역시 수성구 동대구로42길 29 (범어동,동산초등학교)</t>
  </si>
  <si>
    <t>대구동성초등학교</t>
  </si>
  <si>
    <t>대구광역시 수성구 수성로 311 (수성동1가,대구동성초등학교)</t>
  </si>
  <si>
    <t>대구동신초등학교</t>
  </si>
  <si>
    <t>대구광역시 동구 송라로 123 , 대구동신초등학교 (신암동)</t>
  </si>
  <si>
    <t>대구광역시 수성구 국채보상로 1000 , 대구동원초등학교 (만촌동)</t>
  </si>
  <si>
    <t>대구광역시 중구 국채보상로 728 (동인동4가)</t>
  </si>
  <si>
    <t>대구광역시 수성구 들안로 311 (수성동2가, 동일초등학교)</t>
  </si>
  <si>
    <t>대구동천초등학교</t>
  </si>
  <si>
    <t>대구광역시 수성구 상록로16길 20 (범어동, 대구동천초등학교)</t>
  </si>
  <si>
    <t>대구광역시 동구 동촌로 168 (방촌동, 대구동촌초등학교)</t>
  </si>
  <si>
    <t>대구광역시 동구 동호로 25 (동호동,대구동호초등학교)</t>
  </si>
  <si>
    <t>대구광역시 수성구 동대구로6길 31 , 대구두산초등학교 (지산동)</t>
  </si>
  <si>
    <t>대구광역시 수성구 들안로16길 58 (두산동, 대구들안길초등학교)</t>
  </si>
  <si>
    <t>대구광역시 수성구 국채보상로214길 33 (만촌동,대구만촌초등학교)</t>
  </si>
  <si>
    <t>대구광역시 수성구 천을로31길 16 (매호동,대구매동초등학교)</t>
  </si>
  <si>
    <t>대구광역시 수성구 달구벌대로647길 30 (매호동,대구매호초등학교)</t>
  </si>
  <si>
    <t>대구명덕초등학교</t>
  </si>
  <si>
    <t>대구광역시 중구 남산로2길 125 (남산동,명덕초등학교)</t>
  </si>
  <si>
    <t>대구반야월초등학교</t>
  </si>
  <si>
    <t>대구광역시 동구 안심로49길 70 (서호동)</t>
  </si>
  <si>
    <t>대구광역시 동구 동촌로42길 35-14 , 방촌초등학교 (방촌동)</t>
  </si>
  <si>
    <t>대구광역시 수성구 지범로41길 33 (범물동)</t>
  </si>
  <si>
    <t>대구범어초등학교</t>
  </si>
  <si>
    <t>대구광역시 수성구 달구벌대로489길 55 , 대구범어초등학교 (범어동)</t>
  </si>
  <si>
    <t>대구광역시 수성구 범안로4길 22 (범물동, 범일초등학교)</t>
  </si>
  <si>
    <t>대구광역시 수성구 범안로20길 8 (범물동, 복명초등학교)</t>
  </si>
  <si>
    <t>대구봉무초등학교</t>
  </si>
  <si>
    <t>대구광역시 동구 팔공로53길 30 (봉무동)</t>
  </si>
  <si>
    <t>대구광역시 동구 방천로3길 19 , 대구 불로초등학교 (불로동)</t>
  </si>
  <si>
    <t>대구사월초등학교</t>
  </si>
  <si>
    <t>대구광역시 수성구 달구벌대로656길 46 , 대구사월초등학교 (신매동,사월초등학교)</t>
  </si>
  <si>
    <t>대구삼덕초등학교</t>
  </si>
  <si>
    <t>대구광역시 중구 달구벌대로447길 10 , 대구삼덕초등학교 (삼덕동3가)</t>
  </si>
  <si>
    <t>대구새론초등학교</t>
  </si>
  <si>
    <t>대구광역시 동구 과학로13길 5 (각산동)</t>
  </si>
  <si>
    <t>대구서촌초등학교</t>
  </si>
  <si>
    <t>대구광역시 동구 파계로 525-11 (중대동)</t>
  </si>
  <si>
    <t>대구성동초등학교</t>
  </si>
  <si>
    <t>대구광역시 수성구 청수로45길 27 , 성동초등학교 (황금동)</t>
  </si>
  <si>
    <t>대구송정초등학교</t>
  </si>
  <si>
    <t>대구광역시 동구 안심로90길 9 (괴전동, 대구송정초등학교)</t>
  </si>
  <si>
    <t>대구수성초등학교</t>
  </si>
  <si>
    <t>대구광역시 수성구 상화로5길 40 (상동, 수성초등학교)</t>
  </si>
  <si>
    <t>대구광역시 중구 달성로22길 30 (수창동)</t>
  </si>
  <si>
    <t>대구광역시 동구 숙천로 17 , 대구숙천초등학교 (숙천동)</t>
  </si>
  <si>
    <t>대구시지초등학교</t>
  </si>
  <si>
    <t>대구광역시 수성구 달구벌대로631길 17 (매호동, 대구시지초등학교)</t>
  </si>
  <si>
    <t>대구광역시 수성구 달구벌대로650길 26 (신매동, 신매초등학교)</t>
  </si>
  <si>
    <t>대구신성초등학교</t>
  </si>
  <si>
    <t>대구광역시 동구 동북로71길 29 (신암동)</t>
  </si>
  <si>
    <t>대구신천초등학교</t>
  </si>
  <si>
    <t>대구광역시 동구 송라로6길 5 (신천동)</t>
  </si>
  <si>
    <t>대구아양초등학교</t>
  </si>
  <si>
    <t>대구광역시 동구 아양로 221 (신암동)</t>
  </si>
  <si>
    <t>대구안일초등학교</t>
  </si>
  <si>
    <t>대구광역시 동구 율하동로23길 66 , 대구안일초등학교 (율하동)</t>
  </si>
  <si>
    <t>대구용지초등학교</t>
  </si>
  <si>
    <t>대구광역시 수성구 지산로 12 (지산동)</t>
  </si>
  <si>
    <t>대구용호초등학교</t>
  </si>
  <si>
    <t>대구광역시 동구 동촌로56길 82 , 대구용호초등학교 (방촌동)</t>
  </si>
  <si>
    <t>대구광역시 수성구 신매로 20 (신매동)</t>
  </si>
  <si>
    <t>대구율금초등학교</t>
  </si>
  <si>
    <t>대구광역시 동구 안심로16길 70 (율하동)</t>
  </si>
  <si>
    <t>대구광역시 동구 율하동로 55 (율하동, 대구율원초등학교)</t>
  </si>
  <si>
    <t>대구율하초등학교</t>
  </si>
  <si>
    <t>대구광역시 동구 율하동로15길 1 , 대구율하초등학교 (율하동)</t>
  </si>
  <si>
    <t>대구광역시 동구 아양로 300 (입석동, 대구입석초등학교)</t>
  </si>
  <si>
    <t>대구광역시 중구 경상감영길 49 , 대구종로초등학교 (서문로1가)</t>
  </si>
  <si>
    <t>대구광역시 수성구 만촌로 125 (만촌동)</t>
  </si>
  <si>
    <t>대구지묘초등학교</t>
  </si>
  <si>
    <t>대구광역시 동구 파계로6길 54-3 대구지묘초등학교(지묘동)</t>
  </si>
  <si>
    <t>대구광역시 수성구 지범로31길 45 (지산동, 지봉초등학교)</t>
  </si>
  <si>
    <t>대구지산초등학교</t>
  </si>
  <si>
    <t>대구광역시 수성구 지범로17길 3-14 (지산동),(지산초등학교)</t>
  </si>
  <si>
    <t>대구청림초등학교</t>
  </si>
  <si>
    <t>대구광역시 수성구 고산로 51 (노변동)</t>
  </si>
  <si>
    <t>대구광역시 중구 명륜로23길 80 (봉산동,대구초등학교)</t>
  </si>
  <si>
    <t>대구파동초등학교</t>
  </si>
  <si>
    <t>대구광역시 수성구 파동로51길 34 (파동)</t>
  </si>
  <si>
    <t>대구팔공초등학교</t>
  </si>
  <si>
    <t>대구광역시 동구 연경지묘로 150 , 대구팔공초등학교 (지묘동)</t>
  </si>
  <si>
    <t>대구광역시 동구 팔공로 220-4 , 대구해서초등학교 (봉무동)</t>
  </si>
  <si>
    <t>대구광역시 동구 옻골로 50 (부동, 대구해안초등학교)</t>
  </si>
  <si>
    <t>대구광역시 수성구 들안로32길 22 , 황금초등학교 (황금동)</t>
  </si>
  <si>
    <t>대구광역시 동구 효동로 78-7 (효목동,효동초등학교)</t>
  </si>
  <si>
    <t>대구광역시 동구 화랑로27길 25 (효목동, 대구효목초등학교)</t>
  </si>
  <si>
    <t>대구효신초등학교</t>
  </si>
  <si>
    <t>대구광역시 동구 동부로34길 70 (신천동, 대구효신초등학교)</t>
  </si>
  <si>
    <t>동대구초등학교</t>
  </si>
  <si>
    <t>대구광역시 동구 신암남로 45 (신암동, 동대구초등학교)</t>
  </si>
  <si>
    <t>대구광역시 중구 달성로 15 (대신동,계성초등학교)</t>
  </si>
  <si>
    <t>대구광역시 수성구 청수로 22-23 (중동, 삼육초등학교)</t>
  </si>
  <si>
    <t>강동중학교</t>
  </si>
  <si>
    <t>대구광역시 동구 동호로 112 (신서동, 강동중학교)</t>
  </si>
  <si>
    <t>고산중학교</t>
  </si>
  <si>
    <t>대구광역시 수성구 천을로 71 (시지동, 고산중학교)</t>
  </si>
  <si>
    <t>대구광역시 수성구 시지로 66 (노변동,노변중학교)</t>
  </si>
  <si>
    <t>대구광역시 수성구 화랑로32길 74 (만촌동, 동부중학교)</t>
  </si>
  <si>
    <t>대구광역시 수성구 수성로76길 33 (수성동2가)</t>
  </si>
  <si>
    <t>대구광역시 중구 명륜로23길 16 (봉산동)</t>
  </si>
  <si>
    <t>대구팔공중학교</t>
  </si>
  <si>
    <t>대구광역시 동구 연경지묘로 150 , 대구팔공중학교 (지묘동)</t>
  </si>
  <si>
    <t>대구광역시 수성구 들안로9길 36 (상동,덕화중학교)</t>
  </si>
  <si>
    <t>동도중학교</t>
  </si>
  <si>
    <t>대구광역시 수성구 청호로 350 (범어동, 동도중학교)</t>
  </si>
  <si>
    <t>대구광역시 수성구 효행로2길 81 (만촌동)</t>
  </si>
  <si>
    <t>대구광역시 동구 동촌로 176 (방촌동)</t>
  </si>
  <si>
    <t>대구광역시 수성구 천을로 106 (매호동, 매호중학교)</t>
  </si>
  <si>
    <t>대구광역시 수성구 범안로4길 46 , 범물중학교 (범물동)</t>
  </si>
  <si>
    <t>범일중학교</t>
  </si>
  <si>
    <t>대구광역시 수성구 지범로41길 23 (범물동,범일중학교)</t>
  </si>
  <si>
    <t>대구광역시 동구 방천로5길 8 (불로동,불로중학교)</t>
  </si>
  <si>
    <t>대구광역시 동구 이노밸리로 255 (신서동)</t>
  </si>
  <si>
    <t>대구광역시 수성구 파동로51길 26-9 (파동, 수성중학교)</t>
  </si>
  <si>
    <t>시지중학교</t>
  </si>
  <si>
    <t>대구광역시 수성구 신매로 66 (신매동)</t>
  </si>
  <si>
    <t>대구광역시 동구 율하동로 88 (신기동, 신기중학교)</t>
  </si>
  <si>
    <t>대구광역시 동구 아양로39길 30 (신암동)</t>
  </si>
  <si>
    <t>대구광역시 동구 안심로 237 (서호동, 안심중학교)</t>
  </si>
  <si>
    <t>대구광역시 동구 율하동로 20 (율하동, 율원중학교)</t>
  </si>
  <si>
    <t>입석중학교</t>
  </si>
  <si>
    <t>대구광역시 동구 동촌로 10 , 입석중학교 (입석동)</t>
  </si>
  <si>
    <t>지산중학교</t>
  </si>
  <si>
    <t>대구광역시 수성구 지산로3길 68 (지산동, 지산중학교)</t>
  </si>
  <si>
    <t>대구광역시 수성구 들안로32길 40 (황금동, 황금중학교)</t>
  </si>
  <si>
    <t>대구광역시 중구 남산로 20 (남산동, 경북공업고등학교,경구중학교)</t>
  </si>
  <si>
    <t>경신중학교</t>
  </si>
  <si>
    <t>대구광역시 수성구 달구벌대로504길 34 (범어동,경신중학교)</t>
  </si>
  <si>
    <t>대구광역시 중구 달성로 35 (대신동, 계성중고등학교)</t>
  </si>
  <si>
    <t>공산중학교</t>
  </si>
  <si>
    <t>대구광역시 동구 팔공로197길 26 (백안동,공산중학교)</t>
  </si>
  <si>
    <t>능인중학교</t>
  </si>
  <si>
    <t>대구광역시 수성구 무학로 207 (지산동)</t>
  </si>
  <si>
    <t>대구광역시 수성구 신천동로 496 (수성동4가, 대구중앙중학교)</t>
  </si>
  <si>
    <t>대륜중학교</t>
  </si>
  <si>
    <t>대구광역시 수성구 달구벌대로 2700 , 대륜중학교 (만촌동)</t>
  </si>
  <si>
    <t>대구광역시 수성구 욱수길 37 (욱수동, 덕원고등학교, 덕원중학교)</t>
  </si>
  <si>
    <t>성명여자중학교</t>
  </si>
  <si>
    <t>대구광역시 중구 국채보상로102길 48 (동산동)</t>
  </si>
  <si>
    <t>소선여자중학교</t>
  </si>
  <si>
    <t>대구광역시 수성구 교학로8길 37 (만촌동, 소선여자중학교)</t>
  </si>
  <si>
    <t>대구광역시 수성구 신천동로 364 (수성동1가, 신명여중)</t>
  </si>
  <si>
    <t>영신중학교</t>
  </si>
  <si>
    <t>대구광역시 동구 팔공로50길 32 (봉무동, 영신중학교)</t>
  </si>
  <si>
    <t>대구광역시 수성구 달구벌대로522길 78 (만촌동)</t>
  </si>
  <si>
    <t>대구광역시 수성구 청호로84길 123 , 정화중학교 (범어동)</t>
  </si>
  <si>
    <t>청구중학교</t>
  </si>
  <si>
    <t>대구광역시 동구 국채보상로 827 , 청구중학교 (신천동)</t>
  </si>
  <si>
    <t>대구광역시 북구 구암서로 50 (구암동, 강북초등학교)</t>
  </si>
  <si>
    <t>대구광역시 서구 평리로54길 16 (내당동)</t>
  </si>
  <si>
    <t>대구경진초등학교</t>
  </si>
  <si>
    <t>대구광역시 북구 경진로12길 5 (복현동, 경진초등학교)</t>
  </si>
  <si>
    <t>대구광역시 북구 칠곡중앙대로91길 10 (관음동)</t>
  </si>
  <si>
    <t>대구광역시 북구 매전로 32 (매천동)</t>
  </si>
  <si>
    <t>대구관음초등학교</t>
  </si>
  <si>
    <t>대구광역시 북구 관음동로17길 16 (관음동, 관음초등학교)</t>
  </si>
  <si>
    <t>대구광역시 북구 구암로22길 17 (태전동, 대구관천초등학교)</t>
  </si>
  <si>
    <t>대구교동초등학교</t>
  </si>
  <si>
    <t>대구광역시 북구 관음중앙로34길 4 (읍내동)</t>
  </si>
  <si>
    <t>대구구암초등학교</t>
  </si>
  <si>
    <t>대구광역시 북구 학정로 245 (구암동)</t>
  </si>
  <si>
    <t>대구광역시 북구 도남중앙로10길 45 (국우동)</t>
  </si>
  <si>
    <t>대구광역시 서구 달구벌대로371길 35 (내당동,내서초등학교)</t>
  </si>
  <si>
    <t>대구광역시 북구 옥산로17길 37 (침산동)</t>
  </si>
  <si>
    <t>대구광역시 서구 국채보상로34길 35 (중리동)</t>
  </si>
  <si>
    <t>대구광역시 서구 고성로 127 (원대동1가, 달성초등학교)</t>
  </si>
  <si>
    <t>대구광역시 북구 신천동로 900 (산격동, 대산초등학교)</t>
  </si>
  <si>
    <t>대구광역시 서구 국채보상로 426 (비산동)</t>
  </si>
  <si>
    <t>대구대천초등학교</t>
  </si>
  <si>
    <t>대구광역시 북구 구암로21길 54 (읍내동)</t>
  </si>
  <si>
    <t>대구도남초등학교</t>
  </si>
  <si>
    <t>대구광역시 북구 구리로 202 (국우동, 대구도남초등학교)</t>
  </si>
  <si>
    <t>대구동변초등학교</t>
  </si>
  <si>
    <t>대구광역시 북구 동변로 60 , 대구동변초등학교 (동변동)</t>
  </si>
  <si>
    <t>대구동평초등학교</t>
  </si>
  <si>
    <t>대구광역시 북구 동천로 84 (동천동, 대구동평초등학교)</t>
  </si>
  <si>
    <t>대구광역시 서구 달구벌대로357길 22 (내당동, 두류초등학교)</t>
  </si>
  <si>
    <t>대구매천초등학교</t>
  </si>
  <si>
    <t>대구광역시 북구 매천로 179 (매천동, 대구매천초등학교)</t>
  </si>
  <si>
    <t>대구광역시 북구 복현로 180 (복현동, 대구문성초등학교)</t>
  </si>
  <si>
    <t>대구복현초등학교</t>
  </si>
  <si>
    <t>대구광역시 북구 공항로 58 대구복현초등학교</t>
  </si>
  <si>
    <t>대구북부초등학교</t>
  </si>
  <si>
    <t>대구광역시 북구 동천로 20 (동천동, 대구북부초등학교)</t>
  </si>
  <si>
    <t>대구북비산초등학교</t>
  </si>
  <si>
    <t>대구광역시 서구 통학로48길 7 , 비산동 786-1 (비산동)</t>
  </si>
  <si>
    <t>대구비봉초등학교</t>
  </si>
  <si>
    <t>대구광역시 서구 달서로45길 30 (비산동, 비봉초등학교)</t>
  </si>
  <si>
    <t>대구비산초등학교</t>
  </si>
  <si>
    <t>대구광역시 서구 통학로 202 (평리동)</t>
  </si>
  <si>
    <t>대구광역시 북구 내곡로 124 (사수동)</t>
  </si>
  <si>
    <t>대구광역시 북구 산격로10길 14 (산격동, 대구산격초등학교)</t>
  </si>
  <si>
    <t>대구삼영초등학교</t>
  </si>
  <si>
    <t>대구광역시 북구 내곡로 63 , 삼영초등학교 (사수동)</t>
  </si>
  <si>
    <t>대구서도초등학교</t>
  </si>
  <si>
    <t>대구광역시 서구 평리로 395 , 서도초등학교 (평리동)</t>
  </si>
  <si>
    <t>대구서변초등학교</t>
  </si>
  <si>
    <t>대구광역시 북구 호국로43길 35 (서변동,대구서변초등학교)</t>
  </si>
  <si>
    <t>대구서변초등학교조야분교장</t>
  </si>
  <si>
    <t>대구광역시 북구 조야로8길 16 (조야동, 대구조야초등학교)</t>
  </si>
  <si>
    <t>대구서부초등학교</t>
  </si>
  <si>
    <t>대구광역시 서구 달서로26길 25 (비산동)</t>
  </si>
  <si>
    <t>대구광역시 서구 서대구로45길 60 (평리동,서평초등학교)</t>
  </si>
  <si>
    <t>대구광역시 북구 호국로57길 42 (서변동,대구성북초등학교)</t>
  </si>
  <si>
    <t>대구광역시 북구 경대로 21 (대현동)</t>
  </si>
  <si>
    <t>대구광역시 북구 연경중앙로11길 19 , 대구연경초등학교 (연경동)</t>
  </si>
  <si>
    <t>대구광역시 북구 칠성시장로23길 55 (칠성동2가, 대구옥산초등학교)</t>
  </si>
  <si>
    <t>대구광역시 북구 대천로 148 (구암동, 대구운암초등학교)</t>
  </si>
  <si>
    <t>대구이현초등학교</t>
  </si>
  <si>
    <t>대구광역시 서구 국채보상로37길 35 (평리동, 이현초등학교)</t>
  </si>
  <si>
    <t>대구광역시 서구 서대구로66길 20 , 대구인지초등학교 (비산동)</t>
  </si>
  <si>
    <t>대구광역시 서구 국채보상로 135 (이현동)</t>
  </si>
  <si>
    <t>대구칠곡초등학교</t>
  </si>
  <si>
    <t>대구광역시 북구 칠곡중앙대로110길 5 (읍내동, 칠곡초등학교)</t>
  </si>
  <si>
    <t>대구칠성초등학교</t>
  </si>
  <si>
    <t>대구광역시 북구 침산남로32길 17 , 대구칠성초등학교 (침산동)</t>
  </si>
  <si>
    <t>대구광역시 북구 성북로 25 (침산동, 침산초등학교)</t>
  </si>
  <si>
    <t>대구광역시 북구 칠곡중앙대로52길 56 (태전동, 대구태암초등학교)</t>
  </si>
  <si>
    <t>대구태전초등학교</t>
  </si>
  <si>
    <t>대구광역시 북구 칠곡중앙대로75길 16 (태전동, 대구태전초등학교)</t>
  </si>
  <si>
    <t>대구태현초등학교</t>
  </si>
  <si>
    <t>대구광역시 북구 태전로 95 (태전동,대구태현초등학교)</t>
  </si>
  <si>
    <t>대구팔달초등학교</t>
  </si>
  <si>
    <t>대구광역시 북구 매천로2길 19-6 (팔달동, 대구팔달초등학교)</t>
  </si>
  <si>
    <t>대구평리초등학교</t>
  </si>
  <si>
    <t>대구광역시 서구 국채보상로53길 6-5 (평리동)</t>
  </si>
  <si>
    <t>대구광역시 북구 학정동로 23 (국우동, 대구학남초등학교)</t>
  </si>
  <si>
    <t>대구학정초등학교</t>
  </si>
  <si>
    <t>대구광역시 북구 학남로 32 , 학정초등학교 (학정동)</t>
  </si>
  <si>
    <t>대구광역시 북구 동천로 33 , 대구함지초등학교 (동천동)</t>
  </si>
  <si>
    <t>대구광역시 북구 동북로37길 68 (산격동,북대구초등학교)</t>
  </si>
  <si>
    <t>대구광역시 서구 서대구로63길 28-13 , 서대구초등학교 (비산동)</t>
  </si>
  <si>
    <t>강북중학교</t>
  </si>
  <si>
    <t>대구광역시 북구 구암서로 27 (구암동, 강북중학교)</t>
  </si>
  <si>
    <t>대구광역시 서구 서대구로3길 32 (내당동, 경운중학교)</t>
  </si>
  <si>
    <t>경일중학교</t>
  </si>
  <si>
    <t>대구광역시 서구 달서천로76길 11 (원대동1가, 경일중학교)</t>
  </si>
  <si>
    <t>대구광역시 북구 관음동로 87 , 관음중학교 (관음동)</t>
  </si>
  <si>
    <t>대구광역시 북구 구암로22길 7 (태전동)</t>
  </si>
  <si>
    <t>대구광역시 북구 태암로 85 (구암동, 구암중학교)</t>
  </si>
  <si>
    <t>대구북중학교</t>
  </si>
  <si>
    <t>대구광역시 북구 공항로 50 (복현동, 대구북중학교)</t>
  </si>
  <si>
    <t>대구광역시 북구 옥산로17길 21 (침산동,대구일중학교)</t>
  </si>
  <si>
    <t>대구체육중학교</t>
  </si>
  <si>
    <t>대평중학교</t>
  </si>
  <si>
    <t>대구광역시 서구 통학로 217 (평리동, 대평중학교)</t>
  </si>
  <si>
    <t>대구광역시 북구 동변로14길 12 (동변동)</t>
  </si>
  <si>
    <t>동평중학교</t>
  </si>
  <si>
    <t>대구광역시 북구 대천로 123 , 동평중학교 (구암동)</t>
  </si>
  <si>
    <t>매천중학교</t>
  </si>
  <si>
    <t>대구광역시 북구 매전로 56 (태전동, 매천중학교)</t>
  </si>
  <si>
    <t>복현중학교</t>
  </si>
  <si>
    <t>대구광역시 북구 동북로65길 28 (복현동)</t>
  </si>
  <si>
    <t>대구광역시 북구 내곡로 140 (사수동)</t>
  </si>
  <si>
    <t>대구광역시 북구 동북로31길 29 (산격동, 산격중학교)</t>
  </si>
  <si>
    <t>서남중학교</t>
  </si>
  <si>
    <t>대구광역시 서구 당산로41서길 97 (중리동)</t>
  </si>
  <si>
    <t>대구광역시 서구 북비산로45길 7 (평리동, 서대구중학교)</t>
  </si>
  <si>
    <t>대구광역시 북구 서변로21길 14 (서변동,서변중학교)</t>
  </si>
  <si>
    <t>대구광역시 북구 구암로49길 9 (구암동)</t>
  </si>
  <si>
    <t>중리중학교</t>
  </si>
  <si>
    <t>대구광역시 서구 국채보상로34길 63 (중리동)</t>
  </si>
  <si>
    <t>대구광역시 북구 칠곡중앙대로 583 , 칠곡중학교 (읍내동)</t>
  </si>
  <si>
    <t>대구광역시 북구 침산남로 121 (침산동)</t>
  </si>
  <si>
    <t>팔달중학교</t>
  </si>
  <si>
    <t>대구광역시 북구 매천로2길 19-22 (팔달동, 팔달중학교)</t>
  </si>
  <si>
    <t>대구광역시 서구 국채보상로55길 21 (평리동, 평리중학교)</t>
  </si>
  <si>
    <t>대구광역시 북구 학남로 83 (국우동, 대구학남중학교)</t>
  </si>
  <si>
    <t>경명여자중학교</t>
  </si>
  <si>
    <t>대구광역시 북구 칠성로17길 18 (칠성동2가, 경명여자중고등학교)</t>
  </si>
  <si>
    <t>대구청라중학교</t>
  </si>
  <si>
    <t>대구광역시 서구 국채보상로 384 (비산동, 대구청라중)</t>
  </si>
  <si>
    <t>성광중학교</t>
  </si>
  <si>
    <t xml:space="preserve">대구광역시 북구 검단로 150 , (복현동, 성광중학교) </t>
  </si>
  <si>
    <t>대구광역시 북구 복현로 140 (복현동)</t>
  </si>
  <si>
    <t>대구고매초등학교</t>
  </si>
  <si>
    <t>대구광역시 군위군 효령면 용매로 970 (효령면,고매초등학교)</t>
  </si>
  <si>
    <t>대구군위초등학교</t>
  </si>
  <si>
    <t>대구광역시 군위군 군위읍 동서5길 28 대구군위초등학교</t>
  </si>
  <si>
    <t>대구부계초등학교</t>
  </si>
  <si>
    <t>대구광역시 군위군 부계면 치산효령로 1376 대구부계초등학교</t>
  </si>
  <si>
    <t>대구군위초등학교 송원캠퍼스</t>
  </si>
  <si>
    <t>대구광역시 군위군 소보면 송백로 1394 (소보면,대구군위초등학교 송원캠퍼스)</t>
  </si>
  <si>
    <t>대구우보초등학교</t>
  </si>
  <si>
    <t>대구광역시 군위군 우보면 이화길 95 (우보면, 우보초등학교)</t>
  </si>
  <si>
    <t>대구의흥초등학교</t>
  </si>
  <si>
    <t>대구광역시 군위군 의흥면 읍내길 67-17 (의흥면,의흥초등학교)</t>
  </si>
  <si>
    <t>대구의흥초등학교석산분교장</t>
  </si>
  <si>
    <t>대구광역시 군위군 삼국유사면 삼국유사로 1314 (삼국유사면,석산초등학교)</t>
  </si>
  <si>
    <t>대구광역시 군위군 효령면 치산효령로 2386 (대구부계초등학교 효령캠퍼스)</t>
  </si>
  <si>
    <t>군위중학교</t>
  </si>
  <si>
    <t>대구광역시 군위군 군위읍 군청로 254-6 (군위중학교)</t>
  </si>
  <si>
    <t>군위중학교우보분교장</t>
  </si>
  <si>
    <t>대구광역시 군위군 우보면 솔밭길 74 (우보면,우보중학교)</t>
  </si>
  <si>
    <t>부계중학교</t>
  </si>
  <si>
    <t>대구광역시 군위군 부계면 춘산1길 16 (부계면, 부계중학교)</t>
  </si>
  <si>
    <t>의흥중학교</t>
  </si>
  <si>
    <t>대구광역시 군위군 의흥면 읍내길 89-32 (의흥명,의흥중학교)</t>
  </si>
  <si>
    <t>효령중학교</t>
  </si>
  <si>
    <t>대두광역시 수성구 동대구로 172 (황금동626-1, 대구창의융합교육원)</t>
  </si>
  <si>
    <t>무게(용기 포함)(g)</t>
  </si>
  <si>
    <t>합계
(g)</t>
  </si>
  <si>
    <t>n-헥산</t>
  </si>
  <si>
    <t>칼슘 젖산염, 펜타수화물</t>
  </si>
  <si>
    <t>황산2철용액</t>
  </si>
  <si>
    <t>펠링 용액 A</t>
  </si>
  <si>
    <t>펠링 용액 B</t>
  </si>
  <si>
    <t>아황산나트륨, 무수</t>
  </si>
  <si>
    <t>황산철n수화물</t>
  </si>
  <si>
    <t>황산제2철</t>
  </si>
  <si>
    <t xml:space="preserve">5% 묽은염산 </t>
  </si>
  <si>
    <t>질산스트론튬(Sr(NO₃)₂)</t>
  </si>
  <si>
    <t>염화망간(MnCl₂)</t>
  </si>
  <si>
    <t>오산화인(P₂O₅)</t>
  </si>
  <si>
    <t>색소추출액(메탄올아세톤)</t>
  </si>
  <si>
    <t>전개액(페트롤리움에터아세톤)</t>
  </si>
  <si>
    <t>카나마이신(항생제)</t>
  </si>
  <si>
    <t>BTB용액</t>
  </si>
  <si>
    <t>SDS PAGE 버퍼</t>
  </si>
  <si>
    <t>염화철3가</t>
  </si>
  <si>
    <t>이온교환수지(powder)</t>
  </si>
  <si>
    <t>살리실산(powder)</t>
  </si>
  <si>
    <t>데실글루코사이드(고농축코나코파)-APG</t>
  </si>
  <si>
    <t>1.2 헥산디올(Hexandediol)</t>
  </si>
  <si>
    <t>자일리톨(xylitol)(powder)</t>
  </si>
  <si>
    <t>뷰렛용액B</t>
  </si>
  <si>
    <t>뷰렛용액A</t>
  </si>
  <si>
    <t>알킬산나트륨 용액 2%</t>
  </si>
  <si>
    <t>Polyethylen, low density(미세플라스틱)(powder)</t>
  </si>
  <si>
    <t>메타중아황산나트륨 5%</t>
  </si>
  <si>
    <t>옥수수전분(powder)</t>
  </si>
  <si>
    <t>유황분말(powder)</t>
  </si>
  <si>
    <t>0.1N 염화칼륨</t>
  </si>
  <si>
    <t>0.1N 브롬화칼륨</t>
  </si>
  <si>
    <t>0.1N 요도화칼륨</t>
  </si>
  <si>
    <t>EM 활성액</t>
  </si>
  <si>
    <t>비즈왁스(밀랍)-정제</t>
  </si>
  <si>
    <t>하이셀(하이드록시에틸셀룰로오스)(powder)</t>
  </si>
  <si>
    <t>pH 지시약</t>
  </si>
  <si>
    <t>앱시스산(ABA)(powder)</t>
  </si>
  <si>
    <t>한천(Agar, Powder)</t>
  </si>
  <si>
    <t>과망간산 칼륨(2통)</t>
  </si>
  <si>
    <t>구리(4통)</t>
  </si>
  <si>
    <t>뷰렛용액 A(5병)</t>
  </si>
  <si>
    <t>뷰렛용액 B(5병)</t>
  </si>
  <si>
    <t>수산화 나트륨(3통)</t>
  </si>
  <si>
    <t>수산화 바륨(4통)</t>
  </si>
  <si>
    <t>수산화 칼슘(4통)</t>
  </si>
  <si>
    <t>아연분말,85%(2통)</t>
  </si>
  <si>
    <t>알루미늄(3통)</t>
  </si>
  <si>
    <t>알수없음(갈색병)</t>
  </si>
  <si>
    <t>알수없음(갈색통)</t>
  </si>
  <si>
    <t>알수없음(백색통)</t>
  </si>
  <si>
    <t>알수없음(파란라벨)</t>
  </si>
  <si>
    <t>염화 나트륨(2통)</t>
  </si>
  <si>
    <t>염화 마그네슘(2통)</t>
  </si>
  <si>
    <t>염화 바륨(6통)</t>
  </si>
  <si>
    <t>염화 암모늄(3통)</t>
  </si>
  <si>
    <t>염화 칼륨(4통)</t>
  </si>
  <si>
    <t>염화 칼슘(4통)</t>
  </si>
  <si>
    <t>이산화 망간(3통)</t>
  </si>
  <si>
    <t>전분(6통)</t>
  </si>
  <si>
    <t>질산 은(4통)</t>
  </si>
  <si>
    <t>질산 칼륨(3통)</t>
  </si>
  <si>
    <t>철(10통)</t>
  </si>
  <si>
    <t>탄산 칼륨(3통)</t>
  </si>
  <si>
    <t>탄산수소 나트륨(4통)</t>
  </si>
  <si>
    <t>티오 황산 나트륨(3통)</t>
  </si>
  <si>
    <t>포도당(7통)</t>
  </si>
  <si>
    <t>황산 구리(6통)</t>
  </si>
  <si>
    <t>황산 구리 수용액(5병)</t>
  </si>
  <si>
    <t>황산 나트륨(3통)</t>
  </si>
  <si>
    <t>황산 아연(3통)</t>
  </si>
  <si>
    <t>황산 알루미늄(2통)</t>
  </si>
  <si>
    <t>황산 제2철(2통)</t>
  </si>
  <si>
    <t>황산 철(2통)</t>
  </si>
  <si>
    <t>황화 암모늄(3통)</t>
  </si>
  <si>
    <t>KIO_3 (요오드산 칼륨)</t>
  </si>
  <si>
    <t>에틸알콜(녹슨깡통)　</t>
  </si>
  <si>
    <t>PTC 용액</t>
  </si>
  <si>
    <t>나트륨(금속)</t>
  </si>
  <si>
    <t>0.2ml D.P.P.H 용액</t>
  </si>
  <si>
    <t>이산화티탄분말(티타늄디옥사이드)</t>
  </si>
  <si>
    <t>Copper(Ⅱ) Chloride, Dihydrate(염화제2구리)</t>
  </si>
  <si>
    <t>Copper(Ⅱ) Chloride, Dihydrate(염화제이동)</t>
  </si>
  <si>
    <t>Cobalt(Ⅱ) Chlorede, Hexahydrate(염화코발트)</t>
  </si>
  <si>
    <t>Polyvinyl Alcohol(폴리비닐알콜)</t>
  </si>
  <si>
    <t>Calcium Chloride(for drying)(염화칼슘(건조용))</t>
  </si>
  <si>
    <t>Sodium chloride(염화나트륨)</t>
  </si>
  <si>
    <t>Potassium Chloride(염화칼륨)</t>
  </si>
  <si>
    <t>Sodium Bisulfite(중아황산나트륨)</t>
  </si>
  <si>
    <t>copper(Ⅱ) Nitrate, Trihydrate(질산구리(Ⅱ), 3수)</t>
  </si>
  <si>
    <t>붕사(Borax)</t>
  </si>
  <si>
    <t>Calcium Carbonate(탄산칼슘)</t>
  </si>
  <si>
    <t>Sodium Hydroxide(수산화나트륨)</t>
  </si>
  <si>
    <t>Sodium metal(금속 나트륨)</t>
  </si>
  <si>
    <t>Copper Plate(구리조각)</t>
  </si>
  <si>
    <t>SCI분말(Elfan84)</t>
  </si>
  <si>
    <t>Starch, soution(녹말용액)</t>
  </si>
  <si>
    <t>α-Amylase solution(아밀레이스용액)</t>
  </si>
  <si>
    <t>알수없음(분말)</t>
  </si>
  <si>
    <t>알수없음(용액)</t>
  </si>
  <si>
    <t>PPPH용액</t>
  </si>
  <si>
    <t>히알루론산 1%</t>
  </si>
  <si>
    <t>D.D.P.H 용액</t>
  </si>
  <si>
    <t>알리자린황색GG</t>
  </si>
  <si>
    <t>아이오딘-아이오딘화칼륨</t>
  </si>
  <si>
    <t>수단3</t>
  </si>
  <si>
    <t>수단3용액</t>
  </si>
  <si>
    <t>EM용액</t>
  </si>
  <si>
    <t>질산칼슘4수화물</t>
  </si>
  <si>
    <t>0.5몰 염산</t>
  </si>
  <si>
    <t>PVA 풀</t>
  </si>
  <si>
    <t>2,2에틸렌디옥사이드 에틸렌 디아민(2병)</t>
  </si>
  <si>
    <t>알수없음(총 13병)</t>
  </si>
  <si>
    <t>Adipoyl chloride(3병)</t>
  </si>
  <si>
    <t xml:space="preserve">나트륨 테트라페닐 보라이트(2병) </t>
  </si>
  <si>
    <t>C6H10N2O(4병)</t>
  </si>
  <si>
    <t>2.2-다이메틸</t>
  </si>
  <si>
    <t>염화코발트 6수화물(2병)</t>
  </si>
  <si>
    <t>1-뷰탄올</t>
  </si>
  <si>
    <t>염화제2구리</t>
  </si>
  <si>
    <t>염화제2철</t>
  </si>
  <si>
    <t>요오드(아이오딘)</t>
  </si>
  <si>
    <t>인디고 카민 용액(액체)</t>
  </si>
  <si>
    <t>염화제일철,4수</t>
  </si>
  <si>
    <t>염화제이철,6수</t>
  </si>
  <si>
    <t>염화제2구리,2수</t>
  </si>
  <si>
    <t>질산제이철,9수</t>
  </si>
  <si>
    <t>질산니켈,6수</t>
  </si>
  <si>
    <t>석유에테르,90%</t>
  </si>
  <si>
    <t xml:space="preserve">아이오딘아이오딘화칼륨용액　	</t>
  </si>
  <si>
    <t>탄산나트륨(무수)</t>
  </si>
  <si>
    <t>붕사(붕산나트륨)</t>
  </si>
  <si>
    <t>가리명반,   12수</t>
  </si>
  <si>
    <t>시트르산(구연산)</t>
  </si>
  <si>
    <t>녹말(옥수수 전분)</t>
  </si>
  <si>
    <t>아이오딘-아이오딘화 칼륨 용액</t>
  </si>
  <si>
    <t>녹말(C6H10O5)n</t>
  </si>
  <si>
    <t>아이소프로판올 (C3H8O)</t>
  </si>
  <si>
    <t>젖산칼슘 5 수화물</t>
  </si>
  <si>
    <t>아이오딘-아이오딘화 칼륨용액</t>
  </si>
  <si>
    <t>아이오딘-아이오딘화 칼륨</t>
  </si>
  <si>
    <t>끓임쪽(비등석)</t>
  </si>
  <si>
    <t>석회수(수산화칼슘용액)</t>
  </si>
  <si>
    <t>수산화바륨 8 수화물</t>
  </si>
  <si>
    <t>아세트산나트륨(초산나트륨)</t>
  </si>
  <si>
    <t>에탄올(무수)</t>
  </si>
  <si>
    <t>염화칼슘용액, 10%</t>
  </si>
  <si>
    <t>질산 제Ⅱ구리 3수화물</t>
  </si>
  <si>
    <t>질산은용액, 0.1N</t>
  </si>
  <si>
    <t>질산칼슘 4수화물</t>
  </si>
  <si>
    <t>아이오딘-아이오딘화칼륨용액</t>
  </si>
  <si>
    <t>PTC용액</t>
  </si>
  <si>
    <t>아세톤(네일리무버)</t>
  </si>
  <si>
    <t>황산구리 + 질산칼륨</t>
  </si>
  <si>
    <t>카본(탄소)</t>
  </si>
  <si>
    <t>유당(젖당)</t>
  </si>
  <si>
    <t>염화제1구리</t>
  </si>
  <si>
    <t>질산칼슘,4수</t>
  </si>
  <si>
    <t>폴리비닐알콜500</t>
  </si>
  <si>
    <t>티오황산나트륨,5수</t>
  </si>
  <si>
    <t>붕산나트륨,10수</t>
  </si>
  <si>
    <t>황산마그네슘,7수</t>
  </si>
  <si>
    <t>가리명반,12수</t>
  </si>
  <si>
    <t>제2인산나트륨,12수</t>
  </si>
  <si>
    <t>5%암모니아수</t>
  </si>
  <si>
    <t>5%수산화칼륨</t>
  </si>
  <si>
    <t>아세트산(초산)</t>
  </si>
  <si>
    <t>염화제1철</t>
  </si>
  <si>
    <t>황산제1철</t>
  </si>
  <si>
    <t>묽은염산 0.1n</t>
  </si>
  <si>
    <t>묽은수산화나트륨수용액 0.1n</t>
  </si>
  <si>
    <t>황산(용액)</t>
  </si>
  <si>
    <t>아이오드화칼륨(가루)</t>
  </si>
  <si>
    <t>묽은과산화수소 3%</t>
  </si>
  <si>
    <t>시트르산(구연산)용액</t>
  </si>
  <si>
    <t>스트르산(구연산)</t>
  </si>
  <si>
    <t>동,분말</t>
  </si>
  <si>
    <t>묽은염산0.1M</t>
  </si>
  <si>
    <t>묽은수산화나트륨0.1M</t>
  </si>
  <si>
    <t>묽은수산화나트륨0.5M</t>
  </si>
  <si>
    <t>녹말(옥수수)</t>
  </si>
  <si>
    <t>장미꽃, 비트 분말</t>
  </si>
  <si>
    <t>묽은과산화수소 10%</t>
  </si>
  <si>
    <t>탄산수소나트륨 1%</t>
  </si>
  <si>
    <t>과산화수소수30%</t>
  </si>
  <si>
    <t>묽은염산1%</t>
  </si>
  <si>
    <t>묽은과산화수소10%</t>
  </si>
  <si>
    <t>양배추지시약(티백형)</t>
  </si>
  <si>
    <t>10%아이오딘화칼륨용액</t>
  </si>
  <si>
    <t>5%아세트산</t>
  </si>
  <si>
    <t>알수없음1</t>
  </si>
  <si>
    <t>알수없음2</t>
  </si>
  <si>
    <t>알수없음3</t>
  </si>
  <si>
    <t>염화구리2</t>
  </si>
  <si>
    <t>DUST-오일</t>
  </si>
  <si>
    <t>아이오딘화칼륨용액(10%)</t>
  </si>
  <si>
    <t>암모니아수(5%)</t>
  </si>
  <si>
    <t>BTB 용액</t>
  </si>
  <si>
    <t>수산화나트륨용액(5%)</t>
  </si>
  <si>
    <t>황산구리용액(1%)</t>
  </si>
  <si>
    <t>식용유벤젠(7병,각80g)</t>
  </si>
  <si>
    <t>염화 칼륨, 염화 칼륨 용엑</t>
  </si>
  <si>
    <t>기타(소분되어 있는 시약 등)</t>
  </si>
  <si>
    <t>염화제이동2수화물</t>
  </si>
  <si>
    <t>스트론튬염화물, 헥사수화물</t>
  </si>
  <si>
    <t>질산제이구리3수화물</t>
  </si>
  <si>
    <t>수단3 용액</t>
  </si>
  <si>
    <t>젖산칼슘 (교과서 개정으로　필요없음)</t>
  </si>
  <si>
    <t>알긴산 (교과서 개정으로 필요없음)</t>
  </si>
  <si>
    <t>천연아스팔트/아스팔탐</t>
  </si>
  <si>
    <t>묽은 과산화수소 10%</t>
  </si>
  <si>
    <t>가리명반 12수</t>
  </si>
  <si>
    <t>황산아연 7수</t>
  </si>
  <si>
    <t>묽은염산 10~15%</t>
  </si>
  <si>
    <t>묽은염산 1N-1L</t>
  </si>
  <si>
    <t>묽은수산화나트륨용액 1%</t>
  </si>
  <si>
    <t>묽은수산화나트륨용액 5%</t>
  </si>
  <si>
    <t>수산화나트륨용액 1N</t>
  </si>
  <si>
    <t>황산구리(가루)</t>
  </si>
  <si>
    <t>수단Ⅲ,용액</t>
  </si>
  <si>
    <t>탄산나트륨,무수</t>
  </si>
  <si>
    <t>염화바륨2수화물</t>
  </si>
  <si>
    <t>유황(분말)</t>
  </si>
  <si>
    <t>부탄산 트리카복실릭 애씨드(BTCA)</t>
  </si>
  <si>
    <t>2-에틸 아세트산</t>
  </si>
  <si>
    <t>DL-말산(DL-Malic Acid)</t>
  </si>
  <si>
    <t>구연산(시트르산)</t>
  </si>
  <si>
    <t>암모니아수(2)</t>
  </si>
  <si>
    <t>암모니아수(1)</t>
  </si>
  <si>
    <t>수단III용액</t>
  </si>
  <si>
    <t>황산구리5수화물</t>
  </si>
  <si>
    <t>처리제외(g)</t>
    <phoneticPr fontId="28" type="noConversion"/>
  </si>
  <si>
    <t>아이오딘-아이오딘화 칼륨용액</t>
    <phoneticPr fontId="28" type="noConversion"/>
  </si>
  <si>
    <t>234-5712</t>
    <phoneticPr fontId="28" type="noConversion"/>
  </si>
  <si>
    <t>234-4280</t>
    <phoneticPr fontId="28" type="noConversion"/>
  </si>
  <si>
    <t>234-0449</t>
    <phoneticPr fontId="28" type="noConversion"/>
  </si>
  <si>
    <t>232-6050</t>
    <phoneticPr fontId="28" type="noConversion"/>
  </si>
  <si>
    <t>231-4777</t>
    <phoneticPr fontId="28" type="noConversion"/>
  </si>
  <si>
    <t>235-4587</t>
    <phoneticPr fontId="28" type="noConversion"/>
  </si>
  <si>
    <t>234-9012</t>
    <phoneticPr fontId="28" type="noConversion"/>
  </si>
  <si>
    <t>-</t>
    <phoneticPr fontId="28" type="noConversion"/>
  </si>
  <si>
    <r>
      <t xml:space="preserve">2026년 </t>
    </r>
    <r>
      <rPr>
        <sz val="22"/>
        <color rgb="FF0070C0"/>
        <rFont val="HY헤드라인M"/>
        <family val="1"/>
        <charset val="129"/>
      </rPr>
      <t>하반기</t>
    </r>
    <r>
      <rPr>
        <sz val="22"/>
        <color theme="1"/>
        <rFont val="HY헤드라인M"/>
        <family val="1"/>
        <charset val="129"/>
      </rPr>
      <t xml:space="preserve"> 과학실험실 폐수, 폐시약, 액침표본, 공병 처리 신청 현황 </t>
    </r>
    <phoneticPr fontId="28" type="noConversion"/>
  </si>
  <si>
    <r>
      <t>2026년도</t>
    </r>
    <r>
      <rPr>
        <b/>
        <sz val="36"/>
        <rFont val="Arial"/>
        <family val="2"/>
      </rPr>
      <t xml:space="preserve"> </t>
    </r>
    <r>
      <rPr>
        <b/>
        <sz val="36"/>
        <color rgb="FF0070C0"/>
        <rFont val="맑은 고딕"/>
        <family val="3"/>
        <charset val="129"/>
      </rPr>
      <t>하반기</t>
    </r>
    <r>
      <rPr>
        <b/>
        <sz val="36"/>
        <rFont val="Arial"/>
        <family val="2"/>
      </rPr>
      <t xml:space="preserve"> </t>
    </r>
    <r>
      <rPr>
        <b/>
        <sz val="36"/>
        <rFont val="맑은 고딕"/>
        <family val="3"/>
        <charset val="129"/>
      </rPr>
      <t>폐수·폐시약</t>
    </r>
    <r>
      <rPr>
        <b/>
        <sz val="36"/>
        <rFont val="Arial"/>
        <family val="2"/>
      </rPr>
      <t xml:space="preserve"> </t>
    </r>
    <r>
      <rPr>
        <b/>
        <sz val="36"/>
        <rFont val="맑은 고딕"/>
        <family val="3"/>
        <charset val="129"/>
      </rPr>
      <t>수거</t>
    </r>
    <r>
      <rPr>
        <b/>
        <sz val="36"/>
        <rFont val="Arial"/>
        <family val="2"/>
      </rPr>
      <t xml:space="preserve"> </t>
    </r>
    <r>
      <rPr>
        <b/>
        <sz val="36"/>
        <rFont val="맑은 고딕"/>
        <family val="3"/>
        <charset val="129"/>
      </rPr>
      <t>신청</t>
    </r>
    <r>
      <rPr>
        <b/>
        <sz val="36"/>
        <rFont val="Arial"/>
        <family val="2"/>
      </rPr>
      <t xml:space="preserve"> </t>
    </r>
    <r>
      <rPr>
        <b/>
        <sz val="36"/>
        <rFont val="맑은 고딕"/>
        <family val="3"/>
        <charset val="129"/>
      </rPr>
      <t>현황</t>
    </r>
    <phoneticPr fontId="28" type="noConversion"/>
  </si>
  <si>
    <t>(붙임2)</t>
    <phoneticPr fontId="28" type="noConversion"/>
  </si>
  <si>
    <r>
      <t xml:space="preserve">2026년도 </t>
    </r>
    <r>
      <rPr>
        <b/>
        <sz val="24"/>
        <color theme="8"/>
        <rFont val="맑은 고딕"/>
        <family val="3"/>
        <charset val="129"/>
      </rPr>
      <t>하반기</t>
    </r>
    <r>
      <rPr>
        <b/>
        <sz val="24"/>
        <rFont val="맑은 고딕"/>
        <family val="3"/>
        <charset val="129"/>
      </rPr>
      <t xml:space="preserve"> 폐시약 세부내역</t>
    </r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</si>
</sst>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* #,##0_);_(* \(#,##0\);_(* \-_);_(@_)"/>
    <numFmt numFmtId="177" formatCode="_-* #,##0.0_-;\-* #,##0.0_-;_-* \-_-;_-@_-"/>
    <numFmt numFmtId="178" formatCode="_-* #,##0_-;\-* #,##0_-;_-* \-_-;_-@_-"/>
  </numFmts>
  <fonts count="37">
    <font>
      <sz val="11"/>
      <color theme="1"/>
      <name val="맑은 고딕"/>
      <family val="2"/>
      <charset val="129"/>
    </font>
    <font>
      <sz val="10"/>
      <name val="Arial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Noto Sans CJK SC"/>
      <family val="2"/>
    </font>
    <font>
      <sz val="22"/>
      <color theme="1"/>
      <name val="HY헤드라인M"/>
      <family val="1"/>
      <charset val="129"/>
    </font>
    <font>
      <sz val="24"/>
      <color theme="1"/>
      <name val="맑은 고딕"/>
      <family val="3"/>
      <charset val="129"/>
    </font>
    <font>
      <b/>
      <sz val="12"/>
      <color theme="0"/>
      <name val="Noto Sans CJK SC"/>
      <family val="2"/>
      <charset val="1"/>
    </font>
    <font>
      <b/>
      <sz val="16"/>
      <color theme="0"/>
      <name val="Noto Sans CJK SC"/>
      <family val="2"/>
      <charset val="1"/>
    </font>
    <font>
      <b/>
      <sz val="12"/>
      <color theme="1"/>
      <name val="Noto Sans CJK SC"/>
      <family val="2"/>
      <charset val="1"/>
    </font>
    <font>
      <sz val="12"/>
      <color theme="1"/>
      <name val="Noto Sans CJK SC"/>
      <family val="2"/>
      <charset val="1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36"/>
      <name val="맑은 고딕"/>
      <family val="3"/>
      <charset val="129"/>
    </font>
    <font>
      <sz val="12"/>
      <name val="맑은 고딕"/>
      <family val="3"/>
      <charset val="129"/>
    </font>
    <font>
      <sz val="12"/>
      <name val="Noto Sans CJK SC"/>
      <family val="2"/>
    </font>
    <font>
      <b/>
      <sz val="11"/>
      <color theme="0"/>
      <name val="Noto Sans CJK SC"/>
      <family val="2"/>
      <charset val="1"/>
    </font>
    <font>
      <b/>
      <sz val="12"/>
      <name val="맑은 고딕"/>
      <family val="3"/>
      <charset val="129"/>
    </font>
    <font>
      <sz val="12"/>
      <color theme="0" tint="-0.499984740745262"/>
      <name val="맑은 고딕"/>
      <family val="3"/>
      <charset val="129"/>
    </font>
    <font>
      <b/>
      <sz val="12"/>
      <color theme="0"/>
      <name val="Noto Sans CJK SC"/>
      <family val="2"/>
    </font>
    <font>
      <sz val="11"/>
      <color theme="1"/>
      <name val="Noto Sans CJK SC"/>
      <family val="2"/>
      <charset val="1"/>
    </font>
    <font>
      <b/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.5"/>
      <name val="맑은 고딕"/>
      <family val="3"/>
      <charset val="129"/>
    </font>
    <font>
      <b/>
      <sz val="11"/>
      <color theme="1"/>
      <name val="Noto Sans CJK SC"/>
      <family val="2"/>
      <charset val="1"/>
    </font>
    <font>
      <sz val="11"/>
      <color theme="1"/>
      <name val="Noto Sans CJK SC"/>
      <family val="3"/>
      <charset val="129"/>
    </font>
    <font>
      <b/>
      <sz val="14"/>
      <color rgb="FFFFFFFF"/>
      <name val="맑은 고딕"/>
      <family val="3"/>
      <charset val="129"/>
    </font>
    <font>
      <sz val="8"/>
      <name val="맑은 고딕"/>
      <family val="2"/>
      <charset val="129"/>
    </font>
    <font>
      <sz val="14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4"/>
      <color rgb="FFFF0000"/>
      <name val="맑은 고딕"/>
      <family val="3"/>
      <charset val="129"/>
    </font>
    <font>
      <b/>
      <sz val="24"/>
      <name val="맑은 고딕"/>
      <family val="3"/>
      <charset val="129"/>
    </font>
    <font>
      <b/>
      <sz val="36"/>
      <name val="Arial"/>
      <family val="2"/>
    </font>
    <font>
      <b/>
      <sz val="36"/>
      <color rgb="FF0070C0"/>
      <name val="맑은 고딕"/>
      <family val="3"/>
      <charset val="129"/>
    </font>
    <font>
      <sz val="22"/>
      <color rgb="FF0070C0"/>
      <name val="HY헤드라인M"/>
      <family val="1"/>
      <charset val="129"/>
    </font>
    <font>
      <b/>
      <sz val="24"/>
      <color theme="8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rgb="FFE2EFDA"/>
      </patternFill>
    </fill>
    <fill>
      <patternFill patternType="solid">
        <fgColor theme="8" tint="-0.249977111117893"/>
        <bgColor rgb="FF2F5496"/>
      </patternFill>
    </fill>
    <fill>
      <patternFill patternType="solid">
        <fgColor theme="8" tint="0.79979857783745845"/>
        <bgColor rgb="FFD9EAD3"/>
      </patternFill>
    </fill>
    <fill>
      <patternFill patternType="solid">
        <fgColor theme="8" tint="0.59968871120334488"/>
        <bgColor rgb="FFB3B3B3"/>
      </patternFill>
    </fill>
    <fill>
      <patternFill patternType="solid">
        <fgColor theme="8" tint="0.39967040009765925"/>
        <bgColor rgb="FFB3B3B3"/>
      </patternFill>
    </fill>
    <fill>
      <patternFill patternType="solid">
        <fgColor rgb="FFFFCCCC"/>
        <bgColor rgb="FFFFC7CE"/>
      </patternFill>
    </fill>
    <fill>
      <patternFill patternType="solid">
        <fgColor rgb="FF1F4E79"/>
        <bgColor rgb="FF2F5496"/>
      </patternFill>
    </fill>
    <fill>
      <patternFill patternType="solid">
        <fgColor rgb="FFFFFF00"/>
        <bgColor rgb="FFFFFF00"/>
      </patternFill>
    </fill>
  </fills>
  <borders count="5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0">
    <xf numFmtId="0" fontId="0" fillId="0" borderId="0">
      <alignment vertical="center"/>
    </xf>
    <xf numFmtId="41" fontId="1" fillId="0" borderId="0" applyBorder="0" applyAlignment="0" applyProtection="0"/>
    <xf numFmtId="176" fontId="2" fillId="0" borderId="0">
      <alignment vertical="center"/>
    </xf>
    <xf numFmtId="176" fontId="3" fillId="0" borderId="0">
      <alignment vertical="center"/>
    </xf>
    <xf numFmtId="176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237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 shrinkToFit="1"/>
    </xf>
    <xf numFmtId="178" fontId="8" fillId="3" borderId="2" xfId="0" applyNumberFormat="1" applyFont="1" applyFill="1" applyBorder="1" applyAlignment="1">
      <alignment horizontal="center" vertical="center" shrinkToFit="1"/>
    </xf>
    <xf numFmtId="178" fontId="8" fillId="3" borderId="3" xfId="0" applyNumberFormat="1" applyFont="1" applyFill="1" applyBorder="1" applyAlignment="1">
      <alignment horizontal="center" vertical="center" shrinkToFit="1"/>
    </xf>
    <xf numFmtId="178" fontId="9" fillId="3" borderId="3" xfId="0" applyNumberFormat="1" applyFont="1" applyFill="1" applyBorder="1" applyAlignment="1">
      <alignment horizontal="center" vertical="center" shrinkToFit="1"/>
    </xf>
    <xf numFmtId="177" fontId="8" fillId="3" borderId="3" xfId="0" applyNumberFormat="1" applyFont="1" applyFill="1" applyBorder="1" applyAlignment="1">
      <alignment horizontal="center" vertical="center" shrinkToFit="1"/>
    </xf>
    <xf numFmtId="178" fontId="8" fillId="3" borderId="4" xfId="0" applyNumberFormat="1" applyFont="1" applyFill="1" applyBorder="1" applyAlignment="1">
      <alignment horizontal="center" vertical="center" shrinkToFit="1"/>
    </xf>
    <xf numFmtId="178" fontId="11" fillId="0" borderId="6" xfId="0" applyNumberFormat="1" applyFont="1" applyBorder="1" applyAlignment="1">
      <alignment horizontal="center" vertical="center" shrinkToFit="1"/>
    </xf>
    <xf numFmtId="178" fontId="12" fillId="0" borderId="7" xfId="0" applyNumberFormat="1" applyFont="1" applyBorder="1" applyAlignment="1">
      <alignment horizontal="center" vertical="center" shrinkToFit="1"/>
    </xf>
    <xf numFmtId="178" fontId="11" fillId="0" borderId="8" xfId="0" applyNumberFormat="1" applyFont="1" applyBorder="1" applyAlignment="1">
      <alignment horizontal="center" vertical="center" shrinkToFit="1"/>
    </xf>
    <xf numFmtId="178" fontId="12" fillId="0" borderId="9" xfId="0" applyNumberFormat="1" applyFont="1" applyBorder="1" applyAlignment="1">
      <alignment horizontal="center" vertical="center" shrinkToFit="1"/>
    </xf>
    <xf numFmtId="178" fontId="10" fillId="4" borderId="10" xfId="0" applyNumberFormat="1" applyFont="1" applyFill="1" applyBorder="1" applyAlignment="1">
      <alignment horizontal="center" vertical="center" shrinkToFit="1"/>
    </xf>
    <xf numFmtId="178" fontId="13" fillId="4" borderId="11" xfId="0" applyNumberFormat="1" applyFont="1" applyFill="1" applyBorder="1" applyAlignment="1">
      <alignment horizontal="center" vertical="center" shrinkToFit="1"/>
    </xf>
    <xf numFmtId="178" fontId="13" fillId="4" borderId="12" xfId="0" applyNumberFormat="1" applyFont="1" applyFill="1" applyBorder="1" applyAlignment="1">
      <alignment horizontal="center" vertical="center" shrinkToFit="1"/>
    </xf>
    <xf numFmtId="178" fontId="11" fillId="0" borderId="14" xfId="0" applyNumberFormat="1" applyFont="1" applyBorder="1" applyAlignment="1">
      <alignment horizontal="center" vertical="center" shrinkToFit="1"/>
    </xf>
    <xf numFmtId="178" fontId="12" fillId="0" borderId="15" xfId="0" applyNumberFormat="1" applyFont="1" applyBorder="1" applyAlignment="1">
      <alignment horizontal="center" vertical="center" shrinkToFit="1"/>
    </xf>
    <xf numFmtId="178" fontId="10" fillId="4" borderId="13" xfId="0" applyNumberFormat="1" applyFont="1" applyFill="1" applyBorder="1" applyAlignment="1">
      <alignment horizontal="center" vertical="center" shrinkToFit="1"/>
    </xf>
    <xf numFmtId="178" fontId="13" fillId="4" borderId="16" xfId="0" applyNumberFormat="1" applyFont="1" applyFill="1" applyBorder="1" applyAlignment="1">
      <alignment horizontal="center" vertical="center" shrinkToFit="1"/>
    </xf>
    <xf numFmtId="178" fontId="13" fillId="4" borderId="17" xfId="0" applyNumberFormat="1" applyFont="1" applyFill="1" applyBorder="1" applyAlignment="1">
      <alignment horizontal="center" vertical="center" shrinkToFit="1"/>
    </xf>
    <xf numFmtId="178" fontId="11" fillId="0" borderId="18" xfId="0" applyNumberFormat="1" applyFont="1" applyBorder="1" applyAlignment="1">
      <alignment horizontal="center" vertical="center" shrinkToFit="1"/>
    </xf>
    <xf numFmtId="178" fontId="12" fillId="0" borderId="19" xfId="0" applyNumberFormat="1" applyFont="1" applyBorder="1" applyAlignment="1">
      <alignment horizontal="center" vertical="center" shrinkToFit="1"/>
    </xf>
    <xf numFmtId="178" fontId="13" fillId="5" borderId="21" xfId="0" applyNumberFormat="1" applyFont="1" applyFill="1" applyBorder="1" applyAlignment="1">
      <alignment horizontal="center" vertical="center" shrinkToFit="1"/>
    </xf>
    <xf numFmtId="178" fontId="13" fillId="5" borderId="22" xfId="0" applyNumberFormat="1" applyFont="1" applyFill="1" applyBorder="1" applyAlignment="1">
      <alignment horizontal="center" vertical="center" shrinkToFit="1"/>
    </xf>
    <xf numFmtId="0" fontId="8" fillId="3" borderId="23" xfId="0" applyFont="1" applyFill="1" applyBorder="1" applyAlignment="1">
      <alignment horizontal="center" vertical="center" wrapText="1" shrinkToFit="1"/>
    </xf>
    <xf numFmtId="177" fontId="8" fillId="3" borderId="24" xfId="0" applyNumberFormat="1" applyFont="1" applyFill="1" applyBorder="1" applyAlignment="1">
      <alignment horizontal="center" vertical="center" shrinkToFit="1"/>
    </xf>
    <xf numFmtId="178" fontId="8" fillId="3" borderId="25" xfId="0" applyNumberFormat="1" applyFont="1" applyFill="1" applyBorder="1" applyAlignment="1">
      <alignment horizontal="center" vertical="center" shrinkToFit="1"/>
    </xf>
    <xf numFmtId="178" fontId="12" fillId="0" borderId="27" xfId="0" applyNumberFormat="1" applyFont="1" applyBorder="1" applyAlignment="1">
      <alignment horizontal="center" vertical="center" shrinkToFit="1"/>
    </xf>
    <xf numFmtId="178" fontId="12" fillId="0" borderId="28" xfId="0" applyNumberFormat="1" applyFont="1" applyBorder="1" applyAlignment="1">
      <alignment horizontal="center" vertical="center" shrinkToFit="1"/>
    </xf>
    <xf numFmtId="178" fontId="13" fillId="0" borderId="29" xfId="0" applyNumberFormat="1" applyFont="1" applyBorder="1" applyAlignment="1">
      <alignment horizontal="center" vertical="center"/>
    </xf>
    <xf numFmtId="178" fontId="12" fillId="0" borderId="31" xfId="0" applyNumberFormat="1" applyFont="1" applyBorder="1" applyAlignment="1">
      <alignment horizontal="center" vertical="center" shrinkToFit="1"/>
    </xf>
    <xf numFmtId="178" fontId="12" fillId="0" borderId="32" xfId="0" applyNumberFormat="1" applyFont="1" applyBorder="1" applyAlignment="1">
      <alignment horizontal="center" vertical="center" shrinkToFit="1"/>
    </xf>
    <xf numFmtId="178" fontId="13" fillId="0" borderId="33" xfId="0" applyNumberFormat="1" applyFont="1" applyBorder="1" applyAlignment="1">
      <alignment horizontal="center" vertical="center"/>
    </xf>
    <xf numFmtId="178" fontId="13" fillId="6" borderId="35" xfId="0" applyNumberFormat="1" applyFont="1" applyFill="1" applyBorder="1" applyAlignment="1">
      <alignment horizontal="center" vertical="center"/>
    </xf>
    <xf numFmtId="178" fontId="13" fillId="6" borderId="16" xfId="0" applyNumberFormat="1" applyFont="1" applyFill="1" applyBorder="1" applyAlignment="1">
      <alignment horizontal="center" vertical="center"/>
    </xf>
    <xf numFmtId="178" fontId="13" fillId="6" borderId="36" xfId="0" applyNumberFormat="1" applyFont="1" applyFill="1" applyBorder="1" applyAlignment="1">
      <alignment horizontal="center" vertical="center"/>
    </xf>
    <xf numFmtId="178" fontId="13" fillId="6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shrinkToFi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shrinkToFi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4" fillId="0" borderId="0" xfId="0" applyFont="1" applyAlignment="1">
      <alignment vertical="center" shrinkToFit="1"/>
    </xf>
    <xf numFmtId="0" fontId="17" fillId="3" borderId="37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 wrapText="1"/>
    </xf>
    <xf numFmtId="0" fontId="17" fillId="3" borderId="38" xfId="0" applyFont="1" applyFill="1" applyBorder="1" applyAlignment="1">
      <alignment horizontal="center" vertical="center" wrapText="1"/>
    </xf>
    <xf numFmtId="0" fontId="17" fillId="3" borderId="39" xfId="0" applyFont="1" applyFill="1" applyBorder="1" applyAlignment="1">
      <alignment horizontal="center" vertical="center" wrapText="1"/>
    </xf>
    <xf numFmtId="0" fontId="17" fillId="3" borderId="40" xfId="0" applyFont="1" applyFill="1" applyBorder="1" applyAlignment="1">
      <alignment horizontal="center" vertical="center" wrapText="1"/>
    </xf>
    <xf numFmtId="178" fontId="18" fillId="4" borderId="41" xfId="0" applyNumberFormat="1" applyFont="1" applyFill="1" applyBorder="1" applyAlignment="1">
      <alignment horizontal="right" vertical="center" shrinkToFit="1"/>
    </xf>
    <xf numFmtId="178" fontId="18" fillId="4" borderId="42" xfId="0" applyNumberFormat="1" applyFont="1" applyFill="1" applyBorder="1" applyAlignment="1">
      <alignment horizontal="right" vertical="center" shrinkToFit="1"/>
    </xf>
    <xf numFmtId="0" fontId="19" fillId="0" borderId="0" xfId="0" applyFont="1" applyAlignment="1">
      <alignment horizontal="center" vertical="center"/>
    </xf>
    <xf numFmtId="178" fontId="19" fillId="0" borderId="0" xfId="0" applyNumberFormat="1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vertical="center" shrinkToFit="1"/>
    </xf>
    <xf numFmtId="3" fontId="19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8" fillId="3" borderId="43" xfId="0" applyFont="1" applyFill="1" applyBorder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21" fillId="0" borderId="18" xfId="0" applyFont="1" applyBorder="1" applyAlignment="1">
      <alignment horizontal="center" vertical="center" shrinkToFit="1"/>
    </xf>
    <xf numFmtId="49" fontId="21" fillId="0" borderId="18" xfId="0" applyNumberFormat="1" applyFont="1" applyBorder="1" applyAlignment="1">
      <alignment horizontal="center" vertical="center" wrapText="1"/>
    </xf>
    <xf numFmtId="49" fontId="21" fillId="0" borderId="18" xfId="0" applyNumberFormat="1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23" fillId="7" borderId="0" xfId="0" applyFont="1" applyFill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0" fillId="0" borderId="0" xfId="0" applyAlignment="1"/>
    <xf numFmtId="0" fontId="25" fillId="0" borderId="18" xfId="0" applyFont="1" applyBorder="1" applyAlignment="1">
      <alignment horizontal="center" vertical="top" wrapText="1"/>
    </xf>
    <xf numFmtId="0" fontId="21" fillId="0" borderId="18" xfId="0" applyFont="1" applyBorder="1" applyAlignment="1">
      <alignment horizontal="center" vertical="top"/>
    </xf>
    <xf numFmtId="0" fontId="21" fillId="0" borderId="18" xfId="0" applyFont="1" applyBorder="1" applyAlignment="1">
      <alignment horizontal="left" vertical="top"/>
    </xf>
    <xf numFmtId="0" fontId="26" fillId="0" borderId="18" xfId="0" applyFont="1" applyBorder="1" applyAlignment="1">
      <alignment horizontal="center" vertical="top"/>
    </xf>
    <xf numFmtId="0" fontId="21" fillId="0" borderId="44" xfId="0" applyFont="1" applyBorder="1" applyAlignment="1">
      <alignment horizontal="center" vertical="top"/>
    </xf>
    <xf numFmtId="0" fontId="21" fillId="0" borderId="44" xfId="0" applyFont="1" applyBorder="1" applyAlignment="1">
      <alignment horizontal="left" vertical="top"/>
    </xf>
    <xf numFmtId="41" fontId="29" fillId="0" borderId="18" xfId="1" applyFont="1" applyBorder="1" applyAlignment="1">
      <alignment horizontal="right" vertical="center"/>
    </xf>
    <xf numFmtId="41" fontId="29" fillId="0" borderId="18" xfId="1" applyFont="1" applyBorder="1" applyAlignment="1">
      <alignment horizontal="center" vertical="center"/>
    </xf>
    <xf numFmtId="41" fontId="29" fillId="0" borderId="18" xfId="1" applyFont="1" applyBorder="1" applyAlignment="1"/>
    <xf numFmtId="41" fontId="29" fillId="0" borderId="18" xfId="1" applyFont="1" applyBorder="1" applyAlignment="1">
      <alignment horizontal="center"/>
    </xf>
    <xf numFmtId="41" fontId="29" fillId="0" borderId="0" xfId="1" applyFont="1" applyAlignment="1"/>
    <xf numFmtId="0" fontId="30" fillId="0" borderId="0" xfId="0" applyFont="1">
      <alignment vertical="center"/>
    </xf>
    <xf numFmtId="0" fontId="30" fillId="0" borderId="0" xfId="0" applyFont="1" applyAlignment="1"/>
    <xf numFmtId="0" fontId="27" fillId="0" borderId="0" xfId="0" applyFont="1" applyAlignment="1">
      <alignment horizontal="center" vertical="center"/>
    </xf>
    <xf numFmtId="3" fontId="30" fillId="0" borderId="0" xfId="0" applyNumberFormat="1" applyFont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31" fillId="9" borderId="18" xfId="0" applyFont="1" applyFill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0" fontId="29" fillId="0" borderId="18" xfId="0" applyFont="1" applyBorder="1" applyAlignment="1">
      <alignment vertical="center" shrinkToFit="1"/>
    </xf>
    <xf numFmtId="0" fontId="31" fillId="9" borderId="18" xfId="0" applyFont="1" applyFill="1" applyBorder="1" applyAlignment="1">
      <alignment vertical="center" shrinkToFit="1"/>
    </xf>
    <xf numFmtId="0" fontId="30" fillId="0" borderId="18" xfId="0" applyFont="1" applyBorder="1" applyAlignment="1">
      <alignment vertical="center" shrinkToFit="1"/>
    </xf>
    <xf numFmtId="0" fontId="29" fillId="0" borderId="8" xfId="0" applyFont="1" applyBorder="1" applyAlignment="1">
      <alignment horizontal="center" vertical="center"/>
    </xf>
    <xf numFmtId="0" fontId="29" fillId="0" borderId="44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44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30" fillId="0" borderId="0" xfId="0" applyFont="1" applyAlignment="1">
      <alignment shrinkToFit="1"/>
    </xf>
    <xf numFmtId="0" fontId="30" fillId="0" borderId="41" xfId="0" applyFont="1" applyBorder="1" applyAlignment="1">
      <alignment horizontal="center" vertical="center"/>
    </xf>
    <xf numFmtId="0" fontId="30" fillId="0" borderId="41" xfId="0" applyFont="1" applyBorder="1" applyAlignment="1">
      <alignment vertical="center" shrinkToFit="1"/>
    </xf>
    <xf numFmtId="41" fontId="29" fillId="0" borderId="41" xfId="1" applyFont="1" applyBorder="1" applyAlignment="1">
      <alignment horizontal="center" vertical="center"/>
    </xf>
    <xf numFmtId="41" fontId="29" fillId="0" borderId="41" xfId="1" applyFont="1" applyBorder="1" applyAlignment="1">
      <alignment horizontal="center"/>
    </xf>
    <xf numFmtId="0" fontId="30" fillId="0" borderId="8" xfId="0" applyFont="1" applyBorder="1" applyAlignment="1">
      <alignment vertical="center" shrinkToFit="1"/>
    </xf>
    <xf numFmtId="41" fontId="29" fillId="0" borderId="8" xfId="1" applyFont="1" applyBorder="1" applyAlignment="1">
      <alignment horizontal="center" vertical="center"/>
    </xf>
    <xf numFmtId="41" fontId="29" fillId="0" borderId="8" xfId="1" applyFont="1" applyBorder="1" applyAlignment="1">
      <alignment horizontal="center"/>
    </xf>
    <xf numFmtId="0" fontId="30" fillId="0" borderId="6" xfId="0" applyFont="1" applyBorder="1" applyAlignment="1">
      <alignment vertical="center" shrinkToFit="1"/>
    </xf>
    <xf numFmtId="41" fontId="29" fillId="0" borderId="6" xfId="1" applyFont="1" applyBorder="1" applyAlignment="1">
      <alignment horizontal="center" vertical="center"/>
    </xf>
    <xf numFmtId="41" fontId="29" fillId="0" borderId="6" xfId="1" applyFont="1" applyBorder="1" applyAlignment="1">
      <alignment horizontal="center"/>
    </xf>
    <xf numFmtId="0" fontId="30" fillId="0" borderId="14" xfId="0" applyFont="1" applyBorder="1" applyAlignment="1">
      <alignment horizontal="center" vertical="center"/>
    </xf>
    <xf numFmtId="0" fontId="30" fillId="0" borderId="14" xfId="0" applyFont="1" applyBorder="1" applyAlignment="1">
      <alignment vertical="center" shrinkToFit="1"/>
    </xf>
    <xf numFmtId="41" fontId="29" fillId="0" borderId="14" xfId="1" applyFont="1" applyBorder="1" applyAlignment="1">
      <alignment horizontal="center" vertical="center"/>
    </xf>
    <xf numFmtId="41" fontId="29" fillId="0" borderId="14" xfId="1" applyFont="1" applyBorder="1" applyAlignment="1">
      <alignment horizontal="center"/>
    </xf>
    <xf numFmtId="0" fontId="30" fillId="0" borderId="13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 shrinkToFit="1"/>
    </xf>
    <xf numFmtId="0" fontId="30" fillId="0" borderId="16" xfId="0" applyFont="1" applyBorder="1" applyAlignment="1">
      <alignment vertical="center" shrinkToFit="1"/>
    </xf>
    <xf numFmtId="41" fontId="29" fillId="0" borderId="16" xfId="1" applyFont="1" applyBorder="1" applyAlignment="1">
      <alignment horizontal="center" vertical="center"/>
    </xf>
    <xf numFmtId="41" fontId="29" fillId="0" borderId="16" xfId="1" applyFont="1" applyBorder="1" applyAlignment="1">
      <alignment horizontal="center"/>
    </xf>
    <xf numFmtId="41" fontId="29" fillId="0" borderId="17" xfId="1" applyFont="1" applyBorder="1" applyAlignment="1">
      <alignment horizontal="center" vertical="top"/>
    </xf>
    <xf numFmtId="0" fontId="30" fillId="0" borderId="5" xfId="0" applyFont="1" applyBorder="1" applyAlignment="1">
      <alignment horizontal="center" vertical="center"/>
    </xf>
    <xf numFmtId="0" fontId="30" fillId="0" borderId="44" xfId="0" applyFont="1" applyBorder="1" applyAlignment="1">
      <alignment horizontal="center" vertical="center" shrinkToFit="1"/>
    </xf>
    <xf numFmtId="0" fontId="30" fillId="0" borderId="44" xfId="0" applyFont="1" applyBorder="1" applyAlignment="1">
      <alignment vertical="center" shrinkToFit="1"/>
    </xf>
    <xf numFmtId="41" fontId="29" fillId="0" borderId="44" xfId="1" applyFont="1" applyBorder="1" applyAlignment="1">
      <alignment horizontal="center" vertical="center"/>
    </xf>
    <xf numFmtId="41" fontId="29" fillId="0" borderId="44" xfId="1" applyFont="1" applyBorder="1" applyAlignment="1">
      <alignment horizontal="center"/>
    </xf>
    <xf numFmtId="41" fontId="29" fillId="0" borderId="49" xfId="1" applyFont="1" applyBorder="1" applyAlignment="1">
      <alignment horizontal="center" vertical="top"/>
    </xf>
    <xf numFmtId="0" fontId="29" fillId="0" borderId="8" xfId="0" applyFont="1" applyBorder="1" applyAlignment="1">
      <alignment vertical="center" shrinkToFit="1"/>
    </xf>
    <xf numFmtId="41" fontId="29" fillId="0" borderId="8" xfId="1" applyFont="1" applyBorder="1" applyAlignment="1">
      <alignment horizontal="right" vertical="center"/>
    </xf>
    <xf numFmtId="41" fontId="29" fillId="0" borderId="8" xfId="1" applyFont="1" applyBorder="1" applyAlignment="1"/>
    <xf numFmtId="0" fontId="29" fillId="0" borderId="6" xfId="0" applyFont="1" applyBorder="1" applyAlignment="1">
      <alignment vertical="center" shrinkToFit="1"/>
    </xf>
    <xf numFmtId="41" fontId="29" fillId="0" borderId="6" xfId="1" applyFont="1" applyBorder="1" applyAlignment="1">
      <alignment horizontal="right" vertical="center"/>
    </xf>
    <xf numFmtId="0" fontId="29" fillId="0" borderId="14" xfId="0" applyFont="1" applyBorder="1" applyAlignment="1">
      <alignment horizontal="center" vertical="center"/>
    </xf>
    <xf numFmtId="0" fontId="29" fillId="0" borderId="14" xfId="0" applyFont="1" applyBorder="1" applyAlignment="1">
      <alignment vertical="center" shrinkToFit="1"/>
    </xf>
    <xf numFmtId="41" fontId="29" fillId="0" borderId="14" xfId="1" applyFont="1" applyBorder="1" applyAlignment="1">
      <alignment horizontal="right" vertical="center"/>
    </xf>
    <xf numFmtId="0" fontId="29" fillId="0" borderId="41" xfId="0" applyFont="1" applyBorder="1" applyAlignment="1">
      <alignment horizontal="center" vertical="center"/>
    </xf>
    <xf numFmtId="0" fontId="29" fillId="0" borderId="41" xfId="0" applyFont="1" applyBorder="1" applyAlignment="1">
      <alignment vertical="center" shrinkToFit="1"/>
    </xf>
    <xf numFmtId="41" fontId="29" fillId="0" borderId="41" xfId="1" applyFont="1" applyBorder="1" applyAlignment="1">
      <alignment horizontal="right" vertical="center"/>
    </xf>
    <xf numFmtId="41" fontId="29" fillId="0" borderId="41" xfId="1" applyFont="1" applyBorder="1" applyAlignment="1"/>
    <xf numFmtId="0" fontId="29" fillId="0" borderId="13" xfId="0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 shrinkToFit="1"/>
    </xf>
    <xf numFmtId="0" fontId="29" fillId="0" borderId="16" xfId="0" applyFont="1" applyBorder="1" applyAlignment="1">
      <alignment vertical="center" shrinkToFit="1"/>
    </xf>
    <xf numFmtId="41" fontId="29" fillId="0" borderId="16" xfId="1" applyFont="1" applyBorder="1" applyAlignment="1">
      <alignment horizontal="right" vertical="center"/>
    </xf>
    <xf numFmtId="0" fontId="29" fillId="0" borderId="5" xfId="0" applyFont="1" applyBorder="1" applyAlignment="1">
      <alignment horizontal="center" vertical="center"/>
    </xf>
    <xf numFmtId="0" fontId="29" fillId="0" borderId="44" xfId="0" applyFont="1" applyBorder="1" applyAlignment="1">
      <alignment horizontal="center" vertical="center" shrinkToFit="1"/>
    </xf>
    <xf numFmtId="0" fontId="29" fillId="0" borderId="44" xfId="0" applyFont="1" applyBorder="1" applyAlignment="1">
      <alignment vertical="center" shrinkToFit="1"/>
    </xf>
    <xf numFmtId="41" fontId="29" fillId="0" borderId="44" xfId="1" applyFont="1" applyBorder="1" applyAlignment="1">
      <alignment horizontal="right" vertical="center"/>
    </xf>
    <xf numFmtId="0" fontId="27" fillId="8" borderId="10" xfId="0" applyFont="1" applyFill="1" applyBorder="1" applyAlignment="1">
      <alignment horizontal="center" vertical="center" shrinkToFit="1"/>
    </xf>
    <xf numFmtId="0" fontId="27" fillId="8" borderId="11" xfId="0" applyFont="1" applyFill="1" applyBorder="1" applyAlignment="1">
      <alignment horizontal="center" vertical="center" shrinkToFit="1"/>
    </xf>
    <xf numFmtId="0" fontId="27" fillId="8" borderId="12" xfId="0" applyFont="1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21" fillId="0" borderId="41" xfId="0" applyFont="1" applyBorder="1" applyAlignment="1">
      <alignment horizontal="center" vertical="center" shrinkToFit="1"/>
    </xf>
    <xf numFmtId="49" fontId="21" fillId="0" borderId="41" xfId="0" applyNumberFormat="1" applyFont="1" applyBorder="1" applyAlignment="1">
      <alignment horizontal="center" vertical="center" wrapText="1"/>
    </xf>
    <xf numFmtId="49" fontId="21" fillId="0" borderId="41" xfId="0" applyNumberFormat="1" applyFont="1" applyBorder="1" applyAlignment="1">
      <alignment horizontal="center" vertical="center" shrinkToFit="1"/>
    </xf>
    <xf numFmtId="0" fontId="5" fillId="0" borderId="41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50" xfId="0" applyFont="1" applyBorder="1" applyAlignment="1">
      <alignment horizontal="center" vertical="center" shrinkToFit="1"/>
    </xf>
    <xf numFmtId="0" fontId="3" fillId="0" borderId="42" xfId="0" applyFont="1" applyBorder="1" applyAlignment="1">
      <alignment horizontal="center" vertical="center" shrinkToFit="1"/>
    </xf>
    <xf numFmtId="0" fontId="8" fillId="3" borderId="51" xfId="0" applyFont="1" applyFill="1" applyBorder="1" applyAlignment="1">
      <alignment horizontal="center" vertical="center" shrinkToFit="1"/>
    </xf>
    <xf numFmtId="0" fontId="20" fillId="3" borderId="48" xfId="0" applyFont="1" applyFill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41" fontId="3" fillId="4" borderId="18" xfId="0" applyNumberFormat="1" applyFont="1" applyFill="1" applyBorder="1" applyAlignment="1">
      <alignment horizontal="right" vertical="center"/>
    </xf>
    <xf numFmtId="41" fontId="22" fillId="5" borderId="18" xfId="0" applyNumberFormat="1" applyFont="1" applyFill="1" applyBorder="1" applyAlignment="1">
      <alignment horizontal="right" vertical="center"/>
    </xf>
    <xf numFmtId="41" fontId="3" fillId="4" borderId="41" xfId="0" applyNumberFormat="1" applyFont="1" applyFill="1" applyBorder="1" applyAlignment="1">
      <alignment horizontal="right" vertical="center"/>
    </xf>
    <xf numFmtId="41" fontId="22" fillId="5" borderId="41" xfId="0" applyNumberFormat="1" applyFont="1" applyFill="1" applyBorder="1" applyAlignment="1">
      <alignment horizontal="right" vertical="center"/>
    </xf>
    <xf numFmtId="178" fontId="12" fillId="0" borderId="52" xfId="0" applyNumberFormat="1" applyFont="1" applyBorder="1" applyAlignment="1">
      <alignment horizontal="center" vertical="center" shrinkToFit="1"/>
    </xf>
    <xf numFmtId="178" fontId="12" fillId="0" borderId="53" xfId="0" applyNumberFormat="1" applyFont="1" applyBorder="1" applyAlignment="1">
      <alignment horizontal="center" vertical="center" shrinkToFit="1"/>
    </xf>
    <xf numFmtId="178" fontId="13" fillId="0" borderId="54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178" fontId="10" fillId="0" borderId="5" xfId="0" applyNumberFormat="1" applyFont="1" applyBorder="1" applyAlignment="1">
      <alignment horizontal="center" vertical="center" shrinkToFit="1"/>
    </xf>
    <xf numFmtId="178" fontId="10" fillId="0" borderId="13" xfId="0" applyNumberFormat="1" applyFont="1" applyBorder="1" applyAlignment="1">
      <alignment horizontal="center" vertical="center" shrinkToFit="1"/>
    </xf>
    <xf numFmtId="178" fontId="10" fillId="5" borderId="20" xfId="0" applyNumberFormat="1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6" borderId="13" xfId="0" applyFont="1" applyFill="1" applyBorder="1" applyAlignment="1">
      <alignment horizontal="center" vertical="center"/>
    </xf>
    <xf numFmtId="0" fontId="20" fillId="3" borderId="37" xfId="0" applyFont="1" applyFill="1" applyBorder="1" applyAlignment="1">
      <alignment horizontal="center" vertical="center" shrinkToFit="1"/>
    </xf>
    <xf numFmtId="0" fontId="20" fillId="3" borderId="15" xfId="0" applyFont="1" applyFill="1" applyBorder="1" applyAlignment="1">
      <alignment horizontal="center" vertical="center" shrinkToFit="1"/>
    </xf>
    <xf numFmtId="0" fontId="14" fillId="2" borderId="45" xfId="0" applyFont="1" applyFill="1" applyBorder="1" applyAlignment="1">
      <alignment horizontal="center" vertical="center"/>
    </xf>
    <xf numFmtId="0" fontId="14" fillId="2" borderId="46" xfId="0" applyFont="1" applyFill="1" applyBorder="1" applyAlignment="1">
      <alignment horizontal="center" vertical="center"/>
    </xf>
    <xf numFmtId="0" fontId="14" fillId="2" borderId="47" xfId="0" applyFont="1" applyFill="1" applyBorder="1" applyAlignment="1">
      <alignment horizontal="center" vertical="center"/>
    </xf>
    <xf numFmtId="0" fontId="15" fillId="0" borderId="55" xfId="0" applyFont="1" applyBorder="1" applyAlignment="1">
      <alignment horizontal="right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shrinkToFi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shrinkToFit="1"/>
    </xf>
    <xf numFmtId="0" fontId="29" fillId="0" borderId="18" xfId="0" applyFont="1" applyBorder="1" applyAlignment="1">
      <alignment horizontal="center" vertical="center" shrinkToFit="1"/>
    </xf>
    <xf numFmtId="0" fontId="29" fillId="0" borderId="41" xfId="0" applyFont="1" applyBorder="1" applyAlignment="1">
      <alignment horizontal="center" vertical="center" shrinkToFit="1"/>
    </xf>
    <xf numFmtId="41" fontId="29" fillId="0" borderId="15" xfId="1" applyFont="1" applyBorder="1" applyAlignment="1">
      <alignment horizontal="center" vertical="center"/>
    </xf>
    <xf numFmtId="41" fontId="29" fillId="0" borderId="19" xfId="1" applyFont="1" applyBorder="1" applyAlignment="1">
      <alignment horizontal="center" vertical="center"/>
    </xf>
    <xf numFmtId="41" fontId="29" fillId="0" borderId="42" xfId="1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 shrinkToFit="1"/>
    </xf>
    <xf numFmtId="0" fontId="29" fillId="0" borderId="8" xfId="0" applyFont="1" applyBorder="1" applyAlignment="1">
      <alignment horizontal="center" vertical="center" shrinkToFit="1"/>
    </xf>
    <xf numFmtId="41" fontId="29" fillId="0" borderId="7" xfId="1" applyFont="1" applyBorder="1" applyAlignment="1">
      <alignment horizontal="center" vertical="top"/>
    </xf>
    <xf numFmtId="41" fontId="29" fillId="0" borderId="19" xfId="1" applyFont="1" applyBorder="1" applyAlignment="1">
      <alignment horizontal="center" vertical="top"/>
    </xf>
    <xf numFmtId="41" fontId="29" fillId="0" borderId="9" xfId="1" applyFont="1" applyBorder="1" applyAlignment="1">
      <alignment horizontal="center" vertical="top"/>
    </xf>
    <xf numFmtId="41" fontId="29" fillId="0" borderId="15" xfId="1" applyFont="1" applyBorder="1" applyAlignment="1">
      <alignment horizontal="center" vertical="top"/>
    </xf>
    <xf numFmtId="41" fontId="29" fillId="0" borderId="42" xfId="1" applyFont="1" applyBorder="1" applyAlignment="1">
      <alignment horizontal="center" vertical="top"/>
    </xf>
    <xf numFmtId="0" fontId="30" fillId="0" borderId="14" xfId="0" applyFont="1" applyBorder="1" applyAlignment="1">
      <alignment horizontal="center" vertical="center" shrinkToFit="1"/>
    </xf>
    <xf numFmtId="0" fontId="30" fillId="0" borderId="18" xfId="0" applyFont="1" applyBorder="1" applyAlignment="1">
      <alignment horizontal="center" vertical="center" shrinkToFit="1"/>
    </xf>
    <xf numFmtId="0" fontId="30" fillId="0" borderId="41" xfId="0" applyFont="1" applyBorder="1" applyAlignment="1">
      <alignment horizontal="center" vertical="center" shrinkToFit="1"/>
    </xf>
    <xf numFmtId="0" fontId="30" fillId="0" borderId="6" xfId="0" applyFont="1" applyBorder="1" applyAlignment="1">
      <alignment horizontal="center" vertical="center" shrinkToFit="1"/>
    </xf>
    <xf numFmtId="0" fontId="30" fillId="0" borderId="8" xfId="0" applyFont="1" applyBorder="1" applyAlignment="1">
      <alignment horizontal="center" vertical="center" shrinkToFit="1"/>
    </xf>
    <xf numFmtId="0" fontId="29" fillId="0" borderId="14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0" fontId="30" fillId="0" borderId="41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29" fillId="0" borderId="37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6" xfId="0" applyFont="1" applyBorder="1" applyAlignment="1">
      <alignment horizontal="center" vertical="center"/>
    </xf>
    <xf numFmtId="0" fontId="29" fillId="0" borderId="48" xfId="0" applyFont="1" applyBorder="1" applyAlignment="1">
      <alignment horizontal="center" vertical="center"/>
    </xf>
    <xf numFmtId="0" fontId="30" fillId="0" borderId="37" xfId="0" applyFont="1" applyBorder="1" applyAlignment="1">
      <alignment horizontal="center" vertical="center"/>
    </xf>
    <xf numFmtId="0" fontId="30" fillId="0" borderId="30" xfId="0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30" fillId="0" borderId="48" xfId="0" applyFont="1" applyBorder="1" applyAlignment="1">
      <alignment horizontal="center" vertical="center"/>
    </xf>
    <xf numFmtId="0" fontId="32" fillId="2" borderId="45" xfId="6" applyFont="1" applyFill="1" applyBorder="1" applyAlignment="1">
      <alignment horizontal="center" vertical="center"/>
    </xf>
    <xf numFmtId="0" fontId="14" fillId="2" borderId="46" xfId="6" applyFont="1" applyFill="1" applyBorder="1" applyAlignment="1">
      <alignment horizontal="center" vertical="center"/>
    </xf>
    <xf numFmtId="0" fontId="32" fillId="2" borderId="46" xfId="6" applyFont="1" applyFill="1" applyBorder="1" applyAlignment="1">
      <alignment horizontal="center" vertical="center"/>
    </xf>
    <xf numFmtId="0" fontId="32" fillId="2" borderId="47" xfId="6" applyFont="1" applyFill="1" applyBorder="1" applyAlignment="1">
      <alignment horizontal="center" vertical="center"/>
    </xf>
  </cellXfs>
  <cellStyles count="10">
    <cellStyle name="쉼표 [0]" xfId="1" builtinId="6"/>
    <cellStyle name="쉼표 [0] 2" xfId="2" xr:uid="{00000000-0005-0000-0000-000006000000}"/>
    <cellStyle name="쉼표 [0] 3" xfId="3" xr:uid="{00000000-0005-0000-0000-000007000000}"/>
    <cellStyle name="쉼표 [0] 4" xfId="4" xr:uid="{00000000-0005-0000-0000-000008000000}"/>
    <cellStyle name="표준" xfId="0" builtinId="0"/>
    <cellStyle name="표준 2" xfId="5" xr:uid="{00000000-0005-0000-0000-000009000000}"/>
    <cellStyle name="표준 2 2" xfId="6" xr:uid="{00000000-0005-0000-0000-00000A000000}"/>
    <cellStyle name="표준 3" xfId="7" xr:uid="{00000000-0005-0000-0000-00000B000000}"/>
    <cellStyle name="표준 3 2" xfId="8" xr:uid="{00000000-0005-0000-0000-00000C000000}"/>
    <cellStyle name="표준 4" xfId="9" xr:uid="{00000000-0005-0000-0000-00000D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1F4E79"/>
      <rgbColor rgb="FFB3B3B3"/>
      <rgbColor rgb="FF808080"/>
      <rgbColor rgb="FF8FAADC"/>
      <rgbColor rgb="FF595959"/>
      <rgbColor rgb="FFFFF2CC"/>
      <rgbColor rgb="FFE2EFDA"/>
      <rgbColor rgb="FF660066"/>
      <rgbColor rgb="FFFF8080"/>
      <rgbColor rgb="FF2F5597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AE3F3"/>
      <rgbColor rgb="FFD9EAD3"/>
      <rgbColor rgb="FFFFEB9C"/>
      <rgbColor rgb="FFF2F2F2"/>
      <rgbColor rgb="FFFFC7CE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66"/>
      <rgbColor rgb="FF999999"/>
      <rgbColor rgb="FF1F3864"/>
      <rgbColor rgb="FF339966"/>
      <rgbColor rgb="FF003300"/>
      <rgbColor rgb="FF333300"/>
      <rgbColor rgb="FF993300"/>
      <rgbColor rgb="FF993366"/>
      <rgbColor rgb="FF2F5496"/>
      <rgbColor rgb="FF20386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4"/>
  <sheetViews>
    <sheetView tabSelected="1" zoomScale="115" zoomScaleNormal="115" workbookViewId="0"/>
  </sheetViews>
  <sheetFormatPr defaultColWidth="9" defaultRowHeight="16.5"/>
  <cols>
    <col min="1" max="1" width="2.25" style="1" customWidth="1"/>
    <col min="2" max="2" width="9.125" style="1" customWidth="1"/>
    <col min="3" max="3" width="9.5" style="1" customWidth="1"/>
    <col min="4" max="4" width="15.625" style="2" customWidth="1"/>
    <col min="5" max="8" width="15.625" style="3" customWidth="1"/>
    <col min="9" max="9" width="15.625" style="1" customWidth="1"/>
    <col min="10" max="11" width="13" style="1" customWidth="1"/>
    <col min="12" max="16384" width="9" style="1"/>
  </cols>
  <sheetData>
    <row r="1" spans="1:11" ht="17.25" customHeight="1">
      <c r="A1" s="1" t="s">
        <v>2563</v>
      </c>
    </row>
    <row r="2" spans="1:11" ht="39" customHeight="1">
      <c r="B2" s="175" t="s">
        <v>2561</v>
      </c>
      <c r="C2" s="175"/>
      <c r="D2" s="175"/>
      <c r="E2" s="175"/>
      <c r="F2" s="175"/>
      <c r="G2" s="175"/>
      <c r="H2" s="175"/>
      <c r="I2" s="175"/>
      <c r="J2" s="4"/>
      <c r="K2" s="4"/>
    </row>
    <row r="3" spans="1:11" ht="22.5" customHeight="1">
      <c r="B3" s="5"/>
      <c r="C3" s="5"/>
      <c r="D3" s="5"/>
      <c r="E3" s="5"/>
      <c r="F3" s="5"/>
      <c r="G3" s="5"/>
      <c r="H3" s="5"/>
      <c r="I3" s="5"/>
      <c r="J3" s="4"/>
      <c r="K3" s="4"/>
    </row>
    <row r="4" spans="1:11" ht="17.25" customHeight="1"/>
    <row r="5" spans="1:11" ht="30" customHeight="1">
      <c r="B5" s="6" t="s">
        <v>0</v>
      </c>
      <c r="C5" s="7" t="s">
        <v>1</v>
      </c>
      <c r="D5" s="8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10" t="s">
        <v>7</v>
      </c>
    </row>
    <row r="6" spans="1:11" ht="21.75" customHeight="1">
      <c r="B6" s="176" t="s">
        <v>8</v>
      </c>
      <c r="C6" s="11" t="s">
        <v>9</v>
      </c>
      <c r="D6" s="11">
        <f>COUNTIFS('폐시약,공병, 폐수 현황'!$D$9:$D$239,$C6, '폐시약,공병, 폐수 현황'!$C$9:$C$239,B6)</f>
        <v>38</v>
      </c>
      <c r="E6" s="11">
        <f>SUMIFS('폐시약,공병, 폐수 현황'!G$9:G$239,'폐시약,공병, 폐수 현황'!$C$9:$C$239,$B6, '폐시약,공병, 폐수 현황'!$D$9:$D$239,$C6)</f>
        <v>143082</v>
      </c>
      <c r="F6" s="11">
        <f>SUMIFS('폐시약,공병, 폐수 현황'!H$9:H$239,'폐시약,공병, 폐수 현황'!$C$9:$C$239,$B6, '폐시약,공병, 폐수 현황'!$D$9:$D$239,$C6)</f>
        <v>0</v>
      </c>
      <c r="G6" s="11">
        <f>SUMIFS('폐시약,공병, 폐수 현황'!I$9:I$239,'폐시약,공병, 폐수 현황'!$C$9:$C$239,$B6, '폐시약,공병, 폐수 현황'!$D$9:$D$239,$C6)</f>
        <v>32254</v>
      </c>
      <c r="H6" s="11">
        <f>SUMIFS('폐시약,공병, 폐수 현황'!J$9:J$239,'폐시약,공병, 폐수 현황'!$C$9:$C$239,$B6, '폐시약,공병, 폐수 현황'!$D$9:$D$239,$C6)</f>
        <v>446595</v>
      </c>
      <c r="I6" s="12">
        <f>SUM(E6:H6)</f>
        <v>621931</v>
      </c>
    </row>
    <row r="7" spans="1:11" ht="21.75" customHeight="1">
      <c r="B7" s="176"/>
      <c r="C7" s="13" t="s">
        <v>10</v>
      </c>
      <c r="D7" s="13">
        <f>COUNTIFS('폐시약,공병, 폐수 현황'!$D$9:$D$239,$C7, '폐시약,공병, 폐수 현황'!$C$9:$C$239,B6)</f>
        <v>24</v>
      </c>
      <c r="E7" s="13">
        <f>SUMIFS('폐시약,공병, 폐수 현황'!G$9:G$239,'폐시약,공병, 폐수 현황'!$C$9:$C$239,$B6, '폐시약,공병, 폐수 현황'!$D$9:$D$239,$C7)</f>
        <v>209263</v>
      </c>
      <c r="F7" s="13">
        <f>SUMIFS('폐시약,공병, 폐수 현황'!H$9:H$239,'폐시약,공병, 폐수 현황'!$C$9:$C$239,$B6, '폐시약,공병, 폐수 현황'!$D$9:$D$239,$C7)</f>
        <v>0</v>
      </c>
      <c r="G7" s="13">
        <f>SUMIFS('폐시약,공병, 폐수 현황'!I$9:I$239,'폐시약,공병, 폐수 현황'!$C$9:$C$239,$B6, '폐시약,공병, 폐수 현황'!$D$9:$D$239,$C7)</f>
        <v>29223</v>
      </c>
      <c r="H7" s="13">
        <f>SUMIFS('폐시약,공병, 폐수 현황'!J$9:J$239,'폐시약,공병, 폐수 현황'!$C$9:$C$239,$B6, '폐시약,공병, 폐수 현황'!$D$9:$D$239,$C7)</f>
        <v>553396</v>
      </c>
      <c r="I7" s="14">
        <f>SUM(E7:H7)</f>
        <v>791882</v>
      </c>
    </row>
    <row r="8" spans="1:11" ht="24.75" customHeight="1">
      <c r="B8" s="176"/>
      <c r="C8" s="15" t="s">
        <v>11</v>
      </c>
      <c r="D8" s="16">
        <f t="shared" ref="D8:I8" si="0">SUBTOTAL(9,D6:D7)</f>
        <v>62</v>
      </c>
      <c r="E8" s="16">
        <f t="shared" si="0"/>
        <v>352345</v>
      </c>
      <c r="F8" s="16">
        <f t="shared" si="0"/>
        <v>0</v>
      </c>
      <c r="G8" s="16">
        <f t="shared" si="0"/>
        <v>61477</v>
      </c>
      <c r="H8" s="16">
        <f t="shared" si="0"/>
        <v>999991</v>
      </c>
      <c r="I8" s="17">
        <f t="shared" si="0"/>
        <v>1413813</v>
      </c>
    </row>
    <row r="9" spans="1:11" ht="21.75" customHeight="1">
      <c r="B9" s="177" t="s">
        <v>12</v>
      </c>
      <c r="C9" s="18" t="s">
        <v>9</v>
      </c>
      <c r="D9" s="18">
        <f>COUNTIFS('폐시약,공병, 폐수 현황'!$D$9:$D$239,$C9, '폐시약,공병, 폐수 현황'!$C$9:$C$239,B9)</f>
        <v>28</v>
      </c>
      <c r="E9" s="18">
        <f>SUMIFS('폐시약,공병, 폐수 현황'!G$9:G$239,'폐시약,공병, 폐수 현황'!$C$9:$C$239,$B9, '폐시약,공병, 폐수 현황'!$D$9:$D$239,$C9)</f>
        <v>122564</v>
      </c>
      <c r="F9" s="18">
        <f>SUMIFS('폐시약,공병, 폐수 현황'!H$9:H$239,'폐시약,공병, 폐수 현황'!$C$9:$C$239,$B9, '폐시약,공병, 폐수 현황'!$D$9:$D$239,$C9)</f>
        <v>0</v>
      </c>
      <c r="G9" s="18">
        <f>SUMIFS('폐시약,공병, 폐수 현황'!I$9:I$239,'폐시약,공병, 폐수 현황'!$C$9:$C$239,$B9, '폐시약,공병, 폐수 현황'!$D$9:$D$239,$C9)</f>
        <v>33850</v>
      </c>
      <c r="H9" s="18">
        <f>SUMIFS('폐시약,공병, 폐수 현황'!J$9:J$239,'폐시약,공병, 폐수 현황'!$C$9:$C$239,$B9, '폐시약,공병, 폐수 현황'!$D$9:$D$239,$C9)</f>
        <v>306280</v>
      </c>
      <c r="I9" s="19">
        <f>SUM(E9:H9)</f>
        <v>462694</v>
      </c>
    </row>
    <row r="10" spans="1:11" ht="21.75" customHeight="1">
      <c r="B10" s="177"/>
      <c r="C10" s="13" t="s">
        <v>10</v>
      </c>
      <c r="D10" s="13">
        <f>COUNTIFS('폐시약,공병, 폐수 현황'!$D$9:$D$239,$C10, '폐시약,공병, 폐수 현황'!$C$9:$C$239,B9)</f>
        <v>16</v>
      </c>
      <c r="E10" s="13">
        <f>SUMIFS('폐시약,공병, 폐수 현황'!G$9:G$239,'폐시약,공병, 폐수 현황'!$C$9:$C$239,$B9, '폐시약,공병, 폐수 현황'!$D$9:$D$239,$C10)</f>
        <v>164867</v>
      </c>
      <c r="F10" s="13">
        <f>SUMIFS('폐시약,공병, 폐수 현황'!H$9:H$239,'폐시약,공병, 폐수 현황'!$C$9:$C$239,$B9, '폐시약,공병, 폐수 현황'!$D$9:$D$239,$C10)</f>
        <v>0</v>
      </c>
      <c r="G10" s="13">
        <f>SUMIFS('폐시약,공병, 폐수 현황'!I$9:I$239,'폐시약,공병, 폐수 현황'!$C$9:$C$239,$B9, '폐시약,공병, 폐수 현황'!$D$9:$D$239,$C10)</f>
        <v>11877</v>
      </c>
      <c r="H10" s="13">
        <f>SUMIFS('폐시약,공병, 폐수 현황'!J$9:J$239,'폐시약,공병, 폐수 현황'!$C$9:$C$239,$B9, '폐시약,공병, 폐수 현황'!$D$9:$D$239,$C10)</f>
        <v>211150</v>
      </c>
      <c r="I10" s="14">
        <f>SUM(E10:H10)</f>
        <v>387894</v>
      </c>
    </row>
    <row r="11" spans="1:11" ht="24.75" customHeight="1">
      <c r="B11" s="177"/>
      <c r="C11" s="20" t="s">
        <v>11</v>
      </c>
      <c r="D11" s="21">
        <f t="shared" ref="D11:I11" si="1">SUBTOTAL(9,D9:D10)</f>
        <v>44</v>
      </c>
      <c r="E11" s="21">
        <f t="shared" si="1"/>
        <v>287431</v>
      </c>
      <c r="F11" s="21">
        <f t="shared" si="1"/>
        <v>0</v>
      </c>
      <c r="G11" s="21">
        <f t="shared" si="1"/>
        <v>45727</v>
      </c>
      <c r="H11" s="21">
        <f t="shared" si="1"/>
        <v>517430</v>
      </c>
      <c r="I11" s="22">
        <f t="shared" si="1"/>
        <v>850588</v>
      </c>
    </row>
    <row r="12" spans="1:11" ht="21.75" customHeight="1">
      <c r="B12" s="176" t="s">
        <v>13</v>
      </c>
      <c r="C12" s="11" t="s">
        <v>9</v>
      </c>
      <c r="D12" s="11">
        <f>COUNTIFS('폐시약,공병, 폐수 현황'!$D$9:$D$239,$C12, '폐시약,공병, 폐수 현황'!$C$9:$C$239,B12)</f>
        <v>25</v>
      </c>
      <c r="E12" s="11">
        <f>SUMIFS('폐시약,공병, 폐수 현황'!G$9:G$239,'폐시약,공병, 폐수 현황'!$C$9:$C$239,$B12, '폐시약,공병, 폐수 현황'!$D$9:$D$239,$C12)</f>
        <v>106533</v>
      </c>
      <c r="F12" s="11">
        <f>SUMIFS('폐시약,공병, 폐수 현황'!H$9:H$239,'폐시약,공병, 폐수 현황'!$C$9:$C$239,$B12, '폐시약,공병, 폐수 현황'!$D$9:$D$239,$C12)</f>
        <v>0</v>
      </c>
      <c r="G12" s="11">
        <f>SUMIFS('폐시약,공병, 폐수 현황'!I$9:I$239,'폐시약,공병, 폐수 현황'!$C$9:$C$239,$B12, '폐시약,공병, 폐수 현황'!$D$9:$D$239,$C12)</f>
        <v>26561</v>
      </c>
      <c r="H12" s="11">
        <f>SUMIFS('폐시약,공병, 폐수 현황'!J$9:J$239,'폐시약,공병, 폐수 현황'!$C$9:$C$239,$B12, '폐시약,공병, 폐수 현황'!$D$9:$D$239,$C12)</f>
        <v>297380</v>
      </c>
      <c r="I12" s="12">
        <f>SUM(E12:H12)</f>
        <v>430474</v>
      </c>
    </row>
    <row r="13" spans="1:11" ht="21.75" customHeight="1">
      <c r="B13" s="176"/>
      <c r="C13" s="13" t="s">
        <v>10</v>
      </c>
      <c r="D13" s="13">
        <f>COUNTIFS('폐시약,공병, 폐수 현황'!$D$9:$D$239,$C13, '폐시약,공병, 폐수 현황'!$C$9:$C$239,B12)</f>
        <v>16</v>
      </c>
      <c r="E13" s="13">
        <f>SUMIFS('폐시약,공병, 폐수 현황'!G$9:G$239,'폐시약,공병, 폐수 현황'!$C$9:$C$239,$B12, '폐시약,공병, 폐수 현황'!$D$9:$D$239,$C13)</f>
        <v>192425</v>
      </c>
      <c r="F13" s="13">
        <f>SUMIFS('폐시약,공병, 폐수 현황'!H$9:H$239,'폐시약,공병, 폐수 현황'!$C$9:$C$239,$B12, '폐시약,공병, 폐수 현황'!$D$9:$D$239,$C13)</f>
        <v>0</v>
      </c>
      <c r="G13" s="13">
        <f>SUMIFS('폐시약,공병, 폐수 현황'!I$9:I$239,'폐시약,공병, 폐수 현황'!$C$9:$C$239,$B12, '폐시약,공병, 폐수 현황'!$D$9:$D$239,$C13)</f>
        <v>22913</v>
      </c>
      <c r="H13" s="13">
        <f>SUMIFS('폐시약,공병, 폐수 현황'!J$9:J$239,'폐시약,공병, 폐수 현황'!$C$9:$C$239,$B12, '폐시약,공병, 폐수 현황'!$D$9:$D$239,$C13)</f>
        <v>221300</v>
      </c>
      <c r="I13" s="14">
        <f>SUM(E13:H13)</f>
        <v>436638</v>
      </c>
    </row>
    <row r="14" spans="1:11" ht="24.75" customHeight="1">
      <c r="B14" s="176"/>
      <c r="C14" s="15" t="s">
        <v>11</v>
      </c>
      <c r="D14" s="16">
        <f t="shared" ref="D14:I14" si="2">SUBTOTAL(9,D12:D13)</f>
        <v>41</v>
      </c>
      <c r="E14" s="16">
        <f t="shared" si="2"/>
        <v>298958</v>
      </c>
      <c r="F14" s="16">
        <f t="shared" si="2"/>
        <v>0</v>
      </c>
      <c r="G14" s="16">
        <f t="shared" si="2"/>
        <v>49474</v>
      </c>
      <c r="H14" s="16">
        <f t="shared" si="2"/>
        <v>518680</v>
      </c>
      <c r="I14" s="17">
        <f t="shared" si="2"/>
        <v>867112</v>
      </c>
    </row>
    <row r="15" spans="1:11" ht="21.75" customHeight="1">
      <c r="B15" s="177" t="s">
        <v>14</v>
      </c>
      <c r="C15" s="18" t="s">
        <v>9</v>
      </c>
      <c r="D15" s="18">
        <f>COUNTIFS('폐시약,공병, 폐수 현황'!$D$9:$D$239,$C15, '폐시약,공병, 폐수 현황'!$C$9:$C$239,B15)</f>
        <v>13</v>
      </c>
      <c r="E15" s="18">
        <f>SUMIFS('폐시약,공병, 폐수 현황'!G$9:G$239,'폐시약,공병, 폐수 현황'!$C$9:$C$239,$B15, '폐시약,공병, 폐수 현황'!$D$9:$D$239,$C15)</f>
        <v>28815</v>
      </c>
      <c r="F15" s="18">
        <f>SUMIFS('폐시약,공병, 폐수 현황'!H$9:H$239,'폐시약,공병, 폐수 현황'!$C$9:$C$239,$B15, '폐시약,공병, 폐수 현황'!$D$9:$D$239,$C15)</f>
        <v>0</v>
      </c>
      <c r="G15" s="18">
        <f>SUMIFS('폐시약,공병, 폐수 현황'!I$9:I$239,'폐시약,공병, 폐수 현황'!$C$9:$C$239,$B15, '폐시약,공병, 폐수 현황'!$D$9:$D$239,$C15)</f>
        <v>15092</v>
      </c>
      <c r="H15" s="18">
        <f>SUMIFS('폐시약,공병, 폐수 현황'!J$9:J$239,'폐시약,공병, 폐수 현황'!$C$9:$C$239,$B15, '폐시약,공병, 폐수 현황'!$D$9:$D$239,$C15)</f>
        <v>204500</v>
      </c>
      <c r="I15" s="19">
        <f>SUM(E15:H15)</f>
        <v>248407</v>
      </c>
    </row>
    <row r="16" spans="1:11" ht="21.75" customHeight="1">
      <c r="B16" s="177"/>
      <c r="C16" s="13" t="s">
        <v>10</v>
      </c>
      <c r="D16" s="13">
        <f>COUNTIFS('폐시약,공병, 폐수 현황'!$D$9:$D$239,$C16, '폐시약,공병, 폐수 현황'!$C$9:$C$239,B15)</f>
        <v>6</v>
      </c>
      <c r="E16" s="13">
        <f>SUMIFS('폐시약,공병, 폐수 현황'!G$9:G$239,'폐시약,공병, 폐수 현황'!$C$9:$C$239,$B15, '폐시약,공병, 폐수 현황'!$D$9:$D$239,$C16)</f>
        <v>31500</v>
      </c>
      <c r="F16" s="13">
        <f>SUMIFS('폐시약,공병, 폐수 현황'!H$9:H$239,'폐시약,공병, 폐수 현황'!$C$9:$C$239,$B15, '폐시약,공병, 폐수 현황'!$D$9:$D$239,$C16)</f>
        <v>0</v>
      </c>
      <c r="G16" s="13">
        <f>SUMIFS('폐시약,공병, 폐수 현황'!I$9:I$239,'폐시약,공병, 폐수 현황'!$C$9:$C$239,$B15, '폐시약,공병, 폐수 현황'!$D$9:$D$239,$C16)</f>
        <v>4836</v>
      </c>
      <c r="H16" s="13">
        <f>SUMIFS('폐시약,공병, 폐수 현황'!J$9:J$239,'폐시약,공병, 폐수 현황'!$C$9:$C$239,$B15, '폐시약,공병, 폐수 현황'!$D$9:$D$239,$C16)</f>
        <v>65550</v>
      </c>
      <c r="I16" s="14">
        <f>SUM(E16:H16)</f>
        <v>101886</v>
      </c>
    </row>
    <row r="17" spans="2:9" ht="24.75" customHeight="1">
      <c r="B17" s="177"/>
      <c r="C17" s="20" t="s">
        <v>11</v>
      </c>
      <c r="D17" s="21">
        <f t="shared" ref="D17:I17" si="3">SUBTOTAL(9,D15:D16)</f>
        <v>19</v>
      </c>
      <c r="E17" s="21">
        <f t="shared" si="3"/>
        <v>60315</v>
      </c>
      <c r="F17" s="21">
        <f t="shared" si="3"/>
        <v>0</v>
      </c>
      <c r="G17" s="21">
        <f t="shared" si="3"/>
        <v>19928</v>
      </c>
      <c r="H17" s="21">
        <f t="shared" si="3"/>
        <v>270050</v>
      </c>
      <c r="I17" s="22">
        <f t="shared" si="3"/>
        <v>350293</v>
      </c>
    </row>
    <row r="18" spans="2:9" ht="21.75" customHeight="1">
      <c r="B18" s="176" t="s">
        <v>15</v>
      </c>
      <c r="C18" s="11" t="s">
        <v>9</v>
      </c>
      <c r="D18" s="11">
        <f>COUNTIFS('폐시약,공병, 폐수 현황'!$D$9:$D$239,$C18, '폐시약,공병, 폐수 현황'!$C$9:$C$239,B18)</f>
        <v>1</v>
      </c>
      <c r="E18" s="11">
        <f>SUMIFS('폐시약,공병, 폐수 현황'!G$9:G$239,'폐시약,공병, 폐수 현황'!$C$9:$C$239,$B18, '폐시약,공병, 폐수 현황'!$D$9:$D$239,$C18)</f>
        <v>0</v>
      </c>
      <c r="F18" s="11">
        <f>SUMIFS('폐시약,공병, 폐수 현황'!H$9:H$239,'폐시약,공병, 폐수 현황'!$C$9:$C$239,$B18, '폐시약,공병, 폐수 현황'!$D$9:$D$239,$C18)</f>
        <v>21400</v>
      </c>
      <c r="G18" s="11">
        <f>SUMIFS('폐시약,공병, 폐수 현황'!I$9:I$239,'폐시약,공병, 폐수 현황'!$C$9:$C$239,$B18, '폐시약,공병, 폐수 현황'!$D$9:$D$239,$C18)</f>
        <v>0</v>
      </c>
      <c r="H18" s="11">
        <f>SUMIFS('폐시약,공병, 폐수 현황'!J$9:J$239,'폐시약,공병, 폐수 현황'!$C$9:$C$239,$B18, '폐시약,공병, 폐수 현황'!$D$9:$D$239,$C18)</f>
        <v>0</v>
      </c>
      <c r="I18" s="12">
        <f>SUM(E18:H18)</f>
        <v>21400</v>
      </c>
    </row>
    <row r="19" spans="2:9" ht="21.75" customHeight="1">
      <c r="B19" s="176"/>
      <c r="C19" s="13" t="s">
        <v>10</v>
      </c>
      <c r="D19" s="13">
        <f>COUNTIFS('폐시약,공병, 폐수 현황'!$D$9:$D$239,$C19, '폐시약,공병, 폐수 현황'!$C$9:$C$239,B18)</f>
        <v>0</v>
      </c>
      <c r="E19" s="13">
        <f>SUMIFS('폐시약,공병, 폐수 현황'!G$9:G$239,'폐시약,공병, 폐수 현황'!$C$9:$C$239,$B18, '폐시약,공병, 폐수 현황'!$D$9:$D$239,$C19)</f>
        <v>0</v>
      </c>
      <c r="F19" s="13">
        <f>SUMIFS('폐시약,공병, 폐수 현황'!H$9:H$239,'폐시약,공병, 폐수 현황'!$C$9:$C$239,$B18, '폐시약,공병, 폐수 현황'!$D$9:$D$239,$C19)</f>
        <v>0</v>
      </c>
      <c r="G19" s="13">
        <f>SUMIFS('폐시약,공병, 폐수 현황'!I$9:I$239,'폐시약,공병, 폐수 현황'!$C$9:$C$239,$B18, '폐시약,공병, 폐수 현황'!$D$9:$D$239,$C19)</f>
        <v>0</v>
      </c>
      <c r="H19" s="13">
        <f>SUMIFS('폐시약,공병, 폐수 현황'!J$9:J$239,'폐시약,공병, 폐수 현황'!$C$9:$C$239,$B18, '폐시약,공병, 폐수 현황'!$D$9:$D$239,$C19)</f>
        <v>0</v>
      </c>
      <c r="I19" s="14">
        <f>SUM(E19:H19)</f>
        <v>0</v>
      </c>
    </row>
    <row r="20" spans="2:9" ht="24.75" customHeight="1">
      <c r="B20" s="176"/>
      <c r="C20" s="15" t="s">
        <v>11</v>
      </c>
      <c r="D20" s="16">
        <f t="shared" ref="D20:I20" si="4">SUBTOTAL(9,D18:D19)</f>
        <v>1</v>
      </c>
      <c r="E20" s="16">
        <f t="shared" si="4"/>
        <v>0</v>
      </c>
      <c r="F20" s="16">
        <f t="shared" si="4"/>
        <v>21400</v>
      </c>
      <c r="G20" s="16">
        <f t="shared" si="4"/>
        <v>0</v>
      </c>
      <c r="H20" s="16">
        <f t="shared" si="4"/>
        <v>0</v>
      </c>
      <c r="I20" s="17">
        <f t="shared" si="4"/>
        <v>21400</v>
      </c>
    </row>
    <row r="21" spans="2:9" ht="21.75" customHeight="1">
      <c r="B21" s="177" t="s">
        <v>16</v>
      </c>
      <c r="C21" s="18" t="s">
        <v>17</v>
      </c>
      <c r="D21" s="18">
        <f>COUNTIFS('폐시약,공병, 폐수 현황'!$D$9:$D$239,$C21, '폐시약,공병, 폐수 현황'!$C$9:$C$239,B21)</f>
        <v>62</v>
      </c>
      <c r="E21" s="18">
        <f>SUMIFS('폐시약,공병, 폐수 현황'!G$9:G$239,'폐시약,공병, 폐수 현황'!$C$9:$C$239,$B21, '폐시약,공병, 폐수 현황'!$D$9:$D$239,$C21)</f>
        <v>692890</v>
      </c>
      <c r="F21" s="18">
        <f>SUMIFS('폐시약,공병, 폐수 현황'!H$9:H$239,'폐시약,공병, 폐수 현황'!$C$9:$C$239,$B21, '폐시약,공병, 폐수 현황'!$D$9:$D$239,$C21)</f>
        <v>0</v>
      </c>
      <c r="G21" s="18">
        <f>SUMIFS('폐시약,공병, 폐수 현황'!I$9:I$239,'폐시약,공병, 폐수 현황'!$C$9:$C$239,$B21, '폐시약,공병, 폐수 현황'!$D$9:$D$239,$C21)</f>
        <v>160396</v>
      </c>
      <c r="H21" s="18">
        <f>SUMIFS('폐시약,공병, 폐수 현황'!J$9:J$239,'폐시약,공병, 폐수 현황'!$C$9:$C$239,$B21, '폐시약,공병, 폐수 현황'!$D$9:$D$239,$C21)</f>
        <v>2427000</v>
      </c>
      <c r="I21" s="19">
        <f>SUM(E21:H21)</f>
        <v>3280286</v>
      </c>
    </row>
    <row r="22" spans="2:9" ht="21.75" customHeight="1">
      <c r="B22" s="177"/>
      <c r="C22" s="11" t="s">
        <v>18</v>
      </c>
      <c r="D22" s="11">
        <f>COUNTIFS('폐시약,공병, 폐수 현황'!$D$9:$D$239,$C22, '폐시약,공병, 폐수 현황'!$C$9:$C$239,B21)</f>
        <v>1</v>
      </c>
      <c r="E22" s="11">
        <f>SUMIFS('폐시약,공병, 폐수 현황'!G$9:G$239,'폐시약,공병, 폐수 현황'!$C$9:$C$239,$B21, '폐시약,공병, 폐수 현황'!$D$9:$D$239,$C22)</f>
        <v>207</v>
      </c>
      <c r="F22" s="11">
        <f>SUMIFS('폐시약,공병, 폐수 현황'!H$9:H$239,'폐시약,공병, 폐수 현황'!$C$9:$C$239,$B21, '폐시약,공병, 폐수 현황'!$D$9:$D$239,$C22)</f>
        <v>0</v>
      </c>
      <c r="G22" s="11">
        <f>SUMIFS('폐시약,공병, 폐수 현황'!I$9:I$239,'폐시약,공병, 폐수 현황'!$C$9:$C$239,$B21, '폐시약,공병, 폐수 현황'!$D$9:$D$239,$C22)</f>
        <v>0</v>
      </c>
      <c r="H22" s="11">
        <f>SUMIFS('폐시약,공병, 폐수 현황'!J$9:J$239,'폐시약,공병, 폐수 현황'!$C$9:$C$239,$B21, '폐시약,공병, 폐수 현황'!$D$9:$D$239,$C22)</f>
        <v>0</v>
      </c>
      <c r="I22" s="12">
        <f>SUM(E22:H22)</f>
        <v>207</v>
      </c>
    </row>
    <row r="23" spans="2:9" ht="21.75" customHeight="1">
      <c r="B23" s="177"/>
      <c r="C23" s="23" t="s">
        <v>19</v>
      </c>
      <c r="D23" s="23">
        <f>COUNTIFS('폐시약,공병, 폐수 현황'!$D$9:$D$239,$C23, '폐시약,공병, 폐수 현황'!$C$9:$C$239,B21)</f>
        <v>1</v>
      </c>
      <c r="E23" s="23">
        <f>SUMIFS('폐시약,공병, 폐수 현황'!G$9:G$239,'폐시약,공병, 폐수 현황'!$C$9:$C$239,$B21, '폐시약,공병, 폐수 현황'!$D$9:$D$239,$C23)</f>
        <v>3930</v>
      </c>
      <c r="F23" s="23">
        <f>SUMIFS('폐시약,공병, 폐수 현황'!H$9:H$239,'폐시약,공병, 폐수 현황'!$C$9:$C$239,$B21, '폐시약,공병, 폐수 현황'!$D$9:$D$239,$C23)</f>
        <v>0</v>
      </c>
      <c r="G23" s="23">
        <f>SUMIFS('폐시약,공병, 폐수 현황'!I$9:I$239,'폐시약,공병, 폐수 현황'!$C$9:$C$239,$B21, '폐시약,공병, 폐수 현황'!$D$9:$D$239,$C23)</f>
        <v>23200</v>
      </c>
      <c r="H23" s="23">
        <f>SUMIFS('폐시약,공병, 폐수 현황'!J$9:J$239,'폐시약,공병, 폐수 현황'!$C$9:$C$239,$B21, '폐시약,공병, 폐수 현황'!$D$9:$D$239,$C23)</f>
        <v>50000</v>
      </c>
      <c r="I23" s="24">
        <f>SUM(E23:H23)</f>
        <v>77130</v>
      </c>
    </row>
    <row r="24" spans="2:9" ht="24.75" customHeight="1">
      <c r="B24" s="177"/>
      <c r="C24" s="20" t="s">
        <v>11</v>
      </c>
      <c r="D24" s="21">
        <f t="shared" ref="D24:I24" si="5">SUBTOTAL(9,D21:D23)</f>
        <v>64</v>
      </c>
      <c r="E24" s="21">
        <f t="shared" si="5"/>
        <v>697027</v>
      </c>
      <c r="F24" s="21">
        <f t="shared" si="5"/>
        <v>0</v>
      </c>
      <c r="G24" s="21">
        <f t="shared" si="5"/>
        <v>183596</v>
      </c>
      <c r="H24" s="21">
        <f t="shared" si="5"/>
        <v>2477000</v>
      </c>
      <c r="I24" s="22">
        <f t="shared" si="5"/>
        <v>3357623</v>
      </c>
    </row>
    <row r="25" spans="2:9" ht="30" customHeight="1">
      <c r="B25" s="178" t="s">
        <v>20</v>
      </c>
      <c r="C25" s="178"/>
      <c r="D25" s="25">
        <f t="shared" ref="D25:I25" si="6">SUBTOTAL(9,D6:D24)</f>
        <v>231</v>
      </c>
      <c r="E25" s="25">
        <f t="shared" si="6"/>
        <v>1696076</v>
      </c>
      <c r="F25" s="25">
        <f t="shared" si="6"/>
        <v>21400</v>
      </c>
      <c r="G25" s="25">
        <f t="shared" si="6"/>
        <v>360202</v>
      </c>
      <c r="H25" s="25">
        <f t="shared" si="6"/>
        <v>4783151</v>
      </c>
      <c r="I25" s="26">
        <f t="shared" si="6"/>
        <v>6860829</v>
      </c>
    </row>
    <row r="26" spans="2:9" ht="35.25" customHeight="1"/>
    <row r="27" spans="2:9" ht="17.25" customHeight="1"/>
    <row r="28" spans="2:9" ht="35.25" customHeight="1">
      <c r="B28" s="179" t="s">
        <v>21</v>
      </c>
      <c r="C28" s="179"/>
      <c r="D28" s="27" t="s">
        <v>22</v>
      </c>
      <c r="E28" s="9" t="s">
        <v>3</v>
      </c>
      <c r="F28" s="9" t="s">
        <v>4</v>
      </c>
      <c r="G28" s="9" t="s">
        <v>5</v>
      </c>
      <c r="H28" s="28" t="s">
        <v>6</v>
      </c>
      <c r="I28" s="29" t="s">
        <v>7</v>
      </c>
    </row>
    <row r="29" spans="2:9" ht="24.75" customHeight="1">
      <c r="B29" s="180" t="s">
        <v>9</v>
      </c>
      <c r="C29" s="180"/>
      <c r="D29" s="30">
        <f>COUNTIFS('폐시약,공병, 폐수 현황'!$D$9:$D$239,$B29)</f>
        <v>105</v>
      </c>
      <c r="E29" s="11">
        <f>SUMIFS('폐시약,공병, 폐수 현황'!G$9:G$239,'폐시약,공병, 폐수 현황'!$D$9:$D$239,$B29)</f>
        <v>400994</v>
      </c>
      <c r="F29" s="11">
        <f>SUMIFS('폐시약,공병, 폐수 현황'!H$9:H$239,'폐시약,공병, 폐수 현황'!$D$9:$D$239,$B29)</f>
        <v>21400</v>
      </c>
      <c r="G29" s="11">
        <f>SUMIFS('폐시약,공병, 폐수 현황'!I$9:I$239,'폐시약,공병, 폐수 현황'!$D$9:$D$239,$B29)</f>
        <v>107757</v>
      </c>
      <c r="H29" s="31">
        <f>SUMIFS('폐시약,공병, 폐수 현황'!J$9:J$239,'폐시약,공병, 폐수 현황'!$D$9:$D$239,$B29)</f>
        <v>1254755</v>
      </c>
      <c r="I29" s="32">
        <f>SUM(E29:H29)</f>
        <v>1784906</v>
      </c>
    </row>
    <row r="30" spans="2:9" ht="24.75" customHeight="1">
      <c r="B30" s="181" t="s">
        <v>10</v>
      </c>
      <c r="C30" s="181"/>
      <c r="D30" s="33">
        <f>COUNTIFS('폐시약,공병, 폐수 현황'!$D$9:$D$239,$B30)</f>
        <v>62</v>
      </c>
      <c r="E30" s="23">
        <f>SUMIFS('폐시약,공병, 폐수 현황'!G$9:G$239,'폐시약,공병, 폐수 현황'!$D$9:$D$239,$B30)</f>
        <v>598055</v>
      </c>
      <c r="F30" s="23">
        <f>SUMIFS('폐시약,공병, 폐수 현황'!H$9:H$239,'폐시약,공병, 폐수 현황'!$D$9:$D$239,$B30)</f>
        <v>0</v>
      </c>
      <c r="G30" s="23">
        <f>SUMIFS('폐시약,공병, 폐수 현황'!I$9:I$239,'폐시약,공병, 폐수 현황'!$D$9:$D$239,$B30)</f>
        <v>68849</v>
      </c>
      <c r="H30" s="34">
        <f>SUMIFS('폐시약,공병, 폐수 현황'!J$9:J$239,'폐시약,공병, 폐수 현황'!$D$9:$D$239,$B30)</f>
        <v>1051396</v>
      </c>
      <c r="I30" s="35">
        <f>SUM(E30:H30)</f>
        <v>1718300</v>
      </c>
    </row>
    <row r="31" spans="2:9" ht="24.75" customHeight="1">
      <c r="B31" s="181" t="s">
        <v>17</v>
      </c>
      <c r="C31" s="181"/>
      <c r="D31" s="33">
        <f>COUNTIFS('폐시약,공병, 폐수 현황'!$D$9:$D$239,$B31)</f>
        <v>62</v>
      </c>
      <c r="E31" s="23">
        <f>SUMIFS('폐시약,공병, 폐수 현황'!G$9:G$239,'폐시약,공병, 폐수 현황'!$D$9:$D$239,$B31)</f>
        <v>692890</v>
      </c>
      <c r="F31" s="23">
        <f>SUMIFS('폐시약,공병, 폐수 현황'!H$9:H$239,'폐시약,공병, 폐수 현황'!$D$9:$D$239,$B31)</f>
        <v>0</v>
      </c>
      <c r="G31" s="23">
        <f>SUMIFS('폐시약,공병, 폐수 현황'!I$9:I$239,'폐시약,공병, 폐수 현황'!$D$9:$D$239,$B31)</f>
        <v>160396</v>
      </c>
      <c r="H31" s="34">
        <f>SUMIFS('폐시약,공병, 폐수 현황'!J$9:J$239,'폐시약,공병, 폐수 현황'!$D$9:$D$239,$B31)</f>
        <v>2427000</v>
      </c>
      <c r="I31" s="35">
        <f>SUM(E31:H31)</f>
        <v>3280286</v>
      </c>
    </row>
    <row r="32" spans="2:9" ht="24.75" customHeight="1">
      <c r="B32" s="181" t="s">
        <v>18</v>
      </c>
      <c r="C32" s="181"/>
      <c r="D32" s="33">
        <f>COUNTIFS('폐시약,공병, 폐수 현황'!$D$9:$D$239,$B32)</f>
        <v>1</v>
      </c>
      <c r="E32" s="23">
        <f>SUMIFS('폐시약,공병, 폐수 현황'!G$9:G$239,'폐시약,공병, 폐수 현황'!$D$9:$D$239,$B32)</f>
        <v>207</v>
      </c>
      <c r="F32" s="23">
        <f>SUMIFS('폐시약,공병, 폐수 현황'!H$9:H$239,'폐시약,공병, 폐수 현황'!$D$9:$D$239,$B32)</f>
        <v>0</v>
      </c>
      <c r="G32" s="23">
        <f>SUMIFS('폐시약,공병, 폐수 현황'!I$9:I$239,'폐시약,공병, 폐수 현황'!$D$9:$D$239,$B32)</f>
        <v>0</v>
      </c>
      <c r="H32" s="34">
        <f>SUMIFS('폐시약,공병, 폐수 현황'!J$9:J$239,'폐시약,공병, 폐수 현황'!$D$9:$D$239,$B32)</f>
        <v>0</v>
      </c>
      <c r="I32" s="35">
        <f>SUM(E32:H32)</f>
        <v>207</v>
      </c>
    </row>
    <row r="33" spans="2:9" ht="24.75" customHeight="1" thickBot="1">
      <c r="B33" s="182" t="s">
        <v>19</v>
      </c>
      <c r="C33" s="182"/>
      <c r="D33" s="172">
        <f>COUNTIFS('폐시약,공병, 폐수 현황'!$D$9:$D$239,$B33)</f>
        <v>1</v>
      </c>
      <c r="E33" s="13">
        <f>SUMIFS('폐시약,공병, 폐수 현황'!G$9:G$239,'폐시약,공병, 폐수 현황'!$D$9:$D$239,$B33)</f>
        <v>3930</v>
      </c>
      <c r="F33" s="13">
        <f>SUMIFS('폐시약,공병, 폐수 현황'!H$9:H$239,'폐시약,공병, 폐수 현황'!$D$9:$D$239,$B33)</f>
        <v>0</v>
      </c>
      <c r="G33" s="13">
        <f>SUMIFS('폐시약,공병, 폐수 현황'!I$9:I$239,'폐시약,공병, 폐수 현황'!$D$9:$D$239,$B33)</f>
        <v>23200</v>
      </c>
      <c r="H33" s="173">
        <f>SUMIFS('폐시약,공병, 폐수 현황'!J$9:J$239,'폐시약,공병, 폐수 현황'!$D$9:$D$239,$B33)</f>
        <v>50000</v>
      </c>
      <c r="I33" s="174">
        <f>SUM(E33:H33)</f>
        <v>77130</v>
      </c>
    </row>
    <row r="34" spans="2:9" ht="30" customHeight="1" thickBot="1">
      <c r="B34" s="183" t="s">
        <v>20</v>
      </c>
      <c r="C34" s="183"/>
      <c r="D34" s="36">
        <f t="shared" ref="D34:I34" si="7">SUM(D29:D33)</f>
        <v>231</v>
      </c>
      <c r="E34" s="37">
        <f t="shared" si="7"/>
        <v>1696076</v>
      </c>
      <c r="F34" s="37">
        <f t="shared" si="7"/>
        <v>21400</v>
      </c>
      <c r="G34" s="37">
        <f t="shared" si="7"/>
        <v>360202</v>
      </c>
      <c r="H34" s="38">
        <f t="shared" si="7"/>
        <v>4783151</v>
      </c>
      <c r="I34" s="39">
        <f t="shared" si="7"/>
        <v>6860829</v>
      </c>
    </row>
  </sheetData>
  <mergeCells count="15">
    <mergeCell ref="B30:C30"/>
    <mergeCell ref="B31:C31"/>
    <mergeCell ref="B32:C32"/>
    <mergeCell ref="B33:C33"/>
    <mergeCell ref="B34:C34"/>
    <mergeCell ref="B18:B20"/>
    <mergeCell ref="B21:B24"/>
    <mergeCell ref="B25:C25"/>
    <mergeCell ref="B28:C28"/>
    <mergeCell ref="B29:C29"/>
    <mergeCell ref="B2:I2"/>
    <mergeCell ref="B6:B8"/>
    <mergeCell ref="B9:B11"/>
    <mergeCell ref="B12:B14"/>
    <mergeCell ref="B15:B17"/>
  </mergeCells>
  <phoneticPr fontId="28" type="noConversion"/>
  <pageMargins left="0.25" right="0.25" top="0.75" bottom="0.75" header="0.511811023622047" footer="0.511811023622047"/>
  <pageSetup paperSize="9" scale="79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2CC"/>
    <pageSetUpPr fitToPage="1"/>
  </sheetPr>
  <dimension ref="A1:O240"/>
  <sheetViews>
    <sheetView showGridLines="0" topLeftCell="B1" zoomScale="85" zoomScaleNormal="85" workbookViewId="0">
      <pane ySplit="8" topLeftCell="A9" activePane="bottomLeft" state="frozen"/>
      <selection activeCell="B1" sqref="B1"/>
      <selection pane="bottomLeft" activeCell="M15" sqref="M15"/>
    </sheetView>
  </sheetViews>
  <sheetFormatPr defaultColWidth="9" defaultRowHeight="16.5"/>
  <cols>
    <col min="1" max="1" width="9.125" style="2" hidden="1" customWidth="1"/>
    <col min="2" max="3" width="7" style="2" customWidth="1"/>
    <col min="4" max="4" width="9.25" style="2" customWidth="1"/>
    <col min="5" max="5" width="20.375" style="40" customWidth="1"/>
    <col min="6" max="6" width="9.5" style="2" customWidth="1"/>
    <col min="7" max="10" width="15" style="41" customWidth="1"/>
    <col min="11" max="11" width="17.5" style="41" customWidth="1"/>
    <col min="12" max="12" width="11" style="2" customWidth="1"/>
    <col min="13" max="13" width="56.875" style="42" customWidth="1"/>
    <col min="14" max="16384" width="9" style="2"/>
  </cols>
  <sheetData>
    <row r="1" spans="1:15" ht="17.25" customHeight="1" thickBot="1"/>
    <row r="2" spans="1:15" s="43" customFormat="1" ht="54.75" customHeight="1" thickBot="1">
      <c r="B2" s="186" t="s">
        <v>2562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8"/>
    </row>
    <row r="3" spans="1:15" s="43" customFormat="1" ht="18" customHeight="1" thickBot="1">
      <c r="E3" s="44"/>
      <c r="F3" s="45"/>
      <c r="G3" s="46"/>
      <c r="H3" s="46"/>
      <c r="I3" s="46"/>
      <c r="J3" s="46"/>
      <c r="K3" s="46" t="s">
        <v>23</v>
      </c>
      <c r="M3" s="47"/>
    </row>
    <row r="4" spans="1:15" s="43" customFormat="1" ht="33" customHeight="1">
      <c r="E4" s="44"/>
      <c r="F4" s="48" t="s">
        <v>24</v>
      </c>
      <c r="G4" s="49" t="s">
        <v>25</v>
      </c>
      <c r="H4" s="49" t="s">
        <v>26</v>
      </c>
      <c r="I4" s="50" t="s">
        <v>27</v>
      </c>
      <c r="J4" s="49" t="s">
        <v>28</v>
      </c>
      <c r="K4" s="51" t="s">
        <v>29</v>
      </c>
      <c r="M4" s="47"/>
    </row>
    <row r="5" spans="1:15" s="43" customFormat="1" ht="33.75" customHeight="1" thickBot="1">
      <c r="E5" s="44"/>
      <c r="F5" s="52" t="s">
        <v>30</v>
      </c>
      <c r="G5" s="53">
        <f>G6</f>
        <v>1696076</v>
      </c>
      <c r="H5" s="53">
        <f>H6</f>
        <v>21400</v>
      </c>
      <c r="I5" s="53">
        <f>I6</f>
        <v>360202</v>
      </c>
      <c r="J5" s="53">
        <f>J6</f>
        <v>4783151</v>
      </c>
      <c r="K5" s="54">
        <f>K6</f>
        <v>6860829</v>
      </c>
      <c r="M5" s="47"/>
    </row>
    <row r="6" spans="1:15" s="55" customFormat="1" ht="20.25" customHeight="1" thickBot="1">
      <c r="C6" s="56">
        <f>COUNTA(E9:E239)</f>
        <v>231</v>
      </c>
      <c r="D6" s="57"/>
      <c r="E6" s="58"/>
      <c r="F6" s="57"/>
      <c r="G6" s="59">
        <f>SUM(G9:G239)</f>
        <v>1696076</v>
      </c>
      <c r="H6" s="59">
        <f>SUM(H9:H239)</f>
        <v>21400</v>
      </c>
      <c r="I6" s="59">
        <f>SUM(I9:I239)</f>
        <v>360202</v>
      </c>
      <c r="J6" s="59">
        <f>SUM(J9:J239)</f>
        <v>4783151</v>
      </c>
      <c r="K6" s="59">
        <f>SUM(K9:K239)</f>
        <v>6860829</v>
      </c>
      <c r="M6" s="189" t="s">
        <v>23</v>
      </c>
      <c r="N6" s="189"/>
      <c r="O6" s="189"/>
    </row>
    <row r="7" spans="1:15" ht="25.5" customHeight="1" thickBot="1">
      <c r="B7" s="190" t="s">
        <v>31</v>
      </c>
      <c r="C7" s="191" t="s">
        <v>32</v>
      </c>
      <c r="D7" s="191" t="s">
        <v>1</v>
      </c>
      <c r="E7" s="192" t="s">
        <v>33</v>
      </c>
      <c r="F7" s="191" t="s">
        <v>34</v>
      </c>
      <c r="G7" s="191" t="s">
        <v>25</v>
      </c>
      <c r="H7" s="191" t="s">
        <v>26</v>
      </c>
      <c r="I7" s="191" t="s">
        <v>27</v>
      </c>
      <c r="J7" s="191" t="s">
        <v>28</v>
      </c>
      <c r="K7" s="191" t="s">
        <v>29</v>
      </c>
      <c r="L7" s="193" t="s">
        <v>35</v>
      </c>
      <c r="M7" s="194"/>
      <c r="N7" s="184" t="s">
        <v>36</v>
      </c>
      <c r="O7" s="185"/>
    </row>
    <row r="8" spans="1:15" ht="25.5" customHeight="1" thickTop="1" thickBot="1">
      <c r="A8" s="60" t="s">
        <v>37</v>
      </c>
      <c r="B8" s="190"/>
      <c r="C8" s="191"/>
      <c r="D8" s="191"/>
      <c r="E8" s="191"/>
      <c r="F8" s="191"/>
      <c r="G8" s="191"/>
      <c r="H8" s="191"/>
      <c r="I8" s="191"/>
      <c r="J8" s="191"/>
      <c r="K8" s="191"/>
      <c r="L8" s="61" t="s">
        <v>38</v>
      </c>
      <c r="M8" s="162" t="s">
        <v>39</v>
      </c>
      <c r="N8" s="163" t="s">
        <v>40</v>
      </c>
      <c r="O8" s="62" t="s">
        <v>41</v>
      </c>
    </row>
    <row r="9" spans="1:15" ht="20.100000000000001" customHeight="1" thickTop="1">
      <c r="B9" s="63">
        <v>1</v>
      </c>
      <c r="C9" s="64" t="s">
        <v>16</v>
      </c>
      <c r="D9" s="65" t="s">
        <v>19</v>
      </c>
      <c r="E9" s="66" t="s">
        <v>42</v>
      </c>
      <c r="F9" s="67" t="s">
        <v>2560</v>
      </c>
      <c r="G9" s="168">
        <v>3930</v>
      </c>
      <c r="H9" s="168">
        <v>0</v>
      </c>
      <c r="I9" s="168">
        <v>23200</v>
      </c>
      <c r="J9" s="168">
        <v>50000</v>
      </c>
      <c r="K9" s="169">
        <f t="shared" ref="K9:K72" si="0">SUM(G9:J9)</f>
        <v>77130</v>
      </c>
      <c r="L9" s="68" t="str">
        <f>VLOOKUP($E9,'학교 주소'!$B$3:$D$500,2,FALSE())</f>
        <v>수성구</v>
      </c>
      <c r="M9" s="69" t="str">
        <f>VLOOKUP($E9,'학교 주소'!$B$3:$D$500,3,FALSE())</f>
        <v>대두광역시 수성구 동대구로 172 (황금동626-1, 대구창의융합교육원)</v>
      </c>
      <c r="N9" s="164" t="s">
        <v>43</v>
      </c>
      <c r="O9" s="165" t="s">
        <v>44</v>
      </c>
    </row>
    <row r="10" spans="1:15" ht="20.100000000000001" customHeight="1">
      <c r="B10" s="63">
        <v>2</v>
      </c>
      <c r="C10" s="64" t="s">
        <v>16</v>
      </c>
      <c r="D10" s="65" t="s">
        <v>17</v>
      </c>
      <c r="E10" s="66" t="s">
        <v>45</v>
      </c>
      <c r="F10" s="67">
        <v>31</v>
      </c>
      <c r="G10" s="168">
        <v>0</v>
      </c>
      <c r="H10" s="168">
        <v>0</v>
      </c>
      <c r="I10" s="168">
        <v>5000</v>
      </c>
      <c r="J10" s="168">
        <v>35000</v>
      </c>
      <c r="K10" s="169">
        <f t="shared" si="0"/>
        <v>40000</v>
      </c>
      <c r="L10" s="68" t="str">
        <f>VLOOKUP($E10,'학교 주소'!$B$3:$D$500,2,FALSE())</f>
        <v>동구</v>
      </c>
      <c r="M10" s="69" t="str">
        <f>VLOOKUP($E10,'학교 주소'!$B$3:$D$500,3,FALSE())</f>
        <v>대구광역시 동구 금강로 65 (신서동, 강동고등학교)</v>
      </c>
      <c r="N10" s="166" t="s">
        <v>46</v>
      </c>
      <c r="O10" s="153" t="s">
        <v>47</v>
      </c>
    </row>
    <row r="11" spans="1:15" ht="20.100000000000001" customHeight="1">
      <c r="B11" s="63">
        <v>3</v>
      </c>
      <c r="C11" s="64" t="s">
        <v>16</v>
      </c>
      <c r="D11" s="65" t="s">
        <v>17</v>
      </c>
      <c r="E11" s="66" t="s">
        <v>48</v>
      </c>
      <c r="F11" s="67">
        <v>30</v>
      </c>
      <c r="G11" s="168">
        <v>65521</v>
      </c>
      <c r="H11" s="168">
        <v>0</v>
      </c>
      <c r="I11" s="168">
        <v>8000</v>
      </c>
      <c r="J11" s="168">
        <v>73000</v>
      </c>
      <c r="K11" s="169">
        <f t="shared" si="0"/>
        <v>146521</v>
      </c>
      <c r="L11" s="68" t="str">
        <f>VLOOKUP($E11,'학교 주소'!$B$3:$D$500,2,FALSE())</f>
        <v>북구</v>
      </c>
      <c r="M11" s="69" t="str">
        <f>VLOOKUP($E11,'학교 주소'!$B$3:$D$500,3,FALSE())</f>
        <v>대구광역시 북구 태전로 100 (태전동)</v>
      </c>
      <c r="N11" s="166" t="s">
        <v>49</v>
      </c>
      <c r="O11" s="153" t="s">
        <v>50</v>
      </c>
    </row>
    <row r="12" spans="1:15" ht="20.100000000000001" customHeight="1">
      <c r="B12" s="63">
        <v>4</v>
      </c>
      <c r="C12" s="64" t="s">
        <v>16</v>
      </c>
      <c r="D12" s="65" t="s">
        <v>17</v>
      </c>
      <c r="E12" s="66" t="s">
        <v>51</v>
      </c>
      <c r="F12" s="67">
        <v>18</v>
      </c>
      <c r="G12" s="168">
        <v>2820</v>
      </c>
      <c r="H12" s="168">
        <v>0</v>
      </c>
      <c r="I12" s="168">
        <v>950</v>
      </c>
      <c r="J12" s="168">
        <v>60000</v>
      </c>
      <c r="K12" s="169">
        <f t="shared" si="0"/>
        <v>63770</v>
      </c>
      <c r="L12" s="68" t="str">
        <f>VLOOKUP($E12,'학교 주소'!$B$3:$D$500,2,FALSE())</f>
        <v>서구</v>
      </c>
      <c r="M12" s="69" t="str">
        <f>VLOOKUP($E12,'학교 주소'!$B$3:$D$500,3,FALSE())</f>
        <v>대구광역시 서구 국채보상로34길 50 (중리동, 경덕여자고등학교)</v>
      </c>
      <c r="N12" s="166" t="s">
        <v>52</v>
      </c>
      <c r="O12" s="153" t="s">
        <v>53</v>
      </c>
    </row>
    <row r="13" spans="1:15" ht="20.100000000000001" customHeight="1">
      <c r="B13" s="63">
        <v>5</v>
      </c>
      <c r="C13" s="64" t="s">
        <v>16</v>
      </c>
      <c r="D13" s="65" t="s">
        <v>17</v>
      </c>
      <c r="E13" s="66" t="s">
        <v>54</v>
      </c>
      <c r="F13" s="67">
        <v>27</v>
      </c>
      <c r="G13" s="168">
        <v>1750</v>
      </c>
      <c r="H13" s="168">
        <v>0</v>
      </c>
      <c r="I13" s="168">
        <v>1000</v>
      </c>
      <c r="J13" s="168">
        <v>80000</v>
      </c>
      <c r="K13" s="169">
        <f t="shared" si="0"/>
        <v>82750</v>
      </c>
      <c r="L13" s="68" t="str">
        <f>VLOOKUP($E13,'학교 주소'!$B$3:$D$500,2,FALSE())</f>
        <v>북구</v>
      </c>
      <c r="M13" s="69" t="str">
        <f>VLOOKUP($E13,'학교 주소'!$B$3:$D$500,3,FALSE())</f>
        <v>대구광역시 북구 칠성로17길 18 (칠성동2가,경명여자중고등학교)</v>
      </c>
      <c r="N13" s="166" t="s">
        <v>55</v>
      </c>
      <c r="O13" s="153" t="s">
        <v>56</v>
      </c>
    </row>
    <row r="14" spans="1:15" ht="20.100000000000001" customHeight="1">
      <c r="B14" s="63">
        <v>6</v>
      </c>
      <c r="C14" s="64" t="s">
        <v>16</v>
      </c>
      <c r="D14" s="65" t="s">
        <v>17</v>
      </c>
      <c r="E14" s="66" t="s">
        <v>57</v>
      </c>
      <c r="F14" s="67">
        <v>32</v>
      </c>
      <c r="G14" s="168">
        <v>3724</v>
      </c>
      <c r="H14" s="168">
        <v>0</v>
      </c>
      <c r="I14" s="168">
        <v>2000</v>
      </c>
      <c r="J14" s="168">
        <v>30000</v>
      </c>
      <c r="K14" s="169">
        <f t="shared" si="0"/>
        <v>35724</v>
      </c>
      <c r="L14" s="68" t="str">
        <f>VLOOKUP($E14,'학교 주소'!$B$3:$D$500,2,FALSE())</f>
        <v>수성구</v>
      </c>
      <c r="M14" s="69" t="str">
        <f>VLOOKUP($E14,'학교 주소'!$B$3:$D$500,3,FALSE())</f>
        <v>대구광역시 수성구 청호로 300 (황금동,경북고등학교)</v>
      </c>
      <c r="N14" s="166" t="s">
        <v>58</v>
      </c>
      <c r="O14" s="153" t="s">
        <v>59</v>
      </c>
    </row>
    <row r="15" spans="1:15" ht="20.100000000000001" customHeight="1">
      <c r="B15" s="63">
        <v>7</v>
      </c>
      <c r="C15" s="64" t="s">
        <v>16</v>
      </c>
      <c r="D15" s="65" t="s">
        <v>17</v>
      </c>
      <c r="E15" s="66" t="s">
        <v>60</v>
      </c>
      <c r="F15" s="67">
        <v>31</v>
      </c>
      <c r="G15" s="168">
        <v>0</v>
      </c>
      <c r="H15" s="168">
        <v>0</v>
      </c>
      <c r="I15" s="168">
        <v>4770</v>
      </c>
      <c r="J15" s="168">
        <v>0</v>
      </c>
      <c r="K15" s="169">
        <f t="shared" si="0"/>
        <v>4770</v>
      </c>
      <c r="L15" s="68" t="str">
        <f>VLOOKUP($E15,'학교 주소'!$B$3:$D$500,2,FALSE())</f>
        <v>중구</v>
      </c>
      <c r="M15" s="69" t="str">
        <f>VLOOKUP($E15,'학교 주소'!$B$3:$D$500,3,FALSE())</f>
        <v>대구광역시 중구 달구벌대로 2178 (대봉동, 경북대학교사범대학부설중.고등학교)</v>
      </c>
      <c r="N15" s="166" t="s">
        <v>61</v>
      </c>
      <c r="O15" s="153" t="s">
        <v>62</v>
      </c>
    </row>
    <row r="16" spans="1:15" ht="20.100000000000001" customHeight="1">
      <c r="B16" s="63">
        <v>8</v>
      </c>
      <c r="C16" s="64" t="s">
        <v>16</v>
      </c>
      <c r="D16" s="65" t="s">
        <v>17</v>
      </c>
      <c r="E16" s="66" t="s">
        <v>63</v>
      </c>
      <c r="F16" s="67">
        <v>28</v>
      </c>
      <c r="G16" s="168">
        <v>3100</v>
      </c>
      <c r="H16" s="168">
        <v>0</v>
      </c>
      <c r="I16" s="168">
        <v>5000</v>
      </c>
      <c r="J16" s="168">
        <v>60000</v>
      </c>
      <c r="K16" s="169">
        <f t="shared" si="0"/>
        <v>68100</v>
      </c>
      <c r="L16" s="68" t="str">
        <f>VLOOKUP($E16,'학교 주소'!$B$3:$D$500,2,FALSE())</f>
        <v>중구</v>
      </c>
      <c r="M16" s="69" t="str">
        <f>VLOOKUP($E16,'학교 주소'!$B$3:$D$500,3,FALSE())</f>
        <v>대구광역시 중구 중앙대로 288 (남산동, 경북여자고등학교)</v>
      </c>
      <c r="N16" s="166" t="s">
        <v>64</v>
      </c>
      <c r="O16" s="153" t="s">
        <v>65</v>
      </c>
    </row>
    <row r="17" spans="1:15" ht="20.100000000000001" customHeight="1">
      <c r="B17" s="63">
        <v>9</v>
      </c>
      <c r="C17" s="64" t="s">
        <v>16</v>
      </c>
      <c r="D17" s="65" t="s">
        <v>17</v>
      </c>
      <c r="E17" s="66" t="s">
        <v>66</v>
      </c>
      <c r="F17" s="67">
        <v>27</v>
      </c>
      <c r="G17" s="168">
        <v>63343</v>
      </c>
      <c r="H17" s="168">
        <v>0</v>
      </c>
      <c r="I17" s="168">
        <v>154</v>
      </c>
      <c r="J17" s="168">
        <v>21000</v>
      </c>
      <c r="K17" s="169">
        <f t="shared" si="0"/>
        <v>84497</v>
      </c>
      <c r="L17" s="68" t="str">
        <f>VLOOKUP($E17,'학교 주소'!$B$3:$D$500,2,FALSE())</f>
        <v>북구</v>
      </c>
      <c r="M17" s="69" t="str">
        <f>VLOOKUP($E17,'학교 주소'!$B$3:$D$500,3,FALSE())</f>
        <v>대구광역시 북구 공항로15길 24 (복현동, 경상고등학교)</v>
      </c>
      <c r="N17" s="166" t="s">
        <v>67</v>
      </c>
      <c r="O17" s="153" t="s">
        <v>68</v>
      </c>
    </row>
    <row r="18" spans="1:15" ht="20.100000000000001" customHeight="1">
      <c r="B18" s="63">
        <v>10</v>
      </c>
      <c r="C18" s="64" t="s">
        <v>16</v>
      </c>
      <c r="D18" s="65" t="s">
        <v>17</v>
      </c>
      <c r="E18" s="66" t="s">
        <v>69</v>
      </c>
      <c r="F18" s="67">
        <v>29</v>
      </c>
      <c r="G18" s="168">
        <v>600</v>
      </c>
      <c r="H18" s="168">
        <v>0</v>
      </c>
      <c r="I18" s="168">
        <v>220</v>
      </c>
      <c r="J18" s="168">
        <v>10000</v>
      </c>
      <c r="K18" s="169">
        <f t="shared" si="0"/>
        <v>10820</v>
      </c>
      <c r="L18" s="68" t="str">
        <f>VLOOKUP($E18,'학교 주소'!$B$3:$D$500,2,FALSE())</f>
        <v>북구</v>
      </c>
      <c r="M18" s="69" t="str">
        <f>VLOOKUP($E18,'학교 주소'!$B$3:$D$500,3,FALSE())</f>
        <v>대구광역시 북구 침산남로9길 164 (침산동, 경상여자고등학교)</v>
      </c>
      <c r="N18" s="166" t="s">
        <v>70</v>
      </c>
      <c r="O18" s="153" t="s">
        <v>71</v>
      </c>
    </row>
    <row r="19" spans="1:15" ht="20.100000000000001" customHeight="1">
      <c r="B19" s="63">
        <v>11</v>
      </c>
      <c r="C19" s="64" t="s">
        <v>16</v>
      </c>
      <c r="D19" s="65" t="s">
        <v>17</v>
      </c>
      <c r="E19" s="66" t="s">
        <v>72</v>
      </c>
      <c r="F19" s="67">
        <v>34</v>
      </c>
      <c r="G19" s="168">
        <v>15000</v>
      </c>
      <c r="H19" s="168">
        <v>0</v>
      </c>
      <c r="I19" s="168">
        <v>0</v>
      </c>
      <c r="J19" s="168">
        <v>21000</v>
      </c>
      <c r="K19" s="169">
        <f t="shared" si="0"/>
        <v>36000</v>
      </c>
      <c r="L19" s="68" t="str">
        <f>VLOOKUP($E19,'학교 주소'!$B$3:$D$500,2,FALSE())</f>
        <v>달서구</v>
      </c>
      <c r="M19" s="69" t="str">
        <f>VLOOKUP($E19,'학교 주소'!$B$3:$D$500,3,FALSE())</f>
        <v>대구광역시 달서구 새방로 77 (용산동)</v>
      </c>
      <c r="N19" s="166" t="s">
        <v>73</v>
      </c>
      <c r="O19" s="153" t="s">
        <v>74</v>
      </c>
    </row>
    <row r="20" spans="1:15" ht="20.100000000000001" customHeight="1">
      <c r="B20" s="63">
        <v>12</v>
      </c>
      <c r="C20" s="64" t="s">
        <v>16</v>
      </c>
      <c r="D20" s="65" t="s">
        <v>17</v>
      </c>
      <c r="E20" s="66" t="s">
        <v>75</v>
      </c>
      <c r="F20" s="67">
        <v>24</v>
      </c>
      <c r="G20" s="168">
        <v>0</v>
      </c>
      <c r="H20" s="168">
        <v>0</v>
      </c>
      <c r="I20" s="168">
        <v>1000</v>
      </c>
      <c r="J20" s="168">
        <v>41000</v>
      </c>
      <c r="K20" s="169">
        <f t="shared" si="0"/>
        <v>42000</v>
      </c>
      <c r="L20" s="68" t="str">
        <f>VLOOKUP($E20,'학교 주소'!$B$3:$D$500,2,FALSE())</f>
        <v>달서구</v>
      </c>
      <c r="M20" s="69" t="str">
        <f>VLOOKUP($E20,'학교 주소'!$B$3:$D$500,3,FALSE())</f>
        <v>대구광역시 달서구 당산로30길 20 (성당동, 경화여자고등학교, 경암중학교)</v>
      </c>
      <c r="N20" s="166" t="s">
        <v>76</v>
      </c>
      <c r="O20" s="153" t="s">
        <v>77</v>
      </c>
    </row>
    <row r="21" spans="1:15" ht="20.100000000000001" customHeight="1">
      <c r="B21" s="63">
        <v>13</v>
      </c>
      <c r="C21" s="64" t="s">
        <v>16</v>
      </c>
      <c r="D21" s="65" t="s">
        <v>17</v>
      </c>
      <c r="E21" s="66" t="s">
        <v>78</v>
      </c>
      <c r="F21" s="67">
        <v>30</v>
      </c>
      <c r="G21" s="168">
        <v>0</v>
      </c>
      <c r="H21" s="168">
        <v>0</v>
      </c>
      <c r="I21" s="168">
        <v>15000</v>
      </c>
      <c r="J21" s="168">
        <v>45000</v>
      </c>
      <c r="K21" s="169">
        <f t="shared" si="0"/>
        <v>60000</v>
      </c>
      <c r="L21" s="68" t="str">
        <f>VLOOKUP($E21,'학교 주소'!$B$3:$D$500,2,FALSE())</f>
        <v>서구</v>
      </c>
      <c r="M21" s="69" t="str">
        <f>VLOOKUP($E21,'학교 주소'!$B$3:$D$500,3,FALSE())</f>
        <v>대구광역시 서구 새방로 171 (상리동)</v>
      </c>
      <c r="N21" s="166" t="s">
        <v>79</v>
      </c>
      <c r="O21" s="153" t="s">
        <v>80</v>
      </c>
    </row>
    <row r="22" spans="1:15" ht="20.100000000000001" customHeight="1">
      <c r="B22" s="63">
        <v>14</v>
      </c>
      <c r="C22" s="64" t="s">
        <v>16</v>
      </c>
      <c r="D22" s="65" t="s">
        <v>17</v>
      </c>
      <c r="E22" s="66" t="s">
        <v>81</v>
      </c>
      <c r="F22" s="67">
        <v>23</v>
      </c>
      <c r="G22" s="168">
        <v>0</v>
      </c>
      <c r="H22" s="168">
        <v>0</v>
      </c>
      <c r="I22" s="168">
        <v>3700</v>
      </c>
      <c r="J22" s="168">
        <v>26800</v>
      </c>
      <c r="K22" s="169">
        <f t="shared" si="0"/>
        <v>30500</v>
      </c>
      <c r="L22" s="68" t="str">
        <f>VLOOKUP($E22,'학교 주소'!$B$3:$D$500,2,FALSE())</f>
        <v>북구</v>
      </c>
      <c r="M22" s="69" t="str">
        <f>VLOOKUP($E22,'학교 주소'!$B$3:$D$500,3,FALSE())</f>
        <v>대구광역시 북구 태암남로11길 7 (구암동, 구암고등학교)</v>
      </c>
      <c r="N22" s="166" t="s">
        <v>82</v>
      </c>
      <c r="O22" s="153" t="s">
        <v>83</v>
      </c>
    </row>
    <row r="23" spans="1:15" ht="20.100000000000001" customHeight="1">
      <c r="B23" s="63">
        <v>15</v>
      </c>
      <c r="C23" s="64" t="s">
        <v>16</v>
      </c>
      <c r="D23" s="65" t="s">
        <v>17</v>
      </c>
      <c r="E23" s="66" t="s">
        <v>84</v>
      </c>
      <c r="F23" s="67">
        <v>34</v>
      </c>
      <c r="G23" s="168">
        <v>40000</v>
      </c>
      <c r="H23" s="168">
        <v>0</v>
      </c>
      <c r="I23" s="168">
        <v>3000</v>
      </c>
      <c r="J23" s="168">
        <v>40000</v>
      </c>
      <c r="K23" s="169">
        <f t="shared" si="0"/>
        <v>83000</v>
      </c>
      <c r="L23" s="68" t="str">
        <f>VLOOKUP($E23,'학교 주소'!$B$3:$D$500,2,FALSE())</f>
        <v>수성구</v>
      </c>
      <c r="M23" s="69" t="str">
        <f>VLOOKUP($E23,'학교 주소'!$B$3:$D$500,3,FALSE())</f>
        <v>대구광역시 수성구 무학로 207 , 능인고등학교 (지산동)</v>
      </c>
      <c r="N23" s="166" t="s">
        <v>85</v>
      </c>
      <c r="O23" s="153" t="s">
        <v>86</v>
      </c>
    </row>
    <row r="24" spans="1:15" ht="20.100000000000001" customHeight="1">
      <c r="B24" s="63">
        <v>16</v>
      </c>
      <c r="C24" s="64" t="s">
        <v>16</v>
      </c>
      <c r="D24" s="65" t="s">
        <v>17</v>
      </c>
      <c r="E24" s="66" t="s">
        <v>87</v>
      </c>
      <c r="F24" s="67">
        <v>26</v>
      </c>
      <c r="G24" s="168">
        <v>0</v>
      </c>
      <c r="H24" s="168">
        <v>0</v>
      </c>
      <c r="I24" s="168">
        <v>5000</v>
      </c>
      <c r="J24" s="168">
        <v>80000</v>
      </c>
      <c r="K24" s="169">
        <f t="shared" si="0"/>
        <v>85000</v>
      </c>
      <c r="L24" s="68" t="str">
        <f>VLOOKUP($E24,'학교 주소'!$B$3:$D$500,2,FALSE())</f>
        <v>달성군</v>
      </c>
      <c r="M24" s="69" t="str">
        <f>VLOOKUP($E24,'학교 주소'!$B$3:$D$500,3,FALSE())</f>
        <v>대구광역시 달성군 다사읍 달구벌대로 839 (다사고등학교)</v>
      </c>
      <c r="N24" s="166" t="s">
        <v>88</v>
      </c>
      <c r="O24" s="153" t="s">
        <v>89</v>
      </c>
    </row>
    <row r="25" spans="1:15" ht="20.100000000000001" customHeight="1">
      <c r="B25" s="63">
        <v>17</v>
      </c>
      <c r="C25" s="64" t="s">
        <v>16</v>
      </c>
      <c r="D25" s="65" t="s">
        <v>17</v>
      </c>
      <c r="E25" s="66" t="s">
        <v>90</v>
      </c>
      <c r="F25" s="67">
        <v>18</v>
      </c>
      <c r="G25" s="168">
        <v>75700</v>
      </c>
      <c r="H25" s="168">
        <v>0</v>
      </c>
      <c r="I25" s="168">
        <v>900</v>
      </c>
      <c r="J25" s="168">
        <v>30000</v>
      </c>
      <c r="K25" s="169">
        <f t="shared" si="0"/>
        <v>106600</v>
      </c>
      <c r="L25" s="68" t="str">
        <f>VLOOKUP($E25,'학교 주소'!$B$3:$D$500,2,FALSE())</f>
        <v>달성군</v>
      </c>
      <c r="M25" s="69" t="str">
        <f>VLOOKUP($E25,'학교 주소'!$B$3:$D$500,3,FALSE())</f>
        <v>대구광역시 달성군 하빈면 하빈로 118 (하빈면, 달서고등학교)</v>
      </c>
      <c r="N25" s="166" t="s">
        <v>91</v>
      </c>
      <c r="O25" s="153" t="s">
        <v>92</v>
      </c>
    </row>
    <row r="26" spans="1:15" ht="20.100000000000001" customHeight="1">
      <c r="B26" s="63">
        <v>18</v>
      </c>
      <c r="C26" s="64" t="s">
        <v>16</v>
      </c>
      <c r="D26" s="65" t="s">
        <v>17</v>
      </c>
      <c r="E26" s="66" t="s">
        <v>93</v>
      </c>
      <c r="F26" s="67">
        <v>29</v>
      </c>
      <c r="G26" s="168">
        <v>8500</v>
      </c>
      <c r="H26" s="168">
        <v>0</v>
      </c>
      <c r="I26" s="168">
        <v>1200</v>
      </c>
      <c r="J26" s="168">
        <v>43000</v>
      </c>
      <c r="K26" s="169">
        <f t="shared" si="0"/>
        <v>52700</v>
      </c>
      <c r="L26" s="68" t="str">
        <f>VLOOKUP($E26,'학교 주소'!$B$3:$D$500,2,FALSE())</f>
        <v>서구</v>
      </c>
      <c r="M26" s="69" t="str">
        <f>VLOOKUP($E26,'학교 주소'!$B$3:$D$500,3,FALSE())</f>
        <v>대구광역시 서구 달구벌대로 1725 , 달성고등학교 (내당동)</v>
      </c>
      <c r="N26" s="166" t="s">
        <v>94</v>
      </c>
      <c r="O26" s="153" t="s">
        <v>95</v>
      </c>
    </row>
    <row r="27" spans="1:15" ht="20.100000000000001" customHeight="1">
      <c r="A27" s="70"/>
      <c r="B27" s="63">
        <v>19</v>
      </c>
      <c r="C27" s="64" t="s">
        <v>16</v>
      </c>
      <c r="D27" s="65" t="s">
        <v>17</v>
      </c>
      <c r="E27" s="66" t="s">
        <v>96</v>
      </c>
      <c r="F27" s="67">
        <v>27</v>
      </c>
      <c r="G27" s="168">
        <v>1300</v>
      </c>
      <c r="H27" s="168">
        <v>0</v>
      </c>
      <c r="I27" s="168">
        <v>3000</v>
      </c>
      <c r="J27" s="168">
        <v>65000</v>
      </c>
      <c r="K27" s="169">
        <f t="shared" si="0"/>
        <v>69300</v>
      </c>
      <c r="L27" s="68" t="str">
        <f>VLOOKUP($E27,'학교 주소'!$B$3:$D$500,2,FALSE())</f>
        <v>달서구</v>
      </c>
      <c r="M27" s="69" t="str">
        <f>VLOOKUP($E27,'학교 주소'!$B$3:$D$500,3,FALSE())</f>
        <v>대구광역시 달서구 월곡로94길 46 , 대건고등학교 (월성동)</v>
      </c>
      <c r="N27" s="166" t="s">
        <v>97</v>
      </c>
      <c r="O27" s="153" t="s">
        <v>2558</v>
      </c>
    </row>
    <row r="28" spans="1:15" ht="20.100000000000001" customHeight="1">
      <c r="B28" s="63">
        <v>20</v>
      </c>
      <c r="C28" s="64" t="s">
        <v>16</v>
      </c>
      <c r="D28" s="65" t="s">
        <v>17</v>
      </c>
      <c r="E28" s="66" t="s">
        <v>98</v>
      </c>
      <c r="F28" s="67">
        <v>25</v>
      </c>
      <c r="G28" s="168">
        <v>1000</v>
      </c>
      <c r="H28" s="168">
        <v>0</v>
      </c>
      <c r="I28" s="168">
        <v>5000</v>
      </c>
      <c r="J28" s="168">
        <v>60000</v>
      </c>
      <c r="K28" s="169">
        <f t="shared" si="0"/>
        <v>66000</v>
      </c>
      <c r="L28" s="68" t="str">
        <f>VLOOKUP($E28,'학교 주소'!$B$3:$D$500,2,FALSE())</f>
        <v>달서구</v>
      </c>
      <c r="M28" s="69" t="str">
        <f>VLOOKUP($E28,'학교 주소'!$B$3:$D$500,3,FALSE())</f>
        <v>대구광역시 달서구 도원남로 80 (도원동, 대곡고등학교)</v>
      </c>
      <c r="N28" s="166" t="s">
        <v>99</v>
      </c>
      <c r="O28" s="153" t="s">
        <v>100</v>
      </c>
    </row>
    <row r="29" spans="1:15" ht="20.100000000000001" customHeight="1">
      <c r="B29" s="63">
        <v>21</v>
      </c>
      <c r="C29" s="64" t="s">
        <v>16</v>
      </c>
      <c r="D29" s="65" t="s">
        <v>17</v>
      </c>
      <c r="E29" s="66" t="s">
        <v>101</v>
      </c>
      <c r="F29" s="67">
        <v>44</v>
      </c>
      <c r="G29" s="168">
        <v>0</v>
      </c>
      <c r="H29" s="168">
        <v>0</v>
      </c>
      <c r="I29" s="168">
        <v>12560</v>
      </c>
      <c r="J29" s="168">
        <v>0</v>
      </c>
      <c r="K29" s="169">
        <f t="shared" si="0"/>
        <v>12560</v>
      </c>
      <c r="L29" s="68" t="str">
        <f>VLOOKUP($E29,'학교 주소'!$B$3:$D$500,2,FALSE())</f>
        <v>동구</v>
      </c>
      <c r="M29" s="69" t="str">
        <f>VLOOKUP($E29,'학교 주소'!$B$3:$D$500,3,FALSE())</f>
        <v>대구광역시 동구 대현로 135 (신암동, 대구공업고등학교)</v>
      </c>
      <c r="N29" s="166" t="s">
        <v>102</v>
      </c>
      <c r="O29" s="153" t="s">
        <v>103</v>
      </c>
    </row>
    <row r="30" spans="1:15" ht="20.100000000000001" customHeight="1">
      <c r="B30" s="63">
        <v>22</v>
      </c>
      <c r="C30" s="64" t="s">
        <v>16</v>
      </c>
      <c r="D30" s="65" t="s">
        <v>17</v>
      </c>
      <c r="E30" s="66" t="s">
        <v>104</v>
      </c>
      <c r="F30" s="67">
        <v>18</v>
      </c>
      <c r="G30" s="168">
        <v>17970</v>
      </c>
      <c r="H30" s="168">
        <v>0</v>
      </c>
      <c r="I30" s="168">
        <v>2000</v>
      </c>
      <c r="J30" s="168">
        <v>0</v>
      </c>
      <c r="K30" s="169">
        <f t="shared" si="0"/>
        <v>19970</v>
      </c>
      <c r="L30" s="68" t="str">
        <f>VLOOKUP($E30,'학교 주소'!$B$3:$D$500,2,FALSE())</f>
        <v>수성구</v>
      </c>
      <c r="M30" s="69" t="str">
        <f>VLOOKUP($E30,'학교 주소'!$B$3:$D$500,3,FALSE())</f>
        <v>대구광역시 수성구 동대구로 154 대구과학고등학교 (황금2동 613)</v>
      </c>
      <c r="N30" s="166" t="s">
        <v>105</v>
      </c>
      <c r="O30" s="153" t="s">
        <v>106</v>
      </c>
    </row>
    <row r="31" spans="1:15" ht="20.100000000000001" customHeight="1">
      <c r="B31" s="63">
        <v>23</v>
      </c>
      <c r="C31" s="64" t="s">
        <v>16</v>
      </c>
      <c r="D31" s="65" t="s">
        <v>17</v>
      </c>
      <c r="E31" s="66" t="s">
        <v>107</v>
      </c>
      <c r="F31" s="67">
        <v>35</v>
      </c>
      <c r="G31" s="168">
        <v>4610</v>
      </c>
      <c r="H31" s="168">
        <v>0</v>
      </c>
      <c r="I31" s="168">
        <v>0</v>
      </c>
      <c r="J31" s="168">
        <v>0</v>
      </c>
      <c r="K31" s="169">
        <f t="shared" si="0"/>
        <v>4610</v>
      </c>
      <c r="L31" s="68" t="str">
        <f>VLOOKUP($E31,'학교 주소'!$B$3:$D$500,2,FALSE())</f>
        <v>서구</v>
      </c>
      <c r="M31" s="69" t="str">
        <f>VLOOKUP($E31,'학교 주소'!$B$3:$D$500,3,FALSE())</f>
        <v>대구광역시 서구 당산로 228 , 대구과학기술고등학교 (내당동,대구과학기술고등학교 )</v>
      </c>
      <c r="N31" s="166" t="s">
        <v>108</v>
      </c>
      <c r="O31" s="153" t="s">
        <v>109</v>
      </c>
    </row>
    <row r="32" spans="1:15" ht="20.100000000000001" customHeight="1">
      <c r="B32" s="63">
        <v>24</v>
      </c>
      <c r="C32" s="64" t="s">
        <v>16</v>
      </c>
      <c r="D32" s="65" t="s">
        <v>17</v>
      </c>
      <c r="E32" s="66" t="s">
        <v>110</v>
      </c>
      <c r="F32" s="67">
        <v>18</v>
      </c>
      <c r="G32" s="168">
        <v>0</v>
      </c>
      <c r="H32" s="168">
        <v>0</v>
      </c>
      <c r="I32" s="168">
        <v>2000</v>
      </c>
      <c r="J32" s="168">
        <v>28000</v>
      </c>
      <c r="K32" s="169">
        <f t="shared" si="0"/>
        <v>30000</v>
      </c>
      <c r="L32" s="68" t="str">
        <f>VLOOKUP($E32,'학교 주소'!$B$3:$D$500,2,FALSE())</f>
        <v>북구</v>
      </c>
      <c r="M32" s="69" t="str">
        <f>VLOOKUP($E32,'학교 주소'!$B$3:$D$500,3,FALSE())</f>
        <v>대구광역시 북구 도남길 77 , 대구국제고등학교 (국우동)</v>
      </c>
      <c r="N32" s="166" t="s">
        <v>111</v>
      </c>
      <c r="O32" s="153" t="s">
        <v>112</v>
      </c>
    </row>
    <row r="33" spans="2:15" ht="20.100000000000001" customHeight="1">
      <c r="B33" s="63">
        <v>25</v>
      </c>
      <c r="C33" s="64" t="s">
        <v>16</v>
      </c>
      <c r="D33" s="65" t="s">
        <v>17</v>
      </c>
      <c r="E33" s="66" t="s">
        <v>113</v>
      </c>
      <c r="F33" s="67">
        <v>33</v>
      </c>
      <c r="G33" s="168">
        <v>26600</v>
      </c>
      <c r="H33" s="168">
        <v>0</v>
      </c>
      <c r="I33" s="168">
        <v>0</v>
      </c>
      <c r="J33" s="168">
        <v>18000</v>
      </c>
      <c r="K33" s="169">
        <f t="shared" si="0"/>
        <v>44600</v>
      </c>
      <c r="L33" s="68" t="str">
        <f>VLOOKUP($E33,'학교 주소'!$B$3:$D$500,2,FALSE())</f>
        <v>수성구</v>
      </c>
      <c r="M33" s="69" t="str">
        <f>VLOOKUP($E33,'학교 주소'!$B$3:$D$500,3,FALSE())</f>
        <v>대구광역시 수성구 신천동로 364 (수성동1가)</v>
      </c>
      <c r="N33" s="166" t="s">
        <v>114</v>
      </c>
      <c r="O33" s="153" t="s">
        <v>115</v>
      </c>
    </row>
    <row r="34" spans="2:15" ht="20.100000000000001" customHeight="1">
      <c r="B34" s="63">
        <v>26</v>
      </c>
      <c r="C34" s="64" t="s">
        <v>16</v>
      </c>
      <c r="D34" s="65" t="s">
        <v>17</v>
      </c>
      <c r="E34" s="66" t="s">
        <v>116</v>
      </c>
      <c r="F34" s="67">
        <v>28</v>
      </c>
      <c r="G34" s="168">
        <v>0</v>
      </c>
      <c r="H34" s="168">
        <v>0</v>
      </c>
      <c r="I34" s="168">
        <v>2000</v>
      </c>
      <c r="J34" s="168">
        <v>22000</v>
      </c>
      <c r="K34" s="169">
        <f t="shared" si="0"/>
        <v>24000</v>
      </c>
      <c r="L34" s="68" t="str">
        <f>VLOOKUP($E34,'학교 주소'!$B$3:$D$500,2,FALSE())</f>
        <v>동구</v>
      </c>
      <c r="M34" s="69" t="str">
        <f>VLOOKUP($E34,'학교 주소'!$B$3:$D$500,3,FALSE())</f>
        <v>대구광역시 동구 반야월북로 199 (각산동)</v>
      </c>
      <c r="N34" s="166" t="s">
        <v>117</v>
      </c>
      <c r="O34" s="153" t="s">
        <v>118</v>
      </c>
    </row>
    <row r="35" spans="2:15" ht="20.100000000000001" customHeight="1">
      <c r="B35" s="63">
        <v>27</v>
      </c>
      <c r="C35" s="64" t="s">
        <v>16</v>
      </c>
      <c r="D35" s="65" t="s">
        <v>17</v>
      </c>
      <c r="E35" s="66" t="s">
        <v>119</v>
      </c>
      <c r="F35" s="67">
        <v>32</v>
      </c>
      <c r="G35" s="168">
        <v>1000</v>
      </c>
      <c r="H35" s="168">
        <v>0</v>
      </c>
      <c r="I35" s="168">
        <v>2000</v>
      </c>
      <c r="J35" s="168">
        <v>80000</v>
      </c>
      <c r="K35" s="169">
        <f t="shared" si="0"/>
        <v>83000</v>
      </c>
      <c r="L35" s="68" t="str">
        <f>VLOOKUP($E35,'학교 주소'!$B$3:$D$500,2,FALSE())</f>
        <v>달서구</v>
      </c>
      <c r="M35" s="69" t="str">
        <f>VLOOKUP($E35,'학교 주소'!$B$3:$D$500,3,FALSE())</f>
        <v>대구광역시 달서구 월배로 241 , 대구상원고등학교 (상인동)</v>
      </c>
      <c r="N35" s="166" t="s">
        <v>120</v>
      </c>
      <c r="O35" s="153" t="s">
        <v>121</v>
      </c>
    </row>
    <row r="36" spans="2:15" ht="20.100000000000001" customHeight="1">
      <c r="B36" s="63">
        <v>28</v>
      </c>
      <c r="C36" s="64" t="s">
        <v>16</v>
      </c>
      <c r="D36" s="65" t="s">
        <v>17</v>
      </c>
      <c r="E36" s="66" t="s">
        <v>122</v>
      </c>
      <c r="F36" s="67">
        <v>27</v>
      </c>
      <c r="G36" s="168">
        <v>17025</v>
      </c>
      <c r="H36" s="168">
        <v>0</v>
      </c>
      <c r="I36" s="168">
        <v>2000</v>
      </c>
      <c r="J36" s="168">
        <v>80000</v>
      </c>
      <c r="K36" s="169">
        <f t="shared" si="0"/>
        <v>99025</v>
      </c>
      <c r="L36" s="68" t="str">
        <f>VLOOKUP($E36,'학교 주소'!$B$3:$D$500,2,FALSE())</f>
        <v>서구</v>
      </c>
      <c r="M36" s="69" t="str">
        <f>VLOOKUP($E36,'학교 주소'!$B$3:$D$500,3,FALSE())</f>
        <v>대구광역시 서구 국채보상로53길 32 , 대구서부고등학교 (평리동, 서부고등학교)</v>
      </c>
      <c r="N36" s="166" t="s">
        <v>123</v>
      </c>
      <c r="O36" s="153" t="s">
        <v>124</v>
      </c>
    </row>
    <row r="37" spans="2:15" ht="20.100000000000001" customHeight="1">
      <c r="B37" s="63">
        <v>29</v>
      </c>
      <c r="C37" s="64" t="s">
        <v>16</v>
      </c>
      <c r="D37" s="65" t="s">
        <v>17</v>
      </c>
      <c r="E37" s="66" t="s">
        <v>125</v>
      </c>
      <c r="F37" s="67">
        <v>32</v>
      </c>
      <c r="G37" s="168">
        <v>11065</v>
      </c>
      <c r="H37" s="168">
        <v>0</v>
      </c>
      <c r="I37" s="168">
        <v>863</v>
      </c>
      <c r="J37" s="168">
        <v>63000</v>
      </c>
      <c r="K37" s="169">
        <f t="shared" si="0"/>
        <v>74928</v>
      </c>
      <c r="L37" s="68" t="str">
        <f>VLOOKUP($E37,'학교 주소'!$B$3:$D$500,2,FALSE())</f>
        <v>수성구</v>
      </c>
      <c r="M37" s="69" t="str">
        <f>VLOOKUP($E37,'학교 주소'!$B$3:$D$500,3,FALSE())</f>
        <v>대구광역시 수성구 달구벌대로488길 17 (범어동)</v>
      </c>
      <c r="N37" s="166" t="s">
        <v>126</v>
      </c>
      <c r="O37" s="153" t="s">
        <v>127</v>
      </c>
    </row>
    <row r="38" spans="2:15" ht="20.100000000000001" customHeight="1">
      <c r="B38" s="63">
        <v>30</v>
      </c>
      <c r="C38" s="64" t="s">
        <v>16</v>
      </c>
      <c r="D38" s="65" t="s">
        <v>17</v>
      </c>
      <c r="E38" s="66" t="s">
        <v>128</v>
      </c>
      <c r="F38" s="67">
        <v>18</v>
      </c>
      <c r="G38" s="168">
        <v>700</v>
      </c>
      <c r="H38" s="168">
        <v>0</v>
      </c>
      <c r="I38" s="168">
        <v>5000</v>
      </c>
      <c r="J38" s="168">
        <v>50000</v>
      </c>
      <c r="K38" s="169">
        <f t="shared" si="0"/>
        <v>55700</v>
      </c>
      <c r="L38" s="68" t="str">
        <f>VLOOKUP($E38,'학교 주소'!$B$3:$D$500,2,FALSE())</f>
        <v>달서구</v>
      </c>
      <c r="M38" s="69" t="str">
        <f>VLOOKUP($E38,'학교 주소'!$B$3:$D$500,3,FALSE())</f>
        <v>대구광역시 달서구 선원로11길 21 (신당동)</v>
      </c>
      <c r="N38" s="166" t="s">
        <v>129</v>
      </c>
      <c r="O38" s="153" t="s">
        <v>130</v>
      </c>
    </row>
    <row r="39" spans="2:15" ht="20.100000000000001" customHeight="1">
      <c r="B39" s="63">
        <v>31</v>
      </c>
      <c r="C39" s="64" t="s">
        <v>16</v>
      </c>
      <c r="D39" s="65" t="s">
        <v>17</v>
      </c>
      <c r="E39" s="66" t="s">
        <v>131</v>
      </c>
      <c r="F39" s="67">
        <v>12</v>
      </c>
      <c r="G39" s="168">
        <v>35000</v>
      </c>
      <c r="H39" s="168">
        <v>0</v>
      </c>
      <c r="I39" s="168">
        <v>17000</v>
      </c>
      <c r="J39" s="168">
        <v>0</v>
      </c>
      <c r="K39" s="169">
        <f t="shared" si="0"/>
        <v>52000</v>
      </c>
      <c r="L39" s="68" t="str">
        <f>VLOOKUP($E39,'학교 주소'!$B$3:$D$500,2,FALSE())</f>
        <v>동구</v>
      </c>
      <c r="M39" s="69" t="str">
        <f>VLOOKUP($E39,'학교 주소'!$B$3:$D$500,3,FALSE())</f>
        <v>대구광역시 동구 경안로 987 (각산동, 대구일과학고등학교)</v>
      </c>
      <c r="N39" s="166" t="s">
        <v>132</v>
      </c>
      <c r="O39" s="153" t="s">
        <v>133</v>
      </c>
    </row>
    <row r="40" spans="2:15" ht="20.100000000000001" customHeight="1">
      <c r="B40" s="63">
        <v>32</v>
      </c>
      <c r="C40" s="64" t="s">
        <v>16</v>
      </c>
      <c r="D40" s="65" t="s">
        <v>17</v>
      </c>
      <c r="E40" s="66" t="s">
        <v>134</v>
      </c>
      <c r="F40" s="67">
        <v>30</v>
      </c>
      <c r="G40" s="168">
        <v>0</v>
      </c>
      <c r="H40" s="168">
        <v>0</v>
      </c>
      <c r="I40" s="168">
        <v>0</v>
      </c>
      <c r="J40" s="168">
        <v>11000</v>
      </c>
      <c r="K40" s="169">
        <f t="shared" si="0"/>
        <v>11000</v>
      </c>
      <c r="L40" s="68" t="str">
        <f>VLOOKUP($E40,'학교 주소'!$B$3:$D$500,2,FALSE())</f>
        <v>서구</v>
      </c>
      <c r="M40" s="69" t="str">
        <f>VLOOKUP($E40,'학교 주소'!$B$3:$D$500,3,FALSE())</f>
        <v>대구광역시 서구 국채보상로 384 (비산동, 경상여중.제일고교)</v>
      </c>
      <c r="N40" s="166" t="s">
        <v>135</v>
      </c>
      <c r="O40" s="153" t="s">
        <v>136</v>
      </c>
    </row>
    <row r="41" spans="2:15" ht="20.100000000000001" customHeight="1">
      <c r="B41" s="63">
        <v>33</v>
      </c>
      <c r="C41" s="64" t="s">
        <v>16</v>
      </c>
      <c r="D41" s="65" t="s">
        <v>17</v>
      </c>
      <c r="E41" s="66" t="s">
        <v>137</v>
      </c>
      <c r="F41" s="67">
        <v>35</v>
      </c>
      <c r="G41" s="168">
        <v>0</v>
      </c>
      <c r="H41" s="168">
        <v>0</v>
      </c>
      <c r="I41" s="168">
        <v>6912</v>
      </c>
      <c r="J41" s="168">
        <v>23000</v>
      </c>
      <c r="K41" s="169">
        <f t="shared" si="0"/>
        <v>29912</v>
      </c>
      <c r="L41" s="68" t="str">
        <f>VLOOKUP($E41,'학교 주소'!$B$3:$D$500,2,FALSE())</f>
        <v>수성구</v>
      </c>
      <c r="M41" s="69" t="str">
        <f>VLOOKUP($E41,'학교 주소'!$B$3:$D$500,3,FALSE())</f>
        <v>대구광역시 수성구 교학로12길 62 (만촌동, 혜화여자고등학교)</v>
      </c>
      <c r="N41" s="166" t="s">
        <v>138</v>
      </c>
      <c r="O41" s="153" t="s">
        <v>139</v>
      </c>
    </row>
    <row r="42" spans="2:15" ht="20.100000000000001" customHeight="1">
      <c r="B42" s="63">
        <v>34</v>
      </c>
      <c r="C42" s="64" t="s">
        <v>16</v>
      </c>
      <c r="D42" s="65" t="s">
        <v>17</v>
      </c>
      <c r="E42" s="66" t="s">
        <v>140</v>
      </c>
      <c r="F42" s="67">
        <v>36</v>
      </c>
      <c r="G42" s="168">
        <v>87923</v>
      </c>
      <c r="H42" s="168">
        <v>0</v>
      </c>
      <c r="I42" s="168">
        <v>0</v>
      </c>
      <c r="J42" s="168">
        <v>40000</v>
      </c>
      <c r="K42" s="169">
        <f t="shared" si="0"/>
        <v>127923</v>
      </c>
      <c r="L42" s="68" t="str">
        <f>VLOOKUP($E42,'학교 주소'!$B$3:$D$500,2,FALSE())</f>
        <v>수성구</v>
      </c>
      <c r="M42" s="69" t="str">
        <f>VLOOKUP($E42,'학교 주소'!$B$3:$D$500,3,FALSE())</f>
        <v>대구광역시 수성구 달구벌대로 2700 (만촌동)</v>
      </c>
      <c r="N42" s="166" t="s">
        <v>141</v>
      </c>
      <c r="O42" s="153" t="s">
        <v>142</v>
      </c>
    </row>
    <row r="43" spans="2:15" ht="20.100000000000001" customHeight="1">
      <c r="B43" s="63">
        <v>35</v>
      </c>
      <c r="C43" s="64" t="s">
        <v>16</v>
      </c>
      <c r="D43" s="65" t="s">
        <v>17</v>
      </c>
      <c r="E43" s="66" t="s">
        <v>143</v>
      </c>
      <c r="F43" s="67">
        <v>24</v>
      </c>
      <c r="G43" s="168">
        <v>208</v>
      </c>
      <c r="H43" s="168">
        <v>0</v>
      </c>
      <c r="I43" s="168">
        <v>0</v>
      </c>
      <c r="J43" s="168">
        <v>50000</v>
      </c>
      <c r="K43" s="169">
        <f t="shared" si="0"/>
        <v>50208</v>
      </c>
      <c r="L43" s="68" t="str">
        <f>VLOOKUP($E43,'학교 주소'!$B$3:$D$500,2,FALSE())</f>
        <v>달서구</v>
      </c>
      <c r="M43" s="69" t="str">
        <f>VLOOKUP($E43,'학교 주소'!$B$3:$D$500,3,FALSE())</f>
        <v>대구광역시 달서구 화암로73길 15 (대곡동, 대진고등학교)</v>
      </c>
      <c r="N43" s="166" t="s">
        <v>144</v>
      </c>
      <c r="O43" s="153" t="s">
        <v>145</v>
      </c>
    </row>
    <row r="44" spans="2:15" ht="20.100000000000001" customHeight="1">
      <c r="B44" s="63">
        <v>36</v>
      </c>
      <c r="C44" s="64" t="s">
        <v>16</v>
      </c>
      <c r="D44" s="65" t="s">
        <v>17</v>
      </c>
      <c r="E44" s="66" t="s">
        <v>146</v>
      </c>
      <c r="F44" s="67">
        <v>36</v>
      </c>
      <c r="G44" s="168">
        <v>0</v>
      </c>
      <c r="H44" s="168">
        <v>0</v>
      </c>
      <c r="I44" s="168">
        <v>0</v>
      </c>
      <c r="J44" s="168">
        <v>60000</v>
      </c>
      <c r="K44" s="169">
        <f t="shared" si="0"/>
        <v>60000</v>
      </c>
      <c r="L44" s="68" t="str">
        <f>VLOOKUP($E44,'학교 주소'!$B$3:$D$500,2,FALSE())</f>
        <v>수성구</v>
      </c>
      <c r="M44" s="69" t="str">
        <f>VLOOKUP($E44,'학교 주소'!$B$3:$D$500,3,FALSE())</f>
        <v>대구광역시 수성구 욱수길 37 (욱수동,덕원고등학교)</v>
      </c>
      <c r="N44" s="166" t="s">
        <v>147</v>
      </c>
      <c r="O44" s="153" t="s">
        <v>148</v>
      </c>
    </row>
    <row r="45" spans="2:15" ht="20.100000000000001" customHeight="1">
      <c r="B45" s="63">
        <v>37</v>
      </c>
      <c r="C45" s="64" t="s">
        <v>16</v>
      </c>
      <c r="D45" s="65" t="s">
        <v>17</v>
      </c>
      <c r="E45" s="66" t="s">
        <v>149</v>
      </c>
      <c r="F45" s="67">
        <v>19</v>
      </c>
      <c r="G45" s="168">
        <v>11000</v>
      </c>
      <c r="H45" s="168">
        <v>0</v>
      </c>
      <c r="I45" s="168">
        <v>3000</v>
      </c>
      <c r="J45" s="168">
        <v>35000</v>
      </c>
      <c r="K45" s="169">
        <f t="shared" si="0"/>
        <v>49000</v>
      </c>
      <c r="L45" s="68" t="str">
        <f>VLOOKUP($E45,'학교 주소'!$B$3:$D$500,2,FALSE())</f>
        <v>달서구</v>
      </c>
      <c r="M45" s="69" t="str">
        <f>VLOOKUP($E45,'학교 주소'!$B$3:$D$500,3,FALSE())</f>
        <v>대구광역시 달서구 미리샘길 52 , 도원고등학교 (도원동, 도원고등학교)</v>
      </c>
      <c r="N45" s="166" t="s">
        <v>150</v>
      </c>
      <c r="O45" s="153" t="s">
        <v>151</v>
      </c>
    </row>
    <row r="46" spans="2:15" ht="20.100000000000001" customHeight="1">
      <c r="B46" s="63">
        <v>38</v>
      </c>
      <c r="C46" s="64" t="s">
        <v>16</v>
      </c>
      <c r="D46" s="65" t="s">
        <v>17</v>
      </c>
      <c r="E46" s="66" t="s">
        <v>152</v>
      </c>
      <c r="F46" s="67">
        <v>30</v>
      </c>
      <c r="G46" s="168">
        <v>2000</v>
      </c>
      <c r="H46" s="168">
        <v>0</v>
      </c>
      <c r="I46" s="168">
        <v>2000</v>
      </c>
      <c r="J46" s="168">
        <v>30000</v>
      </c>
      <c r="K46" s="169">
        <f t="shared" si="0"/>
        <v>34000</v>
      </c>
      <c r="L46" s="68" t="str">
        <f>VLOOKUP($E46,'학교 주소'!$B$3:$D$500,2,FALSE())</f>
        <v>수성구</v>
      </c>
      <c r="M46" s="69" t="str">
        <f>VLOOKUP($E46,'학교 주소'!$B$3:$D$500,3,FALSE())</f>
        <v>대구광역시 수성구 효행로 17 (만촌동, 동문고등학교)</v>
      </c>
      <c r="N46" s="166" t="s">
        <v>153</v>
      </c>
      <c r="O46" s="153" t="s">
        <v>154</v>
      </c>
    </row>
    <row r="47" spans="2:15" ht="20.100000000000001" customHeight="1">
      <c r="B47" s="63">
        <v>39</v>
      </c>
      <c r="C47" s="64" t="s">
        <v>16</v>
      </c>
      <c r="D47" s="65" t="s">
        <v>17</v>
      </c>
      <c r="E47" s="66" t="s">
        <v>155</v>
      </c>
      <c r="F47" s="67">
        <v>40</v>
      </c>
      <c r="G47" s="168">
        <v>35040</v>
      </c>
      <c r="H47" s="168">
        <v>0</v>
      </c>
      <c r="I47" s="168">
        <v>1400</v>
      </c>
      <c r="J47" s="168">
        <v>85000</v>
      </c>
      <c r="K47" s="169">
        <f t="shared" si="0"/>
        <v>121440</v>
      </c>
      <c r="L47" s="68" t="str">
        <f>VLOOKUP($E47,'학교 주소'!$B$3:$D$500,2,FALSE())</f>
        <v>달성군</v>
      </c>
      <c r="M47" s="69" t="str">
        <f>VLOOKUP($E47,'학교 주소'!$B$3:$D$500,3,FALSE())</f>
        <v>대구광역시 달성군 현풍읍 테크노북로 100 (현풍읍, 비슬고등학교)</v>
      </c>
      <c r="N47" s="166" t="s">
        <v>156</v>
      </c>
      <c r="O47" s="153" t="s">
        <v>157</v>
      </c>
    </row>
    <row r="48" spans="2:15" ht="20.100000000000001" customHeight="1">
      <c r="B48" s="63">
        <v>40</v>
      </c>
      <c r="C48" s="64" t="s">
        <v>16</v>
      </c>
      <c r="D48" s="65" t="s">
        <v>17</v>
      </c>
      <c r="E48" s="66" t="s">
        <v>158</v>
      </c>
      <c r="F48" s="67">
        <v>43</v>
      </c>
      <c r="G48" s="168">
        <v>390</v>
      </c>
      <c r="H48" s="168">
        <v>0</v>
      </c>
      <c r="I48" s="168">
        <v>0</v>
      </c>
      <c r="J48" s="168">
        <v>50000</v>
      </c>
      <c r="K48" s="169">
        <f t="shared" si="0"/>
        <v>50390</v>
      </c>
      <c r="L48" s="68" t="str">
        <f>VLOOKUP($E48,'학교 주소'!$B$3:$D$500,2,FALSE())</f>
        <v>달서구</v>
      </c>
      <c r="M48" s="69" t="str">
        <f>VLOOKUP($E48,'학교 주소'!$B$3:$D$500,3,FALSE())</f>
        <v>대구광역시 달서구 야외음악당로 107 (성당동, 상서고등학교)</v>
      </c>
      <c r="N48" s="166" t="s">
        <v>159</v>
      </c>
      <c r="O48" s="153" t="s">
        <v>160</v>
      </c>
    </row>
    <row r="49" spans="1:15" ht="20.100000000000001" customHeight="1">
      <c r="B49" s="63">
        <v>41</v>
      </c>
      <c r="C49" s="64" t="s">
        <v>16</v>
      </c>
      <c r="D49" s="65" t="s">
        <v>17</v>
      </c>
      <c r="E49" s="66" t="s">
        <v>161</v>
      </c>
      <c r="F49" s="67">
        <v>22</v>
      </c>
      <c r="G49" s="168">
        <v>25000</v>
      </c>
      <c r="H49" s="168">
        <v>0</v>
      </c>
      <c r="I49" s="168">
        <v>0</v>
      </c>
      <c r="J49" s="168">
        <v>20000</v>
      </c>
      <c r="K49" s="169">
        <f t="shared" si="0"/>
        <v>45000</v>
      </c>
      <c r="L49" s="68" t="str">
        <f>VLOOKUP($E49,'학교 주소'!$B$3:$D$500,2,FALSE())</f>
        <v>달서구</v>
      </c>
      <c r="M49" s="69" t="str">
        <f>VLOOKUP($E49,'학교 주소'!$B$3:$D$500,3,FALSE())</f>
        <v>대구광역시 달서구 상인로 24 (상인동, 상인고등학교)</v>
      </c>
      <c r="N49" s="166" t="s">
        <v>162</v>
      </c>
      <c r="O49" s="153" t="s">
        <v>163</v>
      </c>
    </row>
    <row r="50" spans="1:15" ht="20.100000000000001" customHeight="1">
      <c r="B50" s="63">
        <v>42</v>
      </c>
      <c r="C50" s="64" t="s">
        <v>16</v>
      </c>
      <c r="D50" s="65" t="s">
        <v>17</v>
      </c>
      <c r="E50" s="66" t="s">
        <v>164</v>
      </c>
      <c r="F50" s="67">
        <v>24</v>
      </c>
      <c r="G50" s="168">
        <v>0</v>
      </c>
      <c r="H50" s="168">
        <v>0</v>
      </c>
      <c r="I50" s="168">
        <v>0</v>
      </c>
      <c r="J50" s="168">
        <v>40000</v>
      </c>
      <c r="K50" s="169">
        <f t="shared" si="0"/>
        <v>40000</v>
      </c>
      <c r="L50" s="68" t="str">
        <f>VLOOKUP($E50,'학교 주소'!$B$3:$D$500,2,FALSE())</f>
        <v>북구</v>
      </c>
      <c r="M50" s="69" t="str">
        <f>VLOOKUP($E50,'학교 주소'!$B$3:$D$500,3,FALSE())</f>
        <v>대구광역시 북구 검단로 150 , 성광고등학교 (복현동)</v>
      </c>
      <c r="N50" s="166" t="s">
        <v>165</v>
      </c>
      <c r="O50" s="153" t="s">
        <v>166</v>
      </c>
    </row>
    <row r="51" spans="1:15" ht="20.100000000000001" customHeight="1">
      <c r="B51" s="63">
        <v>43</v>
      </c>
      <c r="C51" s="64" t="s">
        <v>16</v>
      </c>
      <c r="D51" s="65" t="s">
        <v>17</v>
      </c>
      <c r="E51" s="66" t="s">
        <v>167</v>
      </c>
      <c r="F51" s="67">
        <v>18</v>
      </c>
      <c r="G51" s="168">
        <v>700</v>
      </c>
      <c r="H51" s="168">
        <v>0</v>
      </c>
      <c r="I51" s="168">
        <v>2000</v>
      </c>
      <c r="J51" s="168">
        <v>30000</v>
      </c>
      <c r="K51" s="169">
        <f t="shared" si="0"/>
        <v>32700</v>
      </c>
      <c r="L51" s="68" t="str">
        <f>VLOOKUP($E51,'학교 주소'!$B$3:$D$500,2,FALSE())</f>
        <v>달서구</v>
      </c>
      <c r="M51" s="69" t="str">
        <f>VLOOKUP($E51,'학교 주소'!$B$3:$D$500,3,FALSE())</f>
        <v>대구광역시 달서구 새방로7길 33 , 성산고등학교 (용산동)</v>
      </c>
      <c r="N51" s="166" t="s">
        <v>168</v>
      </c>
      <c r="O51" s="153" t="s">
        <v>169</v>
      </c>
    </row>
    <row r="52" spans="1:15" ht="20.100000000000001" customHeight="1">
      <c r="A52" s="71"/>
      <c r="B52" s="63">
        <v>44</v>
      </c>
      <c r="C52" s="64" t="s">
        <v>16</v>
      </c>
      <c r="D52" s="65" t="s">
        <v>17</v>
      </c>
      <c r="E52" s="66" t="s">
        <v>170</v>
      </c>
      <c r="F52" s="67">
        <v>30</v>
      </c>
      <c r="G52" s="168">
        <v>0</v>
      </c>
      <c r="H52" s="168">
        <v>0</v>
      </c>
      <c r="I52" s="168">
        <v>5000</v>
      </c>
      <c r="J52" s="168">
        <v>10000</v>
      </c>
      <c r="K52" s="169">
        <f t="shared" si="0"/>
        <v>15000</v>
      </c>
      <c r="L52" s="68" t="str">
        <f>VLOOKUP($E52,'학교 주소'!$B$3:$D$500,2,FALSE())</f>
        <v>북구</v>
      </c>
      <c r="M52" s="69" t="str">
        <f>VLOOKUP($E52,'학교 주소'!$B$3:$D$500,3,FALSE())</f>
        <v>대구광역시 북구 복현로 140 , 성화여자고등학교 (복현동, 성화여자고등학교)</v>
      </c>
      <c r="N52" s="166" t="s">
        <v>171</v>
      </c>
      <c r="O52" s="153" t="s">
        <v>172</v>
      </c>
    </row>
    <row r="53" spans="1:15" ht="20.100000000000001" customHeight="1">
      <c r="B53" s="63">
        <v>45</v>
      </c>
      <c r="C53" s="64" t="s">
        <v>16</v>
      </c>
      <c r="D53" s="65" t="s">
        <v>17</v>
      </c>
      <c r="E53" s="66" t="s">
        <v>173</v>
      </c>
      <c r="F53" s="67">
        <v>30</v>
      </c>
      <c r="G53" s="168">
        <v>33131</v>
      </c>
      <c r="H53" s="168">
        <v>0</v>
      </c>
      <c r="I53" s="168">
        <v>10</v>
      </c>
      <c r="J53" s="168">
        <v>20000</v>
      </c>
      <c r="K53" s="169">
        <f t="shared" si="0"/>
        <v>53141</v>
      </c>
      <c r="L53" s="68" t="str">
        <f>VLOOKUP($E53,'학교 주소'!$B$3:$D$500,2,FALSE())</f>
        <v>달서구</v>
      </c>
      <c r="M53" s="69" t="str">
        <f>VLOOKUP($E53,'학교 주소'!$B$3:$D$500,3,FALSE())</f>
        <v>대구광역시 달서구 송현로 156 , 송현여자고등학교 (송현동, 송현여자중,고등학교)</v>
      </c>
      <c r="N53" s="166" t="s">
        <v>174</v>
      </c>
      <c r="O53" s="153" t="s">
        <v>175</v>
      </c>
    </row>
    <row r="54" spans="1:15" ht="20.100000000000001" customHeight="1">
      <c r="B54" s="63">
        <v>46</v>
      </c>
      <c r="C54" s="64" t="s">
        <v>16</v>
      </c>
      <c r="D54" s="65" t="s">
        <v>17</v>
      </c>
      <c r="E54" s="66" t="s">
        <v>176</v>
      </c>
      <c r="F54" s="67">
        <v>23</v>
      </c>
      <c r="G54" s="168">
        <v>0</v>
      </c>
      <c r="H54" s="168">
        <v>0</v>
      </c>
      <c r="I54" s="168">
        <v>0</v>
      </c>
      <c r="J54" s="168">
        <v>40000</v>
      </c>
      <c r="K54" s="169">
        <f t="shared" si="0"/>
        <v>40000</v>
      </c>
      <c r="L54" s="68" t="str">
        <f>VLOOKUP($E54,'학교 주소'!$B$3:$D$500,2,FALSE())</f>
        <v>수성구</v>
      </c>
      <c r="M54" s="69" t="str">
        <f>VLOOKUP($E54,'학교 주소'!$B$3:$D$500,3,FALSE())</f>
        <v>대구광역시 수성구 용학로28길 36 (지산동, 수성고등학교)</v>
      </c>
      <c r="N54" s="166" t="s">
        <v>177</v>
      </c>
      <c r="O54" s="153" t="s">
        <v>178</v>
      </c>
    </row>
    <row r="55" spans="1:15" ht="20.100000000000001" customHeight="1">
      <c r="B55" s="63">
        <v>47</v>
      </c>
      <c r="C55" s="64" t="s">
        <v>16</v>
      </c>
      <c r="D55" s="65" t="s">
        <v>17</v>
      </c>
      <c r="E55" s="66" t="s">
        <v>179</v>
      </c>
      <c r="F55" s="67">
        <v>34</v>
      </c>
      <c r="G55" s="168">
        <v>5700</v>
      </c>
      <c r="H55" s="168">
        <v>0</v>
      </c>
      <c r="I55" s="168">
        <v>3000</v>
      </c>
      <c r="J55" s="168">
        <v>77200</v>
      </c>
      <c r="K55" s="169">
        <f t="shared" si="0"/>
        <v>85900</v>
      </c>
      <c r="L55" s="68" t="str">
        <f>VLOOKUP($E55,'학교 주소'!$B$3:$D$500,2,FALSE())</f>
        <v>수성구</v>
      </c>
      <c r="M55" s="69" t="str">
        <f>VLOOKUP($E55,'학교 주소'!$B$3:$D$500,3,FALSE())</f>
        <v>대구광역시 수성구 신매로 6 (신매동, 시지고등학교)</v>
      </c>
      <c r="N55" s="166" t="s">
        <v>180</v>
      </c>
      <c r="O55" s="153" t="s">
        <v>2557</v>
      </c>
    </row>
    <row r="56" spans="1:15" ht="20.100000000000001" customHeight="1">
      <c r="B56" s="63">
        <v>48</v>
      </c>
      <c r="C56" s="64" t="s">
        <v>16</v>
      </c>
      <c r="D56" s="65" t="s">
        <v>17</v>
      </c>
      <c r="E56" s="66" t="s">
        <v>181</v>
      </c>
      <c r="F56" s="67">
        <v>24</v>
      </c>
      <c r="G56" s="168">
        <v>0</v>
      </c>
      <c r="H56" s="168">
        <v>0</v>
      </c>
      <c r="I56" s="168">
        <v>800</v>
      </c>
      <c r="J56" s="168">
        <v>17000</v>
      </c>
      <c r="K56" s="169">
        <f t="shared" si="0"/>
        <v>17800</v>
      </c>
      <c r="L56" s="68" t="str">
        <f>VLOOKUP($E56,'학교 주소'!$B$3:$D$500,2,FALSE())</f>
        <v>중구</v>
      </c>
      <c r="M56" s="69" t="str">
        <f>VLOOKUP($E56,'학교 주소'!$B$3:$D$500,3,FALSE())</f>
        <v>대구광역시 중구 국채보상로102길 48 , 신명고등학교 (동산동)</v>
      </c>
      <c r="N56" s="166" t="s">
        <v>182</v>
      </c>
      <c r="O56" s="153" t="s">
        <v>183</v>
      </c>
    </row>
    <row r="57" spans="1:15" ht="20.100000000000001" customHeight="1">
      <c r="B57" s="63">
        <v>49</v>
      </c>
      <c r="C57" s="64" t="s">
        <v>16</v>
      </c>
      <c r="D57" s="65" t="s">
        <v>17</v>
      </c>
      <c r="E57" s="66" t="s">
        <v>184</v>
      </c>
      <c r="F57" s="67">
        <v>24</v>
      </c>
      <c r="G57" s="168">
        <v>10335</v>
      </c>
      <c r="H57" s="168">
        <v>0</v>
      </c>
      <c r="I57" s="168">
        <v>5539</v>
      </c>
      <c r="J57" s="168">
        <v>80000</v>
      </c>
      <c r="K57" s="169">
        <f t="shared" si="0"/>
        <v>95874</v>
      </c>
      <c r="L57" s="68" t="str">
        <f>VLOOKUP($E57,'학교 주소'!$B$3:$D$500,2,FALSE())</f>
        <v>달성군</v>
      </c>
      <c r="M57" s="69" t="str">
        <f>VLOOKUP($E57,'학교 주소'!$B$3:$D$500,3,FALSE())</f>
        <v>대구광역시 달성군 다사읍 대실역남로1길 5 , 심인고등학교 (다사읍)</v>
      </c>
      <c r="N57" s="166" t="s">
        <v>185</v>
      </c>
      <c r="O57" s="153" t="s">
        <v>186</v>
      </c>
    </row>
    <row r="58" spans="1:15" ht="20.100000000000001" customHeight="1">
      <c r="B58" s="63">
        <v>50</v>
      </c>
      <c r="C58" s="64" t="s">
        <v>16</v>
      </c>
      <c r="D58" s="65" t="s">
        <v>17</v>
      </c>
      <c r="E58" s="66" t="s">
        <v>187</v>
      </c>
      <c r="F58" s="67">
        <v>40</v>
      </c>
      <c r="G58" s="168">
        <v>67800</v>
      </c>
      <c r="H58" s="168">
        <v>0</v>
      </c>
      <c r="I58" s="168">
        <v>2800</v>
      </c>
      <c r="J58" s="168">
        <v>52000</v>
      </c>
      <c r="K58" s="169">
        <f t="shared" si="0"/>
        <v>122600</v>
      </c>
      <c r="L58" s="68" t="str">
        <f>VLOOKUP($E58,'학교 주소'!$B$3:$D$500,2,FALSE())</f>
        <v>달서구</v>
      </c>
      <c r="M58" s="69" t="str">
        <f>VLOOKUP($E58,'학교 주소'!$B$3:$D$500,3,FALSE())</f>
        <v>대구광역시 달서구 월곡로 300 , 영남고등학교 (상인동)</v>
      </c>
      <c r="N58" s="166" t="s">
        <v>188</v>
      </c>
      <c r="O58" s="153" t="s">
        <v>189</v>
      </c>
    </row>
    <row r="59" spans="1:15" ht="20.100000000000001" customHeight="1">
      <c r="B59" s="63">
        <v>51</v>
      </c>
      <c r="C59" s="64" t="s">
        <v>16</v>
      </c>
      <c r="D59" s="65" t="s">
        <v>17</v>
      </c>
      <c r="E59" s="66" t="s">
        <v>190</v>
      </c>
      <c r="F59" s="67">
        <v>20</v>
      </c>
      <c r="G59" s="168">
        <v>900</v>
      </c>
      <c r="H59" s="168">
        <v>0</v>
      </c>
      <c r="I59" s="168">
        <v>0</v>
      </c>
      <c r="J59" s="168">
        <v>35000</v>
      </c>
      <c r="K59" s="169">
        <f t="shared" si="0"/>
        <v>35900</v>
      </c>
      <c r="L59" s="68" t="str">
        <f>VLOOKUP($E59,'학교 주소'!$B$3:$D$500,2,FALSE())</f>
        <v>달서구</v>
      </c>
      <c r="M59" s="69" t="str">
        <f>VLOOKUP($E59,'학교 주소'!$B$3:$D$500,3,FALSE())</f>
        <v>대구광역시 달서구 선원로23북길 20 (이곡동)</v>
      </c>
      <c r="N59" s="166" t="s">
        <v>191</v>
      </c>
      <c r="O59" s="153" t="s">
        <v>192</v>
      </c>
    </row>
    <row r="60" spans="1:15" ht="20.100000000000001" customHeight="1">
      <c r="B60" s="63">
        <v>52</v>
      </c>
      <c r="C60" s="64" t="s">
        <v>16</v>
      </c>
      <c r="D60" s="65" t="s">
        <v>17</v>
      </c>
      <c r="E60" s="66" t="s">
        <v>193</v>
      </c>
      <c r="F60" s="67">
        <v>23</v>
      </c>
      <c r="G60" s="168">
        <v>0</v>
      </c>
      <c r="H60" s="168">
        <v>0</v>
      </c>
      <c r="I60" s="168">
        <v>1800</v>
      </c>
      <c r="J60" s="168">
        <v>72000</v>
      </c>
      <c r="K60" s="169">
        <f t="shared" si="0"/>
        <v>73800</v>
      </c>
      <c r="L60" s="68" t="str">
        <f>VLOOKUP($E60,'학교 주소'!$B$3:$D$500,2,FALSE())</f>
        <v>북구</v>
      </c>
      <c r="M60" s="69" t="str">
        <f>VLOOKUP($E60,'학교 주소'!$B$3:$D$500,3,FALSE())</f>
        <v>대구광역시 북구 학정로 378 (구암동, 운암고등학교)</v>
      </c>
      <c r="N60" s="166" t="s">
        <v>194</v>
      </c>
      <c r="O60" s="153" t="s">
        <v>195</v>
      </c>
    </row>
    <row r="61" spans="1:15" ht="20.100000000000001" customHeight="1">
      <c r="B61" s="63">
        <v>53</v>
      </c>
      <c r="C61" s="64" t="s">
        <v>16</v>
      </c>
      <c r="D61" s="65" t="s">
        <v>17</v>
      </c>
      <c r="E61" s="66" t="s">
        <v>196</v>
      </c>
      <c r="F61" s="67">
        <v>24</v>
      </c>
      <c r="G61" s="168">
        <v>0</v>
      </c>
      <c r="H61" s="168">
        <v>0</v>
      </c>
      <c r="I61" s="168">
        <v>0</v>
      </c>
      <c r="J61" s="168">
        <v>60000</v>
      </c>
      <c r="K61" s="169">
        <f t="shared" si="0"/>
        <v>60000</v>
      </c>
      <c r="L61" s="68" t="str">
        <f>VLOOKUP($E61,'학교 주소'!$B$3:$D$500,2,FALSE())</f>
        <v>동구</v>
      </c>
      <c r="M61" s="69" t="str">
        <f>VLOOKUP($E61,'학교 주소'!$B$3:$D$500,3,FALSE())</f>
        <v>대구광역시 동구 용계로1길 49 , 정동고등학교 (용계동, 정동고등학교)</v>
      </c>
      <c r="N61" s="166" t="s">
        <v>197</v>
      </c>
      <c r="O61" s="153" t="s">
        <v>198</v>
      </c>
    </row>
    <row r="62" spans="1:15" ht="20.100000000000001" customHeight="1">
      <c r="B62" s="63">
        <v>54</v>
      </c>
      <c r="C62" s="64" t="s">
        <v>16</v>
      </c>
      <c r="D62" s="65" t="s">
        <v>17</v>
      </c>
      <c r="E62" s="66" t="s">
        <v>199</v>
      </c>
      <c r="F62" s="67">
        <v>32</v>
      </c>
      <c r="G62" s="168">
        <v>0</v>
      </c>
      <c r="H62" s="168">
        <v>0</v>
      </c>
      <c r="I62" s="168">
        <v>0</v>
      </c>
      <c r="J62" s="168">
        <v>40000</v>
      </c>
      <c r="K62" s="169">
        <f t="shared" si="0"/>
        <v>40000</v>
      </c>
      <c r="L62" s="68" t="str">
        <f>VLOOKUP($E62,'학교 주소'!$B$3:$D$500,2,FALSE())</f>
        <v>수성구</v>
      </c>
      <c r="M62" s="69" t="str">
        <f>VLOOKUP($E62,'학교 주소'!$B$3:$D$500,3,FALSE())</f>
        <v>대구광역시 수성구 청호로84길 123 , 정화여자고등학교 (범어동)</v>
      </c>
      <c r="N62" s="166" t="s">
        <v>200</v>
      </c>
      <c r="O62" s="153" t="s">
        <v>201</v>
      </c>
    </row>
    <row r="63" spans="1:15" ht="20.100000000000001" customHeight="1">
      <c r="B63" s="63">
        <v>55</v>
      </c>
      <c r="C63" s="64" t="s">
        <v>16</v>
      </c>
      <c r="D63" s="65" t="s">
        <v>17</v>
      </c>
      <c r="E63" s="66" t="s">
        <v>202</v>
      </c>
      <c r="F63" s="67">
        <v>31</v>
      </c>
      <c r="G63" s="168">
        <v>0</v>
      </c>
      <c r="H63" s="168">
        <v>0</v>
      </c>
      <c r="I63" s="168">
        <v>0</v>
      </c>
      <c r="J63" s="168">
        <v>45000</v>
      </c>
      <c r="K63" s="169">
        <f t="shared" si="0"/>
        <v>45000</v>
      </c>
      <c r="L63" s="68" t="str">
        <f>VLOOKUP($E63,'학교 주소'!$B$3:$D$500,2,FALSE())</f>
        <v>동구</v>
      </c>
      <c r="M63" s="69" t="str">
        <f>VLOOKUP($E63,'학교 주소'!$B$3:$D$500,3,FALSE())</f>
        <v>대구광역시 동구 국채보상로 827 (신천동)</v>
      </c>
      <c r="N63" s="166" t="s">
        <v>203</v>
      </c>
      <c r="O63" s="153" t="s">
        <v>204</v>
      </c>
    </row>
    <row r="64" spans="1:15" ht="20.100000000000001" customHeight="1">
      <c r="B64" s="63">
        <v>56</v>
      </c>
      <c r="C64" s="64" t="s">
        <v>16</v>
      </c>
      <c r="D64" s="65" t="s">
        <v>17</v>
      </c>
      <c r="E64" s="66" t="s">
        <v>205</v>
      </c>
      <c r="F64" s="67">
        <v>18</v>
      </c>
      <c r="G64" s="168">
        <v>0</v>
      </c>
      <c r="H64" s="168">
        <v>0</v>
      </c>
      <c r="I64" s="168">
        <v>6998</v>
      </c>
      <c r="J64" s="168">
        <v>3000</v>
      </c>
      <c r="K64" s="169">
        <f t="shared" si="0"/>
        <v>9998</v>
      </c>
      <c r="L64" s="68" t="str">
        <f>VLOOKUP($E64,'학교 주소'!$B$3:$D$500,2,FALSE())</f>
        <v>북구</v>
      </c>
      <c r="M64" s="69" t="str">
        <f>VLOOKUP($E64,'학교 주소'!$B$3:$D$500,3,FALSE())</f>
        <v>대구광역시 북구 칠성로 13 (칠성동2가, 칠성고등학교)</v>
      </c>
      <c r="N64" s="166" t="s">
        <v>206</v>
      </c>
      <c r="O64" s="153" t="s">
        <v>207</v>
      </c>
    </row>
    <row r="65" spans="1:15" ht="20.100000000000001" customHeight="1">
      <c r="B65" s="63">
        <v>57</v>
      </c>
      <c r="C65" s="64" t="s">
        <v>16</v>
      </c>
      <c r="D65" s="65" t="s">
        <v>17</v>
      </c>
      <c r="E65" s="66" t="s">
        <v>208</v>
      </c>
      <c r="F65" s="67">
        <v>24</v>
      </c>
      <c r="G65" s="168">
        <v>700</v>
      </c>
      <c r="H65" s="168">
        <v>0</v>
      </c>
      <c r="I65" s="168">
        <v>2000</v>
      </c>
      <c r="J65" s="168">
        <v>30000</v>
      </c>
      <c r="K65" s="169">
        <f t="shared" si="0"/>
        <v>32700</v>
      </c>
      <c r="L65" s="68" t="str">
        <f>VLOOKUP($E65,'학교 주소'!$B$3:$D$500,2,FALSE())</f>
        <v>달성군</v>
      </c>
      <c r="M65" s="69" t="str">
        <f>VLOOKUP($E65,'학교 주소'!$B$3:$D$500,3,FALSE())</f>
        <v>대구광역시 달성군 현풍읍 비슬로 556-13 (현풍읍, 포산고등학교)</v>
      </c>
      <c r="N65" s="166" t="s">
        <v>209</v>
      </c>
      <c r="O65" s="153" t="s">
        <v>210</v>
      </c>
    </row>
    <row r="66" spans="1:15" ht="20.100000000000001" customHeight="1">
      <c r="B66" s="63">
        <v>58</v>
      </c>
      <c r="C66" s="64" t="s">
        <v>16</v>
      </c>
      <c r="D66" s="65" t="s">
        <v>17</v>
      </c>
      <c r="E66" s="66" t="s">
        <v>211</v>
      </c>
      <c r="F66" s="67">
        <v>30</v>
      </c>
      <c r="G66" s="168">
        <v>0</v>
      </c>
      <c r="H66" s="168">
        <v>0</v>
      </c>
      <c r="I66" s="168">
        <v>0</v>
      </c>
      <c r="J66" s="168">
        <v>45000</v>
      </c>
      <c r="K66" s="169">
        <f t="shared" si="0"/>
        <v>45000</v>
      </c>
      <c r="L66" s="68" t="str">
        <f>VLOOKUP($E66,'학교 주소'!$B$3:$D$500,2,FALSE())</f>
        <v>북구</v>
      </c>
      <c r="M66" s="69" t="str">
        <f>VLOOKUP($E66,'학교 주소'!$B$3:$D$500,3,FALSE())</f>
        <v>대구광역시 북구 학남로 78 (국우동)</v>
      </c>
      <c r="N66" s="166" t="s">
        <v>212</v>
      </c>
      <c r="O66" s="153" t="s">
        <v>213</v>
      </c>
    </row>
    <row r="67" spans="1:15" ht="20.100000000000001" customHeight="1">
      <c r="B67" s="63">
        <v>59</v>
      </c>
      <c r="C67" s="64" t="s">
        <v>16</v>
      </c>
      <c r="D67" s="65" t="s">
        <v>17</v>
      </c>
      <c r="E67" s="66" t="s">
        <v>214</v>
      </c>
      <c r="F67" s="67">
        <v>24</v>
      </c>
      <c r="G67" s="168">
        <v>9830</v>
      </c>
      <c r="H67" s="168">
        <v>0</v>
      </c>
      <c r="I67" s="168">
        <v>0</v>
      </c>
      <c r="J67" s="168">
        <v>10000</v>
      </c>
      <c r="K67" s="169">
        <f t="shared" si="0"/>
        <v>19830</v>
      </c>
      <c r="L67" s="68" t="str">
        <f>VLOOKUP($E67,'학교 주소'!$B$3:$D$500,2,FALSE())</f>
        <v>북구</v>
      </c>
      <c r="M67" s="69" t="str">
        <f>VLOOKUP($E67,'학교 주소'!$B$3:$D$500,3,FALSE())</f>
        <v>대구광역시 북구 학정로48길 46 (구암동)</v>
      </c>
      <c r="N67" s="166" t="s">
        <v>215</v>
      </c>
      <c r="O67" s="153" t="s">
        <v>216</v>
      </c>
    </row>
    <row r="68" spans="1:15" ht="20.100000000000001" customHeight="1">
      <c r="B68" s="63">
        <v>60</v>
      </c>
      <c r="C68" s="64" t="s">
        <v>16</v>
      </c>
      <c r="D68" s="65" t="s">
        <v>17</v>
      </c>
      <c r="E68" s="66" t="s">
        <v>217</v>
      </c>
      <c r="F68" s="67">
        <v>24</v>
      </c>
      <c r="G68" s="168">
        <v>0</v>
      </c>
      <c r="H68" s="168">
        <v>0</v>
      </c>
      <c r="I68" s="168">
        <v>3800</v>
      </c>
      <c r="J68" s="168">
        <v>35000</v>
      </c>
      <c r="K68" s="169">
        <f t="shared" si="0"/>
        <v>38800</v>
      </c>
      <c r="L68" s="68" t="str">
        <f>VLOOKUP($E68,'학교 주소'!$B$3:$D$500,2,FALSE())</f>
        <v>달성군</v>
      </c>
      <c r="M68" s="69" t="str">
        <f>VLOOKUP($E68,'학교 주소'!$B$3:$D$500,3,FALSE())</f>
        <v>대구광역시 달성군 현풍읍 비슬로 675 (현풍읍, 현풍중.고등학교)</v>
      </c>
      <c r="N68" s="166" t="s">
        <v>218</v>
      </c>
      <c r="O68" s="153" t="s">
        <v>219</v>
      </c>
    </row>
    <row r="69" spans="1:15" ht="20.100000000000001" customHeight="1">
      <c r="B69" s="63">
        <v>61</v>
      </c>
      <c r="C69" s="64" t="s">
        <v>16</v>
      </c>
      <c r="D69" s="65" t="s">
        <v>17</v>
      </c>
      <c r="E69" s="66" t="s">
        <v>220</v>
      </c>
      <c r="F69" s="67">
        <v>20</v>
      </c>
      <c r="G69" s="168">
        <v>4550</v>
      </c>
      <c r="H69" s="168">
        <v>0</v>
      </c>
      <c r="I69" s="168">
        <v>2500</v>
      </c>
      <c r="J69" s="168">
        <v>60000</v>
      </c>
      <c r="K69" s="169">
        <f t="shared" si="0"/>
        <v>67050</v>
      </c>
      <c r="L69" s="68" t="str">
        <f>VLOOKUP($E69,'학교 주소'!$B$3:$D$500,2,FALSE())</f>
        <v>달서구</v>
      </c>
      <c r="M69" s="69" t="str">
        <f>VLOOKUP($E69,'학교 주소'!$B$3:$D$500,3,FALSE())</f>
        <v>대구광역시 달서구 달서대로109길 86 (호산동,호산고등학교)</v>
      </c>
      <c r="N69" s="166" t="s">
        <v>221</v>
      </c>
      <c r="O69" s="153" t="s">
        <v>222</v>
      </c>
    </row>
    <row r="70" spans="1:15" ht="20.100000000000001" customHeight="1">
      <c r="B70" s="63">
        <v>62</v>
      </c>
      <c r="C70" s="64" t="s">
        <v>16</v>
      </c>
      <c r="D70" s="65" t="s">
        <v>17</v>
      </c>
      <c r="E70" s="66" t="s">
        <v>223</v>
      </c>
      <c r="F70" s="67">
        <v>27</v>
      </c>
      <c r="G70" s="168">
        <v>0</v>
      </c>
      <c r="H70" s="168">
        <v>0</v>
      </c>
      <c r="I70" s="168">
        <v>520</v>
      </c>
      <c r="J70" s="168">
        <v>40000</v>
      </c>
      <c r="K70" s="169">
        <f t="shared" si="0"/>
        <v>40520</v>
      </c>
      <c r="L70" s="68" t="str">
        <f>VLOOKUP($E70,'학교 주소'!$B$3:$D$500,2,FALSE())</f>
        <v>달성군</v>
      </c>
      <c r="M70" s="69" t="str">
        <f>VLOOKUP($E70,'학교 주소'!$B$3:$D$500,3,FALSE())</f>
        <v>대구광역시 달성군 화원읍 비슬로 2458 (화원읍, 화원고등학교)</v>
      </c>
      <c r="N70" s="166" t="s">
        <v>224</v>
      </c>
      <c r="O70" s="153" t="s">
        <v>225</v>
      </c>
    </row>
    <row r="71" spans="1:15" ht="20.100000000000001" customHeight="1">
      <c r="B71" s="63">
        <v>63</v>
      </c>
      <c r="C71" s="64" t="s">
        <v>16</v>
      </c>
      <c r="D71" s="65" t="s">
        <v>17</v>
      </c>
      <c r="E71" s="66" t="s">
        <v>226</v>
      </c>
      <c r="F71" s="67">
        <v>26</v>
      </c>
      <c r="G71" s="168">
        <v>1355</v>
      </c>
      <c r="H71" s="168">
        <v>0</v>
      </c>
      <c r="I71" s="168">
        <v>0</v>
      </c>
      <c r="J71" s="168">
        <v>20000</v>
      </c>
      <c r="K71" s="169">
        <f t="shared" si="0"/>
        <v>21355</v>
      </c>
      <c r="L71" s="68" t="str">
        <f>VLOOKUP($E71,'학교 주소'!$B$3:$D$500,2,FALSE())</f>
        <v>달서구</v>
      </c>
      <c r="M71" s="69" t="str">
        <f>VLOOKUP($E71,'학교 주소'!$B$3:$D$500,3,FALSE())</f>
        <v>대구광역시 달서구 월곡로94길 48 , 효성여자고등학교 (월성동)</v>
      </c>
      <c r="N71" s="166" t="s">
        <v>227</v>
      </c>
      <c r="O71" s="153" t="s">
        <v>228</v>
      </c>
    </row>
    <row r="72" spans="1:15" ht="20.100000000000001" customHeight="1">
      <c r="B72" s="63">
        <v>64</v>
      </c>
      <c r="C72" s="64" t="s">
        <v>16</v>
      </c>
      <c r="D72" s="65" t="s">
        <v>18</v>
      </c>
      <c r="E72" s="66" t="s">
        <v>229</v>
      </c>
      <c r="F72" s="67">
        <v>44</v>
      </c>
      <c r="G72" s="168">
        <v>207</v>
      </c>
      <c r="H72" s="168">
        <v>0</v>
      </c>
      <c r="I72" s="168">
        <v>0</v>
      </c>
      <c r="J72" s="168">
        <v>0</v>
      </c>
      <c r="K72" s="169">
        <f t="shared" si="0"/>
        <v>207</v>
      </c>
      <c r="L72" s="68" t="str">
        <f>VLOOKUP($E72,'학교 주소'!$B$3:$D$500,2,FALSE())</f>
        <v>수성구</v>
      </c>
      <c r="M72" s="69" t="str">
        <f>VLOOKUP($E72,'학교 주소'!$B$3:$D$500,3,FALSE())</f>
        <v>대구광역시 수성구 무학로37안길 6 (지산동, 남양학교)</v>
      </c>
      <c r="N72" s="166" t="s">
        <v>230</v>
      </c>
      <c r="O72" s="153" t="s">
        <v>231</v>
      </c>
    </row>
    <row r="73" spans="1:15" ht="20.100000000000001" customHeight="1">
      <c r="A73" s="72">
        <v>66</v>
      </c>
      <c r="B73" s="63">
        <v>65</v>
      </c>
      <c r="C73" s="64" t="s">
        <v>8</v>
      </c>
      <c r="D73" s="65" t="s">
        <v>9</v>
      </c>
      <c r="E73" s="66" t="s">
        <v>232</v>
      </c>
      <c r="F73" s="67" t="s">
        <v>233</v>
      </c>
      <c r="G73" s="168">
        <v>0</v>
      </c>
      <c r="H73" s="168">
        <v>0</v>
      </c>
      <c r="I73" s="168">
        <v>1500</v>
      </c>
      <c r="J73" s="168">
        <v>8000</v>
      </c>
      <c r="K73" s="169">
        <f t="shared" ref="K73:K136" si="1">SUM(G73:J73)</f>
        <v>9500</v>
      </c>
      <c r="L73" s="68" t="str">
        <f>VLOOKUP($E73,'학교 주소'!$B$3:$D$500,2,FALSE())</f>
        <v>중구</v>
      </c>
      <c r="M73" s="69" t="str">
        <f>VLOOKUP($E73,'학교 주소'!$B$3:$D$500,3,FALSE())</f>
        <v>대구광역시 중구 달성로 15 (대신동,계성초등학교)</v>
      </c>
      <c r="N73" s="166" t="s">
        <v>234</v>
      </c>
      <c r="O73" s="153" t="s">
        <v>235</v>
      </c>
    </row>
    <row r="74" spans="1:15" ht="20.100000000000001" customHeight="1">
      <c r="A74" s="72">
        <v>67</v>
      </c>
      <c r="B74" s="63">
        <v>66</v>
      </c>
      <c r="C74" s="64" t="s">
        <v>8</v>
      </c>
      <c r="D74" s="65" t="s">
        <v>9</v>
      </c>
      <c r="E74" s="66" t="s">
        <v>236</v>
      </c>
      <c r="F74" s="67" t="s">
        <v>237</v>
      </c>
      <c r="G74" s="168">
        <v>20000</v>
      </c>
      <c r="H74" s="168">
        <v>0</v>
      </c>
      <c r="I74" s="168">
        <v>5000</v>
      </c>
      <c r="J74" s="168">
        <v>15000</v>
      </c>
      <c r="K74" s="169">
        <f t="shared" si="1"/>
        <v>40000</v>
      </c>
      <c r="L74" s="68" t="str">
        <f>VLOOKUP($E74,'학교 주소'!$B$3:$D$500,2,FALSE())</f>
        <v>수성구</v>
      </c>
      <c r="M74" s="69" t="str">
        <f>VLOOKUP($E74,'학교 주소'!$B$3:$D$500,3,FALSE())</f>
        <v>대구광역시 수성구 청호로76길 12 (범어동,경동초등학교)</v>
      </c>
      <c r="N74" s="166" t="s">
        <v>238</v>
      </c>
      <c r="O74" s="153" t="s">
        <v>239</v>
      </c>
    </row>
    <row r="75" spans="1:15" ht="20.100000000000001" customHeight="1">
      <c r="A75" s="72">
        <v>68</v>
      </c>
      <c r="B75" s="63">
        <v>67</v>
      </c>
      <c r="C75" s="64" t="s">
        <v>8</v>
      </c>
      <c r="D75" s="65" t="s">
        <v>9</v>
      </c>
      <c r="E75" s="66" t="s">
        <v>240</v>
      </c>
      <c r="F75" s="67" t="s">
        <v>241</v>
      </c>
      <c r="G75" s="168">
        <v>0</v>
      </c>
      <c r="H75" s="168">
        <v>0</v>
      </c>
      <c r="I75" s="168">
        <v>4000</v>
      </c>
      <c r="J75" s="168">
        <v>35000</v>
      </c>
      <c r="K75" s="169">
        <f t="shared" si="1"/>
        <v>39000</v>
      </c>
      <c r="L75" s="68" t="str">
        <f>VLOOKUP($E75,'학교 주소'!$B$3:$D$500,2,FALSE())</f>
        <v>수성구</v>
      </c>
      <c r="M75" s="69" t="str">
        <f>VLOOKUP($E75,'학교 주소'!$B$3:$D$500,3,FALSE())</f>
        <v>대구광역시 수성구 달구벌대로 3067 (시지동,고산초등학교)</v>
      </c>
      <c r="N75" s="166" t="s">
        <v>159</v>
      </c>
      <c r="O75" s="153" t="s">
        <v>242</v>
      </c>
    </row>
    <row r="76" spans="1:15" ht="20.100000000000001" customHeight="1">
      <c r="A76" s="72">
        <v>69</v>
      </c>
      <c r="B76" s="63">
        <v>68</v>
      </c>
      <c r="C76" s="64" t="s">
        <v>8</v>
      </c>
      <c r="D76" s="65" t="s">
        <v>9</v>
      </c>
      <c r="E76" s="66" t="s">
        <v>243</v>
      </c>
      <c r="F76" s="67" t="s">
        <v>244</v>
      </c>
      <c r="G76" s="168">
        <v>0</v>
      </c>
      <c r="H76" s="168">
        <v>0</v>
      </c>
      <c r="I76" s="168">
        <v>0</v>
      </c>
      <c r="J76" s="168">
        <v>4000</v>
      </c>
      <c r="K76" s="169">
        <f t="shared" si="1"/>
        <v>4000</v>
      </c>
      <c r="L76" s="68" t="str">
        <f>VLOOKUP($E76,'학교 주소'!$B$3:$D$500,2,FALSE())</f>
        <v>중구</v>
      </c>
      <c r="M76" s="69" t="str">
        <f>VLOOKUP($E76,'학교 주소'!$B$3:$D$500,3,FALSE())</f>
        <v>대구광역시 중구 남산로 70 , 남산초등학교 (남산동)</v>
      </c>
      <c r="N76" s="166" t="s">
        <v>245</v>
      </c>
      <c r="O76" s="153" t="s">
        <v>246</v>
      </c>
    </row>
    <row r="77" spans="1:15" ht="20.100000000000001" customHeight="1">
      <c r="A77" s="72">
        <v>70</v>
      </c>
      <c r="B77" s="63">
        <v>69</v>
      </c>
      <c r="C77" s="64" t="s">
        <v>8</v>
      </c>
      <c r="D77" s="65" t="s">
        <v>9</v>
      </c>
      <c r="E77" s="66" t="s">
        <v>247</v>
      </c>
      <c r="F77" s="67" t="s">
        <v>248</v>
      </c>
      <c r="G77" s="168">
        <v>0</v>
      </c>
      <c r="H77" s="168">
        <v>0</v>
      </c>
      <c r="I77" s="168">
        <v>2000</v>
      </c>
      <c r="J77" s="168">
        <v>40000</v>
      </c>
      <c r="K77" s="169">
        <f t="shared" si="1"/>
        <v>42000</v>
      </c>
      <c r="L77" s="68" t="str">
        <f>VLOOKUP($E77,'학교 주소'!$B$3:$D$500,2,FALSE())</f>
        <v>수성구</v>
      </c>
      <c r="M77" s="69" t="str">
        <f>VLOOKUP($E77,'학교 주소'!$B$3:$D$500,3,FALSE())</f>
        <v>대구광역시 수성구 노변공원로 52 (시지동, 대구노변초등학교)</v>
      </c>
      <c r="N77" s="166" t="s">
        <v>249</v>
      </c>
      <c r="O77" s="153" t="s">
        <v>250</v>
      </c>
    </row>
    <row r="78" spans="1:15" ht="20.100000000000001" customHeight="1">
      <c r="A78" s="72">
        <v>71</v>
      </c>
      <c r="B78" s="63">
        <v>70</v>
      </c>
      <c r="C78" s="64" t="s">
        <v>8</v>
      </c>
      <c r="D78" s="65" t="s">
        <v>9</v>
      </c>
      <c r="E78" s="66" t="s">
        <v>251</v>
      </c>
      <c r="F78" s="67" t="s">
        <v>252</v>
      </c>
      <c r="G78" s="168">
        <v>0</v>
      </c>
      <c r="H78" s="168">
        <v>0</v>
      </c>
      <c r="I78" s="168">
        <v>0</v>
      </c>
      <c r="J78" s="168">
        <v>10000</v>
      </c>
      <c r="K78" s="169">
        <f t="shared" si="1"/>
        <v>10000</v>
      </c>
      <c r="L78" s="68" t="str">
        <f>VLOOKUP($E78,'학교 주소'!$B$3:$D$500,2,FALSE())</f>
        <v>동구</v>
      </c>
      <c r="M78" s="69" t="str">
        <f>VLOOKUP($E78,'학교 주소'!$B$3:$D$500,3,FALSE())</f>
        <v>대구광역시 동구 아양로34길 50 , 대구덕성초등학교 (신암동)</v>
      </c>
      <c r="N78" s="166" t="s">
        <v>253</v>
      </c>
      <c r="O78" s="153" t="s">
        <v>254</v>
      </c>
    </row>
    <row r="79" spans="1:15" ht="20.100000000000001" customHeight="1">
      <c r="A79" s="72">
        <v>72</v>
      </c>
      <c r="B79" s="63">
        <v>71</v>
      </c>
      <c r="C79" s="64" t="s">
        <v>8</v>
      </c>
      <c r="D79" s="65" t="s">
        <v>9</v>
      </c>
      <c r="E79" s="66" t="s">
        <v>255</v>
      </c>
      <c r="F79" s="67" t="s">
        <v>256</v>
      </c>
      <c r="G79" s="168">
        <v>360</v>
      </c>
      <c r="H79" s="168">
        <v>0</v>
      </c>
      <c r="I79" s="168">
        <v>283</v>
      </c>
      <c r="J79" s="168">
        <v>20000</v>
      </c>
      <c r="K79" s="169">
        <f t="shared" si="1"/>
        <v>20643</v>
      </c>
      <c r="L79" s="68" t="str">
        <f>VLOOKUP($E79,'학교 주소'!$B$3:$D$500,2,FALSE())</f>
        <v>수성구</v>
      </c>
      <c r="M79" s="69" t="str">
        <f>VLOOKUP($E79,'학교 주소'!$B$3:$D$500,3,FALSE())</f>
        <v>대구광역시 수성구 국채보상로 1000 , 대구동원초등학교 (만촌동)</v>
      </c>
      <c r="N79" s="166" t="s">
        <v>257</v>
      </c>
      <c r="O79" s="153" t="s">
        <v>258</v>
      </c>
    </row>
    <row r="80" spans="1:15" ht="20.100000000000001" customHeight="1">
      <c r="A80" s="72">
        <v>73</v>
      </c>
      <c r="B80" s="63">
        <v>72</v>
      </c>
      <c r="C80" s="64" t="s">
        <v>8</v>
      </c>
      <c r="D80" s="65" t="s">
        <v>9</v>
      </c>
      <c r="E80" s="66" t="s">
        <v>259</v>
      </c>
      <c r="F80" s="67" t="s">
        <v>260</v>
      </c>
      <c r="G80" s="168">
        <v>0</v>
      </c>
      <c r="H80" s="168">
        <v>0</v>
      </c>
      <c r="I80" s="168">
        <v>200</v>
      </c>
      <c r="J80" s="168">
        <v>15000</v>
      </c>
      <c r="K80" s="169">
        <f t="shared" si="1"/>
        <v>15200</v>
      </c>
      <c r="L80" s="68" t="str">
        <f>VLOOKUP($E80,'학교 주소'!$B$3:$D$500,2,FALSE())</f>
        <v>중구</v>
      </c>
      <c r="M80" s="69" t="str">
        <f>VLOOKUP($E80,'학교 주소'!$B$3:$D$500,3,FALSE())</f>
        <v>대구광역시 중구 국채보상로 728 (동인동4가)</v>
      </c>
      <c r="N80" s="166" t="s">
        <v>261</v>
      </c>
      <c r="O80" s="153" t="s">
        <v>262</v>
      </c>
    </row>
    <row r="81" spans="1:15" ht="20.100000000000001" customHeight="1">
      <c r="A81" s="72">
        <v>74</v>
      </c>
      <c r="B81" s="63">
        <v>73</v>
      </c>
      <c r="C81" s="64" t="s">
        <v>8</v>
      </c>
      <c r="D81" s="65" t="s">
        <v>9</v>
      </c>
      <c r="E81" s="66" t="s">
        <v>263</v>
      </c>
      <c r="F81" s="67" t="s">
        <v>264</v>
      </c>
      <c r="G81" s="168">
        <v>1000</v>
      </c>
      <c r="H81" s="168">
        <v>0</v>
      </c>
      <c r="I81" s="168">
        <v>3000</v>
      </c>
      <c r="J81" s="168">
        <v>10000</v>
      </c>
      <c r="K81" s="169">
        <f t="shared" si="1"/>
        <v>14000</v>
      </c>
      <c r="L81" s="68" t="str">
        <f>VLOOKUP($E81,'학교 주소'!$B$3:$D$500,2,FALSE())</f>
        <v>수성구</v>
      </c>
      <c r="M81" s="69" t="str">
        <f>VLOOKUP($E81,'학교 주소'!$B$3:$D$500,3,FALSE())</f>
        <v>대구광역시 수성구 들안로 311 (수성동2가, 동일초등학교)</v>
      </c>
      <c r="N81" s="166" t="s">
        <v>265</v>
      </c>
      <c r="O81" s="153" t="s">
        <v>266</v>
      </c>
    </row>
    <row r="82" spans="1:15" ht="20.100000000000001" customHeight="1">
      <c r="A82" s="72">
        <v>75</v>
      </c>
      <c r="B82" s="63">
        <v>74</v>
      </c>
      <c r="C82" s="64" t="s">
        <v>8</v>
      </c>
      <c r="D82" s="65" t="s">
        <v>9</v>
      </c>
      <c r="E82" s="66" t="s">
        <v>267</v>
      </c>
      <c r="F82" s="67" t="s">
        <v>256</v>
      </c>
      <c r="G82" s="168">
        <v>0</v>
      </c>
      <c r="H82" s="168">
        <v>0</v>
      </c>
      <c r="I82" s="168">
        <v>0</v>
      </c>
      <c r="J82" s="168">
        <v>5500</v>
      </c>
      <c r="K82" s="169">
        <f t="shared" si="1"/>
        <v>5500</v>
      </c>
      <c r="L82" s="68" t="str">
        <f>VLOOKUP($E82,'학교 주소'!$B$3:$D$500,2,FALSE())</f>
        <v>동구</v>
      </c>
      <c r="M82" s="69" t="str">
        <f>VLOOKUP($E82,'학교 주소'!$B$3:$D$500,3,FALSE())</f>
        <v>대구광역시 동구 동촌로 168 (방촌동, 대구동촌초등학교)</v>
      </c>
      <c r="N82" s="166" t="s">
        <v>268</v>
      </c>
      <c r="O82" s="153" t="s">
        <v>269</v>
      </c>
    </row>
    <row r="83" spans="1:15" ht="20.100000000000001" customHeight="1">
      <c r="A83" s="72">
        <v>76</v>
      </c>
      <c r="B83" s="63">
        <v>75</v>
      </c>
      <c r="C83" s="64" t="s">
        <v>8</v>
      </c>
      <c r="D83" s="65" t="s">
        <v>9</v>
      </c>
      <c r="E83" s="66" t="s">
        <v>270</v>
      </c>
      <c r="F83" s="67" t="s">
        <v>271</v>
      </c>
      <c r="G83" s="168">
        <v>560</v>
      </c>
      <c r="H83" s="168">
        <v>0</v>
      </c>
      <c r="I83" s="168">
        <v>0</v>
      </c>
      <c r="J83" s="168">
        <v>18000</v>
      </c>
      <c r="K83" s="169">
        <f t="shared" si="1"/>
        <v>18560</v>
      </c>
      <c r="L83" s="68" t="str">
        <f>VLOOKUP($E83,'학교 주소'!$B$3:$D$500,2,FALSE())</f>
        <v>동구</v>
      </c>
      <c r="M83" s="69" t="str">
        <f>VLOOKUP($E83,'학교 주소'!$B$3:$D$500,3,FALSE())</f>
        <v>대구광역시 동구 동호로 25 (동호동,대구동호초등학교)</v>
      </c>
      <c r="N83" s="166" t="s">
        <v>272</v>
      </c>
      <c r="O83" s="153" t="s">
        <v>273</v>
      </c>
    </row>
    <row r="84" spans="1:15" ht="20.100000000000001" customHeight="1">
      <c r="A84" s="72">
        <v>77</v>
      </c>
      <c r="B84" s="63">
        <v>76</v>
      </c>
      <c r="C84" s="64" t="s">
        <v>8</v>
      </c>
      <c r="D84" s="65" t="s">
        <v>9</v>
      </c>
      <c r="E84" s="66" t="s">
        <v>274</v>
      </c>
      <c r="F84" s="67" t="s">
        <v>252</v>
      </c>
      <c r="G84" s="168">
        <v>6150</v>
      </c>
      <c r="H84" s="168">
        <v>0</v>
      </c>
      <c r="I84" s="168">
        <v>1200</v>
      </c>
      <c r="J84" s="168">
        <v>6600</v>
      </c>
      <c r="K84" s="169">
        <f t="shared" si="1"/>
        <v>13950</v>
      </c>
      <c r="L84" s="68" t="str">
        <f>VLOOKUP($E84,'학교 주소'!$B$3:$D$500,2,FALSE())</f>
        <v>수성구</v>
      </c>
      <c r="M84" s="69" t="str">
        <f>VLOOKUP($E84,'학교 주소'!$B$3:$D$500,3,FALSE())</f>
        <v>대구광역시 수성구 동대구로6길 31 , 대구두산초등학교 (지산동)</v>
      </c>
      <c r="N84" s="166" t="s">
        <v>275</v>
      </c>
      <c r="O84" s="153" t="s">
        <v>276</v>
      </c>
    </row>
    <row r="85" spans="1:15" ht="20.100000000000001" customHeight="1">
      <c r="A85" s="72">
        <v>78</v>
      </c>
      <c r="B85" s="63">
        <v>77</v>
      </c>
      <c r="C85" s="64" t="s">
        <v>8</v>
      </c>
      <c r="D85" s="65" t="s">
        <v>9</v>
      </c>
      <c r="E85" s="66" t="s">
        <v>277</v>
      </c>
      <c r="F85" s="67" t="s">
        <v>233</v>
      </c>
      <c r="G85" s="168">
        <v>1150</v>
      </c>
      <c r="H85" s="168">
        <v>0</v>
      </c>
      <c r="I85" s="168">
        <v>1000</v>
      </c>
      <c r="J85" s="168">
        <v>2000</v>
      </c>
      <c r="K85" s="169">
        <f t="shared" si="1"/>
        <v>4150</v>
      </c>
      <c r="L85" s="68" t="str">
        <f>VLOOKUP($E85,'학교 주소'!$B$3:$D$500,2,FALSE())</f>
        <v>수성구</v>
      </c>
      <c r="M85" s="69" t="str">
        <f>VLOOKUP($E85,'학교 주소'!$B$3:$D$500,3,FALSE())</f>
        <v>대구광역시 수성구 들안로16길 58 (두산동, 대구들안길초등학교)</v>
      </c>
      <c r="N85" s="166" t="s">
        <v>278</v>
      </c>
      <c r="O85" s="153" t="s">
        <v>279</v>
      </c>
    </row>
    <row r="86" spans="1:15" ht="20.100000000000001" customHeight="1">
      <c r="A86" s="72">
        <v>79</v>
      </c>
      <c r="B86" s="63">
        <v>78</v>
      </c>
      <c r="C86" s="64" t="s">
        <v>8</v>
      </c>
      <c r="D86" s="65" t="s">
        <v>9</v>
      </c>
      <c r="E86" s="66" t="s">
        <v>280</v>
      </c>
      <c r="F86" s="67" t="s">
        <v>281</v>
      </c>
      <c r="G86" s="168">
        <v>2750</v>
      </c>
      <c r="H86" s="168">
        <v>0</v>
      </c>
      <c r="I86" s="168">
        <v>500</v>
      </c>
      <c r="J86" s="168">
        <v>1500</v>
      </c>
      <c r="K86" s="169">
        <f t="shared" si="1"/>
        <v>4750</v>
      </c>
      <c r="L86" s="68" t="str">
        <f>VLOOKUP($E86,'학교 주소'!$B$3:$D$500,2,FALSE())</f>
        <v>수성구</v>
      </c>
      <c r="M86" s="69" t="str">
        <f>VLOOKUP($E86,'학교 주소'!$B$3:$D$500,3,FALSE())</f>
        <v>대구광역시 수성구 국채보상로214길 33 (만촌동,대구만촌초등학교)</v>
      </c>
      <c r="N86" s="166" t="s">
        <v>282</v>
      </c>
      <c r="O86" s="153" t="s">
        <v>283</v>
      </c>
    </row>
    <row r="87" spans="1:15" ht="20.100000000000001" customHeight="1">
      <c r="A87" s="72">
        <v>80</v>
      </c>
      <c r="B87" s="63">
        <v>79</v>
      </c>
      <c r="C87" s="64" t="s">
        <v>8</v>
      </c>
      <c r="D87" s="65" t="s">
        <v>9</v>
      </c>
      <c r="E87" s="66" t="s">
        <v>284</v>
      </c>
      <c r="F87" s="67" t="s">
        <v>285</v>
      </c>
      <c r="G87" s="168">
        <v>4234</v>
      </c>
      <c r="H87" s="168">
        <v>0</v>
      </c>
      <c r="I87" s="168">
        <v>1000</v>
      </c>
      <c r="J87" s="168">
        <v>15000</v>
      </c>
      <c r="K87" s="169">
        <f t="shared" si="1"/>
        <v>20234</v>
      </c>
      <c r="L87" s="68" t="str">
        <f>VLOOKUP($E87,'학교 주소'!$B$3:$D$500,2,FALSE())</f>
        <v>수성구</v>
      </c>
      <c r="M87" s="69" t="str">
        <f>VLOOKUP($E87,'학교 주소'!$B$3:$D$500,3,FALSE())</f>
        <v>대구광역시 수성구 천을로31길 16 (매호동,대구매동초등학교)</v>
      </c>
      <c r="N87" s="166" t="s">
        <v>286</v>
      </c>
      <c r="O87" s="153" t="s">
        <v>287</v>
      </c>
    </row>
    <row r="88" spans="1:15" ht="20.100000000000001" customHeight="1">
      <c r="A88" s="72">
        <v>81</v>
      </c>
      <c r="B88" s="63">
        <v>80</v>
      </c>
      <c r="C88" s="64" t="s">
        <v>8</v>
      </c>
      <c r="D88" s="65" t="s">
        <v>9</v>
      </c>
      <c r="E88" s="66" t="s">
        <v>288</v>
      </c>
      <c r="F88" s="67" t="s">
        <v>256</v>
      </c>
      <c r="G88" s="168">
        <v>0</v>
      </c>
      <c r="H88" s="168">
        <v>0</v>
      </c>
      <c r="I88" s="168">
        <v>2000</v>
      </c>
      <c r="J88" s="168">
        <v>19000</v>
      </c>
      <c r="K88" s="169">
        <f t="shared" si="1"/>
        <v>21000</v>
      </c>
      <c r="L88" s="68" t="str">
        <f>VLOOKUP($E88,'학교 주소'!$B$3:$D$500,2,FALSE())</f>
        <v>수성구</v>
      </c>
      <c r="M88" s="69" t="str">
        <f>VLOOKUP($E88,'학교 주소'!$B$3:$D$500,3,FALSE())</f>
        <v>대구광역시 수성구 달구벌대로647길 30 (매호동,대구매호초등학교)</v>
      </c>
      <c r="N88" s="166" t="s">
        <v>289</v>
      </c>
      <c r="O88" s="153" t="s">
        <v>290</v>
      </c>
    </row>
    <row r="89" spans="1:15" ht="20.100000000000001" customHeight="1">
      <c r="A89" s="72">
        <v>82</v>
      </c>
      <c r="B89" s="63">
        <v>81</v>
      </c>
      <c r="C89" s="64" t="s">
        <v>8</v>
      </c>
      <c r="D89" s="65" t="s">
        <v>9</v>
      </c>
      <c r="E89" s="66" t="s">
        <v>291</v>
      </c>
      <c r="F89" s="67" t="s">
        <v>260</v>
      </c>
      <c r="G89" s="168">
        <v>0</v>
      </c>
      <c r="H89" s="168">
        <v>0</v>
      </c>
      <c r="I89" s="168">
        <v>220</v>
      </c>
      <c r="J89" s="168">
        <v>3000</v>
      </c>
      <c r="K89" s="169">
        <f t="shared" si="1"/>
        <v>3220</v>
      </c>
      <c r="L89" s="68" t="str">
        <f>VLOOKUP($E89,'학교 주소'!$B$3:$D$500,2,FALSE())</f>
        <v>동구</v>
      </c>
      <c r="M89" s="69" t="str">
        <f>VLOOKUP($E89,'학교 주소'!$B$3:$D$500,3,FALSE())</f>
        <v>대구광역시 동구 동촌로42길 35-14 , 방촌초등학교 (방촌동)</v>
      </c>
      <c r="N89" s="166" t="s">
        <v>292</v>
      </c>
      <c r="O89" s="153" t="s">
        <v>293</v>
      </c>
    </row>
    <row r="90" spans="1:15" ht="20.100000000000001" customHeight="1">
      <c r="A90" s="72">
        <v>83</v>
      </c>
      <c r="B90" s="63">
        <v>82</v>
      </c>
      <c r="C90" s="64" t="s">
        <v>8</v>
      </c>
      <c r="D90" s="65" t="s">
        <v>9</v>
      </c>
      <c r="E90" s="66" t="s">
        <v>294</v>
      </c>
      <c r="F90" s="67" t="s">
        <v>295</v>
      </c>
      <c r="G90" s="168">
        <v>2000</v>
      </c>
      <c r="H90" s="168">
        <v>0</v>
      </c>
      <c r="I90" s="168">
        <v>1000</v>
      </c>
      <c r="J90" s="168">
        <v>1300</v>
      </c>
      <c r="K90" s="169">
        <f t="shared" si="1"/>
        <v>4300</v>
      </c>
      <c r="L90" s="68" t="str">
        <f>VLOOKUP($E90,'학교 주소'!$B$3:$D$500,2,FALSE())</f>
        <v>수성구</v>
      </c>
      <c r="M90" s="69" t="str">
        <f>VLOOKUP($E90,'학교 주소'!$B$3:$D$500,3,FALSE())</f>
        <v>대구광역시 수성구 지범로41길 33 (범물동)</v>
      </c>
      <c r="N90" s="166" t="s">
        <v>296</v>
      </c>
      <c r="O90" s="153" t="s">
        <v>297</v>
      </c>
    </row>
    <row r="91" spans="1:15" ht="20.100000000000001" customHeight="1">
      <c r="A91" s="72">
        <v>84</v>
      </c>
      <c r="B91" s="63">
        <v>83</v>
      </c>
      <c r="C91" s="64" t="s">
        <v>8</v>
      </c>
      <c r="D91" s="65" t="s">
        <v>9</v>
      </c>
      <c r="E91" s="66" t="s">
        <v>298</v>
      </c>
      <c r="F91" s="67" t="s">
        <v>299</v>
      </c>
      <c r="G91" s="168">
        <v>38110</v>
      </c>
      <c r="H91" s="168">
        <v>0</v>
      </c>
      <c r="I91" s="168">
        <v>0</v>
      </c>
      <c r="J91" s="168">
        <v>0</v>
      </c>
      <c r="K91" s="169">
        <f t="shared" si="1"/>
        <v>38110</v>
      </c>
      <c r="L91" s="68" t="str">
        <f>VLOOKUP($E91,'학교 주소'!$B$3:$D$500,2,FALSE())</f>
        <v>수성구</v>
      </c>
      <c r="M91" s="69" t="str">
        <f>VLOOKUP($E91,'학교 주소'!$B$3:$D$500,3,FALSE())</f>
        <v>대구광역시 수성구 범안로4길 22 (범물동, 범일초등학교)</v>
      </c>
      <c r="N91" s="166" t="s">
        <v>300</v>
      </c>
      <c r="O91" s="153" t="s">
        <v>301</v>
      </c>
    </row>
    <row r="92" spans="1:15" ht="20.100000000000001" customHeight="1">
      <c r="A92" s="72">
        <v>85</v>
      </c>
      <c r="B92" s="63">
        <v>84</v>
      </c>
      <c r="C92" s="64" t="s">
        <v>8</v>
      </c>
      <c r="D92" s="65" t="s">
        <v>9</v>
      </c>
      <c r="E92" s="66" t="s">
        <v>302</v>
      </c>
      <c r="F92" s="67" t="s">
        <v>252</v>
      </c>
      <c r="G92" s="168">
        <v>6575</v>
      </c>
      <c r="H92" s="168">
        <v>0</v>
      </c>
      <c r="I92" s="168">
        <v>0</v>
      </c>
      <c r="J92" s="168">
        <v>220</v>
      </c>
      <c r="K92" s="169">
        <f t="shared" si="1"/>
        <v>6795</v>
      </c>
      <c r="L92" s="68" t="str">
        <f>VLOOKUP($E92,'학교 주소'!$B$3:$D$500,2,FALSE())</f>
        <v>수성구</v>
      </c>
      <c r="M92" s="69" t="str">
        <f>VLOOKUP($E92,'학교 주소'!$B$3:$D$500,3,FALSE())</f>
        <v>대구광역시 수성구 범안로20길 8 (범물동, 복명초등학교)</v>
      </c>
      <c r="N92" s="166" t="s">
        <v>303</v>
      </c>
      <c r="O92" s="153" t="s">
        <v>304</v>
      </c>
    </row>
    <row r="93" spans="1:15" ht="20.100000000000001" customHeight="1">
      <c r="A93" s="72">
        <v>86</v>
      </c>
      <c r="B93" s="63">
        <v>85</v>
      </c>
      <c r="C93" s="64" t="s">
        <v>8</v>
      </c>
      <c r="D93" s="65" t="s">
        <v>9</v>
      </c>
      <c r="E93" s="66" t="s">
        <v>305</v>
      </c>
      <c r="F93" s="67" t="s">
        <v>285</v>
      </c>
      <c r="G93" s="168">
        <v>700</v>
      </c>
      <c r="H93" s="168">
        <v>0</v>
      </c>
      <c r="I93" s="168">
        <v>950</v>
      </c>
      <c r="J93" s="168">
        <v>9500</v>
      </c>
      <c r="K93" s="169">
        <f t="shared" si="1"/>
        <v>11150</v>
      </c>
      <c r="L93" s="68" t="str">
        <f>VLOOKUP($E93,'학교 주소'!$B$3:$D$500,2,FALSE())</f>
        <v>동구</v>
      </c>
      <c r="M93" s="69" t="str">
        <f>VLOOKUP($E93,'학교 주소'!$B$3:$D$500,3,FALSE())</f>
        <v>대구광역시 동구 방천로3길 19 , 대구 불로초등학교 (불로동)</v>
      </c>
      <c r="N93" s="166" t="s">
        <v>306</v>
      </c>
      <c r="O93" s="153" t="s">
        <v>307</v>
      </c>
    </row>
    <row r="94" spans="1:15" ht="20.100000000000001" customHeight="1">
      <c r="A94" s="72">
        <v>87</v>
      </c>
      <c r="B94" s="63">
        <v>86</v>
      </c>
      <c r="C94" s="64" t="s">
        <v>8</v>
      </c>
      <c r="D94" s="65" t="s">
        <v>9</v>
      </c>
      <c r="E94" s="66" t="s">
        <v>308</v>
      </c>
      <c r="F94" s="67" t="s">
        <v>309</v>
      </c>
      <c r="G94" s="168">
        <v>10675</v>
      </c>
      <c r="H94" s="168">
        <v>0</v>
      </c>
      <c r="I94" s="168">
        <v>1592</v>
      </c>
      <c r="J94" s="168">
        <v>0</v>
      </c>
      <c r="K94" s="169">
        <f t="shared" si="1"/>
        <v>12267</v>
      </c>
      <c r="L94" s="68" t="str">
        <f>VLOOKUP($E94,'학교 주소'!$B$3:$D$500,2,FALSE())</f>
        <v>수성구</v>
      </c>
      <c r="M94" s="69" t="str">
        <f>VLOOKUP($E94,'학교 주소'!$B$3:$D$500,3,FALSE())</f>
        <v>대구광역시 수성구 청수로 22-23 (중동, 삼육초등학교)</v>
      </c>
      <c r="N94" s="166" t="s">
        <v>310</v>
      </c>
      <c r="O94" s="153" t="s">
        <v>311</v>
      </c>
    </row>
    <row r="95" spans="1:15" ht="20.100000000000001" customHeight="1">
      <c r="A95" s="72">
        <v>88</v>
      </c>
      <c r="B95" s="63">
        <v>87</v>
      </c>
      <c r="C95" s="64" t="s">
        <v>8</v>
      </c>
      <c r="D95" s="65" t="s">
        <v>9</v>
      </c>
      <c r="E95" s="66" t="s">
        <v>312</v>
      </c>
      <c r="F95" s="67" t="s">
        <v>313</v>
      </c>
      <c r="G95" s="168">
        <v>980</v>
      </c>
      <c r="H95" s="168">
        <v>0</v>
      </c>
      <c r="I95" s="168">
        <v>1340</v>
      </c>
      <c r="J95" s="168">
        <v>20000</v>
      </c>
      <c r="K95" s="169">
        <f t="shared" si="1"/>
        <v>22320</v>
      </c>
      <c r="L95" s="68" t="str">
        <f>VLOOKUP($E95,'학교 주소'!$B$3:$D$500,2,FALSE())</f>
        <v>중구</v>
      </c>
      <c r="M95" s="69" t="str">
        <f>VLOOKUP($E95,'학교 주소'!$B$3:$D$500,3,FALSE())</f>
        <v>대구광역시 중구 달성로22길 30 (수창동)</v>
      </c>
      <c r="N95" s="166" t="s">
        <v>314</v>
      </c>
      <c r="O95" s="153" t="s">
        <v>315</v>
      </c>
    </row>
    <row r="96" spans="1:15" ht="20.100000000000001" customHeight="1">
      <c r="A96" s="72">
        <v>89</v>
      </c>
      <c r="B96" s="63">
        <v>88</v>
      </c>
      <c r="C96" s="64" t="s">
        <v>8</v>
      </c>
      <c r="D96" s="65" t="s">
        <v>9</v>
      </c>
      <c r="E96" s="66" t="s">
        <v>316</v>
      </c>
      <c r="F96" s="67" t="s">
        <v>317</v>
      </c>
      <c r="G96" s="168">
        <v>0</v>
      </c>
      <c r="H96" s="168">
        <v>0</v>
      </c>
      <c r="I96" s="168">
        <v>0</v>
      </c>
      <c r="J96" s="168">
        <v>20000</v>
      </c>
      <c r="K96" s="169">
        <f t="shared" si="1"/>
        <v>20000</v>
      </c>
      <c r="L96" s="68" t="str">
        <f>VLOOKUP($E96,'학교 주소'!$B$3:$D$500,2,FALSE())</f>
        <v>동구</v>
      </c>
      <c r="M96" s="69" t="str">
        <f>VLOOKUP($E96,'학교 주소'!$B$3:$D$500,3,FALSE())</f>
        <v>대구광역시 동구 숙천로 17 , 대구숙천초등학교 (숙천동)</v>
      </c>
      <c r="N96" s="166" t="s">
        <v>318</v>
      </c>
      <c r="O96" s="153" t="s">
        <v>319</v>
      </c>
    </row>
    <row r="97" spans="1:15" ht="20.100000000000001" customHeight="1">
      <c r="A97" s="72">
        <v>90</v>
      </c>
      <c r="B97" s="63">
        <v>89</v>
      </c>
      <c r="C97" s="64" t="s">
        <v>8</v>
      </c>
      <c r="D97" s="65" t="s">
        <v>9</v>
      </c>
      <c r="E97" s="66" t="s">
        <v>320</v>
      </c>
      <c r="F97" s="67" t="s">
        <v>321</v>
      </c>
      <c r="G97" s="168">
        <v>0</v>
      </c>
      <c r="H97" s="168">
        <v>0</v>
      </c>
      <c r="I97" s="168">
        <v>0</v>
      </c>
      <c r="J97" s="168">
        <v>10220</v>
      </c>
      <c r="K97" s="169">
        <f t="shared" si="1"/>
        <v>10220</v>
      </c>
      <c r="L97" s="68" t="str">
        <f>VLOOKUP($E97,'학교 주소'!$B$3:$D$500,2,FALSE())</f>
        <v>수성구</v>
      </c>
      <c r="M97" s="69" t="str">
        <f>VLOOKUP($E97,'학교 주소'!$B$3:$D$500,3,FALSE())</f>
        <v>대구광역시 수성구 달구벌대로650길 26 (신매동, 신매초등학교)</v>
      </c>
      <c r="N97" s="166" t="s">
        <v>322</v>
      </c>
      <c r="O97" s="153" t="s">
        <v>323</v>
      </c>
    </row>
    <row r="98" spans="1:15" ht="20.100000000000001" customHeight="1">
      <c r="A98" s="72">
        <v>91</v>
      </c>
      <c r="B98" s="63">
        <v>90</v>
      </c>
      <c r="C98" s="64" t="s">
        <v>8</v>
      </c>
      <c r="D98" s="65" t="s">
        <v>9</v>
      </c>
      <c r="E98" s="66" t="s">
        <v>324</v>
      </c>
      <c r="F98" s="67" t="s">
        <v>325</v>
      </c>
      <c r="G98" s="168">
        <v>0</v>
      </c>
      <c r="H98" s="168">
        <v>0</v>
      </c>
      <c r="I98" s="168">
        <v>0</v>
      </c>
      <c r="J98" s="168">
        <v>7000</v>
      </c>
      <c r="K98" s="169">
        <f t="shared" si="1"/>
        <v>7000</v>
      </c>
      <c r="L98" s="68" t="str">
        <f>VLOOKUP($E98,'학교 주소'!$B$3:$D$500,2,FALSE())</f>
        <v>수성구</v>
      </c>
      <c r="M98" s="69" t="str">
        <f>VLOOKUP($E98,'학교 주소'!$B$3:$D$500,3,FALSE())</f>
        <v>대구광역시 수성구 신매로 20 (신매동)</v>
      </c>
      <c r="N98" s="166" t="s">
        <v>326</v>
      </c>
      <c r="O98" s="153" t="s">
        <v>327</v>
      </c>
    </row>
    <row r="99" spans="1:15" ht="20.100000000000001" customHeight="1">
      <c r="A99" s="72">
        <v>92</v>
      </c>
      <c r="B99" s="63">
        <v>91</v>
      </c>
      <c r="C99" s="64" t="s">
        <v>8</v>
      </c>
      <c r="D99" s="65" t="s">
        <v>9</v>
      </c>
      <c r="E99" s="66" t="s">
        <v>328</v>
      </c>
      <c r="F99" s="67" t="s">
        <v>329</v>
      </c>
      <c r="G99" s="168">
        <v>7000</v>
      </c>
      <c r="H99" s="168">
        <v>0</v>
      </c>
      <c r="I99" s="168">
        <v>0</v>
      </c>
      <c r="J99" s="168">
        <v>16000</v>
      </c>
      <c r="K99" s="169">
        <f t="shared" si="1"/>
        <v>23000</v>
      </c>
      <c r="L99" s="68" t="str">
        <f>VLOOKUP($E99,'학교 주소'!$B$3:$D$500,2,FALSE())</f>
        <v>동구</v>
      </c>
      <c r="M99" s="69" t="str">
        <f>VLOOKUP($E99,'학교 주소'!$B$3:$D$500,3,FALSE())</f>
        <v>대구광역시 동구 율하동로 55 (율하동, 대구율원초등학교)</v>
      </c>
      <c r="N99" s="166" t="s">
        <v>330</v>
      </c>
      <c r="O99" s="153" t="s">
        <v>331</v>
      </c>
    </row>
    <row r="100" spans="1:15" ht="20.100000000000001" customHeight="1">
      <c r="A100" s="72">
        <v>93</v>
      </c>
      <c r="B100" s="63">
        <v>92</v>
      </c>
      <c r="C100" s="64" t="s">
        <v>8</v>
      </c>
      <c r="D100" s="65" t="s">
        <v>9</v>
      </c>
      <c r="E100" s="66" t="s">
        <v>332</v>
      </c>
      <c r="F100" s="67" t="s">
        <v>260</v>
      </c>
      <c r="G100" s="168">
        <v>1850</v>
      </c>
      <c r="H100" s="168">
        <v>0</v>
      </c>
      <c r="I100" s="168">
        <v>250</v>
      </c>
      <c r="J100" s="168">
        <v>1795</v>
      </c>
      <c r="K100" s="169">
        <f t="shared" si="1"/>
        <v>3895</v>
      </c>
      <c r="L100" s="68" t="str">
        <f>VLOOKUP($E100,'학교 주소'!$B$3:$D$500,2,FALSE())</f>
        <v>동구</v>
      </c>
      <c r="M100" s="69" t="str">
        <f>VLOOKUP($E100,'학교 주소'!$B$3:$D$500,3,FALSE())</f>
        <v>대구광역시 동구 아양로 300 (입석동, 대구입석초등학교)</v>
      </c>
      <c r="N100" s="166" t="s">
        <v>333</v>
      </c>
      <c r="O100" s="153" t="s">
        <v>334</v>
      </c>
    </row>
    <row r="101" spans="1:15" ht="20.100000000000001" customHeight="1">
      <c r="A101" s="72">
        <v>94</v>
      </c>
      <c r="B101" s="63">
        <v>93</v>
      </c>
      <c r="C101" s="64" t="s">
        <v>8</v>
      </c>
      <c r="D101" s="65" t="s">
        <v>9</v>
      </c>
      <c r="E101" s="66" t="s">
        <v>335</v>
      </c>
      <c r="F101" s="67" t="s">
        <v>264</v>
      </c>
      <c r="G101" s="168">
        <v>4646</v>
      </c>
      <c r="H101" s="168">
        <v>0</v>
      </c>
      <c r="I101" s="168">
        <v>500</v>
      </c>
      <c r="J101" s="168">
        <v>10000</v>
      </c>
      <c r="K101" s="169">
        <f t="shared" si="1"/>
        <v>15146</v>
      </c>
      <c r="L101" s="68" t="str">
        <f>VLOOKUP($E101,'학교 주소'!$B$3:$D$500,2,FALSE())</f>
        <v>중구</v>
      </c>
      <c r="M101" s="69" t="str">
        <f>VLOOKUP($E101,'학교 주소'!$B$3:$D$500,3,FALSE())</f>
        <v>대구광역시 중구 경상감영길 49 , 대구종로초등학교 (서문로1가)</v>
      </c>
      <c r="N101" s="166" t="s">
        <v>336</v>
      </c>
      <c r="O101" s="153" t="s">
        <v>337</v>
      </c>
    </row>
    <row r="102" spans="1:15" ht="20.100000000000001" customHeight="1">
      <c r="A102" s="72">
        <v>95</v>
      </c>
      <c r="B102" s="63">
        <v>94</v>
      </c>
      <c r="C102" s="64" t="s">
        <v>8</v>
      </c>
      <c r="D102" s="65" t="s">
        <v>9</v>
      </c>
      <c r="E102" s="66" t="s">
        <v>338</v>
      </c>
      <c r="F102" s="67" t="s">
        <v>339</v>
      </c>
      <c r="G102" s="168">
        <v>5290</v>
      </c>
      <c r="H102" s="168">
        <v>0</v>
      </c>
      <c r="I102" s="168">
        <v>1200</v>
      </c>
      <c r="J102" s="168">
        <v>28000</v>
      </c>
      <c r="K102" s="169">
        <f t="shared" si="1"/>
        <v>34490</v>
      </c>
      <c r="L102" s="68" t="str">
        <f>VLOOKUP($E102,'학교 주소'!$B$3:$D$500,2,FALSE())</f>
        <v>수성구</v>
      </c>
      <c r="M102" s="69" t="str">
        <f>VLOOKUP($E102,'학교 주소'!$B$3:$D$500,3,FALSE())</f>
        <v>대구광역시 수성구 만촌로 125 (만촌동)</v>
      </c>
      <c r="N102" s="166" t="s">
        <v>340</v>
      </c>
      <c r="O102" s="153" t="s">
        <v>341</v>
      </c>
    </row>
    <row r="103" spans="1:15" ht="20.100000000000001" customHeight="1">
      <c r="A103" s="72">
        <v>96</v>
      </c>
      <c r="B103" s="63">
        <v>95</v>
      </c>
      <c r="C103" s="64" t="s">
        <v>8</v>
      </c>
      <c r="D103" s="65" t="s">
        <v>9</v>
      </c>
      <c r="E103" s="66" t="s">
        <v>342</v>
      </c>
      <c r="F103" s="67" t="s">
        <v>343</v>
      </c>
      <c r="G103" s="168">
        <v>14180</v>
      </c>
      <c r="H103" s="168">
        <v>0</v>
      </c>
      <c r="I103" s="168">
        <v>830</v>
      </c>
      <c r="J103" s="168">
        <v>15000</v>
      </c>
      <c r="K103" s="169">
        <f t="shared" si="1"/>
        <v>30010</v>
      </c>
      <c r="L103" s="68" t="str">
        <f>VLOOKUP($E103,'학교 주소'!$B$3:$D$500,2,FALSE())</f>
        <v>수성구</v>
      </c>
      <c r="M103" s="69" t="str">
        <f>VLOOKUP($E103,'학교 주소'!$B$3:$D$500,3,FALSE())</f>
        <v>대구광역시 수성구 지범로31길 45 (지산동, 지봉초등학교)</v>
      </c>
      <c r="N103" s="166" t="s">
        <v>344</v>
      </c>
      <c r="O103" s="153" t="s">
        <v>345</v>
      </c>
    </row>
    <row r="104" spans="1:15" ht="20.100000000000001" customHeight="1">
      <c r="A104" s="72">
        <v>97</v>
      </c>
      <c r="B104" s="63">
        <v>96</v>
      </c>
      <c r="C104" s="64" t="s">
        <v>8</v>
      </c>
      <c r="D104" s="65" t="s">
        <v>9</v>
      </c>
      <c r="E104" s="66" t="s">
        <v>346</v>
      </c>
      <c r="F104" s="67" t="s">
        <v>347</v>
      </c>
      <c r="G104" s="168">
        <v>0</v>
      </c>
      <c r="H104" s="168">
        <v>0</v>
      </c>
      <c r="I104" s="168">
        <v>1500</v>
      </c>
      <c r="J104" s="168">
        <v>35000</v>
      </c>
      <c r="K104" s="169">
        <f t="shared" si="1"/>
        <v>36500</v>
      </c>
      <c r="L104" s="68" t="str">
        <f>VLOOKUP($E104,'학교 주소'!$B$3:$D$500,2,FALSE())</f>
        <v>중구</v>
      </c>
      <c r="M104" s="69" t="str">
        <f>VLOOKUP($E104,'학교 주소'!$B$3:$D$500,3,FALSE())</f>
        <v>대구광역시 중구 명륜로23길 80 (봉산동,대구초등학교)</v>
      </c>
      <c r="N104" s="166" t="s">
        <v>348</v>
      </c>
      <c r="O104" s="153" t="s">
        <v>349</v>
      </c>
    </row>
    <row r="105" spans="1:15" ht="20.100000000000001" customHeight="1">
      <c r="A105" s="72">
        <v>98</v>
      </c>
      <c r="B105" s="63">
        <v>97</v>
      </c>
      <c r="C105" s="64" t="s">
        <v>8</v>
      </c>
      <c r="D105" s="65" t="s">
        <v>9</v>
      </c>
      <c r="E105" s="66" t="s">
        <v>350</v>
      </c>
      <c r="F105" s="67" t="s">
        <v>351</v>
      </c>
      <c r="G105" s="168">
        <v>1049</v>
      </c>
      <c r="H105" s="168">
        <v>0</v>
      </c>
      <c r="I105" s="168">
        <v>69</v>
      </c>
      <c r="J105" s="168">
        <v>13000</v>
      </c>
      <c r="K105" s="169">
        <f t="shared" si="1"/>
        <v>14118</v>
      </c>
      <c r="L105" s="68" t="str">
        <f>VLOOKUP($E105,'학교 주소'!$B$3:$D$500,2,FALSE())</f>
        <v>동구</v>
      </c>
      <c r="M105" s="69" t="str">
        <f>VLOOKUP($E105,'학교 주소'!$B$3:$D$500,3,FALSE())</f>
        <v>대구광역시 동구 팔공로 220-4 , 대구해서초등학교 (봉무동)</v>
      </c>
      <c r="N105" s="166" t="s">
        <v>352</v>
      </c>
      <c r="O105" s="153" t="s">
        <v>353</v>
      </c>
    </row>
    <row r="106" spans="1:15" ht="20.100000000000001" customHeight="1">
      <c r="A106" s="72">
        <v>99</v>
      </c>
      <c r="B106" s="63">
        <v>98</v>
      </c>
      <c r="C106" s="64" t="s">
        <v>8</v>
      </c>
      <c r="D106" s="65" t="s">
        <v>9</v>
      </c>
      <c r="E106" s="66" t="s">
        <v>354</v>
      </c>
      <c r="F106" s="67" t="s">
        <v>343</v>
      </c>
      <c r="G106" s="168">
        <v>333</v>
      </c>
      <c r="H106" s="168">
        <v>0</v>
      </c>
      <c r="I106" s="168">
        <v>120</v>
      </c>
      <c r="J106" s="168">
        <v>5960</v>
      </c>
      <c r="K106" s="169">
        <f t="shared" si="1"/>
        <v>6413</v>
      </c>
      <c r="L106" s="68" t="str">
        <f>VLOOKUP($E106,'학교 주소'!$B$3:$D$500,2,FALSE())</f>
        <v>동구</v>
      </c>
      <c r="M106" s="69" t="str">
        <f>VLOOKUP($E106,'학교 주소'!$B$3:$D$500,3,FALSE())</f>
        <v>대구광역시 동구 옻골로 50 (부동, 대구해안초등학교)</v>
      </c>
      <c r="N106" s="166" t="s">
        <v>355</v>
      </c>
      <c r="O106" s="153" t="s">
        <v>356</v>
      </c>
    </row>
    <row r="107" spans="1:15" ht="20.100000000000001" customHeight="1">
      <c r="A107" s="72">
        <v>100</v>
      </c>
      <c r="B107" s="63">
        <v>99</v>
      </c>
      <c r="C107" s="64" t="s">
        <v>8</v>
      </c>
      <c r="D107" s="65" t="s">
        <v>9</v>
      </c>
      <c r="E107" s="66" t="s">
        <v>357</v>
      </c>
      <c r="F107" s="67" t="s">
        <v>329</v>
      </c>
      <c r="G107" s="168">
        <v>2050</v>
      </c>
      <c r="H107" s="168">
        <v>0</v>
      </c>
      <c r="I107" s="168">
        <v>1000</v>
      </c>
      <c r="J107" s="168">
        <v>5000</v>
      </c>
      <c r="K107" s="169">
        <f t="shared" si="1"/>
        <v>8050</v>
      </c>
      <c r="L107" s="68" t="str">
        <f>VLOOKUP($E107,'학교 주소'!$B$3:$D$500,2,FALSE())</f>
        <v>수성구</v>
      </c>
      <c r="M107" s="69" t="str">
        <f>VLOOKUP($E107,'학교 주소'!$B$3:$D$500,3,FALSE())</f>
        <v>대구광역시 수성구 들안로32길 22 , 황금초등학교 (황금동)</v>
      </c>
      <c r="N107" s="166" t="s">
        <v>358</v>
      </c>
      <c r="O107" s="153" t="s">
        <v>359</v>
      </c>
    </row>
    <row r="108" spans="1:15" ht="20.100000000000001" customHeight="1">
      <c r="A108" s="72">
        <v>101</v>
      </c>
      <c r="B108" s="63">
        <v>100</v>
      </c>
      <c r="C108" s="64" t="s">
        <v>8</v>
      </c>
      <c r="D108" s="65" t="s">
        <v>9</v>
      </c>
      <c r="E108" s="66" t="s">
        <v>360</v>
      </c>
      <c r="F108" s="67" t="s">
        <v>343</v>
      </c>
      <c r="G108" s="168">
        <v>5600</v>
      </c>
      <c r="H108" s="168">
        <v>0</v>
      </c>
      <c r="I108" s="168">
        <v>0</v>
      </c>
      <c r="J108" s="168">
        <v>5000</v>
      </c>
      <c r="K108" s="169">
        <f t="shared" si="1"/>
        <v>10600</v>
      </c>
      <c r="L108" s="68" t="str">
        <f>VLOOKUP($E108,'학교 주소'!$B$3:$D$500,2,FALSE())</f>
        <v>동구</v>
      </c>
      <c r="M108" s="69" t="str">
        <f>VLOOKUP($E108,'학교 주소'!$B$3:$D$500,3,FALSE())</f>
        <v>대구광역시 동구 효동로 78-7 (효목동,효동초등학교)</v>
      </c>
      <c r="N108" s="166" t="s">
        <v>361</v>
      </c>
      <c r="O108" s="153" t="s">
        <v>362</v>
      </c>
    </row>
    <row r="109" spans="1:15" ht="20.100000000000001" customHeight="1">
      <c r="A109" s="72">
        <v>102</v>
      </c>
      <c r="B109" s="63">
        <v>101</v>
      </c>
      <c r="C109" s="64" t="s">
        <v>8</v>
      </c>
      <c r="D109" s="65" t="s">
        <v>9</v>
      </c>
      <c r="E109" s="66" t="s">
        <v>363</v>
      </c>
      <c r="F109" s="67" t="s">
        <v>271</v>
      </c>
      <c r="G109" s="168">
        <v>2440</v>
      </c>
      <c r="H109" s="168">
        <v>0</v>
      </c>
      <c r="I109" s="168">
        <v>0</v>
      </c>
      <c r="J109" s="168">
        <v>16000</v>
      </c>
      <c r="K109" s="169">
        <f t="shared" si="1"/>
        <v>18440</v>
      </c>
      <c r="L109" s="68" t="str">
        <f>VLOOKUP($E109,'학교 주소'!$B$3:$D$500,2,FALSE())</f>
        <v>동구</v>
      </c>
      <c r="M109" s="69" t="str">
        <f>VLOOKUP($E109,'학교 주소'!$B$3:$D$500,3,FALSE())</f>
        <v>대구광역시 동구 화랑로27길 25 (효목동, 대구효목초등학교)</v>
      </c>
      <c r="N109" s="166" t="s">
        <v>364</v>
      </c>
      <c r="O109" s="153" t="s">
        <v>365</v>
      </c>
    </row>
    <row r="110" spans="1:15" ht="20.100000000000001" customHeight="1">
      <c r="A110" s="72">
        <v>103</v>
      </c>
      <c r="B110" s="63">
        <v>102</v>
      </c>
      <c r="C110" s="64" t="s">
        <v>8</v>
      </c>
      <c r="D110" s="65" t="s">
        <v>9</v>
      </c>
      <c r="E110" s="66" t="s">
        <v>366</v>
      </c>
      <c r="F110" s="67" t="s">
        <v>233</v>
      </c>
      <c r="G110" s="168">
        <v>3400</v>
      </c>
      <c r="H110" s="168">
        <v>0</v>
      </c>
      <c r="I110" s="168">
        <v>0</v>
      </c>
      <c r="J110" s="168">
        <v>0</v>
      </c>
      <c r="K110" s="169">
        <f t="shared" si="1"/>
        <v>3400</v>
      </c>
      <c r="L110" s="68" t="str">
        <f>VLOOKUP($E110,'학교 주소'!$B$3:$D$500,2,FALSE())</f>
        <v>동구</v>
      </c>
      <c r="M110" s="69" t="str">
        <f>VLOOKUP($E110,'학교 주소'!$B$3:$D$500,3,FALSE())</f>
        <v>대구광역시 동구 팔공로50길 32 (봉무동)</v>
      </c>
      <c r="N110" s="166" t="s">
        <v>367</v>
      </c>
      <c r="O110" s="153" t="s">
        <v>368</v>
      </c>
    </row>
    <row r="111" spans="1:15" ht="20.100000000000001" customHeight="1">
      <c r="A111" s="72">
        <v>104</v>
      </c>
      <c r="B111" s="63">
        <v>103</v>
      </c>
      <c r="C111" s="64" t="s">
        <v>8</v>
      </c>
      <c r="D111" s="65" t="s">
        <v>10</v>
      </c>
      <c r="E111" s="66" t="s">
        <v>369</v>
      </c>
      <c r="F111" s="67" t="s">
        <v>281</v>
      </c>
      <c r="G111" s="168">
        <v>15280</v>
      </c>
      <c r="H111" s="168">
        <v>0</v>
      </c>
      <c r="I111" s="168">
        <v>162</v>
      </c>
      <c r="J111" s="168">
        <v>5650</v>
      </c>
      <c r="K111" s="169">
        <f t="shared" si="1"/>
        <v>21092</v>
      </c>
      <c r="L111" s="68" t="str">
        <f>VLOOKUP($E111,'학교 주소'!$B$3:$D$500,2,FALSE())</f>
        <v>중구</v>
      </c>
      <c r="M111" s="69" t="str">
        <f>VLOOKUP($E111,'학교 주소'!$B$3:$D$500,3,FALSE())</f>
        <v>대구광역시 중구 남산로 20 (남산동, 경북공업고등학교,경구중학교)</v>
      </c>
      <c r="N111" s="166" t="s">
        <v>370</v>
      </c>
      <c r="O111" s="153" t="s">
        <v>371</v>
      </c>
    </row>
    <row r="112" spans="1:15" ht="20.100000000000001" customHeight="1">
      <c r="A112" s="72">
        <v>105</v>
      </c>
      <c r="B112" s="63">
        <v>104</v>
      </c>
      <c r="C112" s="64" t="s">
        <v>8</v>
      </c>
      <c r="D112" s="65" t="s">
        <v>10</v>
      </c>
      <c r="E112" s="66" t="s">
        <v>372</v>
      </c>
      <c r="F112" s="67" t="s">
        <v>299</v>
      </c>
      <c r="G112" s="168">
        <v>0</v>
      </c>
      <c r="H112" s="168">
        <v>0</v>
      </c>
      <c r="I112" s="168">
        <v>0</v>
      </c>
      <c r="J112" s="168">
        <v>17000</v>
      </c>
      <c r="K112" s="169">
        <f t="shared" si="1"/>
        <v>17000</v>
      </c>
      <c r="L112" s="68" t="str">
        <f>VLOOKUP($E112,'학교 주소'!$B$3:$D$500,2,FALSE())</f>
        <v>중구</v>
      </c>
      <c r="M112" s="69" t="str">
        <f>VLOOKUP($E112,'학교 주소'!$B$3:$D$500,3,FALSE())</f>
        <v>대구광역시 중구 달구벌대로 2178 (대봉동, 경북대학교사범대학부설중.고등학교)</v>
      </c>
      <c r="N112" s="166" t="s">
        <v>373</v>
      </c>
      <c r="O112" s="153" t="s">
        <v>374</v>
      </c>
    </row>
    <row r="113" spans="1:15" ht="20.100000000000001" customHeight="1">
      <c r="A113" s="72">
        <v>107</v>
      </c>
      <c r="B113" s="63">
        <v>105</v>
      </c>
      <c r="C113" s="64" t="s">
        <v>8</v>
      </c>
      <c r="D113" s="65" t="s">
        <v>10</v>
      </c>
      <c r="E113" s="66" t="s">
        <v>375</v>
      </c>
      <c r="F113" s="67" t="s">
        <v>281</v>
      </c>
      <c r="G113" s="168">
        <v>0</v>
      </c>
      <c r="H113" s="168">
        <v>0</v>
      </c>
      <c r="I113" s="168">
        <v>0</v>
      </c>
      <c r="J113" s="168">
        <v>80000</v>
      </c>
      <c r="K113" s="169">
        <f t="shared" si="1"/>
        <v>80000</v>
      </c>
      <c r="L113" s="68" t="str">
        <f>VLOOKUP($E113,'학교 주소'!$B$3:$D$500,2,FALSE())</f>
        <v>수성구</v>
      </c>
      <c r="M113" s="69" t="str">
        <f>VLOOKUP($E113,'학교 주소'!$B$3:$D$500,3,FALSE())</f>
        <v>대구광역시 수성구 시지로 66 (노변동,노변중학교)</v>
      </c>
      <c r="N113" s="166" t="s">
        <v>376</v>
      </c>
      <c r="O113" s="153" t="s">
        <v>377</v>
      </c>
    </row>
    <row r="114" spans="1:15" ht="20.100000000000001" customHeight="1">
      <c r="A114" s="72">
        <v>108</v>
      </c>
      <c r="B114" s="63">
        <v>106</v>
      </c>
      <c r="C114" s="64" t="s">
        <v>8</v>
      </c>
      <c r="D114" s="65" t="s">
        <v>10</v>
      </c>
      <c r="E114" s="66" t="s">
        <v>378</v>
      </c>
      <c r="F114" s="67" t="s">
        <v>329</v>
      </c>
      <c r="G114" s="168">
        <v>0</v>
      </c>
      <c r="H114" s="168">
        <v>0</v>
      </c>
      <c r="I114" s="168">
        <v>0</v>
      </c>
      <c r="J114" s="168">
        <v>20000</v>
      </c>
      <c r="K114" s="169">
        <f t="shared" si="1"/>
        <v>20000</v>
      </c>
      <c r="L114" s="68" t="str">
        <f>VLOOKUP($E114,'학교 주소'!$B$3:$D$500,2,FALSE())</f>
        <v>수성구</v>
      </c>
      <c r="M114" s="69" t="str">
        <f>VLOOKUP($E114,'학교 주소'!$B$3:$D$500,3,FALSE())</f>
        <v>대구광역시 수성구 화랑로32길 74 (만촌동, 동부중학교)</v>
      </c>
      <c r="N114" s="166" t="s">
        <v>379</v>
      </c>
      <c r="O114" s="153" t="s">
        <v>380</v>
      </c>
    </row>
    <row r="115" spans="1:15" ht="20.100000000000001" customHeight="1">
      <c r="A115" s="72">
        <v>109</v>
      </c>
      <c r="B115" s="63">
        <v>107</v>
      </c>
      <c r="C115" s="64" t="s">
        <v>8</v>
      </c>
      <c r="D115" s="65" t="s">
        <v>10</v>
      </c>
      <c r="E115" s="66" t="s">
        <v>381</v>
      </c>
      <c r="F115" s="67" t="s">
        <v>382</v>
      </c>
      <c r="G115" s="168">
        <v>30200</v>
      </c>
      <c r="H115" s="168">
        <v>0</v>
      </c>
      <c r="I115" s="168">
        <v>1500</v>
      </c>
      <c r="J115" s="168">
        <v>10000</v>
      </c>
      <c r="K115" s="169">
        <f t="shared" si="1"/>
        <v>41700</v>
      </c>
      <c r="L115" s="68" t="str">
        <f>VLOOKUP($E115,'학교 주소'!$B$3:$D$500,2,FALSE())</f>
        <v>수성구</v>
      </c>
      <c r="M115" s="69" t="str">
        <f>VLOOKUP($E115,'학교 주소'!$B$3:$D$500,3,FALSE())</f>
        <v>대구광역시 수성구 수성로76길 33 (수성동2가)</v>
      </c>
      <c r="N115" s="166" t="s">
        <v>272</v>
      </c>
      <c r="O115" s="153" t="s">
        <v>2556</v>
      </c>
    </row>
    <row r="116" spans="1:15" ht="20.100000000000001" customHeight="1">
      <c r="A116" s="72">
        <v>110</v>
      </c>
      <c r="B116" s="63">
        <v>108</v>
      </c>
      <c r="C116" s="64" t="s">
        <v>8</v>
      </c>
      <c r="D116" s="65" t="s">
        <v>10</v>
      </c>
      <c r="E116" s="66" t="s">
        <v>383</v>
      </c>
      <c r="F116" s="67" t="s">
        <v>281</v>
      </c>
      <c r="G116" s="168">
        <v>0</v>
      </c>
      <c r="H116" s="168">
        <v>0</v>
      </c>
      <c r="I116" s="168">
        <v>1100</v>
      </c>
      <c r="J116" s="168">
        <v>22000</v>
      </c>
      <c r="K116" s="169">
        <f t="shared" si="1"/>
        <v>23100</v>
      </c>
      <c r="L116" s="68" t="str">
        <f>VLOOKUP($E116,'학교 주소'!$B$3:$D$500,2,FALSE())</f>
        <v>중구</v>
      </c>
      <c r="M116" s="69" t="str">
        <f>VLOOKUP($E116,'학교 주소'!$B$3:$D$500,3,FALSE())</f>
        <v>대구광역시 중구 명륜로23길 16 (봉산동)</v>
      </c>
      <c r="N116" s="166" t="s">
        <v>384</v>
      </c>
      <c r="O116" s="153" t="s">
        <v>385</v>
      </c>
    </row>
    <row r="117" spans="1:15" ht="20.100000000000001" customHeight="1">
      <c r="A117" s="72">
        <v>111</v>
      </c>
      <c r="B117" s="63">
        <v>109</v>
      </c>
      <c r="C117" s="64" t="s">
        <v>8</v>
      </c>
      <c r="D117" s="65" t="s">
        <v>10</v>
      </c>
      <c r="E117" s="66" t="s">
        <v>386</v>
      </c>
      <c r="F117" s="67" t="s">
        <v>281</v>
      </c>
      <c r="G117" s="168">
        <v>0</v>
      </c>
      <c r="H117" s="168">
        <v>0</v>
      </c>
      <c r="I117" s="168">
        <v>0</v>
      </c>
      <c r="J117" s="168">
        <v>29600</v>
      </c>
      <c r="K117" s="169">
        <f t="shared" si="1"/>
        <v>29600</v>
      </c>
      <c r="L117" s="68" t="str">
        <f>VLOOKUP($E117,'학교 주소'!$B$3:$D$500,2,FALSE())</f>
        <v>수성구</v>
      </c>
      <c r="M117" s="69" t="str">
        <f>VLOOKUP($E117,'학교 주소'!$B$3:$D$500,3,FALSE())</f>
        <v>대구광역시 수성구 신천동로 496 (수성동4가, 대구중앙중학교)</v>
      </c>
      <c r="N117" s="166" t="s">
        <v>387</v>
      </c>
      <c r="O117" s="153" t="s">
        <v>388</v>
      </c>
    </row>
    <row r="118" spans="1:15" ht="20.100000000000001" customHeight="1">
      <c r="A118" s="72">
        <v>112</v>
      </c>
      <c r="B118" s="63">
        <v>110</v>
      </c>
      <c r="C118" s="64" t="s">
        <v>8</v>
      </c>
      <c r="D118" s="65" t="s">
        <v>10</v>
      </c>
      <c r="E118" s="66" t="s">
        <v>389</v>
      </c>
      <c r="F118" s="67" t="s">
        <v>233</v>
      </c>
      <c r="G118" s="168">
        <v>0</v>
      </c>
      <c r="H118" s="168">
        <v>0</v>
      </c>
      <c r="I118" s="168">
        <v>0</v>
      </c>
      <c r="J118" s="168">
        <v>3000</v>
      </c>
      <c r="K118" s="169">
        <f t="shared" si="1"/>
        <v>3000</v>
      </c>
      <c r="L118" s="68" t="str">
        <f>VLOOKUP($E118,'학교 주소'!$B$3:$D$500,2,FALSE())</f>
        <v>수성구</v>
      </c>
      <c r="M118" s="69" t="str">
        <f>VLOOKUP($E118,'학교 주소'!$B$3:$D$500,3,FALSE())</f>
        <v>대구광역시 수성구 욱수길 37 (욱수동, 덕원고등학교, 덕원중학교)</v>
      </c>
      <c r="N118" s="166" t="s">
        <v>390</v>
      </c>
      <c r="O118" s="153" t="s">
        <v>391</v>
      </c>
    </row>
    <row r="119" spans="1:15" ht="20.100000000000001" customHeight="1">
      <c r="A119" s="72">
        <v>113</v>
      </c>
      <c r="B119" s="63">
        <v>111</v>
      </c>
      <c r="C119" s="64" t="s">
        <v>8</v>
      </c>
      <c r="D119" s="65" t="s">
        <v>10</v>
      </c>
      <c r="E119" s="66" t="s">
        <v>392</v>
      </c>
      <c r="F119" s="67" t="s">
        <v>321</v>
      </c>
      <c r="G119" s="168">
        <v>0</v>
      </c>
      <c r="H119" s="168">
        <v>0</v>
      </c>
      <c r="I119" s="168">
        <v>600</v>
      </c>
      <c r="J119" s="168">
        <v>45000</v>
      </c>
      <c r="K119" s="169">
        <f t="shared" si="1"/>
        <v>45600</v>
      </c>
      <c r="L119" s="68" t="str">
        <f>VLOOKUP($E119,'학교 주소'!$B$3:$D$500,2,FALSE())</f>
        <v>수성구</v>
      </c>
      <c r="M119" s="69" t="str">
        <f>VLOOKUP($E119,'학교 주소'!$B$3:$D$500,3,FALSE())</f>
        <v>대구광역시 수성구 들안로9길 36 (상동,덕화중학교)</v>
      </c>
      <c r="N119" s="166" t="s">
        <v>393</v>
      </c>
      <c r="O119" s="153" t="s">
        <v>394</v>
      </c>
    </row>
    <row r="120" spans="1:15" ht="20.100000000000001" customHeight="1">
      <c r="A120" s="72">
        <v>114</v>
      </c>
      <c r="B120" s="63">
        <v>112</v>
      </c>
      <c r="C120" s="64" t="s">
        <v>8</v>
      </c>
      <c r="D120" s="65" t="s">
        <v>10</v>
      </c>
      <c r="E120" s="66" t="s">
        <v>395</v>
      </c>
      <c r="F120" s="67" t="s">
        <v>264</v>
      </c>
      <c r="G120" s="168">
        <v>1568</v>
      </c>
      <c r="H120" s="168">
        <v>0</v>
      </c>
      <c r="I120" s="168">
        <v>0</v>
      </c>
      <c r="J120" s="168">
        <v>100000</v>
      </c>
      <c r="K120" s="169">
        <f t="shared" si="1"/>
        <v>101568</v>
      </c>
      <c r="L120" s="68" t="str">
        <f>VLOOKUP($E120,'학교 주소'!$B$3:$D$500,2,FALSE())</f>
        <v>수성구</v>
      </c>
      <c r="M120" s="69" t="str">
        <f>VLOOKUP($E120,'학교 주소'!$B$3:$D$500,3,FALSE())</f>
        <v>대구광역시 수성구 효행로2길 81 (만촌동)</v>
      </c>
      <c r="N120" s="166" t="s">
        <v>396</v>
      </c>
      <c r="O120" s="153" t="s">
        <v>397</v>
      </c>
    </row>
    <row r="121" spans="1:15" ht="20.100000000000001" customHeight="1">
      <c r="A121" s="72">
        <v>115</v>
      </c>
      <c r="B121" s="63">
        <v>113</v>
      </c>
      <c r="C121" s="64" t="s">
        <v>8</v>
      </c>
      <c r="D121" s="65" t="s">
        <v>10</v>
      </c>
      <c r="E121" s="66" t="s">
        <v>398</v>
      </c>
      <c r="F121" s="67" t="s">
        <v>252</v>
      </c>
      <c r="G121" s="168">
        <v>1000</v>
      </c>
      <c r="H121" s="168">
        <v>0</v>
      </c>
      <c r="I121" s="168">
        <v>1500</v>
      </c>
      <c r="J121" s="168">
        <v>13000</v>
      </c>
      <c r="K121" s="169">
        <f t="shared" si="1"/>
        <v>15500</v>
      </c>
      <c r="L121" s="68" t="str">
        <f>VLOOKUP($E121,'학교 주소'!$B$3:$D$500,2,FALSE())</f>
        <v>동구</v>
      </c>
      <c r="M121" s="69" t="str">
        <f>VLOOKUP($E121,'학교 주소'!$B$3:$D$500,3,FALSE())</f>
        <v>대구광역시 동구 동촌로 176 (방촌동)</v>
      </c>
      <c r="N121" s="166" t="s">
        <v>399</v>
      </c>
      <c r="O121" s="153" t="s">
        <v>400</v>
      </c>
    </row>
    <row r="122" spans="1:15" ht="20.100000000000001" customHeight="1">
      <c r="A122" s="72">
        <v>116</v>
      </c>
      <c r="B122" s="63">
        <v>114</v>
      </c>
      <c r="C122" s="64" t="s">
        <v>8</v>
      </c>
      <c r="D122" s="65" t="s">
        <v>10</v>
      </c>
      <c r="E122" s="66" t="s">
        <v>401</v>
      </c>
      <c r="F122" s="67" t="s">
        <v>351</v>
      </c>
      <c r="G122" s="168">
        <v>11364</v>
      </c>
      <c r="H122" s="168">
        <v>0</v>
      </c>
      <c r="I122" s="168">
        <v>0</v>
      </c>
      <c r="J122" s="168">
        <v>0</v>
      </c>
      <c r="K122" s="169">
        <f t="shared" si="1"/>
        <v>11364</v>
      </c>
      <c r="L122" s="68" t="str">
        <f>VLOOKUP($E122,'학교 주소'!$B$3:$D$500,2,FALSE())</f>
        <v>수성구</v>
      </c>
      <c r="M122" s="69" t="str">
        <f>VLOOKUP($E122,'학교 주소'!$B$3:$D$500,3,FALSE())</f>
        <v>대구광역시 수성구 천을로 106 (매호동, 매호중학교)</v>
      </c>
      <c r="N122" s="166" t="s">
        <v>402</v>
      </c>
      <c r="O122" s="153" t="s">
        <v>403</v>
      </c>
    </row>
    <row r="123" spans="1:15" ht="20.100000000000001" customHeight="1">
      <c r="A123" s="72">
        <v>117</v>
      </c>
      <c r="B123" s="63">
        <v>115</v>
      </c>
      <c r="C123" s="64" t="s">
        <v>8</v>
      </c>
      <c r="D123" s="65" t="s">
        <v>10</v>
      </c>
      <c r="E123" s="66" t="s">
        <v>404</v>
      </c>
      <c r="F123" s="67" t="s">
        <v>321</v>
      </c>
      <c r="G123" s="168">
        <v>0</v>
      </c>
      <c r="H123" s="168">
        <v>0</v>
      </c>
      <c r="I123" s="168">
        <v>2000</v>
      </c>
      <c r="J123" s="168">
        <v>48000</v>
      </c>
      <c r="K123" s="169">
        <f t="shared" si="1"/>
        <v>50000</v>
      </c>
      <c r="L123" s="68" t="str">
        <f>VLOOKUP($E123,'학교 주소'!$B$3:$D$500,2,FALSE())</f>
        <v>수성구</v>
      </c>
      <c r="M123" s="69" t="str">
        <f>VLOOKUP($E123,'학교 주소'!$B$3:$D$500,3,FALSE())</f>
        <v>대구광역시 수성구 범안로4길 46 , 범물중학교 (범물동)</v>
      </c>
      <c r="N123" s="166" t="s">
        <v>405</v>
      </c>
      <c r="O123" s="153" t="s">
        <v>406</v>
      </c>
    </row>
    <row r="124" spans="1:15" ht="20.100000000000001" customHeight="1">
      <c r="A124" s="72">
        <v>118</v>
      </c>
      <c r="B124" s="63">
        <v>116</v>
      </c>
      <c r="C124" s="64" t="s">
        <v>8</v>
      </c>
      <c r="D124" s="65" t="s">
        <v>10</v>
      </c>
      <c r="E124" s="66" t="s">
        <v>407</v>
      </c>
      <c r="F124" s="67" t="s">
        <v>408</v>
      </c>
      <c r="G124" s="168">
        <v>0</v>
      </c>
      <c r="H124" s="168">
        <v>0</v>
      </c>
      <c r="I124" s="168">
        <v>400</v>
      </c>
      <c r="J124" s="168">
        <v>6300</v>
      </c>
      <c r="K124" s="169">
        <f t="shared" si="1"/>
        <v>6700</v>
      </c>
      <c r="L124" s="68" t="str">
        <f>VLOOKUP($E124,'학교 주소'!$B$3:$D$500,2,FALSE())</f>
        <v>동구</v>
      </c>
      <c r="M124" s="69" t="str">
        <f>VLOOKUP($E124,'학교 주소'!$B$3:$D$500,3,FALSE())</f>
        <v>대구광역시 동구 방천로5길 8 (불로동,불로중학교)</v>
      </c>
      <c r="N124" s="166" t="s">
        <v>409</v>
      </c>
      <c r="O124" s="153" t="s">
        <v>410</v>
      </c>
    </row>
    <row r="125" spans="1:15" ht="20.100000000000001" customHeight="1">
      <c r="A125" s="72">
        <v>119</v>
      </c>
      <c r="B125" s="63">
        <v>117</v>
      </c>
      <c r="C125" s="64" t="s">
        <v>8</v>
      </c>
      <c r="D125" s="65" t="s">
        <v>10</v>
      </c>
      <c r="E125" s="66" t="s">
        <v>411</v>
      </c>
      <c r="F125" s="67" t="s">
        <v>329</v>
      </c>
      <c r="G125" s="168">
        <v>10353</v>
      </c>
      <c r="H125" s="168">
        <v>0</v>
      </c>
      <c r="I125" s="168">
        <v>1131</v>
      </c>
      <c r="J125" s="168">
        <v>10000</v>
      </c>
      <c r="K125" s="169">
        <f t="shared" si="1"/>
        <v>21484</v>
      </c>
      <c r="L125" s="68" t="str">
        <f>VLOOKUP($E125,'학교 주소'!$B$3:$D$500,2,FALSE())</f>
        <v>동구</v>
      </c>
      <c r="M125" s="69" t="str">
        <f>VLOOKUP($E125,'학교 주소'!$B$3:$D$500,3,FALSE())</f>
        <v>대구광역시 동구 이노밸리로 255 (신서동)</v>
      </c>
      <c r="N125" s="166" t="s">
        <v>412</v>
      </c>
      <c r="O125" s="153" t="s">
        <v>413</v>
      </c>
    </row>
    <row r="126" spans="1:15" ht="20.100000000000001" customHeight="1">
      <c r="A126" s="72">
        <v>120</v>
      </c>
      <c r="B126" s="63">
        <v>118</v>
      </c>
      <c r="C126" s="64" t="s">
        <v>8</v>
      </c>
      <c r="D126" s="65" t="s">
        <v>10</v>
      </c>
      <c r="E126" s="66" t="s">
        <v>414</v>
      </c>
      <c r="F126" s="67" t="s">
        <v>415</v>
      </c>
      <c r="G126" s="168">
        <v>17003</v>
      </c>
      <c r="H126" s="168">
        <v>0</v>
      </c>
      <c r="I126" s="168">
        <v>1000</v>
      </c>
      <c r="J126" s="168">
        <v>14500</v>
      </c>
      <c r="K126" s="169">
        <f t="shared" si="1"/>
        <v>32503</v>
      </c>
      <c r="L126" s="68" t="str">
        <f>VLOOKUP($E126,'학교 주소'!$B$3:$D$500,2,FALSE())</f>
        <v>수성구</v>
      </c>
      <c r="M126" s="69" t="str">
        <f>VLOOKUP($E126,'학교 주소'!$B$3:$D$500,3,FALSE())</f>
        <v>대구광역시 수성구 파동로51길 26-9 (파동, 수성중학교)</v>
      </c>
      <c r="N126" s="166" t="s">
        <v>416</v>
      </c>
      <c r="O126" s="153" t="s">
        <v>417</v>
      </c>
    </row>
    <row r="127" spans="1:15" ht="20.100000000000001" customHeight="1">
      <c r="A127" s="72">
        <v>121</v>
      </c>
      <c r="B127" s="63">
        <v>119</v>
      </c>
      <c r="C127" s="64" t="s">
        <v>8</v>
      </c>
      <c r="D127" s="65" t="s">
        <v>10</v>
      </c>
      <c r="E127" s="66" t="s">
        <v>418</v>
      </c>
      <c r="F127" s="67" t="s">
        <v>256</v>
      </c>
      <c r="G127" s="168">
        <v>0</v>
      </c>
      <c r="H127" s="168">
        <v>0</v>
      </c>
      <c r="I127" s="168">
        <v>4000</v>
      </c>
      <c r="J127" s="168">
        <v>25000</v>
      </c>
      <c r="K127" s="169">
        <f t="shared" si="1"/>
        <v>29000</v>
      </c>
      <c r="L127" s="68" t="str">
        <f>VLOOKUP($E127,'학교 주소'!$B$3:$D$500,2,FALSE())</f>
        <v>동구</v>
      </c>
      <c r="M127" s="69" t="str">
        <f>VLOOKUP($E127,'학교 주소'!$B$3:$D$500,3,FALSE())</f>
        <v>대구광역시 동구 율하동로 88 (신기동, 신기중학교)</v>
      </c>
      <c r="N127" s="166" t="s">
        <v>419</v>
      </c>
      <c r="O127" s="153" t="s">
        <v>420</v>
      </c>
    </row>
    <row r="128" spans="1:15" ht="20.100000000000001" customHeight="1">
      <c r="A128" s="72">
        <v>122</v>
      </c>
      <c r="B128" s="63">
        <v>120</v>
      </c>
      <c r="C128" s="64" t="s">
        <v>8</v>
      </c>
      <c r="D128" s="65" t="s">
        <v>10</v>
      </c>
      <c r="E128" s="66" t="s">
        <v>421</v>
      </c>
      <c r="F128" s="67" t="s">
        <v>317</v>
      </c>
      <c r="G128" s="168">
        <v>17140</v>
      </c>
      <c r="H128" s="168">
        <v>0</v>
      </c>
      <c r="I128" s="168">
        <v>280</v>
      </c>
      <c r="J128" s="168">
        <v>6080</v>
      </c>
      <c r="K128" s="169">
        <f t="shared" si="1"/>
        <v>23500</v>
      </c>
      <c r="L128" s="68" t="str">
        <f>VLOOKUP($E128,'학교 주소'!$B$3:$D$500,2,FALSE())</f>
        <v>수성구</v>
      </c>
      <c r="M128" s="69" t="str">
        <f>VLOOKUP($E128,'학교 주소'!$B$3:$D$500,3,FALSE())</f>
        <v>대구광역시 수성구 신천동로 364 (수성동1가, 신명여중)</v>
      </c>
      <c r="N128" s="166" t="s">
        <v>422</v>
      </c>
      <c r="O128" s="153" t="s">
        <v>423</v>
      </c>
    </row>
    <row r="129" spans="1:15" ht="20.100000000000001" customHeight="1">
      <c r="A129" s="72">
        <v>123</v>
      </c>
      <c r="B129" s="63">
        <v>121</v>
      </c>
      <c r="C129" s="64" t="s">
        <v>8</v>
      </c>
      <c r="D129" s="65" t="s">
        <v>10</v>
      </c>
      <c r="E129" s="66" t="s">
        <v>424</v>
      </c>
      <c r="F129" s="67" t="s">
        <v>260</v>
      </c>
      <c r="G129" s="168">
        <v>61260</v>
      </c>
      <c r="H129" s="168">
        <v>0</v>
      </c>
      <c r="I129" s="168">
        <v>1000</v>
      </c>
      <c r="J129" s="168">
        <v>15000</v>
      </c>
      <c r="K129" s="169">
        <f t="shared" si="1"/>
        <v>77260</v>
      </c>
      <c r="L129" s="68" t="str">
        <f>VLOOKUP($E129,'학교 주소'!$B$3:$D$500,2,FALSE())</f>
        <v>동구</v>
      </c>
      <c r="M129" s="69" t="str">
        <f>VLOOKUP($E129,'학교 주소'!$B$3:$D$500,3,FALSE())</f>
        <v>대구광역시 동구 아양로39길 30 (신암동)</v>
      </c>
      <c r="N129" s="166" t="s">
        <v>425</v>
      </c>
      <c r="O129" s="153" t="s">
        <v>426</v>
      </c>
    </row>
    <row r="130" spans="1:15" ht="20.100000000000001" customHeight="1">
      <c r="A130" s="72">
        <v>124</v>
      </c>
      <c r="B130" s="63">
        <v>122</v>
      </c>
      <c r="C130" s="64" t="s">
        <v>8</v>
      </c>
      <c r="D130" s="65" t="s">
        <v>10</v>
      </c>
      <c r="E130" s="66" t="s">
        <v>427</v>
      </c>
      <c r="F130" s="67" t="s">
        <v>256</v>
      </c>
      <c r="G130" s="168">
        <v>610</v>
      </c>
      <c r="H130" s="168">
        <v>0</v>
      </c>
      <c r="I130" s="168">
        <v>1050</v>
      </c>
      <c r="J130" s="168">
        <v>10000</v>
      </c>
      <c r="K130" s="169">
        <f t="shared" si="1"/>
        <v>11660</v>
      </c>
      <c r="L130" s="68" t="str">
        <f>VLOOKUP($E130,'학교 주소'!$B$3:$D$500,2,FALSE())</f>
        <v>동구</v>
      </c>
      <c r="M130" s="69" t="str">
        <f>VLOOKUP($E130,'학교 주소'!$B$3:$D$500,3,FALSE())</f>
        <v>대구광역시 동구 안심로 237 (서호동, 안심중학교)</v>
      </c>
      <c r="N130" s="166" t="s">
        <v>206</v>
      </c>
      <c r="O130" s="153" t="s">
        <v>428</v>
      </c>
    </row>
    <row r="131" spans="1:15" ht="20.100000000000001" customHeight="1">
      <c r="A131" s="72">
        <v>125</v>
      </c>
      <c r="B131" s="63">
        <v>123</v>
      </c>
      <c r="C131" s="64" t="s">
        <v>8</v>
      </c>
      <c r="D131" s="65" t="s">
        <v>10</v>
      </c>
      <c r="E131" s="66" t="s">
        <v>429</v>
      </c>
      <c r="F131" s="67" t="s">
        <v>430</v>
      </c>
      <c r="G131" s="168">
        <v>25785</v>
      </c>
      <c r="H131" s="168">
        <v>0</v>
      </c>
      <c r="I131" s="168">
        <v>1500</v>
      </c>
      <c r="J131" s="168">
        <v>30000</v>
      </c>
      <c r="K131" s="169">
        <f t="shared" si="1"/>
        <v>57285</v>
      </c>
      <c r="L131" s="68" t="str">
        <f>VLOOKUP($E131,'학교 주소'!$B$3:$D$500,2,FALSE())</f>
        <v>수성구</v>
      </c>
      <c r="M131" s="69" t="str">
        <f>VLOOKUP($E131,'학교 주소'!$B$3:$D$500,3,FALSE())</f>
        <v>대구광역시 수성구 달구벌대로522길 78 (만촌동)</v>
      </c>
      <c r="N131" s="166" t="s">
        <v>431</v>
      </c>
      <c r="O131" s="153" t="s">
        <v>432</v>
      </c>
    </row>
    <row r="132" spans="1:15" ht="20.100000000000001" customHeight="1">
      <c r="A132" s="72">
        <v>126</v>
      </c>
      <c r="B132" s="63">
        <v>124</v>
      </c>
      <c r="C132" s="64" t="s">
        <v>8</v>
      </c>
      <c r="D132" s="65" t="s">
        <v>10</v>
      </c>
      <c r="E132" s="66" t="s">
        <v>433</v>
      </c>
      <c r="F132" s="67" t="s">
        <v>434</v>
      </c>
      <c r="G132" s="168">
        <v>17700</v>
      </c>
      <c r="H132" s="168">
        <v>0</v>
      </c>
      <c r="I132" s="168">
        <v>12000</v>
      </c>
      <c r="J132" s="168">
        <v>20000</v>
      </c>
      <c r="K132" s="169">
        <f t="shared" si="1"/>
        <v>49700</v>
      </c>
      <c r="L132" s="68" t="str">
        <f>VLOOKUP($E132,'학교 주소'!$B$3:$D$500,2,FALSE())</f>
        <v>동구</v>
      </c>
      <c r="M132" s="69" t="str">
        <f>VLOOKUP($E132,'학교 주소'!$B$3:$D$500,3,FALSE())</f>
        <v>대구광역시 동구 율하동로 20 (율하동, 율원중학교)</v>
      </c>
      <c r="N132" s="166" t="s">
        <v>435</v>
      </c>
      <c r="O132" s="153" t="s">
        <v>436</v>
      </c>
    </row>
    <row r="133" spans="1:15" ht="20.100000000000001" customHeight="1">
      <c r="A133" s="72">
        <v>127</v>
      </c>
      <c r="B133" s="63">
        <v>125</v>
      </c>
      <c r="C133" s="64" t="s">
        <v>8</v>
      </c>
      <c r="D133" s="65" t="s">
        <v>10</v>
      </c>
      <c r="E133" s="66" t="s">
        <v>437</v>
      </c>
      <c r="F133" s="67" t="s">
        <v>339</v>
      </c>
      <c r="G133" s="168">
        <v>0</v>
      </c>
      <c r="H133" s="168">
        <v>0</v>
      </c>
      <c r="I133" s="168">
        <v>0</v>
      </c>
      <c r="J133" s="168">
        <v>7266</v>
      </c>
      <c r="K133" s="169">
        <f t="shared" si="1"/>
        <v>7266</v>
      </c>
      <c r="L133" s="68" t="str">
        <f>VLOOKUP($E133,'학교 주소'!$B$3:$D$500,2,FALSE())</f>
        <v>수성구</v>
      </c>
      <c r="M133" s="69" t="str">
        <f>VLOOKUP($E133,'학교 주소'!$B$3:$D$500,3,FALSE())</f>
        <v>대구광역시 수성구 청호로84길 123 , 정화중학교 (범어동)</v>
      </c>
      <c r="N133" s="166" t="s">
        <v>438</v>
      </c>
      <c r="O133" s="153" t="s">
        <v>439</v>
      </c>
    </row>
    <row r="134" spans="1:15" ht="20.100000000000001" customHeight="1">
      <c r="A134" s="72">
        <v>128</v>
      </c>
      <c r="B134" s="63">
        <v>126</v>
      </c>
      <c r="C134" s="64" t="s">
        <v>8</v>
      </c>
      <c r="D134" s="65" t="s">
        <v>10</v>
      </c>
      <c r="E134" s="66" t="s">
        <v>440</v>
      </c>
      <c r="F134" s="67" t="s">
        <v>241</v>
      </c>
      <c r="G134" s="168">
        <v>0</v>
      </c>
      <c r="H134" s="168">
        <v>0</v>
      </c>
      <c r="I134" s="168">
        <v>0</v>
      </c>
      <c r="J134" s="168">
        <v>16000</v>
      </c>
      <c r="K134" s="169">
        <f t="shared" si="1"/>
        <v>16000</v>
      </c>
      <c r="L134" s="68" t="str">
        <f>VLOOKUP($E134,'학교 주소'!$B$3:$D$500,2,FALSE())</f>
        <v>수성구</v>
      </c>
      <c r="M134" s="69" t="str">
        <f>VLOOKUP($E134,'학교 주소'!$B$3:$D$500,3,FALSE())</f>
        <v>대구광역시 수성구 들안로32길 40 (황금동, 황금중학교)</v>
      </c>
      <c r="N134" s="166" t="s">
        <v>441</v>
      </c>
      <c r="O134" s="153" t="s">
        <v>442</v>
      </c>
    </row>
    <row r="135" spans="1:15" ht="20.100000000000001" customHeight="1">
      <c r="A135" s="72">
        <v>129</v>
      </c>
      <c r="B135" s="63">
        <v>127</v>
      </c>
      <c r="C135" s="64" t="s">
        <v>12</v>
      </c>
      <c r="D135" s="65" t="s">
        <v>9</v>
      </c>
      <c r="E135" s="66" t="s">
        <v>443</v>
      </c>
      <c r="F135" s="67" t="s">
        <v>325</v>
      </c>
      <c r="G135" s="168">
        <v>20100</v>
      </c>
      <c r="H135" s="168">
        <v>0</v>
      </c>
      <c r="I135" s="168">
        <v>1200</v>
      </c>
      <c r="J135" s="168">
        <v>20000</v>
      </c>
      <c r="K135" s="169">
        <f t="shared" si="1"/>
        <v>41300</v>
      </c>
      <c r="L135" s="68" t="str">
        <f>VLOOKUP($E135,'학교 주소'!$B$3:$D$500,2,FALSE())</f>
        <v>북구</v>
      </c>
      <c r="M135" s="69" t="str">
        <f>VLOOKUP($E135,'학교 주소'!$B$3:$D$500,3,FALSE())</f>
        <v>대구광역시 북구 구암서로 50 (구암동, 강북초등학교)</v>
      </c>
      <c r="N135" s="166" t="s">
        <v>444</v>
      </c>
      <c r="O135" s="153" t="s">
        <v>445</v>
      </c>
    </row>
    <row r="136" spans="1:15" ht="20.100000000000001" customHeight="1">
      <c r="A136" s="72">
        <v>130</v>
      </c>
      <c r="B136" s="63">
        <v>128</v>
      </c>
      <c r="C136" s="64" t="s">
        <v>12</v>
      </c>
      <c r="D136" s="65" t="s">
        <v>9</v>
      </c>
      <c r="E136" s="66" t="s">
        <v>446</v>
      </c>
      <c r="F136" s="67" t="s">
        <v>271</v>
      </c>
      <c r="G136" s="168">
        <v>0</v>
      </c>
      <c r="H136" s="168">
        <v>0</v>
      </c>
      <c r="I136" s="168">
        <v>1000</v>
      </c>
      <c r="J136" s="168">
        <v>17000</v>
      </c>
      <c r="K136" s="169">
        <f t="shared" si="1"/>
        <v>18000</v>
      </c>
      <c r="L136" s="68" t="str">
        <f>VLOOKUP($E136,'학교 주소'!$B$3:$D$500,2,FALSE())</f>
        <v>서구</v>
      </c>
      <c r="M136" s="69" t="str">
        <f>VLOOKUP($E136,'학교 주소'!$B$3:$D$500,3,FALSE())</f>
        <v>대구광역시 서구 평리로54길 16 (내당동)</v>
      </c>
      <c r="N136" s="166" t="s">
        <v>447</v>
      </c>
      <c r="O136" s="153" t="s">
        <v>448</v>
      </c>
    </row>
    <row r="137" spans="1:15" ht="20.100000000000001" customHeight="1">
      <c r="A137" s="72">
        <v>131</v>
      </c>
      <c r="B137" s="63">
        <v>129</v>
      </c>
      <c r="C137" s="64" t="s">
        <v>12</v>
      </c>
      <c r="D137" s="65" t="s">
        <v>9</v>
      </c>
      <c r="E137" s="66" t="s">
        <v>449</v>
      </c>
      <c r="F137" s="67" t="s">
        <v>252</v>
      </c>
      <c r="G137" s="168">
        <v>2677</v>
      </c>
      <c r="H137" s="168">
        <v>0</v>
      </c>
      <c r="I137" s="168">
        <v>0</v>
      </c>
      <c r="J137" s="168">
        <v>0</v>
      </c>
      <c r="K137" s="169">
        <f t="shared" ref="K137:K200" si="2">SUM(G137:J137)</f>
        <v>2677</v>
      </c>
      <c r="L137" s="68" t="str">
        <f>VLOOKUP($E137,'학교 주소'!$B$3:$D$500,2,FALSE())</f>
        <v>북구</v>
      </c>
      <c r="M137" s="69" t="str">
        <f>VLOOKUP($E137,'학교 주소'!$B$3:$D$500,3,FALSE())</f>
        <v>대구광역시 북구 칠곡중앙대로91길 10 (관음동)</v>
      </c>
      <c r="N137" s="166" t="s">
        <v>450</v>
      </c>
      <c r="O137" s="153" t="s">
        <v>451</v>
      </c>
    </row>
    <row r="138" spans="1:15" ht="20.100000000000001" customHeight="1">
      <c r="A138" s="72">
        <v>132</v>
      </c>
      <c r="B138" s="63">
        <v>130</v>
      </c>
      <c r="C138" s="64" t="s">
        <v>12</v>
      </c>
      <c r="D138" s="65" t="s">
        <v>9</v>
      </c>
      <c r="E138" s="66" t="s">
        <v>452</v>
      </c>
      <c r="F138" s="67" t="s">
        <v>248</v>
      </c>
      <c r="G138" s="168">
        <v>10146</v>
      </c>
      <c r="H138" s="168">
        <v>0</v>
      </c>
      <c r="I138" s="168">
        <v>0</v>
      </c>
      <c r="J138" s="168">
        <v>15000</v>
      </c>
      <c r="K138" s="169">
        <f t="shared" si="2"/>
        <v>25146</v>
      </c>
      <c r="L138" s="68" t="str">
        <f>VLOOKUP($E138,'학교 주소'!$B$3:$D$500,2,FALSE())</f>
        <v>북구</v>
      </c>
      <c r="M138" s="69" t="str">
        <f>VLOOKUP($E138,'학교 주소'!$B$3:$D$500,3,FALSE())</f>
        <v>대구광역시 북구 매전로 32 (매천동)</v>
      </c>
      <c r="N138" s="166" t="s">
        <v>453</v>
      </c>
      <c r="O138" s="153" t="s">
        <v>454</v>
      </c>
    </row>
    <row r="139" spans="1:15" ht="20.100000000000001" customHeight="1">
      <c r="A139" s="72">
        <v>134</v>
      </c>
      <c r="B139" s="63">
        <v>131</v>
      </c>
      <c r="C139" s="64" t="s">
        <v>12</v>
      </c>
      <c r="D139" s="65" t="s">
        <v>9</v>
      </c>
      <c r="E139" s="66" t="s">
        <v>455</v>
      </c>
      <c r="F139" s="67" t="s">
        <v>351</v>
      </c>
      <c r="G139" s="168">
        <v>0</v>
      </c>
      <c r="H139" s="168">
        <v>0</v>
      </c>
      <c r="I139" s="168">
        <v>1600</v>
      </c>
      <c r="J139" s="168">
        <v>16500</v>
      </c>
      <c r="K139" s="169">
        <f t="shared" si="2"/>
        <v>18100</v>
      </c>
      <c r="L139" s="68" t="str">
        <f>VLOOKUP($E139,'학교 주소'!$B$3:$D$500,2,FALSE())</f>
        <v>북구</v>
      </c>
      <c r="M139" s="69" t="str">
        <f>VLOOKUP($E139,'학교 주소'!$B$3:$D$500,3,FALSE())</f>
        <v>대구광역시 북구 도남중앙로10길 45 (국우동)</v>
      </c>
      <c r="N139" s="166" t="s">
        <v>456</v>
      </c>
      <c r="O139" s="153" t="s">
        <v>457</v>
      </c>
    </row>
    <row r="140" spans="1:15" ht="20.100000000000001" customHeight="1">
      <c r="A140" s="72">
        <v>135</v>
      </c>
      <c r="B140" s="63">
        <v>132</v>
      </c>
      <c r="C140" s="64" t="s">
        <v>12</v>
      </c>
      <c r="D140" s="65" t="s">
        <v>9</v>
      </c>
      <c r="E140" s="66" t="s">
        <v>458</v>
      </c>
      <c r="F140" s="67" t="s">
        <v>415</v>
      </c>
      <c r="G140" s="168">
        <v>1400</v>
      </c>
      <c r="H140" s="168">
        <v>0</v>
      </c>
      <c r="I140" s="168">
        <v>450</v>
      </c>
      <c r="J140" s="168">
        <v>20000</v>
      </c>
      <c r="K140" s="169">
        <f t="shared" si="2"/>
        <v>21850</v>
      </c>
      <c r="L140" s="68" t="str">
        <f>VLOOKUP($E140,'학교 주소'!$B$3:$D$500,2,FALSE())</f>
        <v>서구</v>
      </c>
      <c r="M140" s="69" t="str">
        <f>VLOOKUP($E140,'학교 주소'!$B$3:$D$500,3,FALSE())</f>
        <v>대구광역시 서구 달구벌대로371길 35 (내당동,내서초등학교)</v>
      </c>
      <c r="N140" s="166" t="s">
        <v>459</v>
      </c>
      <c r="O140" s="153" t="s">
        <v>460</v>
      </c>
    </row>
    <row r="141" spans="1:15" ht="20.100000000000001" customHeight="1">
      <c r="A141" s="72">
        <v>136</v>
      </c>
      <c r="B141" s="63">
        <v>133</v>
      </c>
      <c r="C141" s="64" t="s">
        <v>12</v>
      </c>
      <c r="D141" s="65" t="s">
        <v>9</v>
      </c>
      <c r="E141" s="66" t="s">
        <v>461</v>
      </c>
      <c r="F141" s="67" t="s">
        <v>339</v>
      </c>
      <c r="G141" s="168">
        <v>9640</v>
      </c>
      <c r="H141" s="168">
        <v>0</v>
      </c>
      <c r="I141" s="168">
        <v>1000</v>
      </c>
      <c r="J141" s="168">
        <v>32000</v>
      </c>
      <c r="K141" s="169">
        <f t="shared" si="2"/>
        <v>42640</v>
      </c>
      <c r="L141" s="68" t="str">
        <f>VLOOKUP($E141,'학교 주소'!$B$3:$D$500,2,FALSE())</f>
        <v>북구</v>
      </c>
      <c r="M141" s="69" t="str">
        <f>VLOOKUP($E141,'학교 주소'!$B$3:$D$500,3,FALSE())</f>
        <v>대구광역시 북구 옥산로17길 37 (침산동)</v>
      </c>
      <c r="N141" s="166" t="s">
        <v>462</v>
      </c>
      <c r="O141" s="153" t="s">
        <v>463</v>
      </c>
    </row>
    <row r="142" spans="1:15" ht="20.100000000000001" customHeight="1">
      <c r="A142" s="72">
        <v>137</v>
      </c>
      <c r="B142" s="63">
        <v>134</v>
      </c>
      <c r="C142" s="64" t="s">
        <v>12</v>
      </c>
      <c r="D142" s="65" t="s">
        <v>9</v>
      </c>
      <c r="E142" s="66" t="s">
        <v>464</v>
      </c>
      <c r="F142" s="67" t="s">
        <v>465</v>
      </c>
      <c r="G142" s="168">
        <v>0</v>
      </c>
      <c r="H142" s="168">
        <v>0</v>
      </c>
      <c r="I142" s="168">
        <v>0</v>
      </c>
      <c r="J142" s="168">
        <v>10000</v>
      </c>
      <c r="K142" s="169">
        <f t="shared" si="2"/>
        <v>10000</v>
      </c>
      <c r="L142" s="68" t="str">
        <f>VLOOKUP($E142,'학교 주소'!$B$3:$D$500,2,FALSE())</f>
        <v>서구</v>
      </c>
      <c r="M142" s="69" t="str">
        <f>VLOOKUP($E142,'학교 주소'!$B$3:$D$500,3,FALSE())</f>
        <v>대구광역시 서구 국채보상로34길 35 (중리동)</v>
      </c>
      <c r="N142" s="166" t="s">
        <v>466</v>
      </c>
      <c r="O142" s="153" t="s">
        <v>467</v>
      </c>
    </row>
    <row r="143" spans="1:15" ht="20.100000000000001" customHeight="1">
      <c r="A143" s="72">
        <v>138</v>
      </c>
      <c r="B143" s="63">
        <v>135</v>
      </c>
      <c r="C143" s="64" t="s">
        <v>12</v>
      </c>
      <c r="D143" s="65" t="s">
        <v>9</v>
      </c>
      <c r="E143" s="66" t="s">
        <v>468</v>
      </c>
      <c r="F143" s="67" t="s">
        <v>469</v>
      </c>
      <c r="G143" s="168">
        <v>0</v>
      </c>
      <c r="H143" s="168">
        <v>0</v>
      </c>
      <c r="I143" s="168">
        <v>500</v>
      </c>
      <c r="J143" s="168">
        <v>0</v>
      </c>
      <c r="K143" s="169">
        <f t="shared" si="2"/>
        <v>500</v>
      </c>
      <c r="L143" s="68" t="str">
        <f>VLOOKUP($E143,'학교 주소'!$B$3:$D$500,2,FALSE())</f>
        <v>서구</v>
      </c>
      <c r="M143" s="69" t="str">
        <f>VLOOKUP($E143,'학교 주소'!$B$3:$D$500,3,FALSE())</f>
        <v>대구광역시 서구 고성로 127 (원대동1가, 달성초등학교)</v>
      </c>
      <c r="N143" s="166" t="s">
        <v>470</v>
      </c>
      <c r="O143" s="153" t="s">
        <v>471</v>
      </c>
    </row>
    <row r="144" spans="1:15" ht="20.100000000000001" customHeight="1">
      <c r="A144" s="72">
        <v>139</v>
      </c>
      <c r="B144" s="63">
        <v>136</v>
      </c>
      <c r="C144" s="64" t="s">
        <v>12</v>
      </c>
      <c r="D144" s="65" t="s">
        <v>9</v>
      </c>
      <c r="E144" s="66" t="s">
        <v>472</v>
      </c>
      <c r="F144" s="67" t="s">
        <v>343</v>
      </c>
      <c r="G144" s="168">
        <v>19110</v>
      </c>
      <c r="H144" s="168">
        <v>0</v>
      </c>
      <c r="I144" s="168">
        <v>0</v>
      </c>
      <c r="J144" s="168">
        <v>10000</v>
      </c>
      <c r="K144" s="169">
        <f t="shared" si="2"/>
        <v>29110</v>
      </c>
      <c r="L144" s="68" t="str">
        <f>VLOOKUP($E144,'학교 주소'!$B$3:$D$500,2,FALSE())</f>
        <v>북구</v>
      </c>
      <c r="M144" s="69" t="str">
        <f>VLOOKUP($E144,'학교 주소'!$B$3:$D$500,3,FALSE())</f>
        <v>대구광역시 북구 신천동로 900 (산격동, 대산초등학교)</v>
      </c>
      <c r="N144" s="166" t="s">
        <v>473</v>
      </c>
      <c r="O144" s="153" t="s">
        <v>474</v>
      </c>
    </row>
    <row r="145" spans="1:15" ht="20.100000000000001" customHeight="1">
      <c r="A145" s="72">
        <v>140</v>
      </c>
      <c r="B145" s="63">
        <v>137</v>
      </c>
      <c r="C145" s="64" t="s">
        <v>12</v>
      </c>
      <c r="D145" s="65" t="s">
        <v>9</v>
      </c>
      <c r="E145" s="66" t="s">
        <v>475</v>
      </c>
      <c r="F145" s="67" t="s">
        <v>415</v>
      </c>
      <c r="G145" s="168">
        <v>0</v>
      </c>
      <c r="H145" s="168">
        <v>0</v>
      </c>
      <c r="I145" s="168">
        <v>1700</v>
      </c>
      <c r="J145" s="168">
        <v>20000</v>
      </c>
      <c r="K145" s="169">
        <f t="shared" si="2"/>
        <v>21700</v>
      </c>
      <c r="L145" s="68" t="str">
        <f>VLOOKUP($E145,'학교 주소'!$B$3:$D$500,2,FALSE())</f>
        <v>서구</v>
      </c>
      <c r="M145" s="69" t="str">
        <f>VLOOKUP($E145,'학교 주소'!$B$3:$D$500,3,FALSE())</f>
        <v>대구광역시 서구 국채보상로 426 (비산동)</v>
      </c>
      <c r="N145" s="166" t="s">
        <v>476</v>
      </c>
      <c r="O145" s="153" t="s">
        <v>477</v>
      </c>
    </row>
    <row r="146" spans="1:15" ht="20.100000000000001" customHeight="1">
      <c r="A146" s="72">
        <v>141</v>
      </c>
      <c r="B146" s="63">
        <v>138</v>
      </c>
      <c r="C146" s="64" t="s">
        <v>12</v>
      </c>
      <c r="D146" s="65" t="s">
        <v>9</v>
      </c>
      <c r="E146" s="66" t="s">
        <v>478</v>
      </c>
      <c r="F146" s="67" t="s">
        <v>233</v>
      </c>
      <c r="G146" s="168">
        <v>6307</v>
      </c>
      <c r="H146" s="168">
        <v>0</v>
      </c>
      <c r="I146" s="168">
        <v>1400</v>
      </c>
      <c r="J146" s="168">
        <v>0</v>
      </c>
      <c r="K146" s="169">
        <f t="shared" si="2"/>
        <v>7707</v>
      </c>
      <c r="L146" s="68" t="str">
        <f>VLOOKUP($E146,'학교 주소'!$B$3:$D$500,2,FALSE())</f>
        <v>서구</v>
      </c>
      <c r="M146" s="69" t="str">
        <f>VLOOKUP($E146,'학교 주소'!$B$3:$D$500,3,FALSE())</f>
        <v>대구광역시 서구 달구벌대로357길 22 (내당동, 두류초등학교)</v>
      </c>
      <c r="N146" s="166" t="s">
        <v>479</v>
      </c>
      <c r="O146" s="153" t="s">
        <v>480</v>
      </c>
    </row>
    <row r="147" spans="1:15" ht="20.100000000000001" customHeight="1">
      <c r="A147" s="72">
        <v>142</v>
      </c>
      <c r="B147" s="63">
        <v>139</v>
      </c>
      <c r="C147" s="64" t="s">
        <v>12</v>
      </c>
      <c r="D147" s="65" t="s">
        <v>9</v>
      </c>
      <c r="E147" s="66" t="s">
        <v>481</v>
      </c>
      <c r="F147" s="67" t="s">
        <v>482</v>
      </c>
      <c r="G147" s="168">
        <v>0</v>
      </c>
      <c r="H147" s="168">
        <v>0</v>
      </c>
      <c r="I147" s="168">
        <v>1500</v>
      </c>
      <c r="J147" s="168">
        <v>16000</v>
      </c>
      <c r="K147" s="169">
        <f t="shared" si="2"/>
        <v>17500</v>
      </c>
      <c r="L147" s="68" t="str">
        <f>VLOOKUP($E147,'학교 주소'!$B$3:$D$500,2,FALSE())</f>
        <v>북구</v>
      </c>
      <c r="M147" s="69" t="str">
        <f>VLOOKUP($E147,'학교 주소'!$B$3:$D$500,3,FALSE())</f>
        <v>대구광역시 북구 복현로 180 (복현동, 대구문성초등학교)</v>
      </c>
      <c r="N147" s="166" t="s">
        <v>114</v>
      </c>
      <c r="O147" s="153" t="s">
        <v>483</v>
      </c>
    </row>
    <row r="148" spans="1:15" ht="20.100000000000001" customHeight="1">
      <c r="A148" s="72">
        <v>143</v>
      </c>
      <c r="B148" s="63">
        <v>140</v>
      </c>
      <c r="C148" s="64" t="s">
        <v>12</v>
      </c>
      <c r="D148" s="65" t="s">
        <v>9</v>
      </c>
      <c r="E148" s="66" t="s">
        <v>484</v>
      </c>
      <c r="F148" s="67" t="s">
        <v>485</v>
      </c>
      <c r="G148" s="168">
        <v>0</v>
      </c>
      <c r="H148" s="168">
        <v>0</v>
      </c>
      <c r="I148" s="168">
        <v>0</v>
      </c>
      <c r="J148" s="168">
        <v>3000</v>
      </c>
      <c r="K148" s="169">
        <f t="shared" si="2"/>
        <v>3000</v>
      </c>
      <c r="L148" s="68" t="str">
        <f>VLOOKUP($E148,'학교 주소'!$B$3:$D$500,2,FALSE())</f>
        <v>북구</v>
      </c>
      <c r="M148" s="69" t="str">
        <f>VLOOKUP($E148,'학교 주소'!$B$3:$D$500,3,FALSE())</f>
        <v>대구광역시 북구 내곡로 124 (사수동)</v>
      </c>
      <c r="N148" s="166" t="s">
        <v>486</v>
      </c>
      <c r="O148" s="153" t="s">
        <v>487</v>
      </c>
    </row>
    <row r="149" spans="1:15" ht="20.100000000000001" customHeight="1">
      <c r="A149" s="72">
        <v>144</v>
      </c>
      <c r="B149" s="63">
        <v>141</v>
      </c>
      <c r="C149" s="64" t="s">
        <v>12</v>
      </c>
      <c r="D149" s="65" t="s">
        <v>9</v>
      </c>
      <c r="E149" s="66" t="s">
        <v>488</v>
      </c>
      <c r="F149" s="67" t="s">
        <v>260</v>
      </c>
      <c r="G149" s="168">
        <v>6466</v>
      </c>
      <c r="H149" s="168">
        <v>0</v>
      </c>
      <c r="I149" s="168">
        <v>3600</v>
      </c>
      <c r="J149" s="168">
        <v>9600</v>
      </c>
      <c r="K149" s="169">
        <f t="shared" si="2"/>
        <v>19666</v>
      </c>
      <c r="L149" s="68" t="str">
        <f>VLOOKUP($E149,'학교 주소'!$B$3:$D$500,2,FALSE())</f>
        <v>북구</v>
      </c>
      <c r="M149" s="69" t="str">
        <f>VLOOKUP($E149,'학교 주소'!$B$3:$D$500,3,FALSE())</f>
        <v>대구광역시 북구 산격로10길 14 (산격동, 대구산격초등학교)</v>
      </c>
      <c r="N149" s="166" t="s">
        <v>489</v>
      </c>
      <c r="O149" s="153" t="s">
        <v>490</v>
      </c>
    </row>
    <row r="150" spans="1:15" ht="20.100000000000001" customHeight="1">
      <c r="A150" s="72">
        <v>145</v>
      </c>
      <c r="B150" s="63">
        <v>142</v>
      </c>
      <c r="C150" s="64" t="s">
        <v>12</v>
      </c>
      <c r="D150" s="65" t="s">
        <v>9</v>
      </c>
      <c r="E150" s="66" t="s">
        <v>491</v>
      </c>
      <c r="F150" s="67" t="s">
        <v>415</v>
      </c>
      <c r="G150" s="168">
        <v>0</v>
      </c>
      <c r="H150" s="168">
        <v>0</v>
      </c>
      <c r="I150" s="168">
        <v>12700</v>
      </c>
      <c r="J150" s="168">
        <v>1500</v>
      </c>
      <c r="K150" s="169">
        <f t="shared" si="2"/>
        <v>14200</v>
      </c>
      <c r="L150" s="68" t="str">
        <f>VLOOKUP($E150,'학교 주소'!$B$3:$D$500,2,FALSE())</f>
        <v>서구</v>
      </c>
      <c r="M150" s="69" t="str">
        <f>VLOOKUP($E150,'학교 주소'!$B$3:$D$500,3,FALSE())</f>
        <v>대구광역시 서구 서대구로45길 60 (평리동,서평초등학교)</v>
      </c>
      <c r="N150" s="166" t="s">
        <v>492</v>
      </c>
      <c r="O150" s="153" t="s">
        <v>493</v>
      </c>
    </row>
    <row r="151" spans="1:15" ht="20.100000000000001" customHeight="1">
      <c r="A151" s="72">
        <v>146</v>
      </c>
      <c r="B151" s="63">
        <v>143</v>
      </c>
      <c r="C151" s="64" t="s">
        <v>12</v>
      </c>
      <c r="D151" s="65" t="s">
        <v>9</v>
      </c>
      <c r="E151" s="66" t="s">
        <v>494</v>
      </c>
      <c r="F151" s="67" t="s">
        <v>260</v>
      </c>
      <c r="G151" s="168">
        <v>3141</v>
      </c>
      <c r="H151" s="168">
        <v>0</v>
      </c>
      <c r="I151" s="168">
        <v>0</v>
      </c>
      <c r="J151" s="168">
        <v>0</v>
      </c>
      <c r="K151" s="169">
        <f t="shared" si="2"/>
        <v>3141</v>
      </c>
      <c r="L151" s="68" t="str">
        <f>VLOOKUP($E151,'학교 주소'!$B$3:$D$500,2,FALSE())</f>
        <v>북구</v>
      </c>
      <c r="M151" s="69" t="str">
        <f>VLOOKUP($E151,'학교 주소'!$B$3:$D$500,3,FALSE())</f>
        <v>대구광역시 북구 호국로57길 42 (서변동,대구성북초등학교)</v>
      </c>
      <c r="N151" s="166" t="s">
        <v>495</v>
      </c>
      <c r="O151" s="153" t="s">
        <v>496</v>
      </c>
    </row>
    <row r="152" spans="1:15" ht="20.100000000000001" customHeight="1">
      <c r="A152" s="72">
        <v>147</v>
      </c>
      <c r="B152" s="63">
        <v>144</v>
      </c>
      <c r="C152" s="64" t="s">
        <v>12</v>
      </c>
      <c r="D152" s="65" t="s">
        <v>9</v>
      </c>
      <c r="E152" s="66" t="s">
        <v>497</v>
      </c>
      <c r="F152" s="67" t="s">
        <v>325</v>
      </c>
      <c r="G152" s="168">
        <v>4471</v>
      </c>
      <c r="H152" s="168">
        <v>0</v>
      </c>
      <c r="I152" s="168">
        <v>0</v>
      </c>
      <c r="J152" s="168">
        <v>0</v>
      </c>
      <c r="K152" s="169">
        <f t="shared" si="2"/>
        <v>4471</v>
      </c>
      <c r="L152" s="68" t="str">
        <f>VLOOKUP($E152,'학교 주소'!$B$3:$D$500,2,FALSE())</f>
        <v>북구</v>
      </c>
      <c r="M152" s="69" t="str">
        <f>VLOOKUP($E152,'학교 주소'!$B$3:$D$500,3,FALSE())</f>
        <v>대구광역시 북구 경대로 21 (대현동)</v>
      </c>
      <c r="N152" s="166" t="s">
        <v>498</v>
      </c>
      <c r="O152" s="153" t="s">
        <v>499</v>
      </c>
    </row>
    <row r="153" spans="1:15" ht="20.100000000000001" customHeight="1">
      <c r="A153" s="72">
        <v>148</v>
      </c>
      <c r="B153" s="63">
        <v>145</v>
      </c>
      <c r="C153" s="64" t="s">
        <v>12</v>
      </c>
      <c r="D153" s="65" t="s">
        <v>9</v>
      </c>
      <c r="E153" s="66" t="s">
        <v>500</v>
      </c>
      <c r="F153" s="67" t="s">
        <v>501</v>
      </c>
      <c r="G153" s="168">
        <v>6116</v>
      </c>
      <c r="H153" s="168">
        <v>0</v>
      </c>
      <c r="I153" s="168">
        <v>160</v>
      </c>
      <c r="J153" s="168">
        <v>0</v>
      </c>
      <c r="K153" s="169">
        <f t="shared" si="2"/>
        <v>6276</v>
      </c>
      <c r="L153" s="68" t="str">
        <f>VLOOKUP($E153,'학교 주소'!$B$3:$D$500,2,FALSE())</f>
        <v>북구</v>
      </c>
      <c r="M153" s="69" t="str">
        <f>VLOOKUP($E153,'학교 주소'!$B$3:$D$500,3,FALSE())</f>
        <v>대구광역시 북구 연경중앙로11길 19 , 대구연경초등학교 (연경동)</v>
      </c>
      <c r="N153" s="166" t="s">
        <v>502</v>
      </c>
      <c r="O153" s="153" t="s">
        <v>503</v>
      </c>
    </row>
    <row r="154" spans="1:15" ht="20.100000000000001" customHeight="1">
      <c r="A154" s="72">
        <v>149</v>
      </c>
      <c r="B154" s="63">
        <v>146</v>
      </c>
      <c r="C154" s="64" t="s">
        <v>12</v>
      </c>
      <c r="D154" s="65" t="s">
        <v>9</v>
      </c>
      <c r="E154" s="66" t="s">
        <v>504</v>
      </c>
      <c r="F154" s="67" t="s">
        <v>248</v>
      </c>
      <c r="G154" s="168">
        <v>0</v>
      </c>
      <c r="H154" s="168">
        <v>0</v>
      </c>
      <c r="I154" s="168">
        <v>0</v>
      </c>
      <c r="J154" s="168">
        <v>20000</v>
      </c>
      <c r="K154" s="169">
        <f t="shared" si="2"/>
        <v>20000</v>
      </c>
      <c r="L154" s="68" t="str">
        <f>VLOOKUP($E154,'학교 주소'!$B$3:$D$500,2,FALSE())</f>
        <v>북구</v>
      </c>
      <c r="M154" s="69" t="str">
        <f>VLOOKUP($E154,'학교 주소'!$B$3:$D$500,3,FALSE())</f>
        <v>대구광역시 북구 칠성시장로23길 55 (칠성동2가, 대구옥산초등학교)</v>
      </c>
      <c r="N154" s="166" t="s">
        <v>505</v>
      </c>
      <c r="O154" s="153" t="s">
        <v>506</v>
      </c>
    </row>
    <row r="155" spans="1:15" ht="20.100000000000001" customHeight="1">
      <c r="A155" s="72">
        <v>150</v>
      </c>
      <c r="B155" s="63">
        <v>147</v>
      </c>
      <c r="C155" s="64" t="s">
        <v>12</v>
      </c>
      <c r="D155" s="65" t="s">
        <v>9</v>
      </c>
      <c r="E155" s="66" t="s">
        <v>507</v>
      </c>
      <c r="F155" s="67" t="s">
        <v>347</v>
      </c>
      <c r="G155" s="168">
        <v>3100</v>
      </c>
      <c r="H155" s="168">
        <v>0</v>
      </c>
      <c r="I155" s="168">
        <v>1700</v>
      </c>
      <c r="J155" s="168">
        <v>0</v>
      </c>
      <c r="K155" s="169">
        <f t="shared" si="2"/>
        <v>4800</v>
      </c>
      <c r="L155" s="68" t="str">
        <f>VLOOKUP($E155,'학교 주소'!$B$3:$D$500,2,FALSE())</f>
        <v>북구</v>
      </c>
      <c r="M155" s="69" t="str">
        <f>VLOOKUP($E155,'학교 주소'!$B$3:$D$500,3,FALSE())</f>
        <v>대구광역시 북구 대천로 148 (구암동, 대구운암초등학교)</v>
      </c>
      <c r="N155" s="166" t="s">
        <v>508</v>
      </c>
      <c r="O155" s="153" t="s">
        <v>509</v>
      </c>
    </row>
    <row r="156" spans="1:15" ht="20.100000000000001" customHeight="1">
      <c r="A156" s="72">
        <v>151</v>
      </c>
      <c r="B156" s="63">
        <v>148</v>
      </c>
      <c r="C156" s="64" t="s">
        <v>12</v>
      </c>
      <c r="D156" s="65" t="s">
        <v>9</v>
      </c>
      <c r="E156" s="66" t="s">
        <v>510</v>
      </c>
      <c r="F156" s="67" t="s">
        <v>325</v>
      </c>
      <c r="G156" s="168">
        <v>0</v>
      </c>
      <c r="H156" s="168">
        <v>0</v>
      </c>
      <c r="I156" s="168">
        <v>500</v>
      </c>
      <c r="J156" s="168">
        <v>9300</v>
      </c>
      <c r="K156" s="169">
        <f t="shared" si="2"/>
        <v>9800</v>
      </c>
      <c r="L156" s="68" t="str">
        <f>VLOOKUP($E156,'학교 주소'!$B$3:$D$500,2,FALSE())</f>
        <v>서구</v>
      </c>
      <c r="M156" s="69" t="str">
        <f>VLOOKUP($E156,'학교 주소'!$B$3:$D$500,3,FALSE())</f>
        <v>대구광역시 서구 서대구로66길 20 , 대구인지초등학교 (비산동)</v>
      </c>
      <c r="N156" s="166" t="s">
        <v>511</v>
      </c>
      <c r="O156" s="153" t="s">
        <v>512</v>
      </c>
    </row>
    <row r="157" spans="1:15" ht="20.100000000000001" customHeight="1">
      <c r="A157" s="72">
        <v>152</v>
      </c>
      <c r="B157" s="63">
        <v>149</v>
      </c>
      <c r="C157" s="64" t="s">
        <v>12</v>
      </c>
      <c r="D157" s="65" t="s">
        <v>9</v>
      </c>
      <c r="E157" s="66" t="s">
        <v>513</v>
      </c>
      <c r="F157" s="67" t="s">
        <v>252</v>
      </c>
      <c r="G157" s="168">
        <v>7300</v>
      </c>
      <c r="H157" s="168">
        <v>0</v>
      </c>
      <c r="I157" s="168">
        <v>1000</v>
      </c>
      <c r="J157" s="168">
        <v>5000</v>
      </c>
      <c r="K157" s="169">
        <f t="shared" si="2"/>
        <v>13300</v>
      </c>
      <c r="L157" s="68" t="str">
        <f>VLOOKUP($E157,'학교 주소'!$B$3:$D$500,2,FALSE())</f>
        <v>서구</v>
      </c>
      <c r="M157" s="69" t="str">
        <f>VLOOKUP($E157,'학교 주소'!$B$3:$D$500,3,FALSE())</f>
        <v>대구광역시 서구 국채보상로 135 (이현동)</v>
      </c>
      <c r="N157" s="166" t="s">
        <v>514</v>
      </c>
      <c r="O157" s="153" t="s">
        <v>515</v>
      </c>
    </row>
    <row r="158" spans="1:15" ht="20.100000000000001" customHeight="1">
      <c r="A158" s="72">
        <v>153</v>
      </c>
      <c r="B158" s="63">
        <v>150</v>
      </c>
      <c r="C158" s="64" t="s">
        <v>12</v>
      </c>
      <c r="D158" s="65" t="s">
        <v>9</v>
      </c>
      <c r="E158" s="66" t="s">
        <v>516</v>
      </c>
      <c r="F158" s="67" t="s">
        <v>313</v>
      </c>
      <c r="G158" s="168">
        <v>0</v>
      </c>
      <c r="H158" s="168">
        <v>0</v>
      </c>
      <c r="I158" s="168">
        <v>0</v>
      </c>
      <c r="J158" s="168">
        <v>25000</v>
      </c>
      <c r="K158" s="169">
        <f t="shared" si="2"/>
        <v>25000</v>
      </c>
      <c r="L158" s="68" t="str">
        <f>VLOOKUP($E158,'학교 주소'!$B$3:$D$500,2,FALSE())</f>
        <v>북구</v>
      </c>
      <c r="M158" s="69" t="str">
        <f>VLOOKUP($E158,'학교 주소'!$B$3:$D$500,3,FALSE())</f>
        <v>대구광역시 북구 성북로 25 (침산동, 침산초등학교)</v>
      </c>
      <c r="N158" s="166" t="s">
        <v>517</v>
      </c>
      <c r="O158" s="153" t="s">
        <v>518</v>
      </c>
    </row>
    <row r="159" spans="1:15" ht="20.100000000000001" customHeight="1">
      <c r="A159" s="72">
        <v>154</v>
      </c>
      <c r="B159" s="63">
        <v>151</v>
      </c>
      <c r="C159" s="64" t="s">
        <v>12</v>
      </c>
      <c r="D159" s="65" t="s">
        <v>9</v>
      </c>
      <c r="E159" s="66" t="s">
        <v>519</v>
      </c>
      <c r="F159" s="67" t="s">
        <v>321</v>
      </c>
      <c r="G159" s="168">
        <v>1500</v>
      </c>
      <c r="H159" s="168">
        <v>0</v>
      </c>
      <c r="I159" s="168">
        <v>1000</v>
      </c>
      <c r="J159" s="168">
        <v>10000</v>
      </c>
      <c r="K159" s="169">
        <f t="shared" si="2"/>
        <v>12500</v>
      </c>
      <c r="L159" s="68" t="str">
        <f>VLOOKUP($E159,'학교 주소'!$B$3:$D$500,2,FALSE())</f>
        <v>북구</v>
      </c>
      <c r="M159" s="69" t="str">
        <f>VLOOKUP($E159,'학교 주소'!$B$3:$D$500,3,FALSE())</f>
        <v>대구광역시 북구 칠곡중앙대로52길 56 (태전동, 대구태암초등학교)</v>
      </c>
      <c r="N159" s="166" t="s">
        <v>520</v>
      </c>
      <c r="O159" s="153" t="s">
        <v>521</v>
      </c>
    </row>
    <row r="160" spans="1:15" ht="20.100000000000001" customHeight="1">
      <c r="A160" s="72">
        <v>155</v>
      </c>
      <c r="B160" s="63">
        <v>152</v>
      </c>
      <c r="C160" s="64" t="s">
        <v>12</v>
      </c>
      <c r="D160" s="65" t="s">
        <v>9</v>
      </c>
      <c r="E160" s="66" t="s">
        <v>522</v>
      </c>
      <c r="F160" s="67" t="s">
        <v>299</v>
      </c>
      <c r="G160" s="168">
        <v>13040</v>
      </c>
      <c r="H160" s="168">
        <v>0</v>
      </c>
      <c r="I160" s="168">
        <v>0</v>
      </c>
      <c r="J160" s="168">
        <v>25000</v>
      </c>
      <c r="K160" s="169">
        <f t="shared" si="2"/>
        <v>38040</v>
      </c>
      <c r="L160" s="68" t="str">
        <f>VLOOKUP($E160,'학교 주소'!$B$3:$D$500,2,FALSE())</f>
        <v>북구</v>
      </c>
      <c r="M160" s="69" t="str">
        <f>VLOOKUP($E160,'학교 주소'!$B$3:$D$500,3,FALSE())</f>
        <v>대구광역시 북구 학정동로 23 (국우동, 대구학남초등학교)</v>
      </c>
      <c r="N160" s="166" t="s">
        <v>523</v>
      </c>
      <c r="O160" s="153" t="s">
        <v>524</v>
      </c>
    </row>
    <row r="161" spans="1:15" ht="20.100000000000001" customHeight="1">
      <c r="A161" s="72">
        <v>157</v>
      </c>
      <c r="B161" s="63">
        <v>153</v>
      </c>
      <c r="C161" s="64" t="s">
        <v>12</v>
      </c>
      <c r="D161" s="65" t="s">
        <v>9</v>
      </c>
      <c r="E161" s="66" t="s">
        <v>525</v>
      </c>
      <c r="F161" s="67" t="s">
        <v>482</v>
      </c>
      <c r="G161" s="168">
        <v>0</v>
      </c>
      <c r="H161" s="168">
        <v>0</v>
      </c>
      <c r="I161" s="168">
        <v>2640</v>
      </c>
      <c r="J161" s="168">
        <v>13680</v>
      </c>
      <c r="K161" s="169">
        <f t="shared" si="2"/>
        <v>16320</v>
      </c>
      <c r="L161" s="68" t="str">
        <f>VLOOKUP($E161,'학교 주소'!$B$3:$D$500,2,FALSE())</f>
        <v>북구</v>
      </c>
      <c r="M161" s="69" t="str">
        <f>VLOOKUP($E161,'학교 주소'!$B$3:$D$500,3,FALSE())</f>
        <v>대구광역시 북구 동북로37길 68 (산격동,북대구초등학교)</v>
      </c>
      <c r="N161" s="166" t="s">
        <v>526</v>
      </c>
      <c r="O161" s="153" t="s">
        <v>527</v>
      </c>
    </row>
    <row r="162" spans="1:15" ht="20.100000000000001" customHeight="1">
      <c r="A162" s="72">
        <v>158</v>
      </c>
      <c r="B162" s="63">
        <v>154</v>
      </c>
      <c r="C162" s="64" t="s">
        <v>12</v>
      </c>
      <c r="D162" s="65" t="s">
        <v>9</v>
      </c>
      <c r="E162" s="66" t="s">
        <v>528</v>
      </c>
      <c r="F162" s="67" t="s">
        <v>529</v>
      </c>
      <c r="G162" s="168">
        <v>8050</v>
      </c>
      <c r="H162" s="168">
        <v>0</v>
      </c>
      <c r="I162" s="168">
        <v>200</v>
      </c>
      <c r="J162" s="168">
        <v>7700</v>
      </c>
      <c r="K162" s="169">
        <f t="shared" si="2"/>
        <v>15950</v>
      </c>
      <c r="L162" s="68" t="str">
        <f>VLOOKUP($E162,'학교 주소'!$B$3:$D$500,2,FALSE())</f>
        <v>서구</v>
      </c>
      <c r="M162" s="69" t="str">
        <f>VLOOKUP($E162,'학교 주소'!$B$3:$D$500,3,FALSE())</f>
        <v>대구광역시 서구 서대구로63길 28-13 , 서대구초등학교 (비산동)</v>
      </c>
      <c r="N162" s="166" t="s">
        <v>530</v>
      </c>
      <c r="O162" s="153" t="s">
        <v>531</v>
      </c>
    </row>
    <row r="163" spans="1:15" ht="20.100000000000001" customHeight="1">
      <c r="A163" s="72">
        <v>159</v>
      </c>
      <c r="B163" s="63">
        <v>155</v>
      </c>
      <c r="C163" s="64" t="s">
        <v>12</v>
      </c>
      <c r="D163" s="65" t="s">
        <v>10</v>
      </c>
      <c r="E163" s="66" t="s">
        <v>532</v>
      </c>
      <c r="F163" s="67" t="s">
        <v>256</v>
      </c>
      <c r="G163" s="168">
        <v>21458</v>
      </c>
      <c r="H163" s="168">
        <v>0</v>
      </c>
      <c r="I163" s="168">
        <v>0</v>
      </c>
      <c r="J163" s="168">
        <v>0</v>
      </c>
      <c r="K163" s="169">
        <f t="shared" si="2"/>
        <v>21458</v>
      </c>
      <c r="L163" s="68" t="str">
        <f>VLOOKUP($E163,'학교 주소'!$B$3:$D$500,2,FALSE())</f>
        <v>서구</v>
      </c>
      <c r="M163" s="69" t="str">
        <f>VLOOKUP($E163,'학교 주소'!$B$3:$D$500,3,FALSE())</f>
        <v>대구광역시 서구 서대구로3길 32 (내당동, 경운중학교)</v>
      </c>
      <c r="N163" s="166" t="s">
        <v>533</v>
      </c>
      <c r="O163" s="153" t="s">
        <v>534</v>
      </c>
    </row>
    <row r="164" spans="1:15" ht="20.100000000000001" customHeight="1">
      <c r="A164" s="72">
        <v>160</v>
      </c>
      <c r="B164" s="63">
        <v>156</v>
      </c>
      <c r="C164" s="64" t="s">
        <v>12</v>
      </c>
      <c r="D164" s="65" t="s">
        <v>10</v>
      </c>
      <c r="E164" s="66" t="s">
        <v>535</v>
      </c>
      <c r="F164" s="67" t="s">
        <v>529</v>
      </c>
      <c r="G164" s="168">
        <v>7800</v>
      </c>
      <c r="H164" s="168">
        <v>0</v>
      </c>
      <c r="I164" s="168">
        <v>0</v>
      </c>
      <c r="J164" s="168">
        <v>5000</v>
      </c>
      <c r="K164" s="169">
        <f t="shared" si="2"/>
        <v>12800</v>
      </c>
      <c r="L164" s="68" t="str">
        <f>VLOOKUP($E164,'학교 주소'!$B$3:$D$500,2,FALSE())</f>
        <v>북구</v>
      </c>
      <c r="M164" s="69" t="str">
        <f>VLOOKUP($E164,'학교 주소'!$B$3:$D$500,3,FALSE())</f>
        <v>대구광역시 북구 관음동로 87 , 관음중학교 (관음동)</v>
      </c>
      <c r="N164" s="166" t="s">
        <v>536</v>
      </c>
      <c r="O164" s="153" t="s">
        <v>537</v>
      </c>
    </row>
    <row r="165" spans="1:15" ht="20.100000000000001" customHeight="1">
      <c r="A165" s="72">
        <v>161</v>
      </c>
      <c r="B165" s="63">
        <v>157</v>
      </c>
      <c r="C165" s="64" t="s">
        <v>12</v>
      </c>
      <c r="D165" s="65" t="s">
        <v>10</v>
      </c>
      <c r="E165" s="66" t="s">
        <v>538</v>
      </c>
      <c r="F165" s="67" t="s">
        <v>252</v>
      </c>
      <c r="G165" s="168">
        <v>1733</v>
      </c>
      <c r="H165" s="168">
        <v>0</v>
      </c>
      <c r="I165" s="168">
        <v>884</v>
      </c>
      <c r="J165" s="168">
        <v>12300</v>
      </c>
      <c r="K165" s="169">
        <f t="shared" si="2"/>
        <v>14917</v>
      </c>
      <c r="L165" s="68" t="str">
        <f>VLOOKUP($E165,'학교 주소'!$B$3:$D$500,2,FALSE())</f>
        <v>북구</v>
      </c>
      <c r="M165" s="69" t="str">
        <f>VLOOKUP($E165,'학교 주소'!$B$3:$D$500,3,FALSE())</f>
        <v>대구광역시 북구 구암로22길 7 (태전동)</v>
      </c>
      <c r="N165" s="166" t="s">
        <v>539</v>
      </c>
      <c r="O165" s="153" t="s">
        <v>540</v>
      </c>
    </row>
    <row r="166" spans="1:15" ht="20.100000000000001" customHeight="1">
      <c r="A166" s="72">
        <v>162</v>
      </c>
      <c r="B166" s="63">
        <v>158</v>
      </c>
      <c r="C166" s="64" t="s">
        <v>12</v>
      </c>
      <c r="D166" s="65" t="s">
        <v>10</v>
      </c>
      <c r="E166" s="66" t="s">
        <v>541</v>
      </c>
      <c r="F166" s="67" t="s">
        <v>264</v>
      </c>
      <c r="G166" s="168">
        <v>26310</v>
      </c>
      <c r="H166" s="168">
        <v>0</v>
      </c>
      <c r="I166" s="168">
        <v>0</v>
      </c>
      <c r="J166" s="168">
        <v>11900</v>
      </c>
      <c r="K166" s="169">
        <f t="shared" si="2"/>
        <v>38210</v>
      </c>
      <c r="L166" s="68" t="str">
        <f>VLOOKUP($E166,'학교 주소'!$B$3:$D$500,2,FALSE())</f>
        <v>북구</v>
      </c>
      <c r="M166" s="69" t="str">
        <f>VLOOKUP($E166,'학교 주소'!$B$3:$D$500,3,FALSE())</f>
        <v>대구광역시 북구 태암로 85 (구암동, 구암중학교)</v>
      </c>
      <c r="N166" s="166" t="s">
        <v>542</v>
      </c>
      <c r="O166" s="153" t="s">
        <v>543</v>
      </c>
    </row>
    <row r="167" spans="1:15" ht="20.100000000000001" customHeight="1">
      <c r="A167" s="72">
        <v>163</v>
      </c>
      <c r="B167" s="63">
        <v>159</v>
      </c>
      <c r="C167" s="64" t="s">
        <v>12</v>
      </c>
      <c r="D167" s="65" t="s">
        <v>10</v>
      </c>
      <c r="E167" s="66" t="s">
        <v>544</v>
      </c>
      <c r="F167" s="67" t="s">
        <v>545</v>
      </c>
      <c r="G167" s="168">
        <v>19700</v>
      </c>
      <c r="H167" s="168">
        <v>0</v>
      </c>
      <c r="I167" s="168">
        <v>0</v>
      </c>
      <c r="J167" s="168">
        <v>0</v>
      </c>
      <c r="K167" s="169">
        <f t="shared" si="2"/>
        <v>19700</v>
      </c>
      <c r="L167" s="68" t="str">
        <f>VLOOKUP($E167,'학교 주소'!$B$3:$D$500,2,FALSE())</f>
        <v>북구</v>
      </c>
      <c r="M167" s="69" t="str">
        <f>VLOOKUP($E167,'학교 주소'!$B$3:$D$500,3,FALSE())</f>
        <v>대구광역시 북구 옥산로17길 21 (침산동,대구일중학교)</v>
      </c>
      <c r="N167" s="166" t="s">
        <v>546</v>
      </c>
      <c r="O167" s="153" t="s">
        <v>547</v>
      </c>
    </row>
    <row r="168" spans="1:15" ht="20.100000000000001" customHeight="1">
      <c r="A168" s="72">
        <v>164</v>
      </c>
      <c r="B168" s="63">
        <v>160</v>
      </c>
      <c r="C168" s="64" t="s">
        <v>12</v>
      </c>
      <c r="D168" s="65" t="s">
        <v>10</v>
      </c>
      <c r="E168" s="66" t="s">
        <v>548</v>
      </c>
      <c r="F168" s="67" t="s">
        <v>260</v>
      </c>
      <c r="G168" s="168">
        <v>0</v>
      </c>
      <c r="H168" s="168">
        <v>0</v>
      </c>
      <c r="I168" s="168">
        <v>0</v>
      </c>
      <c r="J168" s="168">
        <v>18000</v>
      </c>
      <c r="K168" s="169">
        <f t="shared" si="2"/>
        <v>18000</v>
      </c>
      <c r="L168" s="68" t="str">
        <f>VLOOKUP($E168,'학교 주소'!$B$3:$D$500,2,FALSE())</f>
        <v>북구</v>
      </c>
      <c r="M168" s="69" t="str">
        <f>VLOOKUP($E168,'학교 주소'!$B$3:$D$500,3,FALSE())</f>
        <v>대구광역시 북구 동변로14길 12 (동변동)</v>
      </c>
      <c r="N168" s="166" t="s">
        <v>549</v>
      </c>
      <c r="O168" s="153" t="s">
        <v>550</v>
      </c>
    </row>
    <row r="169" spans="1:15" ht="20.100000000000001" customHeight="1">
      <c r="A169" s="72">
        <v>165</v>
      </c>
      <c r="B169" s="63">
        <v>161</v>
      </c>
      <c r="C169" s="64" t="s">
        <v>12</v>
      </c>
      <c r="D169" s="65" t="s">
        <v>10</v>
      </c>
      <c r="E169" s="66" t="s">
        <v>551</v>
      </c>
      <c r="F169" s="67" t="s">
        <v>325</v>
      </c>
      <c r="G169" s="168">
        <v>1500</v>
      </c>
      <c r="H169" s="168">
        <v>0</v>
      </c>
      <c r="I169" s="168">
        <v>1800</v>
      </c>
      <c r="J169" s="168">
        <v>20000</v>
      </c>
      <c r="K169" s="169">
        <f t="shared" si="2"/>
        <v>23300</v>
      </c>
      <c r="L169" s="68" t="str">
        <f>VLOOKUP($E169,'학교 주소'!$B$3:$D$500,2,FALSE())</f>
        <v>북구</v>
      </c>
      <c r="M169" s="69" t="str">
        <f>VLOOKUP($E169,'학교 주소'!$B$3:$D$500,3,FALSE())</f>
        <v>대구광역시 북구 내곡로 140 (사수동)</v>
      </c>
      <c r="N169" s="166" t="s">
        <v>552</v>
      </c>
      <c r="O169" s="153" t="s">
        <v>553</v>
      </c>
    </row>
    <row r="170" spans="1:15" ht="20.100000000000001" customHeight="1">
      <c r="A170" s="72">
        <v>166</v>
      </c>
      <c r="B170" s="63">
        <v>162</v>
      </c>
      <c r="C170" s="64" t="s">
        <v>12</v>
      </c>
      <c r="D170" s="65" t="s">
        <v>10</v>
      </c>
      <c r="E170" s="66" t="s">
        <v>554</v>
      </c>
      <c r="F170" s="67" t="s">
        <v>408</v>
      </c>
      <c r="G170" s="168">
        <v>3600</v>
      </c>
      <c r="H170" s="168">
        <v>0</v>
      </c>
      <c r="I170" s="168">
        <v>250</v>
      </c>
      <c r="J170" s="168">
        <v>20000</v>
      </c>
      <c r="K170" s="169">
        <f t="shared" si="2"/>
        <v>23850</v>
      </c>
      <c r="L170" s="68" t="str">
        <f>VLOOKUP($E170,'학교 주소'!$B$3:$D$500,2,FALSE())</f>
        <v>북구</v>
      </c>
      <c r="M170" s="69" t="str">
        <f>VLOOKUP($E170,'학교 주소'!$B$3:$D$500,3,FALSE())</f>
        <v>대구광역시 북구 동북로31길 29 (산격동, 산격중학교)</v>
      </c>
      <c r="N170" s="166" t="s">
        <v>555</v>
      </c>
      <c r="O170" s="153" t="s">
        <v>556</v>
      </c>
    </row>
    <row r="171" spans="1:15" ht="20.100000000000001" customHeight="1">
      <c r="A171" s="72">
        <v>167</v>
      </c>
      <c r="B171" s="63">
        <v>163</v>
      </c>
      <c r="C171" s="64" t="s">
        <v>12</v>
      </c>
      <c r="D171" s="65" t="s">
        <v>10</v>
      </c>
      <c r="E171" s="66" t="s">
        <v>557</v>
      </c>
      <c r="F171" s="67" t="s">
        <v>260</v>
      </c>
      <c r="G171" s="168">
        <v>3044</v>
      </c>
      <c r="H171" s="168">
        <v>0</v>
      </c>
      <c r="I171" s="168">
        <v>2053</v>
      </c>
      <c r="J171" s="168">
        <v>15000</v>
      </c>
      <c r="K171" s="169">
        <f t="shared" si="2"/>
        <v>20097</v>
      </c>
      <c r="L171" s="68" t="str">
        <f>VLOOKUP($E171,'학교 주소'!$B$3:$D$500,2,FALSE())</f>
        <v>서구</v>
      </c>
      <c r="M171" s="69" t="str">
        <f>VLOOKUP($E171,'학교 주소'!$B$3:$D$500,3,FALSE())</f>
        <v>대구광역시 서구 북비산로45길 7 (평리동, 서대구중학교)</v>
      </c>
      <c r="N171" s="166" t="s">
        <v>257</v>
      </c>
      <c r="O171" s="153" t="s">
        <v>558</v>
      </c>
    </row>
    <row r="172" spans="1:15" ht="20.100000000000001" customHeight="1">
      <c r="A172" s="72">
        <v>168</v>
      </c>
      <c r="B172" s="63">
        <v>164</v>
      </c>
      <c r="C172" s="64" t="s">
        <v>12</v>
      </c>
      <c r="D172" s="65" t="s">
        <v>10</v>
      </c>
      <c r="E172" s="66" t="s">
        <v>559</v>
      </c>
      <c r="F172" s="67" t="s">
        <v>285</v>
      </c>
      <c r="G172" s="168">
        <v>9020</v>
      </c>
      <c r="H172" s="168">
        <v>0</v>
      </c>
      <c r="I172" s="168">
        <v>160</v>
      </c>
      <c r="J172" s="168">
        <v>15750</v>
      </c>
      <c r="K172" s="169">
        <f t="shared" si="2"/>
        <v>24930</v>
      </c>
      <c r="L172" s="68" t="str">
        <f>VLOOKUP($E172,'학교 주소'!$B$3:$D$500,2,FALSE())</f>
        <v>북구</v>
      </c>
      <c r="M172" s="69" t="str">
        <f>VLOOKUP($E172,'학교 주소'!$B$3:$D$500,3,FALSE())</f>
        <v>대구광역시 북구 서변로21길 14 (서변동,서변중학교)</v>
      </c>
      <c r="N172" s="166" t="s">
        <v>560</v>
      </c>
      <c r="O172" s="153" t="s">
        <v>561</v>
      </c>
    </row>
    <row r="173" spans="1:15" ht="20.100000000000001" customHeight="1">
      <c r="A173" s="72">
        <v>169</v>
      </c>
      <c r="B173" s="63">
        <v>165</v>
      </c>
      <c r="C173" s="64" t="s">
        <v>12</v>
      </c>
      <c r="D173" s="65" t="s">
        <v>10</v>
      </c>
      <c r="E173" s="66" t="s">
        <v>562</v>
      </c>
      <c r="F173" s="67" t="s">
        <v>317</v>
      </c>
      <c r="G173" s="168">
        <v>17800</v>
      </c>
      <c r="H173" s="168">
        <v>0</v>
      </c>
      <c r="I173" s="168">
        <v>3600</v>
      </c>
      <c r="J173" s="168">
        <v>13200</v>
      </c>
      <c r="K173" s="169">
        <f t="shared" si="2"/>
        <v>34600</v>
      </c>
      <c r="L173" s="68" t="str">
        <f>VLOOKUP($E173,'학교 주소'!$B$3:$D$500,2,FALSE())</f>
        <v>북구</v>
      </c>
      <c r="M173" s="69" t="str">
        <f>VLOOKUP($E173,'학교 주소'!$B$3:$D$500,3,FALSE())</f>
        <v>대구광역시 북구 복현로 140 (복현동)</v>
      </c>
      <c r="N173" s="166" t="s">
        <v>563</v>
      </c>
      <c r="O173" s="153" t="s">
        <v>564</v>
      </c>
    </row>
    <row r="174" spans="1:15" ht="20.100000000000001" customHeight="1">
      <c r="A174" s="72">
        <v>170</v>
      </c>
      <c r="B174" s="63">
        <v>166</v>
      </c>
      <c r="C174" s="64" t="s">
        <v>12</v>
      </c>
      <c r="D174" s="65" t="s">
        <v>10</v>
      </c>
      <c r="E174" s="66" t="s">
        <v>565</v>
      </c>
      <c r="F174" s="67" t="s">
        <v>256</v>
      </c>
      <c r="G174" s="168">
        <v>850</v>
      </c>
      <c r="H174" s="168">
        <v>0</v>
      </c>
      <c r="I174" s="168">
        <v>630</v>
      </c>
      <c r="J174" s="168">
        <v>20000</v>
      </c>
      <c r="K174" s="169">
        <f t="shared" si="2"/>
        <v>21480</v>
      </c>
      <c r="L174" s="68" t="str">
        <f>VLOOKUP($E174,'학교 주소'!$B$3:$D$500,2,FALSE())</f>
        <v>북구</v>
      </c>
      <c r="M174" s="69" t="str">
        <f>VLOOKUP($E174,'학교 주소'!$B$3:$D$500,3,FALSE())</f>
        <v>대구광역시 북구 구암로49길 9 (구암동)</v>
      </c>
      <c r="N174" s="166" t="s">
        <v>566</v>
      </c>
      <c r="O174" s="153" t="s">
        <v>567</v>
      </c>
    </row>
    <row r="175" spans="1:15" ht="20.100000000000001" customHeight="1">
      <c r="A175" s="72">
        <v>171</v>
      </c>
      <c r="B175" s="63">
        <v>167</v>
      </c>
      <c r="C175" s="64" t="s">
        <v>12</v>
      </c>
      <c r="D175" s="65" t="s">
        <v>10</v>
      </c>
      <c r="E175" s="66" t="s">
        <v>568</v>
      </c>
      <c r="F175" s="67" t="s">
        <v>252</v>
      </c>
      <c r="G175" s="168">
        <v>0</v>
      </c>
      <c r="H175" s="168">
        <v>0</v>
      </c>
      <c r="I175" s="168">
        <v>1500</v>
      </c>
      <c r="J175" s="168">
        <v>30000</v>
      </c>
      <c r="K175" s="169">
        <f t="shared" si="2"/>
        <v>31500</v>
      </c>
      <c r="L175" s="68" t="str">
        <f>VLOOKUP($E175,'학교 주소'!$B$3:$D$500,2,FALSE())</f>
        <v>북구</v>
      </c>
      <c r="M175" s="69" t="str">
        <f>VLOOKUP($E175,'학교 주소'!$B$3:$D$500,3,FALSE())</f>
        <v>대구광역시 북구 칠곡중앙대로 583 , 칠곡중학교 (읍내동)</v>
      </c>
      <c r="N175" s="166" t="s">
        <v>569</v>
      </c>
      <c r="O175" s="153" t="s">
        <v>570</v>
      </c>
    </row>
    <row r="176" spans="1:15" ht="20.100000000000001" customHeight="1">
      <c r="A176" s="72">
        <v>172</v>
      </c>
      <c r="B176" s="63">
        <v>168</v>
      </c>
      <c r="C176" s="64" t="s">
        <v>12</v>
      </c>
      <c r="D176" s="65" t="s">
        <v>10</v>
      </c>
      <c r="E176" s="66" t="s">
        <v>571</v>
      </c>
      <c r="F176" s="67" t="s">
        <v>241</v>
      </c>
      <c r="G176" s="168">
        <v>39500</v>
      </c>
      <c r="H176" s="168">
        <v>0</v>
      </c>
      <c r="I176" s="168">
        <v>1000</v>
      </c>
      <c r="J176" s="168">
        <v>20000</v>
      </c>
      <c r="K176" s="169">
        <f t="shared" si="2"/>
        <v>60500</v>
      </c>
      <c r="L176" s="68" t="str">
        <f>VLOOKUP($E176,'학교 주소'!$B$3:$D$500,2,FALSE())</f>
        <v>북구</v>
      </c>
      <c r="M176" s="69" t="str">
        <f>VLOOKUP($E176,'학교 주소'!$B$3:$D$500,3,FALSE())</f>
        <v>대구광역시 북구 침산남로 121 (침산동)</v>
      </c>
      <c r="N176" s="166" t="s">
        <v>572</v>
      </c>
      <c r="O176" s="153" t="s">
        <v>573</v>
      </c>
    </row>
    <row r="177" spans="1:15" ht="20.100000000000001" customHeight="1">
      <c r="A177" s="72">
        <v>173</v>
      </c>
      <c r="B177" s="63">
        <v>169</v>
      </c>
      <c r="C177" s="64" t="s">
        <v>12</v>
      </c>
      <c r="D177" s="65" t="s">
        <v>10</v>
      </c>
      <c r="E177" s="66" t="s">
        <v>574</v>
      </c>
      <c r="F177" s="67" t="s">
        <v>351</v>
      </c>
      <c r="G177" s="168">
        <v>1978</v>
      </c>
      <c r="H177" s="168">
        <v>0</v>
      </c>
      <c r="I177" s="168">
        <v>0</v>
      </c>
      <c r="J177" s="168">
        <v>10000</v>
      </c>
      <c r="K177" s="169">
        <f t="shared" si="2"/>
        <v>11978</v>
      </c>
      <c r="L177" s="68" t="str">
        <f>VLOOKUP($E177,'학교 주소'!$B$3:$D$500,2,FALSE())</f>
        <v>서구</v>
      </c>
      <c r="M177" s="69" t="str">
        <f>VLOOKUP($E177,'학교 주소'!$B$3:$D$500,3,FALSE())</f>
        <v>대구광역시 서구 국채보상로55길 21 (평리동, 평리중학교)</v>
      </c>
      <c r="N177" s="166" t="s">
        <v>575</v>
      </c>
      <c r="O177" s="153" t="s">
        <v>576</v>
      </c>
    </row>
    <row r="178" spans="1:15" ht="20.100000000000001" customHeight="1">
      <c r="A178" s="72">
        <v>174</v>
      </c>
      <c r="B178" s="63">
        <v>170</v>
      </c>
      <c r="C178" s="64" t="s">
        <v>12</v>
      </c>
      <c r="D178" s="65" t="s">
        <v>10</v>
      </c>
      <c r="E178" s="66" t="s">
        <v>577</v>
      </c>
      <c r="F178" s="67" t="s">
        <v>241</v>
      </c>
      <c r="G178" s="168">
        <v>10574</v>
      </c>
      <c r="H178" s="168">
        <v>0</v>
      </c>
      <c r="I178" s="168">
        <v>0</v>
      </c>
      <c r="J178" s="168">
        <v>0</v>
      </c>
      <c r="K178" s="169">
        <f t="shared" si="2"/>
        <v>10574</v>
      </c>
      <c r="L178" s="68" t="str">
        <f>VLOOKUP($E178,'학교 주소'!$B$3:$D$500,2,FALSE())</f>
        <v>북구</v>
      </c>
      <c r="M178" s="69" t="str">
        <f>VLOOKUP($E178,'학교 주소'!$B$3:$D$500,3,FALSE())</f>
        <v>대구광역시 북구 학남로 83 (국우동, 대구학남중학교)</v>
      </c>
      <c r="N178" s="166" t="s">
        <v>578</v>
      </c>
      <c r="O178" s="153" t="s">
        <v>579</v>
      </c>
    </row>
    <row r="179" spans="1:15" ht="20.100000000000001" customHeight="1">
      <c r="A179" s="72">
        <v>175</v>
      </c>
      <c r="B179" s="63">
        <v>171</v>
      </c>
      <c r="C179" s="64" t="s">
        <v>13</v>
      </c>
      <c r="D179" s="65" t="s">
        <v>9</v>
      </c>
      <c r="E179" s="66" t="s">
        <v>580</v>
      </c>
      <c r="F179" s="67" t="s">
        <v>256</v>
      </c>
      <c r="G179" s="168">
        <v>0</v>
      </c>
      <c r="H179" s="168">
        <v>0</v>
      </c>
      <c r="I179" s="168">
        <v>0</v>
      </c>
      <c r="J179" s="168">
        <v>10000</v>
      </c>
      <c r="K179" s="169">
        <f t="shared" si="2"/>
        <v>10000</v>
      </c>
      <c r="L179" s="68" t="str">
        <f>VLOOKUP($E179,'학교 주소'!$B$3:$D$500,2,FALSE())</f>
        <v>달서구</v>
      </c>
      <c r="M179" s="69" t="str">
        <f>VLOOKUP($E179,'학교 주소'!$B$3:$D$500,3,FALSE())</f>
        <v>대구광역시 달서구 도원남로 19 (도원동, 대구교육대학교대구부설초등학교)</v>
      </c>
      <c r="N179" s="166" t="s">
        <v>581</v>
      </c>
      <c r="O179" s="153" t="s">
        <v>582</v>
      </c>
    </row>
    <row r="180" spans="1:15" ht="20.100000000000001" customHeight="1">
      <c r="A180" s="72">
        <v>176</v>
      </c>
      <c r="B180" s="63">
        <v>172</v>
      </c>
      <c r="C180" s="64" t="s">
        <v>13</v>
      </c>
      <c r="D180" s="65" t="s">
        <v>9</v>
      </c>
      <c r="E180" s="66" t="s">
        <v>583</v>
      </c>
      <c r="F180" s="67" t="s">
        <v>408</v>
      </c>
      <c r="G180" s="168">
        <v>0</v>
      </c>
      <c r="H180" s="168">
        <v>0</v>
      </c>
      <c r="I180" s="168">
        <v>220</v>
      </c>
      <c r="J180" s="168">
        <v>6130</v>
      </c>
      <c r="K180" s="169">
        <f t="shared" si="2"/>
        <v>6350</v>
      </c>
      <c r="L180" s="68" t="str">
        <f>VLOOKUP($E180,'학교 주소'!$B$3:$D$500,2,FALSE())</f>
        <v>달서구</v>
      </c>
      <c r="M180" s="69" t="str">
        <f>VLOOKUP($E180,'학교 주소'!$B$3:$D$500,3,FALSE())</f>
        <v>대구광역시 달서구 야외음악당로 15길 , 46 (성당동)</v>
      </c>
      <c r="N180" s="166" t="s">
        <v>584</v>
      </c>
      <c r="O180" s="153" t="s">
        <v>585</v>
      </c>
    </row>
    <row r="181" spans="1:15" ht="20.100000000000001" customHeight="1">
      <c r="A181" s="72">
        <v>177</v>
      </c>
      <c r="B181" s="63">
        <v>173</v>
      </c>
      <c r="C181" s="64" t="s">
        <v>13</v>
      </c>
      <c r="D181" s="65" t="s">
        <v>9</v>
      </c>
      <c r="E181" s="66" t="s">
        <v>586</v>
      </c>
      <c r="F181" s="67" t="s">
        <v>347</v>
      </c>
      <c r="G181" s="168">
        <v>7500</v>
      </c>
      <c r="H181" s="168">
        <v>0</v>
      </c>
      <c r="I181" s="168">
        <v>750</v>
      </c>
      <c r="J181" s="168">
        <v>5200</v>
      </c>
      <c r="K181" s="169">
        <f t="shared" si="2"/>
        <v>13450</v>
      </c>
      <c r="L181" s="68" t="str">
        <f>VLOOKUP($E181,'학교 주소'!$B$3:$D$500,2,FALSE())</f>
        <v>달서구</v>
      </c>
      <c r="M181" s="69" t="str">
        <f>VLOOKUP($E181,'학교 주소'!$B$3:$D$500,3,FALSE())</f>
        <v>대구광역시 달서구 명덕로 22-9 (두류동)</v>
      </c>
      <c r="N181" s="166" t="s">
        <v>587</v>
      </c>
      <c r="O181" s="153" t="s">
        <v>2555</v>
      </c>
    </row>
    <row r="182" spans="1:15" ht="20.100000000000001" customHeight="1">
      <c r="A182" s="72">
        <v>178</v>
      </c>
      <c r="B182" s="63">
        <v>174</v>
      </c>
      <c r="C182" s="64" t="s">
        <v>13</v>
      </c>
      <c r="D182" s="65" t="s">
        <v>9</v>
      </c>
      <c r="E182" s="66" t="s">
        <v>588</v>
      </c>
      <c r="F182" s="67" t="s">
        <v>281</v>
      </c>
      <c r="G182" s="168">
        <v>0</v>
      </c>
      <c r="H182" s="168">
        <v>0</v>
      </c>
      <c r="I182" s="168">
        <v>900</v>
      </c>
      <c r="J182" s="168">
        <v>7000</v>
      </c>
      <c r="K182" s="169">
        <f t="shared" si="2"/>
        <v>7900</v>
      </c>
      <c r="L182" s="68" t="str">
        <f>VLOOKUP($E182,'학교 주소'!$B$3:$D$500,2,FALSE())</f>
        <v>달서구</v>
      </c>
      <c r="M182" s="69" t="str">
        <f>VLOOKUP($E182,'학교 주소'!$B$3:$D$500,3,FALSE())</f>
        <v>대구광역시 달서구 도원남로 60 , 대구대곡초등학교 (도원동, 대곡초등학교)</v>
      </c>
      <c r="N182" s="166" t="s">
        <v>589</v>
      </c>
      <c r="O182" s="153" t="s">
        <v>590</v>
      </c>
    </row>
    <row r="183" spans="1:15" ht="20.100000000000001" customHeight="1">
      <c r="A183" s="72">
        <v>179</v>
      </c>
      <c r="B183" s="63">
        <v>175</v>
      </c>
      <c r="C183" s="64" t="s">
        <v>13</v>
      </c>
      <c r="D183" s="65" t="s">
        <v>9</v>
      </c>
      <c r="E183" s="66" t="s">
        <v>591</v>
      </c>
      <c r="F183" s="67" t="s">
        <v>252</v>
      </c>
      <c r="G183" s="168">
        <v>0</v>
      </c>
      <c r="H183" s="168">
        <v>0</v>
      </c>
      <c r="I183" s="168">
        <v>1000</v>
      </c>
      <c r="J183" s="168">
        <v>8000</v>
      </c>
      <c r="K183" s="169">
        <f t="shared" si="2"/>
        <v>9000</v>
      </c>
      <c r="L183" s="68" t="str">
        <f>VLOOKUP($E183,'학교 주소'!$B$3:$D$500,2,FALSE())</f>
        <v>남구</v>
      </c>
      <c r="M183" s="69" t="str">
        <f>VLOOKUP($E183,'학교 주소'!$B$3:$D$500,3,FALSE())</f>
        <v>대구광역시 남구 대명로 100 (대명동, 대명초등학교)</v>
      </c>
      <c r="N183" s="166" t="s">
        <v>592</v>
      </c>
      <c r="O183" s="153" t="s">
        <v>593</v>
      </c>
    </row>
    <row r="184" spans="1:15" ht="20.100000000000001" customHeight="1">
      <c r="A184" s="72">
        <v>180</v>
      </c>
      <c r="B184" s="63">
        <v>176</v>
      </c>
      <c r="C184" s="64" t="s">
        <v>13</v>
      </c>
      <c r="D184" s="65" t="s">
        <v>9</v>
      </c>
      <c r="E184" s="66" t="s">
        <v>594</v>
      </c>
      <c r="F184" s="67" t="s">
        <v>321</v>
      </c>
      <c r="G184" s="168">
        <v>0</v>
      </c>
      <c r="H184" s="168">
        <v>0</v>
      </c>
      <c r="I184" s="168">
        <v>1294</v>
      </c>
      <c r="J184" s="168">
        <v>15700</v>
      </c>
      <c r="K184" s="169">
        <f t="shared" si="2"/>
        <v>16994</v>
      </c>
      <c r="L184" s="68" t="str">
        <f>VLOOKUP($E184,'학교 주소'!$B$3:$D$500,2,FALSE())</f>
        <v>남구</v>
      </c>
      <c r="M184" s="69" t="str">
        <f>VLOOKUP($E184,'학교 주소'!$B$3:$D$500,3,FALSE())</f>
        <v>대구광역시 남구 대봉로26길 33 (이천동,대봉초등학교)</v>
      </c>
      <c r="N184" s="166" t="s">
        <v>595</v>
      </c>
      <c r="O184" s="153" t="s">
        <v>596</v>
      </c>
    </row>
    <row r="185" spans="1:15" ht="20.100000000000001" customHeight="1">
      <c r="A185" s="72">
        <v>181</v>
      </c>
      <c r="B185" s="63">
        <v>177</v>
      </c>
      <c r="C185" s="64" t="s">
        <v>13</v>
      </c>
      <c r="D185" s="65" t="s">
        <v>9</v>
      </c>
      <c r="E185" s="66" t="s">
        <v>597</v>
      </c>
      <c r="F185" s="67" t="s">
        <v>271</v>
      </c>
      <c r="G185" s="168">
        <v>6783</v>
      </c>
      <c r="H185" s="168">
        <v>0</v>
      </c>
      <c r="I185" s="168">
        <v>0</v>
      </c>
      <c r="J185" s="168">
        <v>8000</v>
      </c>
      <c r="K185" s="169">
        <f t="shared" si="2"/>
        <v>14783</v>
      </c>
      <c r="L185" s="68" t="str">
        <f>VLOOKUP($E185,'학교 주소'!$B$3:$D$500,2,FALSE())</f>
        <v>달서구</v>
      </c>
      <c r="M185" s="69" t="str">
        <f>VLOOKUP($E185,'학교 주소'!$B$3:$D$500,3,FALSE())</f>
        <v>대구광역시 달서구 상화로 70 , 대구대진초등학교 (대곡동)</v>
      </c>
      <c r="N185" s="166" t="s">
        <v>598</v>
      </c>
      <c r="O185" s="153" t="s">
        <v>2554</v>
      </c>
    </row>
    <row r="186" spans="1:15" ht="20.100000000000001" customHeight="1">
      <c r="A186" s="72">
        <v>182</v>
      </c>
      <c r="B186" s="63">
        <v>178</v>
      </c>
      <c r="C186" s="64" t="s">
        <v>13</v>
      </c>
      <c r="D186" s="65" t="s">
        <v>9</v>
      </c>
      <c r="E186" s="66" t="s">
        <v>599</v>
      </c>
      <c r="F186" s="67" t="s">
        <v>430</v>
      </c>
      <c r="G186" s="168">
        <v>46000</v>
      </c>
      <c r="H186" s="168">
        <v>0</v>
      </c>
      <c r="I186" s="168">
        <v>2000</v>
      </c>
      <c r="J186" s="168">
        <v>10000</v>
      </c>
      <c r="K186" s="169">
        <f t="shared" si="2"/>
        <v>58000</v>
      </c>
      <c r="L186" s="68" t="str">
        <f>VLOOKUP($E186,'학교 주소'!$B$3:$D$500,2,FALSE())</f>
        <v>달서구</v>
      </c>
      <c r="M186" s="69" t="str">
        <f>VLOOKUP($E186,'학교 주소'!$B$3:$D$500,3,FALSE())</f>
        <v>대구광역시 달서구 대명천로43길 66 대구덕인초등학교</v>
      </c>
      <c r="N186" s="166" t="s">
        <v>367</v>
      </c>
      <c r="O186" s="153" t="s">
        <v>600</v>
      </c>
    </row>
    <row r="187" spans="1:15" ht="20.100000000000001" customHeight="1">
      <c r="A187" s="72">
        <v>183</v>
      </c>
      <c r="B187" s="63">
        <v>179</v>
      </c>
      <c r="C187" s="64" t="s">
        <v>13</v>
      </c>
      <c r="D187" s="65" t="s">
        <v>9</v>
      </c>
      <c r="E187" s="66" t="s">
        <v>601</v>
      </c>
      <c r="F187" s="67" t="s">
        <v>408</v>
      </c>
      <c r="G187" s="168">
        <v>0</v>
      </c>
      <c r="H187" s="168">
        <v>0</v>
      </c>
      <c r="I187" s="168">
        <v>500</v>
      </c>
      <c r="J187" s="168">
        <v>2000</v>
      </c>
      <c r="K187" s="169">
        <f t="shared" si="2"/>
        <v>2500</v>
      </c>
      <c r="L187" s="68" t="str">
        <f>VLOOKUP($E187,'학교 주소'!$B$3:$D$500,2,FALSE())</f>
        <v>달서구</v>
      </c>
      <c r="M187" s="69" t="str">
        <f>VLOOKUP($E187,'학교 주소'!$B$3:$D$500,3,FALSE())</f>
        <v>대구광역시 달서구 선원로33길 105 (용산동,선원초등학교)</v>
      </c>
      <c r="N187" s="166" t="s">
        <v>602</v>
      </c>
      <c r="O187" s="153" t="s">
        <v>603</v>
      </c>
    </row>
    <row r="188" spans="1:15" ht="20.100000000000001" customHeight="1">
      <c r="A188" s="72">
        <v>184</v>
      </c>
      <c r="B188" s="63">
        <v>180</v>
      </c>
      <c r="C188" s="64" t="s">
        <v>13</v>
      </c>
      <c r="D188" s="65" t="s">
        <v>9</v>
      </c>
      <c r="E188" s="66" t="s">
        <v>604</v>
      </c>
      <c r="F188" s="67" t="s">
        <v>482</v>
      </c>
      <c r="G188" s="168">
        <v>500</v>
      </c>
      <c r="H188" s="168">
        <v>0</v>
      </c>
      <c r="I188" s="168">
        <v>350</v>
      </c>
      <c r="J188" s="168">
        <v>250</v>
      </c>
      <c r="K188" s="169">
        <f t="shared" si="2"/>
        <v>1100</v>
      </c>
      <c r="L188" s="68" t="str">
        <f>VLOOKUP($E188,'학교 주소'!$B$3:$D$500,2,FALSE())</f>
        <v>달서구</v>
      </c>
      <c r="M188" s="69" t="str">
        <f>VLOOKUP($E188,'학교 주소'!$B$3:$D$500,3,FALSE())</f>
        <v>대구광역시 달서구 선원남로 173 (용산동,성산초등학교)</v>
      </c>
      <c r="N188" s="166" t="s">
        <v>605</v>
      </c>
      <c r="O188" s="153" t="s">
        <v>606</v>
      </c>
    </row>
    <row r="189" spans="1:15" ht="20.100000000000001" customHeight="1">
      <c r="A189" s="72">
        <v>185</v>
      </c>
      <c r="B189" s="63">
        <v>181</v>
      </c>
      <c r="C189" s="64" t="s">
        <v>13</v>
      </c>
      <c r="D189" s="65" t="s">
        <v>9</v>
      </c>
      <c r="E189" s="66" t="s">
        <v>607</v>
      </c>
      <c r="F189" s="67" t="s">
        <v>252</v>
      </c>
      <c r="G189" s="168">
        <v>0</v>
      </c>
      <c r="H189" s="168">
        <v>0</v>
      </c>
      <c r="I189" s="168">
        <v>0</v>
      </c>
      <c r="J189" s="168">
        <v>20000</v>
      </c>
      <c r="K189" s="169">
        <f t="shared" si="2"/>
        <v>20000</v>
      </c>
      <c r="L189" s="68" t="str">
        <f>VLOOKUP($E189,'학교 주소'!$B$3:$D$500,2,FALSE())</f>
        <v>달서구</v>
      </c>
      <c r="M189" s="69" t="str">
        <f>VLOOKUP($E189,'학교 주소'!$B$3:$D$500,3,FALSE())</f>
        <v>대구광역시 달서구 달구벌대로 1339 (이곡동, 성서초등학교)</v>
      </c>
      <c r="N189" s="166" t="s">
        <v>608</v>
      </c>
      <c r="O189" s="153" t="s">
        <v>609</v>
      </c>
    </row>
    <row r="190" spans="1:15" ht="20.100000000000001" customHeight="1">
      <c r="A190" s="72">
        <v>186</v>
      </c>
      <c r="B190" s="63">
        <v>182</v>
      </c>
      <c r="C190" s="64" t="s">
        <v>13</v>
      </c>
      <c r="D190" s="65" t="s">
        <v>9</v>
      </c>
      <c r="E190" s="66" t="s">
        <v>610</v>
      </c>
      <c r="F190" s="67" t="s">
        <v>260</v>
      </c>
      <c r="G190" s="168">
        <v>0</v>
      </c>
      <c r="H190" s="168">
        <v>0</v>
      </c>
      <c r="I190" s="168">
        <v>1850</v>
      </c>
      <c r="J190" s="168">
        <v>7500</v>
      </c>
      <c r="K190" s="169">
        <f t="shared" si="2"/>
        <v>9350</v>
      </c>
      <c r="L190" s="68" t="str">
        <f>VLOOKUP($E190,'학교 주소'!$B$3:$D$500,2,FALSE())</f>
        <v>달서구</v>
      </c>
      <c r="M190" s="69" t="str">
        <f>VLOOKUP($E190,'학교 주소'!$B$3:$D$500,3,FALSE())</f>
        <v>대구광역시 달서구 새동네로 27 (용산동, 대구성지초등학교)</v>
      </c>
      <c r="N190" s="166" t="s">
        <v>611</v>
      </c>
      <c r="O190" s="153" t="s">
        <v>612</v>
      </c>
    </row>
    <row r="191" spans="1:15" ht="20.100000000000001" customHeight="1">
      <c r="A191" s="72">
        <v>187</v>
      </c>
      <c r="B191" s="63">
        <v>183</v>
      </c>
      <c r="C191" s="64" t="s">
        <v>13</v>
      </c>
      <c r="D191" s="65" t="s">
        <v>9</v>
      </c>
      <c r="E191" s="66" t="s">
        <v>613</v>
      </c>
      <c r="F191" s="67" t="s">
        <v>382</v>
      </c>
      <c r="G191" s="168">
        <v>12900</v>
      </c>
      <c r="H191" s="168">
        <v>0</v>
      </c>
      <c r="I191" s="168">
        <v>970</v>
      </c>
      <c r="J191" s="168">
        <v>2200</v>
      </c>
      <c r="K191" s="169">
        <f t="shared" si="2"/>
        <v>16070</v>
      </c>
      <c r="L191" s="68" t="str">
        <f>VLOOKUP($E191,'학교 주소'!$B$3:$D$500,2,FALSE())</f>
        <v>달서구</v>
      </c>
      <c r="M191" s="69" t="str">
        <f>VLOOKUP($E191,'학교 주소'!$B$3:$D$500,3,FALSE())</f>
        <v>대구광역시 달서구 조암남로 100 (월성동,신월초등학교)</v>
      </c>
      <c r="N191" s="166" t="s">
        <v>614</v>
      </c>
      <c r="O191" s="153" t="s">
        <v>615</v>
      </c>
    </row>
    <row r="192" spans="1:15" ht="20.100000000000001" customHeight="1">
      <c r="A192" s="72">
        <v>188</v>
      </c>
      <c r="B192" s="63">
        <v>184</v>
      </c>
      <c r="C192" s="64" t="s">
        <v>13</v>
      </c>
      <c r="D192" s="65" t="s">
        <v>9</v>
      </c>
      <c r="E192" s="66" t="s">
        <v>616</v>
      </c>
      <c r="F192" s="67" t="s">
        <v>271</v>
      </c>
      <c r="G192" s="168">
        <v>1200</v>
      </c>
      <c r="H192" s="168">
        <v>0</v>
      </c>
      <c r="I192" s="168">
        <v>800</v>
      </c>
      <c r="J192" s="168">
        <v>3000</v>
      </c>
      <c r="K192" s="169">
        <f t="shared" si="2"/>
        <v>5000</v>
      </c>
      <c r="L192" s="68" t="str">
        <f>VLOOKUP($E192,'학교 주소'!$B$3:$D$500,2,FALSE())</f>
        <v>달서구</v>
      </c>
      <c r="M192" s="69" t="str">
        <f>VLOOKUP($E192,'학교 주소'!$B$3:$D$500,3,FALSE())</f>
        <v>대구광역시 달서구 와룡로49길 80 , 대구용산초등학교 (용산동)</v>
      </c>
      <c r="N192" s="166" t="s">
        <v>617</v>
      </c>
      <c r="O192" s="153" t="s">
        <v>618</v>
      </c>
    </row>
    <row r="193" spans="1:15" ht="20.100000000000001" customHeight="1">
      <c r="A193" s="72">
        <v>189</v>
      </c>
      <c r="B193" s="63">
        <v>185</v>
      </c>
      <c r="C193" s="64" t="s">
        <v>13</v>
      </c>
      <c r="D193" s="65" t="s">
        <v>9</v>
      </c>
      <c r="E193" s="66" t="s">
        <v>619</v>
      </c>
      <c r="F193" s="67" t="s">
        <v>620</v>
      </c>
      <c r="G193" s="168">
        <v>2000</v>
      </c>
      <c r="H193" s="168">
        <v>0</v>
      </c>
      <c r="I193" s="168">
        <v>3000</v>
      </c>
      <c r="J193" s="168">
        <v>60000</v>
      </c>
      <c r="K193" s="169">
        <f t="shared" si="2"/>
        <v>65000</v>
      </c>
      <c r="L193" s="68" t="str">
        <f>VLOOKUP($E193,'학교 주소'!$B$3:$D$500,2,FALSE())</f>
        <v>달서구</v>
      </c>
      <c r="M193" s="69" t="str">
        <f>VLOOKUP($E193,'학교 주소'!$B$3:$D$500,3,FALSE())</f>
        <v>대구광역시 달서구 조암남로32길 55 (유천동)</v>
      </c>
      <c r="N193" s="166" t="s">
        <v>621</v>
      </c>
      <c r="O193" s="153" t="s">
        <v>2553</v>
      </c>
    </row>
    <row r="194" spans="1:15" ht="20.100000000000001" customHeight="1">
      <c r="A194" s="72">
        <v>190</v>
      </c>
      <c r="B194" s="63">
        <v>186</v>
      </c>
      <c r="C194" s="64" t="s">
        <v>13</v>
      </c>
      <c r="D194" s="65" t="s">
        <v>9</v>
      </c>
      <c r="E194" s="66" t="s">
        <v>622</v>
      </c>
      <c r="F194" s="67" t="s">
        <v>241</v>
      </c>
      <c r="G194" s="168">
        <v>0</v>
      </c>
      <c r="H194" s="168">
        <v>0</v>
      </c>
      <c r="I194" s="168">
        <v>0</v>
      </c>
      <c r="J194" s="168">
        <v>10000</v>
      </c>
      <c r="K194" s="169">
        <f t="shared" si="2"/>
        <v>10000</v>
      </c>
      <c r="L194" s="68" t="str">
        <f>VLOOKUP($E194,'학교 주소'!$B$3:$D$500,2,FALSE())</f>
        <v>달서구</v>
      </c>
      <c r="M194" s="69" t="str">
        <f>VLOOKUP($E194,'학교 주소'!$B$3:$D$500,3,FALSE())</f>
        <v>대구광역시 달서구 월배로 131 (진천동 57-1)</v>
      </c>
      <c r="N194" s="166" t="s">
        <v>623</v>
      </c>
      <c r="O194" s="153" t="s">
        <v>624</v>
      </c>
    </row>
    <row r="195" spans="1:15" ht="20.100000000000001" customHeight="1">
      <c r="A195" s="72">
        <v>191</v>
      </c>
      <c r="B195" s="63">
        <v>187</v>
      </c>
      <c r="C195" s="64" t="s">
        <v>13</v>
      </c>
      <c r="D195" s="65" t="s">
        <v>9</v>
      </c>
      <c r="E195" s="66" t="s">
        <v>625</v>
      </c>
      <c r="F195" s="67" t="s">
        <v>415</v>
      </c>
      <c r="G195" s="168">
        <v>12550</v>
      </c>
      <c r="H195" s="168">
        <v>0</v>
      </c>
      <c r="I195" s="168">
        <v>450</v>
      </c>
      <c r="J195" s="168">
        <v>33400</v>
      </c>
      <c r="K195" s="169">
        <f t="shared" si="2"/>
        <v>46400</v>
      </c>
      <c r="L195" s="68" t="str">
        <f>VLOOKUP($E195,'학교 주소'!$B$3:$D$500,2,FALSE())</f>
        <v>달서구</v>
      </c>
      <c r="M195" s="69" t="str">
        <f>VLOOKUP($E195,'학교 주소'!$B$3:$D$500,3,FALSE())</f>
        <v>대구광역시 달서구 학산로7길 26 (월성동)</v>
      </c>
      <c r="N195" s="166" t="s">
        <v>626</v>
      </c>
      <c r="O195" s="153" t="s">
        <v>627</v>
      </c>
    </row>
    <row r="196" spans="1:15" ht="20.100000000000001" customHeight="1">
      <c r="A196" s="72">
        <v>192</v>
      </c>
      <c r="B196" s="63">
        <v>188</v>
      </c>
      <c r="C196" s="64" t="s">
        <v>13</v>
      </c>
      <c r="D196" s="65" t="s">
        <v>9</v>
      </c>
      <c r="E196" s="66" t="s">
        <v>628</v>
      </c>
      <c r="F196" s="67" t="s">
        <v>260</v>
      </c>
      <c r="G196" s="168">
        <v>1450</v>
      </c>
      <c r="H196" s="168">
        <v>0</v>
      </c>
      <c r="I196" s="168">
        <v>1000</v>
      </c>
      <c r="J196" s="168">
        <v>15000</v>
      </c>
      <c r="K196" s="169">
        <f t="shared" si="2"/>
        <v>17450</v>
      </c>
      <c r="L196" s="68" t="str">
        <f>VLOOKUP($E196,'학교 주소'!$B$3:$D$500,2,FALSE())</f>
        <v>달서구</v>
      </c>
      <c r="M196" s="69" t="str">
        <f>VLOOKUP($E196,'학교 주소'!$B$3:$D$500,3,FALSE())</f>
        <v>대구광역시 달서구 선원남로 120 , 이곡초등학교 (이곡동, 이곡초등학교)</v>
      </c>
      <c r="N196" s="166" t="s">
        <v>629</v>
      </c>
      <c r="O196" s="153" t="s">
        <v>630</v>
      </c>
    </row>
    <row r="197" spans="1:15" ht="20.100000000000001" customHeight="1">
      <c r="A197" s="72">
        <v>193</v>
      </c>
      <c r="B197" s="63">
        <v>189</v>
      </c>
      <c r="C197" s="64" t="s">
        <v>13</v>
      </c>
      <c r="D197" s="65" t="s">
        <v>9</v>
      </c>
      <c r="E197" s="66" t="s">
        <v>631</v>
      </c>
      <c r="F197" s="67" t="s">
        <v>632</v>
      </c>
      <c r="G197" s="168">
        <v>0</v>
      </c>
      <c r="H197" s="168">
        <v>0</v>
      </c>
      <c r="I197" s="168">
        <v>6000</v>
      </c>
      <c r="J197" s="168">
        <v>30000</v>
      </c>
      <c r="K197" s="169">
        <f t="shared" si="2"/>
        <v>36000</v>
      </c>
      <c r="L197" s="68" t="str">
        <f>VLOOKUP($E197,'학교 주소'!$B$3:$D$500,2,FALSE())</f>
        <v>달서구</v>
      </c>
      <c r="M197" s="69" t="str">
        <f>VLOOKUP($E197,'학교 주소'!$B$3:$D$500,3,FALSE())</f>
        <v>대구광역시 달서구 달구벌대로304길 112 (장기동)</v>
      </c>
      <c r="N197" s="166" t="s">
        <v>633</v>
      </c>
      <c r="O197" s="153" t="s">
        <v>634</v>
      </c>
    </row>
    <row r="198" spans="1:15" ht="20.100000000000001" customHeight="1">
      <c r="A198" s="72">
        <v>194</v>
      </c>
      <c r="B198" s="63">
        <v>190</v>
      </c>
      <c r="C198" s="64" t="s">
        <v>13</v>
      </c>
      <c r="D198" s="65" t="s">
        <v>9</v>
      </c>
      <c r="E198" s="66" t="s">
        <v>635</v>
      </c>
      <c r="F198" s="67" t="s">
        <v>343</v>
      </c>
      <c r="G198" s="168">
        <v>15650</v>
      </c>
      <c r="H198" s="168">
        <v>0</v>
      </c>
      <c r="I198" s="168">
        <v>700</v>
      </c>
      <c r="J198" s="168">
        <v>3500</v>
      </c>
      <c r="K198" s="169">
        <f t="shared" si="2"/>
        <v>19850</v>
      </c>
      <c r="L198" s="68" t="str">
        <f>VLOOKUP($E198,'학교 주소'!$B$3:$D$500,2,FALSE())</f>
        <v>달서구</v>
      </c>
      <c r="M198" s="69" t="str">
        <f>VLOOKUP($E198,'학교 주소'!$B$3:$D$500,3,FALSE())</f>
        <v>대구광역시 달서구 달구벌대로 1429-11 (장기동)</v>
      </c>
      <c r="N198" s="166" t="s">
        <v>636</v>
      </c>
      <c r="O198" s="153" t="s">
        <v>637</v>
      </c>
    </row>
    <row r="199" spans="1:15" ht="20.100000000000001" customHeight="1">
      <c r="A199" s="72">
        <v>195</v>
      </c>
      <c r="B199" s="63">
        <v>191</v>
      </c>
      <c r="C199" s="64" t="s">
        <v>13</v>
      </c>
      <c r="D199" s="65" t="s">
        <v>9</v>
      </c>
      <c r="E199" s="66" t="s">
        <v>638</v>
      </c>
      <c r="F199" s="67" t="s">
        <v>256</v>
      </c>
      <c r="G199" s="168">
        <v>0</v>
      </c>
      <c r="H199" s="168">
        <v>0</v>
      </c>
      <c r="I199" s="168">
        <v>610</v>
      </c>
      <c r="J199" s="168">
        <v>4000</v>
      </c>
      <c r="K199" s="169">
        <f t="shared" si="2"/>
        <v>4610</v>
      </c>
      <c r="L199" s="68" t="str">
        <f>VLOOKUP($E199,'학교 주소'!$B$3:$D$500,2,FALSE())</f>
        <v>달서구</v>
      </c>
      <c r="M199" s="69" t="str">
        <f>VLOOKUP($E199,'학교 주소'!$B$3:$D$500,3,FALSE())</f>
        <v>대구광역시 달서구 상화로9길 65 , 대구진천초등학교 (진천동)</v>
      </c>
      <c r="N199" s="166" t="s">
        <v>639</v>
      </c>
      <c r="O199" s="153" t="s">
        <v>640</v>
      </c>
    </row>
    <row r="200" spans="1:15" ht="20.100000000000001" customHeight="1">
      <c r="A200" s="72">
        <v>196</v>
      </c>
      <c r="B200" s="63">
        <v>192</v>
      </c>
      <c r="C200" s="64" t="s">
        <v>13</v>
      </c>
      <c r="D200" s="65" t="s">
        <v>9</v>
      </c>
      <c r="E200" s="66" t="s">
        <v>641</v>
      </c>
      <c r="F200" s="67" t="s">
        <v>642</v>
      </c>
      <c r="G200" s="168">
        <v>0</v>
      </c>
      <c r="H200" s="168">
        <v>0</v>
      </c>
      <c r="I200" s="168">
        <v>2000</v>
      </c>
      <c r="J200" s="168">
        <v>18000</v>
      </c>
      <c r="K200" s="169">
        <f t="shared" si="2"/>
        <v>20000</v>
      </c>
      <c r="L200" s="68" t="str">
        <f>VLOOKUP($E200,'학교 주소'!$B$3:$D$500,2,FALSE())</f>
        <v>달서구</v>
      </c>
      <c r="M200" s="69" t="str">
        <f>VLOOKUP($E200,'학교 주소'!$B$3:$D$500,3,FALSE())</f>
        <v>대구광역시 달서구 월배로11길 42 (대천동)</v>
      </c>
      <c r="N200" s="166" t="s">
        <v>643</v>
      </c>
      <c r="O200" s="153" t="s">
        <v>644</v>
      </c>
    </row>
    <row r="201" spans="1:15" ht="20.100000000000001" customHeight="1">
      <c r="A201" s="72">
        <v>197</v>
      </c>
      <c r="B201" s="63">
        <v>193</v>
      </c>
      <c r="C201" s="64" t="s">
        <v>13</v>
      </c>
      <c r="D201" s="65" t="s">
        <v>9</v>
      </c>
      <c r="E201" s="66" t="s">
        <v>645</v>
      </c>
      <c r="F201" s="67" t="s">
        <v>317</v>
      </c>
      <c r="G201" s="168">
        <v>0</v>
      </c>
      <c r="H201" s="168">
        <v>0</v>
      </c>
      <c r="I201" s="168">
        <v>1000</v>
      </c>
      <c r="J201" s="168">
        <v>10000</v>
      </c>
      <c r="K201" s="169">
        <f t="shared" ref="K201:K239" si="3">SUM(G201:J201)</f>
        <v>11000</v>
      </c>
      <c r="L201" s="68" t="str">
        <f>VLOOKUP($E201,'학교 주소'!$B$3:$D$500,2,FALSE())</f>
        <v>달서구</v>
      </c>
      <c r="M201" s="69" t="str">
        <f>VLOOKUP($E201,'학교 주소'!$B$3:$D$500,3,FALSE())</f>
        <v>대구광역시 달서구 한실로6길 108 , 대구한실초등학교 (대곡동)</v>
      </c>
      <c r="N201" s="166" t="s">
        <v>646</v>
      </c>
      <c r="O201" s="153" t="s">
        <v>647</v>
      </c>
    </row>
    <row r="202" spans="1:15" ht="20.100000000000001" customHeight="1">
      <c r="A202" s="72">
        <v>198</v>
      </c>
      <c r="B202" s="63">
        <v>194</v>
      </c>
      <c r="C202" s="64" t="s">
        <v>13</v>
      </c>
      <c r="D202" s="65" t="s">
        <v>9</v>
      </c>
      <c r="E202" s="66" t="s">
        <v>648</v>
      </c>
      <c r="F202" s="67" t="s">
        <v>233</v>
      </c>
      <c r="G202" s="168">
        <v>0</v>
      </c>
      <c r="H202" s="168">
        <v>0</v>
      </c>
      <c r="I202" s="168">
        <v>500</v>
      </c>
      <c r="J202" s="168">
        <v>4000</v>
      </c>
      <c r="K202" s="169">
        <f t="shared" si="3"/>
        <v>4500</v>
      </c>
      <c r="L202" s="68" t="str">
        <f>VLOOKUP($E202,'학교 주소'!$B$3:$D$500,2,FALSE())</f>
        <v>달서구</v>
      </c>
      <c r="M202" s="69" t="str">
        <f>VLOOKUP($E202,'학교 주소'!$B$3:$D$500,3,FALSE())</f>
        <v>대구광역시 달서구 달서대로109길 116 (호산동, 대구호산초등학교)</v>
      </c>
      <c r="N202" s="166" t="s">
        <v>649</v>
      </c>
      <c r="O202" s="153" t="s">
        <v>650</v>
      </c>
    </row>
    <row r="203" spans="1:15" ht="20.100000000000001" customHeight="1">
      <c r="A203" s="72">
        <v>199</v>
      </c>
      <c r="B203" s="63">
        <v>195</v>
      </c>
      <c r="C203" s="64" t="s">
        <v>13</v>
      </c>
      <c r="D203" s="65" t="s">
        <v>9</v>
      </c>
      <c r="E203" s="66" t="s">
        <v>651</v>
      </c>
      <c r="F203" s="67" t="s">
        <v>351</v>
      </c>
      <c r="G203" s="168">
        <v>0</v>
      </c>
      <c r="H203" s="168">
        <v>0</v>
      </c>
      <c r="I203" s="168">
        <v>667</v>
      </c>
      <c r="J203" s="168">
        <v>4500</v>
      </c>
      <c r="K203" s="169">
        <f t="shared" si="3"/>
        <v>5167</v>
      </c>
      <c r="L203" s="68" t="str">
        <f>VLOOKUP($E203,'학교 주소'!$B$3:$D$500,2,FALSE())</f>
        <v>달서구</v>
      </c>
      <c r="M203" s="69" t="str">
        <f>VLOOKUP($E203,'학교 주소'!$B$3:$D$500,3,FALSE())</f>
        <v>대구광역시 달서구 송현로 81 , 효성초등학교 (송현동)</v>
      </c>
      <c r="N203" s="166" t="s">
        <v>652</v>
      </c>
      <c r="O203" s="153" t="s">
        <v>653</v>
      </c>
    </row>
    <row r="204" spans="1:15" ht="20.100000000000001" customHeight="1">
      <c r="A204" s="72">
        <v>200</v>
      </c>
      <c r="B204" s="63">
        <v>196</v>
      </c>
      <c r="C204" s="64" t="s">
        <v>13</v>
      </c>
      <c r="D204" s="65" t="s">
        <v>10</v>
      </c>
      <c r="E204" s="66" t="s">
        <v>654</v>
      </c>
      <c r="F204" s="67" t="s">
        <v>295</v>
      </c>
      <c r="G204" s="168">
        <v>13450</v>
      </c>
      <c r="H204" s="168">
        <v>0</v>
      </c>
      <c r="I204" s="168">
        <v>0</v>
      </c>
      <c r="J204" s="168">
        <v>0</v>
      </c>
      <c r="K204" s="169">
        <f t="shared" si="3"/>
        <v>13450</v>
      </c>
      <c r="L204" s="68" t="str">
        <f>VLOOKUP($E204,'학교 주소'!$B$3:$D$500,2,FALSE())</f>
        <v>달서구</v>
      </c>
      <c r="M204" s="69" t="str">
        <f>VLOOKUP($E204,'학교 주소'!$B$3:$D$500,3,FALSE())</f>
        <v>대구광역시 달서구 당산로30길 20 (성당동, 경화여자고등학교, 경암중학교)</v>
      </c>
      <c r="N204" s="166" t="s">
        <v>655</v>
      </c>
      <c r="O204" s="153" t="s">
        <v>656</v>
      </c>
    </row>
    <row r="205" spans="1:15" ht="20.100000000000001" customHeight="1">
      <c r="A205" s="72">
        <v>201</v>
      </c>
      <c r="B205" s="63">
        <v>197</v>
      </c>
      <c r="C205" s="64" t="s">
        <v>13</v>
      </c>
      <c r="D205" s="65" t="s">
        <v>10</v>
      </c>
      <c r="E205" s="66" t="s">
        <v>657</v>
      </c>
      <c r="F205" s="67" t="s">
        <v>264</v>
      </c>
      <c r="G205" s="168">
        <v>0</v>
      </c>
      <c r="H205" s="168">
        <v>0</v>
      </c>
      <c r="I205" s="168">
        <v>1000</v>
      </c>
      <c r="J205" s="168">
        <v>3000</v>
      </c>
      <c r="K205" s="169">
        <f t="shared" si="3"/>
        <v>4000</v>
      </c>
      <c r="L205" s="68" t="str">
        <f>VLOOKUP($E205,'학교 주소'!$B$3:$D$500,2,FALSE())</f>
        <v>남구</v>
      </c>
      <c r="M205" s="69" t="str">
        <f>VLOOKUP($E205,'학교 주소'!$B$3:$D$500,3,FALSE())</f>
        <v>대구광역시 남구 효성로 37 (봉덕동, 경일여자중고등학교, 우봉아트홀)</v>
      </c>
      <c r="N205" s="166" t="s">
        <v>658</v>
      </c>
      <c r="O205" s="153" t="s">
        <v>659</v>
      </c>
    </row>
    <row r="206" spans="1:15" ht="20.100000000000001" customHeight="1">
      <c r="A206" s="72">
        <v>202</v>
      </c>
      <c r="B206" s="63">
        <v>198</v>
      </c>
      <c r="C206" s="64" t="s">
        <v>13</v>
      </c>
      <c r="D206" s="65" t="s">
        <v>10</v>
      </c>
      <c r="E206" s="66" t="s">
        <v>660</v>
      </c>
      <c r="F206" s="67" t="s">
        <v>260</v>
      </c>
      <c r="G206" s="168">
        <v>13500</v>
      </c>
      <c r="H206" s="168">
        <v>0</v>
      </c>
      <c r="I206" s="168">
        <v>0</v>
      </c>
      <c r="J206" s="168">
        <v>0</v>
      </c>
      <c r="K206" s="169">
        <f t="shared" si="3"/>
        <v>13500</v>
      </c>
      <c r="L206" s="68" t="str">
        <f>VLOOKUP($E206,'학교 주소'!$B$3:$D$500,2,FALSE())</f>
        <v>남구</v>
      </c>
      <c r="M206" s="69" t="str">
        <f>VLOOKUP($E206,'학교 주소'!$B$3:$D$500,3,FALSE())</f>
        <v>대구광역시 남구 대봉로 120 (이천동,대구중학교)</v>
      </c>
      <c r="N206" s="166" t="s">
        <v>661</v>
      </c>
      <c r="O206" s="153" t="s">
        <v>662</v>
      </c>
    </row>
    <row r="207" spans="1:15" ht="20.100000000000001" customHeight="1">
      <c r="A207" s="72">
        <v>203</v>
      </c>
      <c r="B207" s="63">
        <v>199</v>
      </c>
      <c r="C207" s="64" t="s">
        <v>13</v>
      </c>
      <c r="D207" s="65" t="s">
        <v>10</v>
      </c>
      <c r="E207" s="66" t="s">
        <v>663</v>
      </c>
      <c r="F207" s="67" t="s">
        <v>241</v>
      </c>
      <c r="G207" s="168">
        <v>770</v>
      </c>
      <c r="H207" s="168">
        <v>0</v>
      </c>
      <c r="I207" s="168">
        <v>700</v>
      </c>
      <c r="J207" s="168">
        <v>30000</v>
      </c>
      <c r="K207" s="169">
        <f t="shared" si="3"/>
        <v>31470</v>
      </c>
      <c r="L207" s="68" t="str">
        <f>VLOOKUP($E207,'학교 주소'!$B$3:$D$500,2,FALSE())</f>
        <v>달서구</v>
      </c>
      <c r="M207" s="69" t="str">
        <f>VLOOKUP($E207,'학교 주소'!$B$3:$D$500,3,FALSE())</f>
        <v>대구광역시 달서구 화암로73길 7 (대곡동, 대진중학교)</v>
      </c>
      <c r="N207" s="166" t="s">
        <v>664</v>
      </c>
      <c r="O207" s="153" t="s">
        <v>665</v>
      </c>
    </row>
    <row r="208" spans="1:15" ht="20.100000000000001" customHeight="1">
      <c r="A208" s="72">
        <v>204</v>
      </c>
      <c r="B208" s="63">
        <v>200</v>
      </c>
      <c r="C208" s="64" t="s">
        <v>13</v>
      </c>
      <c r="D208" s="65" t="s">
        <v>10</v>
      </c>
      <c r="E208" s="66" t="s">
        <v>666</v>
      </c>
      <c r="F208" s="67" t="s">
        <v>325</v>
      </c>
      <c r="G208" s="168">
        <v>5000</v>
      </c>
      <c r="H208" s="168">
        <v>0</v>
      </c>
      <c r="I208" s="168">
        <v>0</v>
      </c>
      <c r="J208" s="168">
        <v>3000</v>
      </c>
      <c r="K208" s="169">
        <f t="shared" si="3"/>
        <v>8000</v>
      </c>
      <c r="L208" s="68" t="str">
        <f>VLOOKUP($E208,'학교 주소'!$B$3:$D$500,2,FALSE())</f>
        <v>달서구</v>
      </c>
      <c r="M208" s="69" t="str">
        <f>VLOOKUP($E208,'학교 주소'!$B$3:$D$500,3,FALSE())</f>
        <v>대구광역시 달서구 미리샘길 32 , 도원중학교 (도원동,도원중학교)</v>
      </c>
      <c r="N208" s="166" t="s">
        <v>667</v>
      </c>
      <c r="O208" s="153" t="s">
        <v>668</v>
      </c>
    </row>
    <row r="209" spans="1:15" ht="20.100000000000001" customHeight="1">
      <c r="A209" s="72">
        <v>205</v>
      </c>
      <c r="B209" s="63">
        <v>201</v>
      </c>
      <c r="C209" s="64" t="s">
        <v>13</v>
      </c>
      <c r="D209" s="65" t="s">
        <v>10</v>
      </c>
      <c r="E209" s="66" t="s">
        <v>669</v>
      </c>
      <c r="F209" s="67" t="s">
        <v>281</v>
      </c>
      <c r="G209" s="168">
        <v>44629</v>
      </c>
      <c r="H209" s="168">
        <v>0</v>
      </c>
      <c r="I209" s="168">
        <v>0</v>
      </c>
      <c r="J209" s="168">
        <v>5500</v>
      </c>
      <c r="K209" s="169">
        <f t="shared" si="3"/>
        <v>50129</v>
      </c>
      <c r="L209" s="68" t="str">
        <f>VLOOKUP($E209,'학교 주소'!$B$3:$D$500,2,FALSE())</f>
        <v>달서구</v>
      </c>
      <c r="M209" s="69" t="str">
        <f>VLOOKUP($E209,'학교 주소'!$B$3:$D$500,3,FALSE())</f>
        <v>대구광역시 달서구 야외음악당로 107 , 상서중학교 (성당동)</v>
      </c>
      <c r="N209" s="166" t="s">
        <v>670</v>
      </c>
      <c r="O209" s="153" t="s">
        <v>2559</v>
      </c>
    </row>
    <row r="210" spans="1:15" ht="20.100000000000001" customHeight="1">
      <c r="A210" s="72">
        <v>206</v>
      </c>
      <c r="B210" s="63">
        <v>202</v>
      </c>
      <c r="C210" s="64" t="s">
        <v>13</v>
      </c>
      <c r="D210" s="65" t="s">
        <v>10</v>
      </c>
      <c r="E210" s="66" t="s">
        <v>671</v>
      </c>
      <c r="F210" s="67" t="s">
        <v>415</v>
      </c>
      <c r="G210" s="168">
        <v>0</v>
      </c>
      <c r="H210" s="168">
        <v>0</v>
      </c>
      <c r="I210" s="168">
        <v>0</v>
      </c>
      <c r="J210" s="168">
        <v>7800</v>
      </c>
      <c r="K210" s="169">
        <f t="shared" si="3"/>
        <v>7800</v>
      </c>
      <c r="L210" s="68" t="str">
        <f>VLOOKUP($E210,'학교 주소'!$B$3:$D$500,2,FALSE())</f>
        <v>달서구</v>
      </c>
      <c r="M210" s="69" t="str">
        <f>VLOOKUP($E210,'학교 주소'!$B$3:$D$500,3,FALSE())</f>
        <v>대구광역시 달서구 상인로 34 , 상인중학교 (상인동)</v>
      </c>
      <c r="N210" s="166" t="s">
        <v>322</v>
      </c>
      <c r="O210" s="153" t="s">
        <v>672</v>
      </c>
    </row>
    <row r="211" spans="1:15" ht="20.100000000000001" customHeight="1">
      <c r="A211" s="72">
        <v>207</v>
      </c>
      <c r="B211" s="63">
        <v>203</v>
      </c>
      <c r="C211" s="64" t="s">
        <v>13</v>
      </c>
      <c r="D211" s="65" t="s">
        <v>10</v>
      </c>
      <c r="E211" s="66" t="s">
        <v>673</v>
      </c>
      <c r="F211" s="67" t="s">
        <v>482</v>
      </c>
      <c r="G211" s="168">
        <v>0</v>
      </c>
      <c r="H211" s="168">
        <v>0</v>
      </c>
      <c r="I211" s="168">
        <v>20000</v>
      </c>
      <c r="J211" s="168">
        <v>40000</v>
      </c>
      <c r="K211" s="169">
        <f t="shared" si="3"/>
        <v>60000</v>
      </c>
      <c r="L211" s="68" t="str">
        <f>VLOOKUP($E211,'학교 주소'!$B$3:$D$500,2,FALSE())</f>
        <v>달서구</v>
      </c>
      <c r="M211" s="69" t="str">
        <f>VLOOKUP($E211,'학교 주소'!$B$3:$D$500,3,FALSE())</f>
        <v>대구광역시 달서구 대명천로 167 , 새본리중학교 (본리동)</v>
      </c>
      <c r="N211" s="166" t="s">
        <v>674</v>
      </c>
      <c r="O211" s="153" t="s">
        <v>675</v>
      </c>
    </row>
    <row r="212" spans="1:15" ht="20.100000000000001" customHeight="1">
      <c r="A212" s="72">
        <v>208</v>
      </c>
      <c r="B212" s="63">
        <v>204</v>
      </c>
      <c r="C212" s="64" t="s">
        <v>13</v>
      </c>
      <c r="D212" s="65" t="s">
        <v>10</v>
      </c>
      <c r="E212" s="66" t="s">
        <v>676</v>
      </c>
      <c r="F212" s="67" t="s">
        <v>264</v>
      </c>
      <c r="G212" s="168">
        <v>4000</v>
      </c>
      <c r="H212" s="168">
        <v>0</v>
      </c>
      <c r="I212" s="168">
        <v>0</v>
      </c>
      <c r="J212" s="168">
        <v>12000</v>
      </c>
      <c r="K212" s="169">
        <f t="shared" si="3"/>
        <v>16000</v>
      </c>
      <c r="L212" s="68" t="str">
        <f>VLOOKUP($E212,'학교 주소'!$B$3:$D$500,2,FALSE())</f>
        <v>달서구</v>
      </c>
      <c r="M212" s="69" t="str">
        <f>VLOOKUP($E212,'학교 주소'!$B$3:$D$500,3,FALSE())</f>
        <v xml:space="preserve">대구광역시 달서구 대명천로 102 , 성당중학교 </v>
      </c>
      <c r="N212" s="166" t="s">
        <v>677</v>
      </c>
      <c r="O212" s="153" t="s">
        <v>678</v>
      </c>
    </row>
    <row r="213" spans="1:15" ht="20.100000000000001" customHeight="1">
      <c r="A213" s="72">
        <v>209</v>
      </c>
      <c r="B213" s="63">
        <v>205</v>
      </c>
      <c r="C213" s="64" t="s">
        <v>13</v>
      </c>
      <c r="D213" s="65" t="s">
        <v>10</v>
      </c>
      <c r="E213" s="66" t="s">
        <v>679</v>
      </c>
      <c r="F213" s="67" t="s">
        <v>233</v>
      </c>
      <c r="G213" s="168">
        <v>26530</v>
      </c>
      <c r="H213" s="168">
        <v>0</v>
      </c>
      <c r="I213" s="168">
        <v>50</v>
      </c>
      <c r="J213" s="168">
        <v>20000</v>
      </c>
      <c r="K213" s="169">
        <f t="shared" si="3"/>
        <v>46580</v>
      </c>
      <c r="L213" s="68" t="str">
        <f>VLOOKUP($E213,'학교 주소'!$B$3:$D$500,2,FALSE())</f>
        <v>달서구</v>
      </c>
      <c r="M213" s="69" t="str">
        <f>VLOOKUP($E213,'학교 주소'!$B$3:$D$500,3,FALSE())</f>
        <v>대구광역시 달서구 성서동로 361 (이곡동, 성지중학교)</v>
      </c>
      <c r="N213" s="166" t="s">
        <v>680</v>
      </c>
      <c r="O213" s="153" t="s">
        <v>681</v>
      </c>
    </row>
    <row r="214" spans="1:15" ht="20.100000000000001" customHeight="1">
      <c r="A214" s="72">
        <v>210</v>
      </c>
      <c r="B214" s="63">
        <v>206</v>
      </c>
      <c r="C214" s="64" t="s">
        <v>13</v>
      </c>
      <c r="D214" s="65" t="s">
        <v>10</v>
      </c>
      <c r="E214" s="66" t="s">
        <v>682</v>
      </c>
      <c r="F214" s="67" t="s">
        <v>317</v>
      </c>
      <c r="G214" s="168">
        <v>1100</v>
      </c>
      <c r="H214" s="168">
        <v>0</v>
      </c>
      <c r="I214" s="168">
        <v>0</v>
      </c>
      <c r="J214" s="168">
        <v>10000</v>
      </c>
      <c r="K214" s="169">
        <f t="shared" si="3"/>
        <v>11100</v>
      </c>
      <c r="L214" s="68" t="str">
        <f>VLOOKUP($E214,'학교 주소'!$B$3:$D$500,2,FALSE())</f>
        <v>달서구</v>
      </c>
      <c r="M214" s="69" t="str">
        <f>VLOOKUP($E214,'학교 주소'!$B$3:$D$500,3,FALSE())</f>
        <v>대구광역시 달서구 월곡로 300 , 영남중학교 (상인동, 영남중,고등학교)</v>
      </c>
      <c r="N214" s="166" t="s">
        <v>661</v>
      </c>
      <c r="O214" s="153" t="s">
        <v>683</v>
      </c>
    </row>
    <row r="215" spans="1:15" ht="20.100000000000001" customHeight="1">
      <c r="A215" s="72">
        <v>211</v>
      </c>
      <c r="B215" s="63">
        <v>207</v>
      </c>
      <c r="C215" s="64" t="s">
        <v>13</v>
      </c>
      <c r="D215" s="65" t="s">
        <v>10</v>
      </c>
      <c r="E215" s="66" t="s">
        <v>684</v>
      </c>
      <c r="F215" s="67" t="s">
        <v>271</v>
      </c>
      <c r="G215" s="168">
        <v>2323</v>
      </c>
      <c r="H215" s="168">
        <v>0</v>
      </c>
      <c r="I215" s="168">
        <v>163</v>
      </c>
      <c r="J215" s="168">
        <v>7000</v>
      </c>
      <c r="K215" s="169">
        <f t="shared" si="3"/>
        <v>9486</v>
      </c>
      <c r="L215" s="68" t="str">
        <f>VLOOKUP($E215,'학교 주소'!$B$3:$D$500,2,FALSE())</f>
        <v>달서구</v>
      </c>
      <c r="M215" s="69" t="str">
        <f>VLOOKUP($E215,'학교 주소'!$B$3:$D$500,3,FALSE())</f>
        <v>대구광역시 달서구 선원남로 23 (이곡동, 와룡중학교)</v>
      </c>
      <c r="N215" s="166" t="s">
        <v>685</v>
      </c>
      <c r="O215" s="153" t="s">
        <v>686</v>
      </c>
    </row>
    <row r="216" spans="1:15" ht="20.100000000000001" customHeight="1">
      <c r="A216" s="72">
        <v>212</v>
      </c>
      <c r="B216" s="63">
        <v>208</v>
      </c>
      <c r="C216" s="64" t="s">
        <v>13</v>
      </c>
      <c r="D216" s="65" t="s">
        <v>10</v>
      </c>
      <c r="E216" s="66" t="s">
        <v>687</v>
      </c>
      <c r="F216" s="67" t="s">
        <v>264</v>
      </c>
      <c r="G216" s="168">
        <v>0</v>
      </c>
      <c r="H216" s="168">
        <v>0</v>
      </c>
      <c r="I216" s="168">
        <v>0</v>
      </c>
      <c r="J216" s="168">
        <v>18000</v>
      </c>
      <c r="K216" s="169">
        <f t="shared" si="3"/>
        <v>18000</v>
      </c>
      <c r="L216" s="68" t="str">
        <f>VLOOKUP($E216,'학교 주소'!$B$3:$D$500,2,FALSE())</f>
        <v>달서구</v>
      </c>
      <c r="M216" s="69" t="str">
        <f>VLOOKUP($E216,'학교 주소'!$B$3:$D$500,3,FALSE())</f>
        <v>대구광역시 달서구 와룡로45길 72 (용산동, 용산중학교)</v>
      </c>
      <c r="N216" s="166" t="s">
        <v>688</v>
      </c>
      <c r="O216" s="153" t="s">
        <v>689</v>
      </c>
    </row>
    <row r="217" spans="1:15" ht="20.100000000000001" customHeight="1">
      <c r="A217" s="72">
        <v>213</v>
      </c>
      <c r="B217" s="63">
        <v>209</v>
      </c>
      <c r="C217" s="64" t="s">
        <v>13</v>
      </c>
      <c r="D217" s="65" t="s">
        <v>10</v>
      </c>
      <c r="E217" s="66" t="s">
        <v>690</v>
      </c>
      <c r="F217" s="67" t="s">
        <v>485</v>
      </c>
      <c r="G217" s="168">
        <v>79300</v>
      </c>
      <c r="H217" s="168">
        <v>0</v>
      </c>
      <c r="I217" s="168">
        <v>0</v>
      </c>
      <c r="J217" s="168">
        <v>40000</v>
      </c>
      <c r="K217" s="169">
        <f t="shared" si="3"/>
        <v>119300</v>
      </c>
      <c r="L217" s="68" t="str">
        <f>VLOOKUP($E217,'학교 주소'!$B$3:$D$500,2,FALSE())</f>
        <v>달서구</v>
      </c>
      <c r="M217" s="69" t="str">
        <f>VLOOKUP($E217,'학교 주소'!$B$3:$D$500,3,FALSE())</f>
        <v>대구광역시 달서구 월배로33길 105 (월성동, 월서중학교)</v>
      </c>
      <c r="N217" s="166" t="s">
        <v>691</v>
      </c>
      <c r="O217" s="153" t="s">
        <v>692</v>
      </c>
    </row>
    <row r="218" spans="1:15" ht="20.100000000000001" customHeight="1">
      <c r="A218" s="72">
        <v>214</v>
      </c>
      <c r="B218" s="63">
        <v>210</v>
      </c>
      <c r="C218" s="64" t="s">
        <v>13</v>
      </c>
      <c r="D218" s="65" t="s">
        <v>10</v>
      </c>
      <c r="E218" s="66" t="s">
        <v>693</v>
      </c>
      <c r="F218" s="67" t="s">
        <v>545</v>
      </c>
      <c r="G218" s="168">
        <v>1823</v>
      </c>
      <c r="H218" s="168">
        <v>0</v>
      </c>
      <c r="I218" s="168">
        <v>1000</v>
      </c>
      <c r="J218" s="168">
        <v>15000</v>
      </c>
      <c r="K218" s="169">
        <f t="shared" si="3"/>
        <v>17823</v>
      </c>
      <c r="L218" s="68" t="str">
        <f>VLOOKUP($E218,'학교 주소'!$B$3:$D$500,2,FALSE())</f>
        <v>달서구</v>
      </c>
      <c r="M218" s="69" t="str">
        <f>VLOOKUP($E218,'학교 주소'!$B$3:$D$500,3,FALSE())</f>
        <v>대구광역시 달서구 조암로 59 (월성동)</v>
      </c>
      <c r="N218" s="166" t="s">
        <v>694</v>
      </c>
      <c r="O218" s="153" t="s">
        <v>695</v>
      </c>
    </row>
    <row r="219" spans="1:15" ht="20.100000000000001" customHeight="1">
      <c r="A219" s="72">
        <v>215</v>
      </c>
      <c r="B219" s="63">
        <v>211</v>
      </c>
      <c r="C219" s="64" t="s">
        <v>13</v>
      </c>
      <c r="D219" s="65" t="s">
        <v>10</v>
      </c>
      <c r="E219" s="66" t="s">
        <v>696</v>
      </c>
      <c r="F219" s="67" t="s">
        <v>299</v>
      </c>
      <c r="G219" s="168">
        <v>0</v>
      </c>
      <c r="H219" s="168">
        <v>0</v>
      </c>
      <c r="I219" s="168">
        <v>0</v>
      </c>
      <c r="J219" s="168">
        <v>10000</v>
      </c>
      <c r="K219" s="169">
        <f t="shared" si="3"/>
        <v>10000</v>
      </c>
      <c r="L219" s="68" t="str">
        <f>VLOOKUP($E219,'학교 주소'!$B$3:$D$500,2,FALSE())</f>
        <v>남구</v>
      </c>
      <c r="M219" s="69" t="str">
        <f>VLOOKUP($E219,'학교 주소'!$B$3:$D$500,3,FALSE())</f>
        <v>대구광역시 남구 효성로 33 , 협성경복중학교 (봉덕동, 협성중고등학교)</v>
      </c>
      <c r="N219" s="166" t="s">
        <v>697</v>
      </c>
      <c r="O219" s="153" t="s">
        <v>698</v>
      </c>
    </row>
    <row r="220" spans="1:15" ht="20.100000000000001" customHeight="1">
      <c r="A220" s="72">
        <v>216</v>
      </c>
      <c r="B220" s="63">
        <v>212</v>
      </c>
      <c r="C220" s="64" t="s">
        <v>14</v>
      </c>
      <c r="D220" s="65" t="s">
        <v>9</v>
      </c>
      <c r="E220" s="66" t="s">
        <v>699</v>
      </c>
      <c r="F220" s="67" t="s">
        <v>295</v>
      </c>
      <c r="G220" s="168">
        <v>2310</v>
      </c>
      <c r="H220" s="168">
        <v>0</v>
      </c>
      <c r="I220" s="168">
        <v>3150</v>
      </c>
      <c r="J220" s="168">
        <v>5500</v>
      </c>
      <c r="K220" s="169">
        <f t="shared" si="3"/>
        <v>10960</v>
      </c>
      <c r="L220" s="68" t="str">
        <f>VLOOKUP($E220,'학교 주소'!$B$3:$D$500,2,FALSE())</f>
        <v>달성군</v>
      </c>
      <c r="M220" s="69" t="str">
        <f>VLOOKUP($E220,'학교 주소'!$B$3:$D$500,3,FALSE())</f>
        <v>대구광역시 달성군 가창면 가창로 640 (가창면, 가창초등학교)</v>
      </c>
      <c r="N220" s="166" t="s">
        <v>700</v>
      </c>
      <c r="O220" s="153" t="s">
        <v>701</v>
      </c>
    </row>
    <row r="221" spans="1:15" ht="20.100000000000001" customHeight="1">
      <c r="A221" s="72">
        <v>217</v>
      </c>
      <c r="B221" s="63">
        <v>213</v>
      </c>
      <c r="C221" s="64" t="s">
        <v>14</v>
      </c>
      <c r="D221" s="65" t="s">
        <v>9</v>
      </c>
      <c r="E221" s="66" t="s">
        <v>702</v>
      </c>
      <c r="F221" s="67" t="s">
        <v>382</v>
      </c>
      <c r="G221" s="168">
        <v>9615</v>
      </c>
      <c r="H221" s="168">
        <v>0</v>
      </c>
      <c r="I221" s="168">
        <v>950</v>
      </c>
      <c r="J221" s="168">
        <v>0</v>
      </c>
      <c r="K221" s="169">
        <f t="shared" si="3"/>
        <v>10565</v>
      </c>
      <c r="L221" s="68" t="str">
        <f>VLOOKUP($E221,'학교 주소'!$B$3:$D$500,2,FALSE())</f>
        <v>달성군</v>
      </c>
      <c r="M221" s="69" t="str">
        <f>VLOOKUP($E221,'학교 주소'!$B$3:$D$500,3,FALSE())</f>
        <v>대구광역시 달성군 옥포읍 돌미로 15 , 대구강림초등학교 (옥포읍)</v>
      </c>
      <c r="N221" s="166" t="s">
        <v>703</v>
      </c>
      <c r="O221" s="153" t="s">
        <v>704</v>
      </c>
    </row>
    <row r="222" spans="1:15" ht="20.100000000000001" customHeight="1">
      <c r="A222" s="72">
        <v>218</v>
      </c>
      <c r="B222" s="63">
        <v>214</v>
      </c>
      <c r="C222" s="64" t="s">
        <v>14</v>
      </c>
      <c r="D222" s="65" t="s">
        <v>9</v>
      </c>
      <c r="E222" s="66" t="s">
        <v>705</v>
      </c>
      <c r="F222" s="67" t="s">
        <v>415</v>
      </c>
      <c r="G222" s="168">
        <v>10310</v>
      </c>
      <c r="H222" s="168">
        <v>0</v>
      </c>
      <c r="I222" s="168">
        <v>0</v>
      </c>
      <c r="J222" s="168">
        <v>0</v>
      </c>
      <c r="K222" s="169">
        <f t="shared" si="3"/>
        <v>10310</v>
      </c>
      <c r="L222" s="68" t="str">
        <f>VLOOKUP($E222,'학교 주소'!$B$3:$D$500,2,FALSE())</f>
        <v>달성군</v>
      </c>
      <c r="M222" s="69" t="str">
        <f>VLOOKUP($E222,'학교 주소'!$B$3:$D$500,3,FALSE())</f>
        <v>대구광역시 달성군 논공읍 논공로 258 (논공읍)</v>
      </c>
      <c r="N222" s="166" t="s">
        <v>706</v>
      </c>
      <c r="O222" s="153" t="s">
        <v>707</v>
      </c>
    </row>
    <row r="223" spans="1:15" ht="20.100000000000001" customHeight="1">
      <c r="A223" s="72">
        <v>219</v>
      </c>
      <c r="B223" s="63">
        <v>215</v>
      </c>
      <c r="C223" s="64" t="s">
        <v>14</v>
      </c>
      <c r="D223" s="65" t="s">
        <v>9</v>
      </c>
      <c r="E223" s="66" t="s">
        <v>708</v>
      </c>
      <c r="F223" s="67" t="s">
        <v>709</v>
      </c>
      <c r="G223" s="168">
        <v>0</v>
      </c>
      <c r="H223" s="168">
        <v>0</v>
      </c>
      <c r="I223" s="168">
        <v>520</v>
      </c>
      <c r="J223" s="168">
        <v>18000</v>
      </c>
      <c r="K223" s="169">
        <f t="shared" si="3"/>
        <v>18520</v>
      </c>
      <c r="L223" s="68" t="str">
        <f>VLOOKUP($E223,'학교 주소'!$B$3:$D$500,2,FALSE())</f>
        <v>달성군</v>
      </c>
      <c r="M223" s="69" t="str">
        <f>VLOOKUP($E223,'학교 주소'!$B$3:$D$500,3,FALSE())</f>
        <v>대구광역시 달성군 다사읍 다사로 86 , 대구다사초등학교 (다사읍)</v>
      </c>
      <c r="N223" s="166" t="s">
        <v>710</v>
      </c>
      <c r="O223" s="153" t="s">
        <v>711</v>
      </c>
    </row>
    <row r="224" spans="1:15" ht="20.100000000000001" customHeight="1">
      <c r="A224" s="72">
        <v>220</v>
      </c>
      <c r="B224" s="63">
        <v>216</v>
      </c>
      <c r="C224" s="64" t="s">
        <v>14</v>
      </c>
      <c r="D224" s="65" t="s">
        <v>9</v>
      </c>
      <c r="E224" s="66" t="s">
        <v>712</v>
      </c>
      <c r="F224" s="67" t="s">
        <v>713</v>
      </c>
      <c r="G224" s="168">
        <v>0</v>
      </c>
      <c r="H224" s="168">
        <v>0</v>
      </c>
      <c r="I224" s="168">
        <v>1000</v>
      </c>
      <c r="J224" s="168">
        <v>45000</v>
      </c>
      <c r="K224" s="169">
        <f t="shared" si="3"/>
        <v>46000</v>
      </c>
      <c r="L224" s="68" t="str">
        <f>VLOOKUP($E224,'학교 주소'!$B$3:$D$500,2,FALSE())</f>
        <v>달성군</v>
      </c>
      <c r="M224" s="69" t="str">
        <f>VLOOKUP($E224,'학교 주소'!$B$3:$D$500,3,FALSE())</f>
        <v>대구광역시 달성군 다사읍 대실역남로1길 31 (다사읍)</v>
      </c>
      <c r="N224" s="166" t="s">
        <v>714</v>
      </c>
      <c r="O224" s="153" t="s">
        <v>715</v>
      </c>
    </row>
    <row r="225" spans="1:15" ht="20.100000000000001" customHeight="1">
      <c r="A225" s="72">
        <v>221</v>
      </c>
      <c r="B225" s="63">
        <v>217</v>
      </c>
      <c r="C225" s="64" t="s">
        <v>14</v>
      </c>
      <c r="D225" s="65" t="s">
        <v>9</v>
      </c>
      <c r="E225" s="66" t="s">
        <v>716</v>
      </c>
      <c r="F225" s="67" t="s">
        <v>271</v>
      </c>
      <c r="G225" s="168">
        <v>900</v>
      </c>
      <c r="H225" s="168">
        <v>0</v>
      </c>
      <c r="I225" s="168">
        <v>4000</v>
      </c>
      <c r="J225" s="168">
        <v>2000</v>
      </c>
      <c r="K225" s="169">
        <f t="shared" si="3"/>
        <v>6900</v>
      </c>
      <c r="L225" s="68" t="str">
        <f>VLOOKUP($E225,'학교 주소'!$B$3:$D$500,2,FALSE())</f>
        <v>달성군</v>
      </c>
      <c r="M225" s="69" t="str">
        <f>VLOOKUP($E225,'학교 주소'!$B$3:$D$500,3,FALSE())</f>
        <v>대구광역시 달성군 다사읍 대실역북로3길 6 , 대구매곡초등학교 (다사읍)</v>
      </c>
      <c r="N225" s="166" t="s">
        <v>717</v>
      </c>
      <c r="O225" s="153" t="s">
        <v>718</v>
      </c>
    </row>
    <row r="226" spans="1:15" ht="20.100000000000001" customHeight="1">
      <c r="A226" s="72">
        <v>222</v>
      </c>
      <c r="B226" s="63">
        <v>218</v>
      </c>
      <c r="C226" s="64" t="s">
        <v>14</v>
      </c>
      <c r="D226" s="65" t="s">
        <v>9</v>
      </c>
      <c r="E226" s="66" t="s">
        <v>719</v>
      </c>
      <c r="F226" s="67" t="s">
        <v>720</v>
      </c>
      <c r="G226" s="168">
        <v>4291</v>
      </c>
      <c r="H226" s="168">
        <v>0</v>
      </c>
      <c r="I226" s="168">
        <v>1232</v>
      </c>
      <c r="J226" s="168">
        <v>15000</v>
      </c>
      <c r="K226" s="169">
        <f t="shared" si="3"/>
        <v>20523</v>
      </c>
      <c r="L226" s="68" t="str">
        <f>VLOOKUP($E226,'학교 주소'!$B$3:$D$500,2,FALSE())</f>
        <v>달성군</v>
      </c>
      <c r="M226" s="69" t="str">
        <f>VLOOKUP($E226,'학교 주소'!$B$3:$D$500,3,FALSE())</f>
        <v>대구광역시 달성군 다사읍 서재로7길 55 (다사읍)</v>
      </c>
      <c r="N226" s="166" t="s">
        <v>721</v>
      </c>
      <c r="O226" s="153" t="s">
        <v>722</v>
      </c>
    </row>
    <row r="227" spans="1:15" ht="20.100000000000001" customHeight="1">
      <c r="A227" s="72">
        <v>223</v>
      </c>
      <c r="B227" s="63">
        <v>219</v>
      </c>
      <c r="C227" s="64" t="s">
        <v>14</v>
      </c>
      <c r="D227" s="65" t="s">
        <v>9</v>
      </c>
      <c r="E227" s="66" t="s">
        <v>723</v>
      </c>
      <c r="F227" s="67" t="s">
        <v>237</v>
      </c>
      <c r="G227" s="168">
        <v>149</v>
      </c>
      <c r="H227" s="168">
        <v>0</v>
      </c>
      <c r="I227" s="168">
        <v>740</v>
      </c>
      <c r="J227" s="168">
        <v>10000</v>
      </c>
      <c r="K227" s="169">
        <f t="shared" si="3"/>
        <v>10889</v>
      </c>
      <c r="L227" s="68" t="str">
        <f>VLOOKUP($E227,'학교 주소'!$B$3:$D$500,2,FALSE())</f>
        <v>달성군</v>
      </c>
      <c r="M227" s="69" t="str">
        <f>VLOOKUP($E227,'학교 주소'!$B$3:$D$500,3,FALSE())</f>
        <v>대구광역시 달성군 다사읍 세천로 182-9 (다사읍)</v>
      </c>
      <c r="N227" s="166" t="s">
        <v>724</v>
      </c>
      <c r="O227" s="153" t="s">
        <v>725</v>
      </c>
    </row>
    <row r="228" spans="1:15" ht="20.100000000000001" customHeight="1">
      <c r="A228" s="72">
        <v>224</v>
      </c>
      <c r="B228" s="63">
        <v>220</v>
      </c>
      <c r="C228" s="64" t="s">
        <v>14</v>
      </c>
      <c r="D228" s="65" t="s">
        <v>9</v>
      </c>
      <c r="E228" s="66" t="s">
        <v>726</v>
      </c>
      <c r="F228" s="67" t="s">
        <v>632</v>
      </c>
      <c r="G228" s="168">
        <v>0</v>
      </c>
      <c r="H228" s="168">
        <v>0</v>
      </c>
      <c r="I228" s="168">
        <v>950</v>
      </c>
      <c r="J228" s="168">
        <v>54000</v>
      </c>
      <c r="K228" s="169">
        <f t="shared" si="3"/>
        <v>54950</v>
      </c>
      <c r="L228" s="68" t="str">
        <f>VLOOKUP($E228,'학교 주소'!$B$3:$D$500,2,FALSE())</f>
        <v>달성군</v>
      </c>
      <c r="M228" s="69" t="str">
        <f>VLOOKUP($E228,'학교 주소'!$B$3:$D$500,3,FALSE())</f>
        <v>대구광역시 달성군 구지면 국가산단대로66길 10 (구지면)</v>
      </c>
      <c r="N228" s="166" t="s">
        <v>727</v>
      </c>
      <c r="O228" s="153" t="s">
        <v>728</v>
      </c>
    </row>
    <row r="229" spans="1:15" ht="20.100000000000001" customHeight="1">
      <c r="A229" s="72">
        <v>225</v>
      </c>
      <c r="B229" s="63">
        <v>221</v>
      </c>
      <c r="C229" s="64" t="s">
        <v>14</v>
      </c>
      <c r="D229" s="65" t="s">
        <v>9</v>
      </c>
      <c r="E229" s="66" t="s">
        <v>729</v>
      </c>
      <c r="F229" s="67" t="s">
        <v>325</v>
      </c>
      <c r="G229" s="168">
        <v>1240</v>
      </c>
      <c r="H229" s="168">
        <v>0</v>
      </c>
      <c r="I229" s="168">
        <v>1600</v>
      </c>
      <c r="J229" s="168">
        <v>8000</v>
      </c>
      <c r="K229" s="169">
        <f t="shared" si="3"/>
        <v>10840</v>
      </c>
      <c r="L229" s="68" t="str">
        <f>VLOOKUP($E229,'학교 주소'!$B$3:$D$500,2,FALSE())</f>
        <v>달성군</v>
      </c>
      <c r="M229" s="69" t="str">
        <f>VLOOKUP($E229,'학교 주소'!$B$3:$D$500,3,FALSE())</f>
        <v>대구광역시 달성군 다사읍 대실역북로 93 , 대구왕선초등학교 (다사읍)</v>
      </c>
      <c r="N229" s="166" t="s">
        <v>730</v>
      </c>
      <c r="O229" s="153" t="s">
        <v>731</v>
      </c>
    </row>
    <row r="230" spans="1:15" ht="20.100000000000001" customHeight="1">
      <c r="A230" s="72">
        <v>226</v>
      </c>
      <c r="B230" s="63">
        <v>222</v>
      </c>
      <c r="C230" s="64" t="s">
        <v>14</v>
      </c>
      <c r="D230" s="65" t="s">
        <v>9</v>
      </c>
      <c r="E230" s="66" t="s">
        <v>732</v>
      </c>
      <c r="F230" s="67" t="s">
        <v>271</v>
      </c>
      <c r="G230" s="168">
        <v>0</v>
      </c>
      <c r="H230" s="168">
        <v>0</v>
      </c>
      <c r="I230" s="168">
        <v>350</v>
      </c>
      <c r="J230" s="168">
        <v>15000</v>
      </c>
      <c r="K230" s="169">
        <f t="shared" si="3"/>
        <v>15350</v>
      </c>
      <c r="L230" s="68" t="str">
        <f>VLOOKUP($E230,'학교 주소'!$B$3:$D$500,2,FALSE())</f>
        <v>달성군</v>
      </c>
      <c r="M230" s="69" t="str">
        <f>VLOOKUP($E230,'학교 주소'!$B$3:$D$500,3,FALSE())</f>
        <v>대구광역시 달성군 가창면 가창로221길 1 (가창면)</v>
      </c>
      <c r="N230" s="166" t="s">
        <v>733</v>
      </c>
      <c r="O230" s="153" t="s">
        <v>734</v>
      </c>
    </row>
    <row r="231" spans="1:15" ht="20.100000000000001" customHeight="1">
      <c r="A231" s="72">
        <v>227</v>
      </c>
      <c r="B231" s="63">
        <v>223</v>
      </c>
      <c r="C231" s="64" t="s">
        <v>14</v>
      </c>
      <c r="D231" s="65" t="s">
        <v>9</v>
      </c>
      <c r="E231" s="66" t="s">
        <v>735</v>
      </c>
      <c r="F231" s="67" t="s">
        <v>465</v>
      </c>
      <c r="G231" s="168">
        <v>0</v>
      </c>
      <c r="H231" s="168">
        <v>0</v>
      </c>
      <c r="I231" s="168">
        <v>0</v>
      </c>
      <c r="J231" s="168">
        <v>20000</v>
      </c>
      <c r="K231" s="169">
        <f t="shared" si="3"/>
        <v>20000</v>
      </c>
      <c r="L231" s="68" t="str">
        <f>VLOOKUP($E231,'학교 주소'!$B$3:$D$500,2,FALSE())</f>
        <v>달성군</v>
      </c>
      <c r="M231" s="69" t="str">
        <f>VLOOKUP($E231,'학교 주소'!$B$3:$D$500,3,FALSE())</f>
        <v>대구광역시 달성군 다사읍 죽곡1길 18 (다사읍,대구죽곡초등학교)</v>
      </c>
      <c r="N231" s="166" t="s">
        <v>736</v>
      </c>
      <c r="O231" s="153" t="s">
        <v>737</v>
      </c>
    </row>
    <row r="232" spans="1:15" ht="20.100000000000001" customHeight="1">
      <c r="A232" s="72">
        <v>228</v>
      </c>
      <c r="B232" s="63">
        <v>224</v>
      </c>
      <c r="C232" s="64" t="s">
        <v>14</v>
      </c>
      <c r="D232" s="65" t="s">
        <v>9</v>
      </c>
      <c r="E232" s="66" t="s">
        <v>738</v>
      </c>
      <c r="F232" s="67" t="s">
        <v>321</v>
      </c>
      <c r="G232" s="168">
        <v>0</v>
      </c>
      <c r="H232" s="168">
        <v>0</v>
      </c>
      <c r="I232" s="168">
        <v>600</v>
      </c>
      <c r="J232" s="168">
        <v>12000</v>
      </c>
      <c r="K232" s="169">
        <f t="shared" si="3"/>
        <v>12600</v>
      </c>
      <c r="L232" s="68" t="str">
        <f>VLOOKUP($E232,'학교 주소'!$B$3:$D$500,2,FALSE())</f>
        <v>달성군</v>
      </c>
      <c r="M232" s="69" t="str">
        <f>VLOOKUP($E232,'학교 주소'!$B$3:$D$500,3,FALSE())</f>
        <v>대구광역시 달성군 화원읍 비슬로 2580 (화원읍,대구화원초등학교)</v>
      </c>
      <c r="N232" s="166" t="s">
        <v>739</v>
      </c>
      <c r="O232" s="153" t="s">
        <v>740</v>
      </c>
    </row>
    <row r="233" spans="1:15" ht="20.100000000000001" customHeight="1">
      <c r="A233" s="72">
        <v>229</v>
      </c>
      <c r="B233" s="63">
        <v>225</v>
      </c>
      <c r="C233" s="64" t="s">
        <v>14</v>
      </c>
      <c r="D233" s="65" t="s">
        <v>10</v>
      </c>
      <c r="E233" s="66" t="s">
        <v>741</v>
      </c>
      <c r="F233" s="67" t="s">
        <v>309</v>
      </c>
      <c r="G233" s="168">
        <v>21600</v>
      </c>
      <c r="H233" s="168">
        <v>0</v>
      </c>
      <c r="I233" s="168">
        <v>400</v>
      </c>
      <c r="J233" s="168">
        <v>0</v>
      </c>
      <c r="K233" s="169">
        <f t="shared" si="3"/>
        <v>22000</v>
      </c>
      <c r="L233" s="68" t="str">
        <f>VLOOKUP($E233,'학교 주소'!$B$3:$D$500,2,FALSE())</f>
        <v>달성군</v>
      </c>
      <c r="M233" s="69" t="str">
        <f>VLOOKUP($E233,'학교 주소'!$B$3:$D$500,3,FALSE())</f>
        <v>대구광역시 달성군 가창면 원정길 2 (가창면, 가창중학교)</v>
      </c>
      <c r="N233" s="166" t="s">
        <v>742</v>
      </c>
      <c r="O233" s="153" t="s">
        <v>743</v>
      </c>
    </row>
    <row r="234" spans="1:15" ht="20.100000000000001" customHeight="1">
      <c r="A234" s="72">
        <v>230</v>
      </c>
      <c r="B234" s="63">
        <v>226</v>
      </c>
      <c r="C234" s="64" t="s">
        <v>14</v>
      </c>
      <c r="D234" s="65" t="s">
        <v>10</v>
      </c>
      <c r="E234" s="66" t="s">
        <v>744</v>
      </c>
      <c r="F234" s="67" t="s">
        <v>430</v>
      </c>
      <c r="G234" s="168">
        <v>9900</v>
      </c>
      <c r="H234" s="168">
        <v>0</v>
      </c>
      <c r="I234" s="168">
        <v>800</v>
      </c>
      <c r="J234" s="168">
        <v>24000</v>
      </c>
      <c r="K234" s="169">
        <f t="shared" si="3"/>
        <v>34700</v>
      </c>
      <c r="L234" s="68" t="str">
        <f>VLOOKUP($E234,'학교 주소'!$B$3:$D$500,2,FALSE())</f>
        <v>달성군</v>
      </c>
      <c r="M234" s="69" t="str">
        <f>VLOOKUP($E234,'학교 주소'!$B$3:$D$500,3,FALSE())</f>
        <v>대구광역시 달성군 구지면 국가산단대로66길 22 (구지면, 구지중학교)</v>
      </c>
      <c r="N234" s="166" t="s">
        <v>745</v>
      </c>
      <c r="O234" s="153" t="s">
        <v>746</v>
      </c>
    </row>
    <row r="235" spans="1:15" ht="20.100000000000001" customHeight="1">
      <c r="A235" s="72">
        <v>231</v>
      </c>
      <c r="B235" s="63">
        <v>227</v>
      </c>
      <c r="C235" s="64" t="s">
        <v>14</v>
      </c>
      <c r="D235" s="65" t="s">
        <v>10</v>
      </c>
      <c r="E235" s="66" t="s">
        <v>747</v>
      </c>
      <c r="F235" s="67" t="s">
        <v>248</v>
      </c>
      <c r="G235" s="168">
        <v>0</v>
      </c>
      <c r="H235" s="168">
        <v>0</v>
      </c>
      <c r="I235" s="168">
        <v>0</v>
      </c>
      <c r="J235" s="168">
        <v>9000</v>
      </c>
      <c r="K235" s="169">
        <f t="shared" si="3"/>
        <v>9000</v>
      </c>
      <c r="L235" s="68" t="str">
        <f>VLOOKUP($E235,'학교 주소'!$B$3:$D$500,2,FALSE())</f>
        <v>달성군</v>
      </c>
      <c r="M235" s="69" t="str">
        <f>VLOOKUP($E235,'학교 주소'!$B$3:$D$500,3,FALSE())</f>
        <v>대구광역시 달성군 다사읍 매곡로2길 8-5 (다사읍,다사중학교)</v>
      </c>
      <c r="N235" s="166" t="s">
        <v>748</v>
      </c>
      <c r="O235" s="153" t="s">
        <v>749</v>
      </c>
    </row>
    <row r="236" spans="1:15" ht="20.100000000000001" customHeight="1">
      <c r="A236" s="72">
        <v>232</v>
      </c>
      <c r="B236" s="63">
        <v>228</v>
      </c>
      <c r="C236" s="64" t="s">
        <v>14</v>
      </c>
      <c r="D236" s="65" t="s">
        <v>10</v>
      </c>
      <c r="E236" s="66" t="s">
        <v>750</v>
      </c>
      <c r="F236" s="67" t="s">
        <v>339</v>
      </c>
      <c r="G236" s="168">
        <v>0</v>
      </c>
      <c r="H236" s="168">
        <v>0</v>
      </c>
      <c r="I236" s="168">
        <v>1750</v>
      </c>
      <c r="J236" s="168">
        <v>6550</v>
      </c>
      <c r="K236" s="169">
        <f t="shared" si="3"/>
        <v>8300</v>
      </c>
      <c r="L236" s="68" t="str">
        <f>VLOOKUP($E236,'학교 주소'!$B$3:$D$500,2,FALSE())</f>
        <v>달성군</v>
      </c>
      <c r="M236" s="69" t="str">
        <f>VLOOKUP($E236,'학교 주소'!$B$3:$D$500,3,FALSE())</f>
        <v>대구광역시 달성군 다사읍 대실역북로 83 (다사읍, 왕선중학교)</v>
      </c>
      <c r="N236" s="166" t="s">
        <v>751</v>
      </c>
      <c r="O236" s="153" t="s">
        <v>752</v>
      </c>
    </row>
    <row r="237" spans="1:15" ht="20.100000000000001" customHeight="1">
      <c r="A237" s="72">
        <v>233</v>
      </c>
      <c r="B237" s="63">
        <v>229</v>
      </c>
      <c r="C237" s="64" t="s">
        <v>14</v>
      </c>
      <c r="D237" s="65" t="s">
        <v>10</v>
      </c>
      <c r="E237" s="66" t="s">
        <v>753</v>
      </c>
      <c r="F237" s="67" t="s">
        <v>754</v>
      </c>
      <c r="G237" s="168">
        <v>0</v>
      </c>
      <c r="H237" s="168">
        <v>0</v>
      </c>
      <c r="I237" s="168">
        <v>1000</v>
      </c>
      <c r="J237" s="168">
        <v>18000</v>
      </c>
      <c r="K237" s="169">
        <f t="shared" si="3"/>
        <v>19000</v>
      </c>
      <c r="L237" s="68" t="str">
        <f>VLOOKUP($E237,'학교 주소'!$B$3:$D$500,2,FALSE())</f>
        <v>달성군</v>
      </c>
      <c r="M237" s="69" t="str">
        <f>VLOOKUP($E237,'학교 주소'!$B$3:$D$500,3,FALSE())</f>
        <v>대구광역시 달성군 유가읍 테크노북로6길 10 (유가읍)</v>
      </c>
      <c r="N237" s="166" t="s">
        <v>755</v>
      </c>
      <c r="O237" s="153" t="s">
        <v>756</v>
      </c>
    </row>
    <row r="238" spans="1:15" ht="20.100000000000001" customHeight="1">
      <c r="A238" s="72">
        <v>234</v>
      </c>
      <c r="B238" s="63">
        <v>230</v>
      </c>
      <c r="C238" s="64" t="s">
        <v>14</v>
      </c>
      <c r="D238" s="65" t="s">
        <v>10</v>
      </c>
      <c r="E238" s="66" t="s">
        <v>757</v>
      </c>
      <c r="F238" s="67" t="s">
        <v>252</v>
      </c>
      <c r="G238" s="168">
        <v>0</v>
      </c>
      <c r="H238" s="168">
        <v>0</v>
      </c>
      <c r="I238" s="168">
        <v>886</v>
      </c>
      <c r="J238" s="168">
        <v>8000</v>
      </c>
      <c r="K238" s="169">
        <f t="shared" si="3"/>
        <v>8886</v>
      </c>
      <c r="L238" s="68" t="str">
        <f>VLOOKUP($E238,'학교 주소'!$B$3:$D$500,2,FALSE())</f>
        <v>달성군</v>
      </c>
      <c r="M238" s="69" t="str">
        <f>VLOOKUP($E238,'학교 주소'!$B$3:$D$500,3,FALSE())</f>
        <v>대구광역시 달성군 화원읍 성암로 48 (화원읍, 화원중학교)</v>
      </c>
      <c r="N238" s="166" t="s">
        <v>758</v>
      </c>
      <c r="O238" s="153" t="s">
        <v>759</v>
      </c>
    </row>
    <row r="239" spans="1:15" ht="20.100000000000001" customHeight="1" thickBot="1">
      <c r="A239" s="72">
        <v>235</v>
      </c>
      <c r="B239" s="154">
        <v>231</v>
      </c>
      <c r="C239" s="155" t="s">
        <v>15</v>
      </c>
      <c r="D239" s="156" t="s">
        <v>9</v>
      </c>
      <c r="E239" s="157" t="s">
        <v>760</v>
      </c>
      <c r="F239" s="158" t="s">
        <v>761</v>
      </c>
      <c r="G239" s="170">
        <v>0</v>
      </c>
      <c r="H239" s="170">
        <v>21400</v>
      </c>
      <c r="I239" s="170">
        <v>0</v>
      </c>
      <c r="J239" s="170">
        <v>0</v>
      </c>
      <c r="K239" s="171">
        <f t="shared" si="3"/>
        <v>21400</v>
      </c>
      <c r="L239" s="159" t="str">
        <f>VLOOKUP($E239,'학교 주소'!$B$3:$D$500,2,FALSE())</f>
        <v>군위군</v>
      </c>
      <c r="M239" s="160" t="str">
        <f>VLOOKUP($E239,'학교 주소'!$B$3:$D$500,3,FALSE())</f>
        <v>대구광역시 군위군 효령면 치산효령로 2386 (대구부계초등학교 효령캠퍼스)</v>
      </c>
      <c r="N239" s="167" t="s">
        <v>762</v>
      </c>
      <c r="O239" s="161" t="s">
        <v>763</v>
      </c>
    </row>
    <row r="240" spans="1:15" ht="16.5" customHeight="1">
      <c r="G240" s="41">
        <f>COUNTIF(G37:G239,"&gt;0")</f>
        <v>118</v>
      </c>
      <c r="H240" s="41">
        <f t="shared" ref="H240:J240" si="4">COUNTIF(H37:H239,"&gt;0")</f>
        <v>1</v>
      </c>
      <c r="I240" s="41">
        <f t="shared" si="4"/>
        <v>130</v>
      </c>
      <c r="J240" s="41">
        <f t="shared" si="4"/>
        <v>181</v>
      </c>
    </row>
  </sheetData>
  <autoFilter ref="A8:O8" xr:uid="{00000000-0001-0000-0100-000000000000}"/>
  <mergeCells count="14">
    <mergeCell ref="N7:O7"/>
    <mergeCell ref="B2:O2"/>
    <mergeCell ref="M6:O6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M7"/>
  </mergeCells>
  <phoneticPr fontId="28" type="noConversion"/>
  <dataValidations disablePrompts="1" count="1">
    <dataValidation allowBlank="1" showInputMessage="1" sqref="D101:J121 D135:J220" xr:uid="{00000000-0002-0000-0100-000000000000}">
      <formula1>0</formula1>
      <formula2>0</formula2>
    </dataValidation>
  </dataValidations>
  <printOptions horizontalCentered="1"/>
  <pageMargins left="0.23611111111111099" right="0.23611111111111099" top="0.39374999999999999" bottom="0.39374999999999999" header="0.511811023622047" footer="0.511811023622047"/>
  <pageSetup paperSize="8" scale="60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931"/>
  <sheetViews>
    <sheetView zoomScale="85" zoomScaleNormal="85" workbookViewId="0">
      <pane ySplit="4" topLeftCell="A5" activePane="bottomLeft" state="frozen"/>
      <selection activeCell="M15" sqref="M15"/>
      <selection pane="bottomLeft" activeCell="E13" sqref="E13"/>
    </sheetView>
  </sheetViews>
  <sheetFormatPr defaultColWidth="8.5" defaultRowHeight="20.25"/>
  <cols>
    <col min="1" max="1" width="7.625" style="86" customWidth="1"/>
    <col min="2" max="2" width="6.25" style="86" customWidth="1"/>
    <col min="3" max="3" width="19.375" style="101" customWidth="1"/>
    <col min="4" max="4" width="8.125" style="86" customWidth="1"/>
    <col min="5" max="5" width="35.375" style="86" customWidth="1"/>
    <col min="6" max="6" width="28.25" style="86" bestFit="1" customWidth="1"/>
    <col min="7" max="7" width="16.25" style="86" bestFit="1" customWidth="1"/>
    <col min="8" max="8" width="11.625" style="86" customWidth="1"/>
    <col min="9" max="16384" width="8.5" style="85"/>
  </cols>
  <sheetData>
    <row r="1" spans="1:8" ht="9" customHeight="1" thickBot="1"/>
    <row r="2" spans="1:8" ht="39" customHeight="1" thickBot="1">
      <c r="A2" s="233" t="s">
        <v>2564</v>
      </c>
      <c r="B2" s="234"/>
      <c r="C2" s="235"/>
      <c r="D2" s="235"/>
      <c r="E2" s="235"/>
      <c r="F2" s="235"/>
      <c r="G2" s="235"/>
      <c r="H2" s="236"/>
    </row>
    <row r="3" spans="1:8" ht="21" thickBot="1">
      <c r="F3" s="87" t="s">
        <v>7</v>
      </c>
      <c r="G3" s="88">
        <f>SUM(G5:G1845)</f>
        <v>230</v>
      </c>
      <c r="H3" s="88">
        <f>SUM(F5:F1845)</f>
        <v>1696076</v>
      </c>
    </row>
    <row r="4" spans="1:8" ht="30" customHeight="1" thickBot="1">
      <c r="A4" s="150" t="s">
        <v>764</v>
      </c>
      <c r="B4" s="151" t="s">
        <v>1</v>
      </c>
      <c r="C4" s="151" t="s">
        <v>33</v>
      </c>
      <c r="D4" s="151" t="s">
        <v>765</v>
      </c>
      <c r="E4" s="151" t="s">
        <v>766</v>
      </c>
      <c r="F4" s="151" t="s">
        <v>2318</v>
      </c>
      <c r="G4" s="151" t="s">
        <v>2551</v>
      </c>
      <c r="H4" s="152" t="s">
        <v>2319</v>
      </c>
    </row>
    <row r="5" spans="1:8">
      <c r="A5" s="223" t="s">
        <v>16</v>
      </c>
      <c r="B5" s="213" t="s">
        <v>19</v>
      </c>
      <c r="C5" s="195" t="s">
        <v>42</v>
      </c>
      <c r="D5" s="134">
        <v>1</v>
      </c>
      <c r="E5" s="135" t="s">
        <v>2320</v>
      </c>
      <c r="F5" s="136">
        <v>800</v>
      </c>
      <c r="G5" s="114"/>
      <c r="H5" s="198">
        <f>SUMIF(C:C,"대구창의융합교육원",F:F)</f>
        <v>3930</v>
      </c>
    </row>
    <row r="6" spans="1:8">
      <c r="A6" s="224" t="s">
        <v>16</v>
      </c>
      <c r="B6" s="214" t="s">
        <v>19</v>
      </c>
      <c r="C6" s="196" t="str">
        <f t="shared" ref="C6:C20" si="0">C5</f>
        <v>대구창의융합교육원</v>
      </c>
      <c r="D6" s="89">
        <v>2</v>
      </c>
      <c r="E6" s="92" t="s">
        <v>767</v>
      </c>
      <c r="F6" s="80">
        <v>1200</v>
      </c>
      <c r="G6" s="82"/>
      <c r="H6" s="199"/>
    </row>
    <row r="7" spans="1:8">
      <c r="A7" s="224" t="s">
        <v>16</v>
      </c>
      <c r="B7" s="214" t="s">
        <v>19</v>
      </c>
      <c r="C7" s="196" t="str">
        <f t="shared" si="0"/>
        <v>대구창의융합교육원</v>
      </c>
      <c r="D7" s="89">
        <v>3</v>
      </c>
      <c r="E7" s="92" t="s">
        <v>768</v>
      </c>
      <c r="F7" s="80">
        <v>700</v>
      </c>
      <c r="G7" s="82"/>
      <c r="H7" s="199"/>
    </row>
    <row r="8" spans="1:8">
      <c r="A8" s="224" t="s">
        <v>16</v>
      </c>
      <c r="B8" s="214" t="s">
        <v>19</v>
      </c>
      <c r="C8" s="196" t="str">
        <f t="shared" si="0"/>
        <v>대구창의융합교육원</v>
      </c>
      <c r="D8" s="89">
        <v>4</v>
      </c>
      <c r="E8" s="92" t="s">
        <v>769</v>
      </c>
      <c r="F8" s="80">
        <v>200</v>
      </c>
      <c r="G8" s="82"/>
      <c r="H8" s="199"/>
    </row>
    <row r="9" spans="1:8">
      <c r="A9" s="224" t="s">
        <v>16</v>
      </c>
      <c r="B9" s="214" t="s">
        <v>19</v>
      </c>
      <c r="C9" s="196" t="str">
        <f t="shared" si="0"/>
        <v>대구창의융합교육원</v>
      </c>
      <c r="D9" s="89">
        <v>5</v>
      </c>
      <c r="E9" s="92" t="s">
        <v>770</v>
      </c>
      <c r="F9" s="80">
        <v>20</v>
      </c>
      <c r="G9" s="82"/>
      <c r="H9" s="199"/>
    </row>
    <row r="10" spans="1:8">
      <c r="A10" s="224" t="s">
        <v>16</v>
      </c>
      <c r="B10" s="214" t="s">
        <v>19</v>
      </c>
      <c r="C10" s="196" t="str">
        <f t="shared" si="0"/>
        <v>대구창의융합교육원</v>
      </c>
      <c r="D10" s="89">
        <v>6</v>
      </c>
      <c r="E10" s="92" t="s">
        <v>771</v>
      </c>
      <c r="F10" s="80">
        <v>10</v>
      </c>
      <c r="G10" s="82"/>
      <c r="H10" s="199"/>
    </row>
    <row r="11" spans="1:8">
      <c r="A11" s="224" t="s">
        <v>16</v>
      </c>
      <c r="B11" s="214" t="s">
        <v>19</v>
      </c>
      <c r="C11" s="196" t="str">
        <f t="shared" si="0"/>
        <v>대구창의융합교육원</v>
      </c>
      <c r="D11" s="89">
        <v>7</v>
      </c>
      <c r="E11" s="92" t="s">
        <v>772</v>
      </c>
      <c r="F11" s="80">
        <v>100</v>
      </c>
      <c r="G11" s="82"/>
      <c r="H11" s="199"/>
    </row>
    <row r="12" spans="1:8">
      <c r="A12" s="224" t="s">
        <v>16</v>
      </c>
      <c r="B12" s="214" t="s">
        <v>19</v>
      </c>
      <c r="C12" s="196" t="str">
        <f t="shared" si="0"/>
        <v>대구창의융합교육원</v>
      </c>
      <c r="D12" s="89">
        <v>8</v>
      </c>
      <c r="E12" s="92" t="s">
        <v>773</v>
      </c>
      <c r="F12" s="80">
        <v>100</v>
      </c>
      <c r="G12" s="82"/>
      <c r="H12" s="199"/>
    </row>
    <row r="13" spans="1:8">
      <c r="A13" s="224" t="s">
        <v>16</v>
      </c>
      <c r="B13" s="214" t="s">
        <v>19</v>
      </c>
      <c r="C13" s="196" t="str">
        <f t="shared" si="0"/>
        <v>대구창의융합교육원</v>
      </c>
      <c r="D13" s="89">
        <v>9</v>
      </c>
      <c r="E13" s="92" t="s">
        <v>774</v>
      </c>
      <c r="F13" s="80">
        <v>100</v>
      </c>
      <c r="G13" s="82"/>
      <c r="H13" s="199"/>
    </row>
    <row r="14" spans="1:8">
      <c r="A14" s="224" t="s">
        <v>16</v>
      </c>
      <c r="B14" s="214" t="s">
        <v>19</v>
      </c>
      <c r="C14" s="196" t="str">
        <f t="shared" si="0"/>
        <v>대구창의융합교육원</v>
      </c>
      <c r="D14" s="89">
        <v>10</v>
      </c>
      <c r="E14" s="92" t="s">
        <v>775</v>
      </c>
      <c r="F14" s="80">
        <v>100</v>
      </c>
      <c r="G14" s="82"/>
      <c r="H14" s="199"/>
    </row>
    <row r="15" spans="1:8">
      <c r="A15" s="224" t="s">
        <v>16</v>
      </c>
      <c r="B15" s="214" t="s">
        <v>19</v>
      </c>
      <c r="C15" s="196" t="str">
        <f t="shared" si="0"/>
        <v>대구창의융합교육원</v>
      </c>
      <c r="D15" s="89">
        <v>11</v>
      </c>
      <c r="E15" s="92" t="s">
        <v>776</v>
      </c>
      <c r="F15" s="80">
        <v>100</v>
      </c>
      <c r="G15" s="82"/>
      <c r="H15" s="199"/>
    </row>
    <row r="16" spans="1:8">
      <c r="A16" s="224" t="s">
        <v>16</v>
      </c>
      <c r="B16" s="214" t="s">
        <v>19</v>
      </c>
      <c r="C16" s="196" t="str">
        <f t="shared" si="0"/>
        <v>대구창의융합교육원</v>
      </c>
      <c r="D16" s="89">
        <v>12</v>
      </c>
      <c r="E16" s="92" t="s">
        <v>777</v>
      </c>
      <c r="F16" s="80">
        <v>100</v>
      </c>
      <c r="G16" s="82"/>
      <c r="H16" s="199"/>
    </row>
    <row r="17" spans="1:8">
      <c r="A17" s="224" t="s">
        <v>16</v>
      </c>
      <c r="B17" s="214" t="s">
        <v>19</v>
      </c>
      <c r="C17" s="196" t="str">
        <f t="shared" si="0"/>
        <v>대구창의융합교육원</v>
      </c>
      <c r="D17" s="89">
        <v>13</v>
      </c>
      <c r="E17" s="92" t="s">
        <v>778</v>
      </c>
      <c r="F17" s="80">
        <v>100</v>
      </c>
      <c r="G17" s="82"/>
      <c r="H17" s="199"/>
    </row>
    <row r="18" spans="1:8">
      <c r="A18" s="224" t="s">
        <v>16</v>
      </c>
      <c r="B18" s="214" t="s">
        <v>19</v>
      </c>
      <c r="C18" s="196" t="str">
        <f t="shared" si="0"/>
        <v>대구창의융합교육원</v>
      </c>
      <c r="D18" s="89">
        <v>14</v>
      </c>
      <c r="E18" s="92" t="s">
        <v>779</v>
      </c>
      <c r="F18" s="80">
        <v>100</v>
      </c>
      <c r="G18" s="82"/>
      <c r="H18" s="199"/>
    </row>
    <row r="19" spans="1:8">
      <c r="A19" s="224" t="s">
        <v>16</v>
      </c>
      <c r="B19" s="214" t="s">
        <v>19</v>
      </c>
      <c r="C19" s="196" t="str">
        <f t="shared" si="0"/>
        <v>대구창의융합교육원</v>
      </c>
      <c r="D19" s="89">
        <v>15</v>
      </c>
      <c r="E19" s="92" t="s">
        <v>780</v>
      </c>
      <c r="F19" s="80">
        <v>100</v>
      </c>
      <c r="G19" s="82"/>
      <c r="H19" s="199"/>
    </row>
    <row r="20" spans="1:8" ht="21" thickBot="1">
      <c r="A20" s="225" t="s">
        <v>16</v>
      </c>
      <c r="B20" s="215" t="s">
        <v>19</v>
      </c>
      <c r="C20" s="197" t="str">
        <f t="shared" si="0"/>
        <v>대구창의융합교육원</v>
      </c>
      <c r="D20" s="137">
        <v>16</v>
      </c>
      <c r="E20" s="138" t="s">
        <v>781</v>
      </c>
      <c r="F20" s="139">
        <v>100</v>
      </c>
      <c r="G20" s="140"/>
      <c r="H20" s="200"/>
    </row>
    <row r="21" spans="1:8">
      <c r="A21" s="226" t="s">
        <v>16</v>
      </c>
      <c r="B21" s="216" t="s">
        <v>17</v>
      </c>
      <c r="C21" s="201" t="s">
        <v>48</v>
      </c>
      <c r="D21" s="97">
        <v>1</v>
      </c>
      <c r="E21" s="132" t="s">
        <v>782</v>
      </c>
      <c r="F21" s="133">
        <v>101</v>
      </c>
      <c r="G21" s="110"/>
      <c r="H21" s="203">
        <f>SUMIF(C:C,"강북고등학교",F:F)</f>
        <v>65521</v>
      </c>
    </row>
    <row r="22" spans="1:8">
      <c r="A22" s="224" t="s">
        <v>16</v>
      </c>
      <c r="B22" s="214" t="s">
        <v>17</v>
      </c>
      <c r="C22" s="196" t="str">
        <f t="shared" ref="C22:C53" si="1">C21</f>
        <v>강북고등학교</v>
      </c>
      <c r="D22" s="89">
        <v>2</v>
      </c>
      <c r="E22" s="92" t="s">
        <v>783</v>
      </c>
      <c r="F22" s="80">
        <v>462</v>
      </c>
      <c r="G22" s="82"/>
      <c r="H22" s="204"/>
    </row>
    <row r="23" spans="1:8">
      <c r="A23" s="224" t="s">
        <v>16</v>
      </c>
      <c r="B23" s="214" t="s">
        <v>17</v>
      </c>
      <c r="C23" s="196" t="str">
        <f t="shared" si="1"/>
        <v>강북고등학교</v>
      </c>
      <c r="D23" s="89">
        <v>3</v>
      </c>
      <c r="E23" s="92" t="s">
        <v>784</v>
      </c>
      <c r="F23" s="80">
        <v>197</v>
      </c>
      <c r="G23" s="82"/>
      <c r="H23" s="204"/>
    </row>
    <row r="24" spans="1:8">
      <c r="A24" s="224" t="s">
        <v>16</v>
      </c>
      <c r="B24" s="214" t="s">
        <v>17</v>
      </c>
      <c r="C24" s="196" t="str">
        <f t="shared" si="1"/>
        <v>강북고등학교</v>
      </c>
      <c r="D24" s="89">
        <v>4</v>
      </c>
      <c r="E24" s="92" t="s">
        <v>785</v>
      </c>
      <c r="F24" s="80">
        <v>358</v>
      </c>
      <c r="G24" s="82"/>
      <c r="H24" s="204"/>
    </row>
    <row r="25" spans="1:8">
      <c r="A25" s="224" t="s">
        <v>16</v>
      </c>
      <c r="B25" s="214" t="s">
        <v>17</v>
      </c>
      <c r="C25" s="196" t="str">
        <f t="shared" si="1"/>
        <v>강북고등학교</v>
      </c>
      <c r="D25" s="89">
        <v>5</v>
      </c>
      <c r="E25" s="92" t="s">
        <v>786</v>
      </c>
      <c r="F25" s="80">
        <v>532</v>
      </c>
      <c r="G25" s="82"/>
      <c r="H25" s="204"/>
    </row>
    <row r="26" spans="1:8">
      <c r="A26" s="224" t="s">
        <v>16</v>
      </c>
      <c r="B26" s="214" t="s">
        <v>17</v>
      </c>
      <c r="C26" s="196" t="str">
        <f t="shared" si="1"/>
        <v>강북고등학교</v>
      </c>
      <c r="D26" s="89">
        <v>6</v>
      </c>
      <c r="E26" s="92" t="s">
        <v>787</v>
      </c>
      <c r="F26" s="80">
        <v>324</v>
      </c>
      <c r="G26" s="82"/>
      <c r="H26" s="204"/>
    </row>
    <row r="27" spans="1:8">
      <c r="A27" s="224" t="s">
        <v>16</v>
      </c>
      <c r="B27" s="214" t="s">
        <v>17</v>
      </c>
      <c r="C27" s="196" t="str">
        <f t="shared" si="1"/>
        <v>강북고등학교</v>
      </c>
      <c r="D27" s="89">
        <v>7</v>
      </c>
      <c r="E27" s="92" t="s">
        <v>788</v>
      </c>
      <c r="F27" s="80">
        <v>206</v>
      </c>
      <c r="G27" s="82"/>
      <c r="H27" s="204"/>
    </row>
    <row r="28" spans="1:8">
      <c r="A28" s="224" t="s">
        <v>16</v>
      </c>
      <c r="B28" s="214" t="s">
        <v>17</v>
      </c>
      <c r="C28" s="196" t="str">
        <f t="shared" si="1"/>
        <v>강북고등학교</v>
      </c>
      <c r="D28" s="89">
        <v>8</v>
      </c>
      <c r="E28" s="92" t="s">
        <v>789</v>
      </c>
      <c r="F28" s="80">
        <v>125</v>
      </c>
      <c r="G28" s="82"/>
      <c r="H28" s="204"/>
    </row>
    <row r="29" spans="1:8">
      <c r="A29" s="224" t="s">
        <v>16</v>
      </c>
      <c r="B29" s="214" t="s">
        <v>17</v>
      </c>
      <c r="C29" s="196" t="str">
        <f t="shared" si="1"/>
        <v>강북고등학교</v>
      </c>
      <c r="D29" s="89">
        <v>9</v>
      </c>
      <c r="E29" s="92" t="s">
        <v>790</v>
      </c>
      <c r="F29" s="80">
        <v>185</v>
      </c>
      <c r="G29" s="82"/>
      <c r="H29" s="204"/>
    </row>
    <row r="30" spans="1:8">
      <c r="A30" s="224" t="s">
        <v>16</v>
      </c>
      <c r="B30" s="214" t="s">
        <v>17</v>
      </c>
      <c r="C30" s="196" t="str">
        <f t="shared" si="1"/>
        <v>강북고등학교</v>
      </c>
      <c r="D30" s="89">
        <v>10</v>
      </c>
      <c r="E30" s="92" t="s">
        <v>791</v>
      </c>
      <c r="F30" s="80">
        <v>122</v>
      </c>
      <c r="G30" s="82"/>
      <c r="H30" s="204"/>
    </row>
    <row r="31" spans="1:8">
      <c r="A31" s="224" t="s">
        <v>16</v>
      </c>
      <c r="B31" s="214" t="s">
        <v>17</v>
      </c>
      <c r="C31" s="196" t="str">
        <f t="shared" si="1"/>
        <v>강북고등학교</v>
      </c>
      <c r="D31" s="89">
        <v>11</v>
      </c>
      <c r="E31" s="92" t="s">
        <v>790</v>
      </c>
      <c r="F31" s="80">
        <v>195</v>
      </c>
      <c r="G31" s="82"/>
      <c r="H31" s="204"/>
    </row>
    <row r="32" spans="1:8">
      <c r="A32" s="224" t="s">
        <v>16</v>
      </c>
      <c r="B32" s="214" t="s">
        <v>17</v>
      </c>
      <c r="C32" s="196" t="str">
        <f t="shared" si="1"/>
        <v>강북고등학교</v>
      </c>
      <c r="D32" s="89">
        <v>12</v>
      </c>
      <c r="E32" s="92" t="s">
        <v>792</v>
      </c>
      <c r="F32" s="80">
        <v>127</v>
      </c>
      <c r="G32" s="82"/>
      <c r="H32" s="204"/>
    </row>
    <row r="33" spans="1:8">
      <c r="A33" s="224" t="s">
        <v>16</v>
      </c>
      <c r="B33" s="214" t="s">
        <v>17</v>
      </c>
      <c r="C33" s="196" t="str">
        <f t="shared" si="1"/>
        <v>강북고등학교</v>
      </c>
      <c r="D33" s="89">
        <v>13</v>
      </c>
      <c r="E33" s="92" t="s">
        <v>793</v>
      </c>
      <c r="F33" s="80">
        <v>506</v>
      </c>
      <c r="G33" s="82"/>
      <c r="H33" s="204"/>
    </row>
    <row r="34" spans="1:8">
      <c r="A34" s="224" t="s">
        <v>16</v>
      </c>
      <c r="B34" s="214" t="s">
        <v>17</v>
      </c>
      <c r="C34" s="196" t="str">
        <f t="shared" si="1"/>
        <v>강북고등학교</v>
      </c>
      <c r="D34" s="89">
        <v>14</v>
      </c>
      <c r="E34" s="92" t="s">
        <v>794</v>
      </c>
      <c r="F34" s="80">
        <v>346</v>
      </c>
      <c r="G34" s="82"/>
      <c r="H34" s="204"/>
    </row>
    <row r="35" spans="1:8">
      <c r="A35" s="224" t="s">
        <v>16</v>
      </c>
      <c r="B35" s="214" t="s">
        <v>17</v>
      </c>
      <c r="C35" s="196" t="str">
        <f t="shared" si="1"/>
        <v>강북고등학교</v>
      </c>
      <c r="D35" s="89">
        <v>15</v>
      </c>
      <c r="E35" s="92" t="s">
        <v>795</v>
      </c>
      <c r="F35" s="80">
        <v>381</v>
      </c>
      <c r="G35" s="82"/>
      <c r="H35" s="204"/>
    </row>
    <row r="36" spans="1:8">
      <c r="A36" s="224" t="s">
        <v>16</v>
      </c>
      <c r="B36" s="214" t="s">
        <v>17</v>
      </c>
      <c r="C36" s="196" t="str">
        <f t="shared" si="1"/>
        <v>강북고등학교</v>
      </c>
      <c r="D36" s="89">
        <v>16</v>
      </c>
      <c r="E36" s="92" t="s">
        <v>788</v>
      </c>
      <c r="F36" s="80">
        <v>598</v>
      </c>
      <c r="G36" s="82"/>
      <c r="H36" s="204"/>
    </row>
    <row r="37" spans="1:8">
      <c r="A37" s="224" t="s">
        <v>16</v>
      </c>
      <c r="B37" s="214" t="s">
        <v>17</v>
      </c>
      <c r="C37" s="196" t="str">
        <f t="shared" si="1"/>
        <v>강북고등학교</v>
      </c>
      <c r="D37" s="89">
        <v>17</v>
      </c>
      <c r="E37" s="92" t="s">
        <v>796</v>
      </c>
      <c r="F37" s="80">
        <v>887</v>
      </c>
      <c r="G37" s="82"/>
      <c r="H37" s="204"/>
    </row>
    <row r="38" spans="1:8">
      <c r="A38" s="224" t="s">
        <v>16</v>
      </c>
      <c r="B38" s="214" t="s">
        <v>17</v>
      </c>
      <c r="C38" s="196" t="str">
        <f t="shared" si="1"/>
        <v>강북고등학교</v>
      </c>
      <c r="D38" s="89">
        <v>18</v>
      </c>
      <c r="E38" s="92" t="s">
        <v>797</v>
      </c>
      <c r="F38" s="80">
        <v>562</v>
      </c>
      <c r="G38" s="82"/>
      <c r="H38" s="204"/>
    </row>
    <row r="39" spans="1:8">
      <c r="A39" s="224" t="s">
        <v>16</v>
      </c>
      <c r="B39" s="214" t="s">
        <v>17</v>
      </c>
      <c r="C39" s="196" t="str">
        <f t="shared" si="1"/>
        <v>강북고등학교</v>
      </c>
      <c r="D39" s="89">
        <v>19</v>
      </c>
      <c r="E39" s="92" t="s">
        <v>798</v>
      </c>
      <c r="F39" s="80">
        <v>561</v>
      </c>
      <c r="G39" s="82"/>
      <c r="H39" s="204"/>
    </row>
    <row r="40" spans="1:8">
      <c r="A40" s="224" t="s">
        <v>16</v>
      </c>
      <c r="B40" s="214" t="s">
        <v>17</v>
      </c>
      <c r="C40" s="196" t="str">
        <f t="shared" si="1"/>
        <v>강북고등학교</v>
      </c>
      <c r="D40" s="89">
        <v>20</v>
      </c>
      <c r="E40" s="92" t="s">
        <v>799</v>
      </c>
      <c r="F40" s="80">
        <v>513</v>
      </c>
      <c r="G40" s="82"/>
      <c r="H40" s="204"/>
    </row>
    <row r="41" spans="1:8">
      <c r="A41" s="224" t="s">
        <v>16</v>
      </c>
      <c r="B41" s="214" t="s">
        <v>17</v>
      </c>
      <c r="C41" s="196" t="str">
        <f t="shared" si="1"/>
        <v>강북고등학교</v>
      </c>
      <c r="D41" s="89">
        <v>21</v>
      </c>
      <c r="E41" s="92" t="s">
        <v>781</v>
      </c>
      <c r="F41" s="80">
        <v>263</v>
      </c>
      <c r="G41" s="82"/>
      <c r="H41" s="204"/>
    </row>
    <row r="42" spans="1:8">
      <c r="A42" s="224" t="s">
        <v>16</v>
      </c>
      <c r="B42" s="214" t="s">
        <v>17</v>
      </c>
      <c r="C42" s="196" t="str">
        <f t="shared" si="1"/>
        <v>강북고등학교</v>
      </c>
      <c r="D42" s="89">
        <v>22</v>
      </c>
      <c r="E42" s="92" t="s">
        <v>800</v>
      </c>
      <c r="F42" s="80">
        <v>588</v>
      </c>
      <c r="G42" s="82"/>
      <c r="H42" s="204"/>
    </row>
    <row r="43" spans="1:8">
      <c r="A43" s="224" t="s">
        <v>16</v>
      </c>
      <c r="B43" s="214" t="s">
        <v>17</v>
      </c>
      <c r="C43" s="196" t="str">
        <f t="shared" si="1"/>
        <v>강북고등학교</v>
      </c>
      <c r="D43" s="89">
        <v>23</v>
      </c>
      <c r="E43" s="92" t="s">
        <v>801</v>
      </c>
      <c r="F43" s="80">
        <v>120</v>
      </c>
      <c r="G43" s="82"/>
      <c r="H43" s="204"/>
    </row>
    <row r="44" spans="1:8">
      <c r="A44" s="224" t="s">
        <v>16</v>
      </c>
      <c r="B44" s="214" t="s">
        <v>17</v>
      </c>
      <c r="C44" s="196" t="str">
        <f t="shared" si="1"/>
        <v>강북고등학교</v>
      </c>
      <c r="D44" s="89">
        <v>24</v>
      </c>
      <c r="E44" s="92" t="s">
        <v>801</v>
      </c>
      <c r="F44" s="80">
        <v>419</v>
      </c>
      <c r="G44" s="82"/>
      <c r="H44" s="204"/>
    </row>
    <row r="45" spans="1:8">
      <c r="A45" s="224" t="s">
        <v>16</v>
      </c>
      <c r="B45" s="214" t="s">
        <v>17</v>
      </c>
      <c r="C45" s="196" t="str">
        <f t="shared" si="1"/>
        <v>강북고등학교</v>
      </c>
      <c r="D45" s="89">
        <v>25</v>
      </c>
      <c r="E45" s="92" t="s">
        <v>802</v>
      </c>
      <c r="F45" s="80">
        <v>452</v>
      </c>
      <c r="G45" s="82"/>
      <c r="H45" s="204"/>
    </row>
    <row r="46" spans="1:8">
      <c r="A46" s="224" t="s">
        <v>16</v>
      </c>
      <c r="B46" s="214" t="s">
        <v>17</v>
      </c>
      <c r="C46" s="196" t="str">
        <f t="shared" si="1"/>
        <v>강북고등학교</v>
      </c>
      <c r="D46" s="89">
        <v>26</v>
      </c>
      <c r="E46" s="92" t="s">
        <v>802</v>
      </c>
      <c r="F46" s="80">
        <v>433</v>
      </c>
      <c r="G46" s="82"/>
      <c r="H46" s="204"/>
    </row>
    <row r="47" spans="1:8">
      <c r="A47" s="224" t="s">
        <v>16</v>
      </c>
      <c r="B47" s="214" t="s">
        <v>17</v>
      </c>
      <c r="C47" s="196" t="str">
        <f t="shared" si="1"/>
        <v>강북고등학교</v>
      </c>
      <c r="D47" s="89">
        <v>27</v>
      </c>
      <c r="E47" s="92" t="s">
        <v>803</v>
      </c>
      <c r="F47" s="80">
        <v>293</v>
      </c>
      <c r="G47" s="82"/>
      <c r="H47" s="204"/>
    </row>
    <row r="48" spans="1:8">
      <c r="A48" s="224" t="s">
        <v>16</v>
      </c>
      <c r="B48" s="214" t="s">
        <v>17</v>
      </c>
      <c r="C48" s="196" t="str">
        <f t="shared" si="1"/>
        <v>강북고등학교</v>
      </c>
      <c r="D48" s="89">
        <v>28</v>
      </c>
      <c r="E48" s="92" t="s">
        <v>801</v>
      </c>
      <c r="F48" s="80">
        <v>163</v>
      </c>
      <c r="G48" s="82"/>
      <c r="H48" s="204"/>
    </row>
    <row r="49" spans="1:8">
      <c r="A49" s="224" t="s">
        <v>16</v>
      </c>
      <c r="B49" s="214" t="s">
        <v>17</v>
      </c>
      <c r="C49" s="196" t="str">
        <f t="shared" si="1"/>
        <v>강북고등학교</v>
      </c>
      <c r="D49" s="89">
        <v>29</v>
      </c>
      <c r="E49" s="92" t="s">
        <v>803</v>
      </c>
      <c r="F49" s="80">
        <v>271</v>
      </c>
      <c r="G49" s="82"/>
      <c r="H49" s="204"/>
    </row>
    <row r="50" spans="1:8">
      <c r="A50" s="224" t="s">
        <v>16</v>
      </c>
      <c r="B50" s="214" t="s">
        <v>17</v>
      </c>
      <c r="C50" s="196" t="str">
        <f t="shared" si="1"/>
        <v>강북고등학교</v>
      </c>
      <c r="D50" s="89">
        <v>30</v>
      </c>
      <c r="E50" s="92" t="s">
        <v>803</v>
      </c>
      <c r="F50" s="80">
        <v>260</v>
      </c>
      <c r="G50" s="82"/>
      <c r="H50" s="204"/>
    </row>
    <row r="51" spans="1:8">
      <c r="A51" s="224" t="s">
        <v>16</v>
      </c>
      <c r="B51" s="214" t="s">
        <v>17</v>
      </c>
      <c r="C51" s="196" t="str">
        <f t="shared" si="1"/>
        <v>강북고등학교</v>
      </c>
      <c r="D51" s="89">
        <v>31</v>
      </c>
      <c r="E51" s="92" t="s">
        <v>804</v>
      </c>
      <c r="F51" s="80">
        <v>187</v>
      </c>
      <c r="G51" s="82"/>
      <c r="H51" s="204"/>
    </row>
    <row r="52" spans="1:8">
      <c r="A52" s="224" t="s">
        <v>16</v>
      </c>
      <c r="B52" s="214" t="s">
        <v>17</v>
      </c>
      <c r="C52" s="196" t="str">
        <f t="shared" si="1"/>
        <v>강북고등학교</v>
      </c>
      <c r="D52" s="89">
        <v>32</v>
      </c>
      <c r="E52" s="92" t="s">
        <v>805</v>
      </c>
      <c r="F52" s="80">
        <v>277</v>
      </c>
      <c r="G52" s="82"/>
      <c r="H52" s="204"/>
    </row>
    <row r="53" spans="1:8">
      <c r="A53" s="224" t="s">
        <v>16</v>
      </c>
      <c r="B53" s="214" t="s">
        <v>17</v>
      </c>
      <c r="C53" s="196" t="str">
        <f t="shared" si="1"/>
        <v>강북고등학교</v>
      </c>
      <c r="D53" s="89">
        <v>33</v>
      </c>
      <c r="E53" s="92" t="s">
        <v>806</v>
      </c>
      <c r="F53" s="80">
        <v>498</v>
      </c>
      <c r="G53" s="82"/>
      <c r="H53" s="204"/>
    </row>
    <row r="54" spans="1:8">
      <c r="A54" s="224" t="s">
        <v>16</v>
      </c>
      <c r="B54" s="214" t="s">
        <v>17</v>
      </c>
      <c r="C54" s="196" t="str">
        <f t="shared" ref="C54:C85" si="2">C53</f>
        <v>강북고등학교</v>
      </c>
      <c r="D54" s="89">
        <v>34</v>
      </c>
      <c r="E54" s="92" t="s">
        <v>796</v>
      </c>
      <c r="F54" s="80">
        <v>315</v>
      </c>
      <c r="G54" s="82"/>
      <c r="H54" s="204"/>
    </row>
    <row r="55" spans="1:8">
      <c r="A55" s="224" t="s">
        <v>16</v>
      </c>
      <c r="B55" s="214" t="s">
        <v>17</v>
      </c>
      <c r="C55" s="196" t="str">
        <f t="shared" si="2"/>
        <v>강북고등학교</v>
      </c>
      <c r="D55" s="89">
        <v>35</v>
      </c>
      <c r="E55" s="92" t="s">
        <v>807</v>
      </c>
      <c r="F55" s="80">
        <v>143</v>
      </c>
      <c r="G55" s="82"/>
      <c r="H55" s="204"/>
    </row>
    <row r="56" spans="1:8">
      <c r="A56" s="224" t="s">
        <v>16</v>
      </c>
      <c r="B56" s="214" t="s">
        <v>17</v>
      </c>
      <c r="C56" s="196" t="str">
        <f t="shared" si="2"/>
        <v>강북고등학교</v>
      </c>
      <c r="D56" s="89">
        <v>36</v>
      </c>
      <c r="E56" s="92" t="s">
        <v>808</v>
      </c>
      <c r="F56" s="80">
        <v>400</v>
      </c>
      <c r="G56" s="82"/>
      <c r="H56" s="204"/>
    </row>
    <row r="57" spans="1:8">
      <c r="A57" s="224" t="s">
        <v>16</v>
      </c>
      <c r="B57" s="214" t="s">
        <v>17</v>
      </c>
      <c r="C57" s="196" t="str">
        <f t="shared" si="2"/>
        <v>강북고등학교</v>
      </c>
      <c r="D57" s="89">
        <v>37</v>
      </c>
      <c r="E57" s="92" t="s">
        <v>779</v>
      </c>
      <c r="F57" s="80">
        <v>668</v>
      </c>
      <c r="G57" s="82"/>
      <c r="H57" s="204"/>
    </row>
    <row r="58" spans="1:8">
      <c r="A58" s="224" t="s">
        <v>16</v>
      </c>
      <c r="B58" s="214" t="s">
        <v>17</v>
      </c>
      <c r="C58" s="196" t="str">
        <f t="shared" si="2"/>
        <v>강북고등학교</v>
      </c>
      <c r="D58" s="89">
        <v>38</v>
      </c>
      <c r="E58" s="92" t="s">
        <v>2321</v>
      </c>
      <c r="F58" s="80">
        <v>591</v>
      </c>
      <c r="G58" s="82"/>
      <c r="H58" s="204"/>
    </row>
    <row r="59" spans="1:8">
      <c r="A59" s="224" t="s">
        <v>16</v>
      </c>
      <c r="B59" s="214" t="s">
        <v>17</v>
      </c>
      <c r="C59" s="196" t="str">
        <f t="shared" si="2"/>
        <v>강북고등학교</v>
      </c>
      <c r="D59" s="89">
        <v>39</v>
      </c>
      <c r="E59" s="92" t="s">
        <v>809</v>
      </c>
      <c r="F59" s="80">
        <v>598</v>
      </c>
      <c r="G59" s="82"/>
      <c r="H59" s="204"/>
    </row>
    <row r="60" spans="1:8">
      <c r="A60" s="224" t="s">
        <v>16</v>
      </c>
      <c r="B60" s="214" t="s">
        <v>17</v>
      </c>
      <c r="C60" s="196" t="str">
        <f t="shared" si="2"/>
        <v>강북고등학교</v>
      </c>
      <c r="D60" s="89">
        <v>40</v>
      </c>
      <c r="E60" s="92" t="s">
        <v>810</v>
      </c>
      <c r="F60" s="80">
        <v>607</v>
      </c>
      <c r="G60" s="82"/>
      <c r="H60" s="204"/>
    </row>
    <row r="61" spans="1:8">
      <c r="A61" s="224" t="s">
        <v>16</v>
      </c>
      <c r="B61" s="214" t="s">
        <v>17</v>
      </c>
      <c r="C61" s="196" t="str">
        <f t="shared" si="2"/>
        <v>강북고등학교</v>
      </c>
      <c r="D61" s="89">
        <v>41</v>
      </c>
      <c r="E61" s="92" t="s">
        <v>811</v>
      </c>
      <c r="F61" s="80">
        <v>619</v>
      </c>
      <c r="G61" s="82"/>
      <c r="H61" s="204"/>
    </row>
    <row r="62" spans="1:8">
      <c r="A62" s="224" t="s">
        <v>16</v>
      </c>
      <c r="B62" s="214" t="s">
        <v>17</v>
      </c>
      <c r="C62" s="196" t="str">
        <f t="shared" si="2"/>
        <v>강북고등학교</v>
      </c>
      <c r="D62" s="89">
        <v>42</v>
      </c>
      <c r="E62" s="92" t="s">
        <v>812</v>
      </c>
      <c r="F62" s="80">
        <v>612</v>
      </c>
      <c r="G62" s="82"/>
      <c r="H62" s="204"/>
    </row>
    <row r="63" spans="1:8">
      <c r="A63" s="224" t="s">
        <v>16</v>
      </c>
      <c r="B63" s="214" t="s">
        <v>17</v>
      </c>
      <c r="C63" s="196" t="str">
        <f t="shared" si="2"/>
        <v>강북고등학교</v>
      </c>
      <c r="D63" s="89">
        <v>43</v>
      </c>
      <c r="E63" s="92" t="s">
        <v>813</v>
      </c>
      <c r="F63" s="80">
        <v>500</v>
      </c>
      <c r="G63" s="82"/>
      <c r="H63" s="204"/>
    </row>
    <row r="64" spans="1:8">
      <c r="A64" s="224" t="s">
        <v>16</v>
      </c>
      <c r="B64" s="214" t="s">
        <v>17</v>
      </c>
      <c r="C64" s="196" t="str">
        <f t="shared" si="2"/>
        <v>강북고등학교</v>
      </c>
      <c r="D64" s="89">
        <v>44</v>
      </c>
      <c r="E64" s="92" t="s">
        <v>814</v>
      </c>
      <c r="F64" s="80">
        <v>500</v>
      </c>
      <c r="G64" s="82"/>
      <c r="H64" s="204"/>
    </row>
    <row r="65" spans="1:8">
      <c r="A65" s="224" t="s">
        <v>16</v>
      </c>
      <c r="B65" s="214" t="s">
        <v>17</v>
      </c>
      <c r="C65" s="196" t="str">
        <f t="shared" si="2"/>
        <v>강북고등학교</v>
      </c>
      <c r="D65" s="89">
        <v>45</v>
      </c>
      <c r="E65" s="92" t="s">
        <v>815</v>
      </c>
      <c r="F65" s="80">
        <v>499</v>
      </c>
      <c r="G65" s="82"/>
      <c r="H65" s="204"/>
    </row>
    <row r="66" spans="1:8">
      <c r="A66" s="224" t="s">
        <v>16</v>
      </c>
      <c r="B66" s="214" t="s">
        <v>17</v>
      </c>
      <c r="C66" s="196" t="str">
        <f t="shared" si="2"/>
        <v>강북고등학교</v>
      </c>
      <c r="D66" s="89">
        <v>46</v>
      </c>
      <c r="E66" s="92" t="s">
        <v>789</v>
      </c>
      <c r="F66" s="80">
        <v>88</v>
      </c>
      <c r="G66" s="82"/>
      <c r="H66" s="204"/>
    </row>
    <row r="67" spans="1:8">
      <c r="A67" s="224" t="s">
        <v>16</v>
      </c>
      <c r="B67" s="214" t="s">
        <v>17</v>
      </c>
      <c r="C67" s="196" t="str">
        <f t="shared" si="2"/>
        <v>강북고등학교</v>
      </c>
      <c r="D67" s="89">
        <v>47</v>
      </c>
      <c r="E67" s="92" t="s">
        <v>789</v>
      </c>
      <c r="F67" s="80">
        <v>142</v>
      </c>
      <c r="G67" s="82"/>
      <c r="H67" s="204"/>
    </row>
    <row r="68" spans="1:8">
      <c r="A68" s="224" t="s">
        <v>16</v>
      </c>
      <c r="B68" s="214" t="s">
        <v>17</v>
      </c>
      <c r="C68" s="196" t="str">
        <f t="shared" si="2"/>
        <v>강북고등학교</v>
      </c>
      <c r="D68" s="89">
        <v>48</v>
      </c>
      <c r="E68" s="92" t="s">
        <v>816</v>
      </c>
      <c r="F68" s="80">
        <v>142</v>
      </c>
      <c r="G68" s="82"/>
      <c r="H68" s="204"/>
    </row>
    <row r="69" spans="1:8">
      <c r="A69" s="224" t="s">
        <v>16</v>
      </c>
      <c r="B69" s="214" t="s">
        <v>17</v>
      </c>
      <c r="C69" s="196" t="str">
        <f t="shared" si="2"/>
        <v>강북고등학교</v>
      </c>
      <c r="D69" s="89">
        <v>49</v>
      </c>
      <c r="E69" s="92" t="s">
        <v>817</v>
      </c>
      <c r="F69" s="80">
        <v>35</v>
      </c>
      <c r="G69" s="82"/>
      <c r="H69" s="204"/>
    </row>
    <row r="70" spans="1:8">
      <c r="A70" s="224" t="s">
        <v>16</v>
      </c>
      <c r="B70" s="214" t="s">
        <v>17</v>
      </c>
      <c r="C70" s="196" t="str">
        <f t="shared" si="2"/>
        <v>강북고등학교</v>
      </c>
      <c r="D70" s="89">
        <v>50</v>
      </c>
      <c r="E70" s="92" t="s">
        <v>792</v>
      </c>
      <c r="F70" s="80">
        <v>44</v>
      </c>
      <c r="G70" s="82"/>
      <c r="H70" s="204"/>
    </row>
    <row r="71" spans="1:8">
      <c r="A71" s="224" t="s">
        <v>16</v>
      </c>
      <c r="B71" s="214" t="s">
        <v>17</v>
      </c>
      <c r="C71" s="196" t="str">
        <f t="shared" si="2"/>
        <v>강북고등학교</v>
      </c>
      <c r="D71" s="89">
        <v>51</v>
      </c>
      <c r="E71" s="92" t="s">
        <v>818</v>
      </c>
      <c r="F71" s="80">
        <v>564</v>
      </c>
      <c r="G71" s="82"/>
      <c r="H71" s="204"/>
    </row>
    <row r="72" spans="1:8">
      <c r="A72" s="224" t="s">
        <v>16</v>
      </c>
      <c r="B72" s="214" t="s">
        <v>17</v>
      </c>
      <c r="C72" s="196" t="str">
        <f t="shared" si="2"/>
        <v>강북고등학교</v>
      </c>
      <c r="D72" s="89">
        <v>52</v>
      </c>
      <c r="E72" s="92" t="s">
        <v>786</v>
      </c>
      <c r="F72" s="80">
        <v>498</v>
      </c>
      <c r="G72" s="82"/>
      <c r="H72" s="204"/>
    </row>
    <row r="73" spans="1:8">
      <c r="A73" s="224" t="s">
        <v>16</v>
      </c>
      <c r="B73" s="214" t="s">
        <v>17</v>
      </c>
      <c r="C73" s="196" t="str">
        <f t="shared" si="2"/>
        <v>강북고등학교</v>
      </c>
      <c r="D73" s="89">
        <v>53</v>
      </c>
      <c r="E73" s="92" t="s">
        <v>790</v>
      </c>
      <c r="F73" s="80">
        <v>344</v>
      </c>
      <c r="G73" s="82"/>
      <c r="H73" s="204"/>
    </row>
    <row r="74" spans="1:8">
      <c r="A74" s="224" t="s">
        <v>16</v>
      </c>
      <c r="B74" s="214" t="s">
        <v>17</v>
      </c>
      <c r="C74" s="196" t="str">
        <f t="shared" si="2"/>
        <v>강북고등학교</v>
      </c>
      <c r="D74" s="89">
        <v>54</v>
      </c>
      <c r="E74" s="92" t="s">
        <v>815</v>
      </c>
      <c r="F74" s="80">
        <v>652</v>
      </c>
      <c r="G74" s="82"/>
      <c r="H74" s="204"/>
    </row>
    <row r="75" spans="1:8">
      <c r="A75" s="224" t="s">
        <v>16</v>
      </c>
      <c r="B75" s="214" t="s">
        <v>17</v>
      </c>
      <c r="C75" s="196" t="str">
        <f t="shared" si="2"/>
        <v>강북고등학교</v>
      </c>
      <c r="D75" s="89">
        <v>55</v>
      </c>
      <c r="E75" s="92" t="s">
        <v>819</v>
      </c>
      <c r="F75" s="80">
        <v>580</v>
      </c>
      <c r="G75" s="82"/>
      <c r="H75" s="204"/>
    </row>
    <row r="76" spans="1:8">
      <c r="A76" s="224" t="s">
        <v>16</v>
      </c>
      <c r="B76" s="214" t="s">
        <v>17</v>
      </c>
      <c r="C76" s="196" t="str">
        <f t="shared" si="2"/>
        <v>강북고등학교</v>
      </c>
      <c r="D76" s="89">
        <v>56</v>
      </c>
      <c r="E76" s="92" t="s">
        <v>820</v>
      </c>
      <c r="F76" s="80">
        <v>626</v>
      </c>
      <c r="G76" s="82"/>
      <c r="H76" s="204"/>
    </row>
    <row r="77" spans="1:8">
      <c r="A77" s="224" t="s">
        <v>16</v>
      </c>
      <c r="B77" s="214" t="s">
        <v>17</v>
      </c>
      <c r="C77" s="196" t="str">
        <f t="shared" si="2"/>
        <v>강북고등학교</v>
      </c>
      <c r="D77" s="89">
        <v>57</v>
      </c>
      <c r="E77" s="92" t="s">
        <v>796</v>
      </c>
      <c r="F77" s="80">
        <v>568</v>
      </c>
      <c r="G77" s="82"/>
      <c r="H77" s="204"/>
    </row>
    <row r="78" spans="1:8">
      <c r="A78" s="224" t="s">
        <v>16</v>
      </c>
      <c r="B78" s="214" t="s">
        <v>17</v>
      </c>
      <c r="C78" s="196" t="str">
        <f t="shared" si="2"/>
        <v>강북고등학교</v>
      </c>
      <c r="D78" s="89">
        <v>58</v>
      </c>
      <c r="E78" s="92" t="s">
        <v>821</v>
      </c>
      <c r="F78" s="80">
        <v>582</v>
      </c>
      <c r="G78" s="82"/>
      <c r="H78" s="204"/>
    </row>
    <row r="79" spans="1:8">
      <c r="A79" s="224" t="s">
        <v>16</v>
      </c>
      <c r="B79" s="214" t="s">
        <v>17</v>
      </c>
      <c r="C79" s="196" t="str">
        <f t="shared" si="2"/>
        <v>강북고등학교</v>
      </c>
      <c r="D79" s="89">
        <v>59</v>
      </c>
      <c r="E79" s="92" t="s">
        <v>815</v>
      </c>
      <c r="F79" s="80">
        <v>498</v>
      </c>
      <c r="G79" s="82"/>
      <c r="H79" s="204"/>
    </row>
    <row r="80" spans="1:8">
      <c r="A80" s="224" t="s">
        <v>16</v>
      </c>
      <c r="B80" s="214" t="s">
        <v>17</v>
      </c>
      <c r="C80" s="196" t="str">
        <f t="shared" si="2"/>
        <v>강북고등학교</v>
      </c>
      <c r="D80" s="89">
        <v>60</v>
      </c>
      <c r="E80" s="92" t="s">
        <v>2322</v>
      </c>
      <c r="F80" s="80">
        <v>514</v>
      </c>
      <c r="G80" s="82"/>
      <c r="H80" s="204"/>
    </row>
    <row r="81" spans="1:8">
      <c r="A81" s="224" t="s">
        <v>16</v>
      </c>
      <c r="B81" s="214" t="s">
        <v>17</v>
      </c>
      <c r="C81" s="196" t="str">
        <f t="shared" si="2"/>
        <v>강북고등학교</v>
      </c>
      <c r="D81" s="89">
        <v>61</v>
      </c>
      <c r="E81" s="92" t="s">
        <v>822</v>
      </c>
      <c r="F81" s="80">
        <v>564</v>
      </c>
      <c r="G81" s="82"/>
      <c r="H81" s="204"/>
    </row>
    <row r="82" spans="1:8">
      <c r="A82" s="224" t="s">
        <v>16</v>
      </c>
      <c r="B82" s="214" t="s">
        <v>17</v>
      </c>
      <c r="C82" s="196" t="str">
        <f t="shared" si="2"/>
        <v>강북고등학교</v>
      </c>
      <c r="D82" s="89">
        <v>62</v>
      </c>
      <c r="E82" s="92" t="s">
        <v>823</v>
      </c>
      <c r="F82" s="80">
        <v>581</v>
      </c>
      <c r="G82" s="82"/>
      <c r="H82" s="204"/>
    </row>
    <row r="83" spans="1:8">
      <c r="A83" s="224" t="s">
        <v>16</v>
      </c>
      <c r="B83" s="214" t="s">
        <v>17</v>
      </c>
      <c r="C83" s="196" t="str">
        <f t="shared" si="2"/>
        <v>강북고등학교</v>
      </c>
      <c r="D83" s="89">
        <v>63</v>
      </c>
      <c r="E83" s="92" t="s">
        <v>824</v>
      </c>
      <c r="F83" s="80">
        <v>574</v>
      </c>
      <c r="G83" s="82"/>
      <c r="H83" s="204"/>
    </row>
    <row r="84" spans="1:8">
      <c r="A84" s="224" t="s">
        <v>16</v>
      </c>
      <c r="B84" s="214" t="s">
        <v>17</v>
      </c>
      <c r="C84" s="196" t="str">
        <f t="shared" si="2"/>
        <v>강북고등학교</v>
      </c>
      <c r="D84" s="89">
        <v>64</v>
      </c>
      <c r="E84" s="92" t="s">
        <v>825</v>
      </c>
      <c r="F84" s="80">
        <v>589</v>
      </c>
      <c r="G84" s="82"/>
      <c r="H84" s="204"/>
    </row>
    <row r="85" spans="1:8">
      <c r="A85" s="224" t="s">
        <v>16</v>
      </c>
      <c r="B85" s="214" t="s">
        <v>17</v>
      </c>
      <c r="C85" s="196" t="str">
        <f t="shared" si="2"/>
        <v>강북고등학교</v>
      </c>
      <c r="D85" s="89">
        <v>65</v>
      </c>
      <c r="E85" s="92" t="s">
        <v>2323</v>
      </c>
      <c r="F85" s="80">
        <v>942</v>
      </c>
      <c r="G85" s="82"/>
      <c r="H85" s="204"/>
    </row>
    <row r="86" spans="1:8">
      <c r="A86" s="224" t="s">
        <v>16</v>
      </c>
      <c r="B86" s="214" t="s">
        <v>17</v>
      </c>
      <c r="C86" s="196" t="str">
        <f t="shared" ref="C86:C117" si="3">C85</f>
        <v>강북고등학교</v>
      </c>
      <c r="D86" s="89">
        <v>66</v>
      </c>
      <c r="E86" s="92" t="s">
        <v>786</v>
      </c>
      <c r="F86" s="80">
        <v>554</v>
      </c>
      <c r="G86" s="82"/>
      <c r="H86" s="204"/>
    </row>
    <row r="87" spans="1:8">
      <c r="A87" s="224" t="s">
        <v>16</v>
      </c>
      <c r="B87" s="214" t="s">
        <v>17</v>
      </c>
      <c r="C87" s="196" t="str">
        <f t="shared" si="3"/>
        <v>강북고등학교</v>
      </c>
      <c r="D87" s="89">
        <v>67</v>
      </c>
      <c r="E87" s="92" t="s">
        <v>826</v>
      </c>
      <c r="F87" s="80">
        <v>568</v>
      </c>
      <c r="G87" s="82"/>
      <c r="H87" s="204"/>
    </row>
    <row r="88" spans="1:8">
      <c r="A88" s="224" t="s">
        <v>16</v>
      </c>
      <c r="B88" s="214" t="s">
        <v>17</v>
      </c>
      <c r="C88" s="196" t="str">
        <f t="shared" si="3"/>
        <v>강북고등학교</v>
      </c>
      <c r="D88" s="89">
        <v>68</v>
      </c>
      <c r="E88" s="92" t="s">
        <v>796</v>
      </c>
      <c r="F88" s="80">
        <v>598</v>
      </c>
      <c r="G88" s="82"/>
      <c r="H88" s="204"/>
    </row>
    <row r="89" spans="1:8">
      <c r="A89" s="224" t="s">
        <v>16</v>
      </c>
      <c r="B89" s="214" t="s">
        <v>17</v>
      </c>
      <c r="C89" s="196" t="str">
        <f t="shared" si="3"/>
        <v>강북고등학교</v>
      </c>
      <c r="D89" s="89">
        <v>69</v>
      </c>
      <c r="E89" s="92" t="s">
        <v>827</v>
      </c>
      <c r="F89" s="80">
        <v>602</v>
      </c>
      <c r="G89" s="82"/>
      <c r="H89" s="204"/>
    </row>
    <row r="90" spans="1:8">
      <c r="A90" s="224" t="s">
        <v>16</v>
      </c>
      <c r="B90" s="214" t="s">
        <v>17</v>
      </c>
      <c r="C90" s="196" t="str">
        <f t="shared" si="3"/>
        <v>강북고등학교</v>
      </c>
      <c r="D90" s="89">
        <v>70</v>
      </c>
      <c r="E90" s="92" t="s">
        <v>828</v>
      </c>
      <c r="F90" s="80">
        <v>571</v>
      </c>
      <c r="G90" s="82"/>
      <c r="H90" s="204"/>
    </row>
    <row r="91" spans="1:8">
      <c r="A91" s="224" t="s">
        <v>16</v>
      </c>
      <c r="B91" s="214" t="s">
        <v>17</v>
      </c>
      <c r="C91" s="196" t="str">
        <f t="shared" si="3"/>
        <v>강북고등학교</v>
      </c>
      <c r="D91" s="89">
        <v>71</v>
      </c>
      <c r="E91" s="92" t="s">
        <v>829</v>
      </c>
      <c r="F91" s="80">
        <v>571</v>
      </c>
      <c r="G91" s="82"/>
      <c r="H91" s="204"/>
    </row>
    <row r="92" spans="1:8">
      <c r="A92" s="224" t="s">
        <v>16</v>
      </c>
      <c r="B92" s="214" t="s">
        <v>17</v>
      </c>
      <c r="C92" s="196" t="str">
        <f t="shared" si="3"/>
        <v>강북고등학교</v>
      </c>
      <c r="D92" s="89">
        <v>72</v>
      </c>
      <c r="E92" s="92" t="s">
        <v>815</v>
      </c>
      <c r="F92" s="80">
        <v>516</v>
      </c>
      <c r="G92" s="82"/>
      <c r="H92" s="204"/>
    </row>
    <row r="93" spans="1:8">
      <c r="A93" s="224" t="s">
        <v>16</v>
      </c>
      <c r="B93" s="214" t="s">
        <v>17</v>
      </c>
      <c r="C93" s="196" t="str">
        <f t="shared" si="3"/>
        <v>강북고등학교</v>
      </c>
      <c r="D93" s="89">
        <v>73</v>
      </c>
      <c r="E93" s="92" t="s">
        <v>830</v>
      </c>
      <c r="F93" s="80">
        <v>562</v>
      </c>
      <c r="G93" s="82"/>
      <c r="H93" s="204"/>
    </row>
    <row r="94" spans="1:8">
      <c r="A94" s="224" t="s">
        <v>16</v>
      </c>
      <c r="B94" s="214" t="s">
        <v>17</v>
      </c>
      <c r="C94" s="196" t="str">
        <f t="shared" si="3"/>
        <v>강북고등학교</v>
      </c>
      <c r="D94" s="89">
        <v>74</v>
      </c>
      <c r="E94" s="92" t="s">
        <v>2324</v>
      </c>
      <c r="F94" s="80">
        <v>626</v>
      </c>
      <c r="G94" s="82"/>
      <c r="H94" s="204"/>
    </row>
    <row r="95" spans="1:8">
      <c r="A95" s="224" t="s">
        <v>16</v>
      </c>
      <c r="B95" s="214" t="s">
        <v>17</v>
      </c>
      <c r="C95" s="196" t="str">
        <f t="shared" si="3"/>
        <v>강북고등학교</v>
      </c>
      <c r="D95" s="89">
        <v>75</v>
      </c>
      <c r="E95" s="92" t="s">
        <v>831</v>
      </c>
      <c r="F95" s="80">
        <v>598</v>
      </c>
      <c r="G95" s="82"/>
      <c r="H95" s="204"/>
    </row>
    <row r="96" spans="1:8">
      <c r="A96" s="224" t="s">
        <v>16</v>
      </c>
      <c r="B96" s="214" t="s">
        <v>17</v>
      </c>
      <c r="C96" s="196" t="str">
        <f t="shared" si="3"/>
        <v>강북고등학교</v>
      </c>
      <c r="D96" s="89">
        <v>76</v>
      </c>
      <c r="E96" s="92" t="s">
        <v>801</v>
      </c>
      <c r="F96" s="80">
        <v>1580</v>
      </c>
      <c r="G96" s="82"/>
      <c r="H96" s="204"/>
    </row>
    <row r="97" spans="1:8">
      <c r="A97" s="224" t="s">
        <v>16</v>
      </c>
      <c r="B97" s="214" t="s">
        <v>17</v>
      </c>
      <c r="C97" s="196" t="str">
        <f t="shared" si="3"/>
        <v>강북고등학교</v>
      </c>
      <c r="D97" s="89">
        <v>77</v>
      </c>
      <c r="E97" s="92" t="s">
        <v>832</v>
      </c>
      <c r="F97" s="80">
        <v>622</v>
      </c>
      <c r="G97" s="82"/>
      <c r="H97" s="204"/>
    </row>
    <row r="98" spans="1:8">
      <c r="A98" s="224" t="s">
        <v>16</v>
      </c>
      <c r="B98" s="214" t="s">
        <v>17</v>
      </c>
      <c r="C98" s="196" t="str">
        <f t="shared" si="3"/>
        <v>강북고등학교</v>
      </c>
      <c r="D98" s="89">
        <v>78</v>
      </c>
      <c r="E98" s="92" t="s">
        <v>801</v>
      </c>
      <c r="F98" s="80">
        <v>1536</v>
      </c>
      <c r="G98" s="82"/>
      <c r="H98" s="204"/>
    </row>
    <row r="99" spans="1:8">
      <c r="A99" s="224" t="s">
        <v>16</v>
      </c>
      <c r="B99" s="214" t="s">
        <v>17</v>
      </c>
      <c r="C99" s="196" t="str">
        <f t="shared" si="3"/>
        <v>강북고등학교</v>
      </c>
      <c r="D99" s="89">
        <v>79</v>
      </c>
      <c r="E99" s="92" t="s">
        <v>833</v>
      </c>
      <c r="F99" s="80">
        <v>581</v>
      </c>
      <c r="G99" s="82"/>
      <c r="H99" s="204"/>
    </row>
    <row r="100" spans="1:8">
      <c r="A100" s="224" t="s">
        <v>16</v>
      </c>
      <c r="B100" s="214" t="s">
        <v>17</v>
      </c>
      <c r="C100" s="196" t="str">
        <f t="shared" si="3"/>
        <v>강북고등학교</v>
      </c>
      <c r="D100" s="89">
        <v>80</v>
      </c>
      <c r="E100" s="92" t="s">
        <v>834</v>
      </c>
      <c r="F100" s="80">
        <v>1412</v>
      </c>
      <c r="G100" s="82"/>
      <c r="H100" s="204"/>
    </row>
    <row r="101" spans="1:8">
      <c r="A101" s="224" t="s">
        <v>16</v>
      </c>
      <c r="B101" s="214" t="s">
        <v>17</v>
      </c>
      <c r="C101" s="196" t="str">
        <f t="shared" si="3"/>
        <v>강북고등학교</v>
      </c>
      <c r="D101" s="89">
        <v>81</v>
      </c>
      <c r="E101" s="92" t="s">
        <v>835</v>
      </c>
      <c r="F101" s="80">
        <v>1056</v>
      </c>
      <c r="G101" s="82"/>
      <c r="H101" s="204"/>
    </row>
    <row r="102" spans="1:8">
      <c r="A102" s="224" t="s">
        <v>16</v>
      </c>
      <c r="B102" s="214" t="s">
        <v>17</v>
      </c>
      <c r="C102" s="196" t="str">
        <f t="shared" si="3"/>
        <v>강북고등학교</v>
      </c>
      <c r="D102" s="89">
        <v>82</v>
      </c>
      <c r="E102" s="92" t="s">
        <v>836</v>
      </c>
      <c r="F102" s="80">
        <v>1620</v>
      </c>
      <c r="G102" s="82"/>
      <c r="H102" s="204"/>
    </row>
    <row r="103" spans="1:8">
      <c r="A103" s="224" t="s">
        <v>16</v>
      </c>
      <c r="B103" s="214" t="s">
        <v>17</v>
      </c>
      <c r="C103" s="196" t="str">
        <f t="shared" si="3"/>
        <v>강북고등학교</v>
      </c>
      <c r="D103" s="89">
        <v>83</v>
      </c>
      <c r="E103" s="92" t="s">
        <v>794</v>
      </c>
      <c r="F103" s="80">
        <v>578</v>
      </c>
      <c r="G103" s="82"/>
      <c r="H103" s="204"/>
    </row>
    <row r="104" spans="1:8">
      <c r="A104" s="224" t="s">
        <v>16</v>
      </c>
      <c r="B104" s="214" t="s">
        <v>17</v>
      </c>
      <c r="C104" s="196" t="str">
        <f t="shared" si="3"/>
        <v>강북고등학교</v>
      </c>
      <c r="D104" s="89">
        <v>84</v>
      </c>
      <c r="E104" s="92" t="s">
        <v>771</v>
      </c>
      <c r="F104" s="80">
        <v>612</v>
      </c>
      <c r="G104" s="82"/>
      <c r="H104" s="204"/>
    </row>
    <row r="105" spans="1:8">
      <c r="A105" s="224" t="s">
        <v>16</v>
      </c>
      <c r="B105" s="214" t="s">
        <v>17</v>
      </c>
      <c r="C105" s="196" t="str">
        <f t="shared" si="3"/>
        <v>강북고등학교</v>
      </c>
      <c r="D105" s="89">
        <v>85</v>
      </c>
      <c r="E105" s="92" t="s">
        <v>802</v>
      </c>
      <c r="F105" s="80">
        <v>739</v>
      </c>
      <c r="G105" s="82"/>
      <c r="H105" s="204"/>
    </row>
    <row r="106" spans="1:8">
      <c r="A106" s="224" t="s">
        <v>16</v>
      </c>
      <c r="B106" s="214" t="s">
        <v>17</v>
      </c>
      <c r="C106" s="196" t="str">
        <f t="shared" si="3"/>
        <v>강북고등학교</v>
      </c>
      <c r="D106" s="89">
        <v>86</v>
      </c>
      <c r="E106" s="92" t="s">
        <v>2325</v>
      </c>
      <c r="F106" s="80">
        <v>599</v>
      </c>
      <c r="G106" s="82"/>
      <c r="H106" s="204"/>
    </row>
    <row r="107" spans="1:8">
      <c r="A107" s="224" t="s">
        <v>16</v>
      </c>
      <c r="B107" s="214" t="s">
        <v>17</v>
      </c>
      <c r="C107" s="196" t="str">
        <f t="shared" si="3"/>
        <v>강북고등학교</v>
      </c>
      <c r="D107" s="89">
        <v>87</v>
      </c>
      <c r="E107" s="92" t="s">
        <v>837</v>
      </c>
      <c r="F107" s="80">
        <v>682</v>
      </c>
      <c r="G107" s="82"/>
      <c r="H107" s="204"/>
    </row>
    <row r="108" spans="1:8">
      <c r="A108" s="224" t="s">
        <v>16</v>
      </c>
      <c r="B108" s="214" t="s">
        <v>17</v>
      </c>
      <c r="C108" s="196" t="str">
        <f t="shared" si="3"/>
        <v>강북고등학교</v>
      </c>
      <c r="D108" s="89">
        <v>88</v>
      </c>
      <c r="E108" s="92" t="s">
        <v>2326</v>
      </c>
      <c r="F108" s="80">
        <v>581</v>
      </c>
      <c r="G108" s="82"/>
      <c r="H108" s="204"/>
    </row>
    <row r="109" spans="1:8">
      <c r="A109" s="224" t="s">
        <v>16</v>
      </c>
      <c r="B109" s="214" t="s">
        <v>17</v>
      </c>
      <c r="C109" s="196" t="str">
        <f t="shared" si="3"/>
        <v>강북고등학교</v>
      </c>
      <c r="D109" s="89">
        <v>89</v>
      </c>
      <c r="E109" s="92" t="s">
        <v>838</v>
      </c>
      <c r="F109" s="80">
        <v>562</v>
      </c>
      <c r="G109" s="82"/>
      <c r="H109" s="204"/>
    </row>
    <row r="110" spans="1:8">
      <c r="A110" s="224" t="s">
        <v>16</v>
      </c>
      <c r="B110" s="214" t="s">
        <v>17</v>
      </c>
      <c r="C110" s="196" t="str">
        <f t="shared" si="3"/>
        <v>강북고등학교</v>
      </c>
      <c r="D110" s="89">
        <v>90</v>
      </c>
      <c r="E110" s="92" t="s">
        <v>839</v>
      </c>
      <c r="F110" s="80">
        <v>569</v>
      </c>
      <c r="G110" s="82"/>
      <c r="H110" s="204"/>
    </row>
    <row r="111" spans="1:8">
      <c r="A111" s="224" t="s">
        <v>16</v>
      </c>
      <c r="B111" s="214" t="s">
        <v>17</v>
      </c>
      <c r="C111" s="196" t="str">
        <f t="shared" si="3"/>
        <v>강북고등학교</v>
      </c>
      <c r="D111" s="89">
        <v>91</v>
      </c>
      <c r="E111" s="92" t="s">
        <v>802</v>
      </c>
      <c r="F111" s="80">
        <v>618</v>
      </c>
      <c r="G111" s="82"/>
      <c r="H111" s="204"/>
    </row>
    <row r="112" spans="1:8">
      <c r="A112" s="224" t="s">
        <v>16</v>
      </c>
      <c r="B112" s="214" t="s">
        <v>17</v>
      </c>
      <c r="C112" s="196" t="str">
        <f t="shared" si="3"/>
        <v>강북고등학교</v>
      </c>
      <c r="D112" s="89">
        <v>92</v>
      </c>
      <c r="E112" s="92" t="s">
        <v>840</v>
      </c>
      <c r="F112" s="80">
        <v>562</v>
      </c>
      <c r="G112" s="82"/>
      <c r="H112" s="204"/>
    </row>
    <row r="113" spans="1:8">
      <c r="A113" s="224" t="s">
        <v>16</v>
      </c>
      <c r="B113" s="214" t="s">
        <v>17</v>
      </c>
      <c r="C113" s="196" t="str">
        <f t="shared" si="3"/>
        <v>강북고등학교</v>
      </c>
      <c r="D113" s="89">
        <v>93</v>
      </c>
      <c r="E113" s="92" t="s">
        <v>2327</v>
      </c>
      <c r="F113" s="80">
        <v>562</v>
      </c>
      <c r="G113" s="82"/>
      <c r="H113" s="204"/>
    </row>
    <row r="114" spans="1:8">
      <c r="A114" s="224" t="s">
        <v>16</v>
      </c>
      <c r="B114" s="214" t="s">
        <v>17</v>
      </c>
      <c r="C114" s="196" t="str">
        <f t="shared" si="3"/>
        <v>강북고등학교</v>
      </c>
      <c r="D114" s="89">
        <v>94</v>
      </c>
      <c r="E114" s="92" t="s">
        <v>793</v>
      </c>
      <c r="F114" s="80">
        <v>579</v>
      </c>
      <c r="G114" s="82"/>
      <c r="H114" s="204"/>
    </row>
    <row r="115" spans="1:8">
      <c r="A115" s="224" t="s">
        <v>16</v>
      </c>
      <c r="B115" s="214" t="s">
        <v>17</v>
      </c>
      <c r="C115" s="196" t="str">
        <f t="shared" si="3"/>
        <v>강북고등학교</v>
      </c>
      <c r="D115" s="89">
        <v>95</v>
      </c>
      <c r="E115" s="92" t="s">
        <v>823</v>
      </c>
      <c r="F115" s="80">
        <v>509</v>
      </c>
      <c r="G115" s="82"/>
      <c r="H115" s="204"/>
    </row>
    <row r="116" spans="1:8">
      <c r="A116" s="224" t="s">
        <v>16</v>
      </c>
      <c r="B116" s="214" t="s">
        <v>17</v>
      </c>
      <c r="C116" s="196" t="str">
        <f t="shared" si="3"/>
        <v>강북고등학교</v>
      </c>
      <c r="D116" s="89">
        <v>96</v>
      </c>
      <c r="E116" s="92" t="s">
        <v>841</v>
      </c>
      <c r="F116" s="80">
        <v>588</v>
      </c>
      <c r="G116" s="82"/>
      <c r="H116" s="204"/>
    </row>
    <row r="117" spans="1:8">
      <c r="A117" s="224" t="s">
        <v>16</v>
      </c>
      <c r="B117" s="214" t="s">
        <v>17</v>
      </c>
      <c r="C117" s="196" t="str">
        <f t="shared" si="3"/>
        <v>강북고등학교</v>
      </c>
      <c r="D117" s="89">
        <v>97</v>
      </c>
      <c r="E117" s="92" t="s">
        <v>823</v>
      </c>
      <c r="F117" s="80">
        <v>468</v>
      </c>
      <c r="G117" s="82"/>
      <c r="H117" s="204"/>
    </row>
    <row r="118" spans="1:8">
      <c r="A118" s="224" t="s">
        <v>16</v>
      </c>
      <c r="B118" s="214" t="s">
        <v>17</v>
      </c>
      <c r="C118" s="196" t="str">
        <f t="shared" ref="C118:C141" si="4">C117</f>
        <v>강북고등학교</v>
      </c>
      <c r="D118" s="89">
        <v>98</v>
      </c>
      <c r="E118" s="92" t="s">
        <v>801</v>
      </c>
      <c r="F118" s="80">
        <v>752</v>
      </c>
      <c r="G118" s="82"/>
      <c r="H118" s="204"/>
    </row>
    <row r="119" spans="1:8">
      <c r="A119" s="224" t="s">
        <v>16</v>
      </c>
      <c r="B119" s="214" t="s">
        <v>17</v>
      </c>
      <c r="C119" s="196" t="str">
        <f t="shared" si="4"/>
        <v>강북고등학교</v>
      </c>
      <c r="D119" s="89">
        <v>99</v>
      </c>
      <c r="E119" s="92" t="s">
        <v>842</v>
      </c>
      <c r="F119" s="80">
        <v>798</v>
      </c>
      <c r="G119" s="82"/>
      <c r="H119" s="204"/>
    </row>
    <row r="120" spans="1:8">
      <c r="A120" s="224" t="s">
        <v>16</v>
      </c>
      <c r="B120" s="214" t="s">
        <v>17</v>
      </c>
      <c r="C120" s="196" t="str">
        <f t="shared" si="4"/>
        <v>강북고등학교</v>
      </c>
      <c r="D120" s="89">
        <v>100</v>
      </c>
      <c r="E120" s="92" t="s">
        <v>843</v>
      </c>
      <c r="F120" s="80">
        <v>541</v>
      </c>
      <c r="G120" s="82"/>
      <c r="H120" s="204"/>
    </row>
    <row r="121" spans="1:8">
      <c r="A121" s="224" t="s">
        <v>16</v>
      </c>
      <c r="B121" s="214" t="s">
        <v>17</v>
      </c>
      <c r="C121" s="196" t="str">
        <f t="shared" si="4"/>
        <v>강북고등학교</v>
      </c>
      <c r="D121" s="89">
        <v>101</v>
      </c>
      <c r="E121" s="92" t="s">
        <v>844</v>
      </c>
      <c r="F121" s="80">
        <v>581</v>
      </c>
      <c r="G121" s="82"/>
      <c r="H121" s="204"/>
    </row>
    <row r="122" spans="1:8">
      <c r="A122" s="224" t="s">
        <v>16</v>
      </c>
      <c r="B122" s="214" t="s">
        <v>17</v>
      </c>
      <c r="C122" s="196" t="str">
        <f t="shared" si="4"/>
        <v>강북고등학교</v>
      </c>
      <c r="D122" s="89">
        <v>102</v>
      </c>
      <c r="E122" s="92" t="s">
        <v>845</v>
      </c>
      <c r="F122" s="80">
        <v>708</v>
      </c>
      <c r="G122" s="82"/>
      <c r="H122" s="204"/>
    </row>
    <row r="123" spans="1:8">
      <c r="A123" s="224" t="s">
        <v>16</v>
      </c>
      <c r="B123" s="214" t="s">
        <v>17</v>
      </c>
      <c r="C123" s="196" t="str">
        <f t="shared" si="4"/>
        <v>강북고등학교</v>
      </c>
      <c r="D123" s="89">
        <v>103</v>
      </c>
      <c r="E123" s="92" t="s">
        <v>846</v>
      </c>
      <c r="F123" s="80">
        <v>602</v>
      </c>
      <c r="G123" s="82"/>
      <c r="H123" s="204"/>
    </row>
    <row r="124" spans="1:8">
      <c r="A124" s="224" t="s">
        <v>16</v>
      </c>
      <c r="B124" s="214" t="s">
        <v>17</v>
      </c>
      <c r="C124" s="196" t="str">
        <f t="shared" si="4"/>
        <v>강북고등학교</v>
      </c>
      <c r="D124" s="89">
        <v>104</v>
      </c>
      <c r="E124" s="92" t="s">
        <v>801</v>
      </c>
      <c r="F124" s="80">
        <v>561</v>
      </c>
      <c r="G124" s="82"/>
      <c r="H124" s="204"/>
    </row>
    <row r="125" spans="1:8">
      <c r="A125" s="224" t="s">
        <v>16</v>
      </c>
      <c r="B125" s="214" t="s">
        <v>17</v>
      </c>
      <c r="C125" s="196" t="str">
        <f t="shared" si="4"/>
        <v>강북고등학교</v>
      </c>
      <c r="D125" s="89">
        <v>105</v>
      </c>
      <c r="E125" s="92" t="s">
        <v>846</v>
      </c>
      <c r="F125" s="80">
        <v>851</v>
      </c>
      <c r="G125" s="82"/>
      <c r="H125" s="204"/>
    </row>
    <row r="126" spans="1:8">
      <c r="A126" s="224" t="s">
        <v>16</v>
      </c>
      <c r="B126" s="214" t="s">
        <v>17</v>
      </c>
      <c r="C126" s="196" t="str">
        <f t="shared" si="4"/>
        <v>강북고등학교</v>
      </c>
      <c r="D126" s="89">
        <v>106</v>
      </c>
      <c r="E126" s="92" t="s">
        <v>846</v>
      </c>
      <c r="F126" s="80">
        <v>857</v>
      </c>
      <c r="G126" s="82"/>
      <c r="H126" s="204"/>
    </row>
    <row r="127" spans="1:8">
      <c r="A127" s="224" t="s">
        <v>16</v>
      </c>
      <c r="B127" s="214" t="s">
        <v>17</v>
      </c>
      <c r="C127" s="196" t="str">
        <f t="shared" si="4"/>
        <v>강북고등학교</v>
      </c>
      <c r="D127" s="89">
        <v>107</v>
      </c>
      <c r="E127" s="92" t="s">
        <v>847</v>
      </c>
      <c r="F127" s="80">
        <v>491</v>
      </c>
      <c r="G127" s="82"/>
      <c r="H127" s="204"/>
    </row>
    <row r="128" spans="1:8">
      <c r="A128" s="224" t="s">
        <v>16</v>
      </c>
      <c r="B128" s="214" t="s">
        <v>17</v>
      </c>
      <c r="C128" s="196" t="str">
        <f t="shared" si="4"/>
        <v>강북고등학교</v>
      </c>
      <c r="D128" s="89">
        <v>108</v>
      </c>
      <c r="E128" s="92" t="s">
        <v>846</v>
      </c>
      <c r="F128" s="80">
        <v>911</v>
      </c>
      <c r="G128" s="82"/>
      <c r="H128" s="204"/>
    </row>
    <row r="129" spans="1:8">
      <c r="A129" s="224" t="s">
        <v>16</v>
      </c>
      <c r="B129" s="214" t="s">
        <v>17</v>
      </c>
      <c r="C129" s="196" t="str">
        <f t="shared" si="4"/>
        <v>강북고등학교</v>
      </c>
      <c r="D129" s="89">
        <v>109</v>
      </c>
      <c r="E129" s="92" t="s">
        <v>801</v>
      </c>
      <c r="F129" s="80">
        <v>719</v>
      </c>
      <c r="G129" s="82"/>
      <c r="H129" s="204"/>
    </row>
    <row r="130" spans="1:8">
      <c r="A130" s="224" t="s">
        <v>16</v>
      </c>
      <c r="B130" s="214" t="s">
        <v>17</v>
      </c>
      <c r="C130" s="196" t="str">
        <f t="shared" si="4"/>
        <v>강북고등학교</v>
      </c>
      <c r="D130" s="89">
        <v>110</v>
      </c>
      <c r="E130" s="92" t="s">
        <v>846</v>
      </c>
      <c r="F130" s="80">
        <v>898</v>
      </c>
      <c r="G130" s="82"/>
      <c r="H130" s="204"/>
    </row>
    <row r="131" spans="1:8">
      <c r="A131" s="224" t="s">
        <v>16</v>
      </c>
      <c r="B131" s="214" t="s">
        <v>17</v>
      </c>
      <c r="C131" s="196" t="str">
        <f t="shared" si="4"/>
        <v>강북고등학교</v>
      </c>
      <c r="D131" s="89">
        <v>111</v>
      </c>
      <c r="E131" s="92" t="s">
        <v>823</v>
      </c>
      <c r="F131" s="80">
        <v>598</v>
      </c>
      <c r="G131" s="82"/>
      <c r="H131" s="204"/>
    </row>
    <row r="132" spans="1:8">
      <c r="A132" s="224" t="s">
        <v>16</v>
      </c>
      <c r="B132" s="214" t="s">
        <v>17</v>
      </c>
      <c r="C132" s="196" t="str">
        <f t="shared" si="4"/>
        <v>강북고등학교</v>
      </c>
      <c r="D132" s="89">
        <v>112</v>
      </c>
      <c r="E132" s="92" t="s">
        <v>848</v>
      </c>
      <c r="F132" s="80">
        <v>589</v>
      </c>
      <c r="G132" s="82"/>
      <c r="H132" s="204"/>
    </row>
    <row r="133" spans="1:8">
      <c r="A133" s="224" t="s">
        <v>16</v>
      </c>
      <c r="B133" s="214" t="s">
        <v>17</v>
      </c>
      <c r="C133" s="196" t="str">
        <f t="shared" si="4"/>
        <v>강북고등학교</v>
      </c>
      <c r="D133" s="89">
        <v>113</v>
      </c>
      <c r="E133" s="92" t="s">
        <v>848</v>
      </c>
      <c r="F133" s="80">
        <v>588</v>
      </c>
      <c r="G133" s="82"/>
      <c r="H133" s="204"/>
    </row>
    <row r="134" spans="1:8">
      <c r="A134" s="224" t="s">
        <v>16</v>
      </c>
      <c r="B134" s="214" t="s">
        <v>17</v>
      </c>
      <c r="C134" s="196" t="str">
        <f t="shared" si="4"/>
        <v>강북고등학교</v>
      </c>
      <c r="D134" s="89">
        <v>114</v>
      </c>
      <c r="E134" s="92" t="s">
        <v>849</v>
      </c>
      <c r="F134" s="80">
        <v>822</v>
      </c>
      <c r="G134" s="82"/>
      <c r="H134" s="204"/>
    </row>
    <row r="135" spans="1:8">
      <c r="A135" s="224" t="s">
        <v>16</v>
      </c>
      <c r="B135" s="214" t="s">
        <v>17</v>
      </c>
      <c r="C135" s="196" t="str">
        <f t="shared" si="4"/>
        <v>강북고등학교</v>
      </c>
      <c r="D135" s="89">
        <v>115</v>
      </c>
      <c r="E135" s="92" t="s">
        <v>823</v>
      </c>
      <c r="F135" s="80">
        <v>601</v>
      </c>
      <c r="G135" s="82"/>
      <c r="H135" s="204"/>
    </row>
    <row r="136" spans="1:8">
      <c r="A136" s="224" t="s">
        <v>16</v>
      </c>
      <c r="B136" s="214" t="s">
        <v>17</v>
      </c>
      <c r="C136" s="196" t="str">
        <f t="shared" si="4"/>
        <v>강북고등학교</v>
      </c>
      <c r="D136" s="89">
        <v>116</v>
      </c>
      <c r="E136" s="92" t="s">
        <v>850</v>
      </c>
      <c r="F136" s="80">
        <v>918</v>
      </c>
      <c r="G136" s="82"/>
      <c r="H136" s="204"/>
    </row>
    <row r="137" spans="1:8">
      <c r="A137" s="224" t="s">
        <v>16</v>
      </c>
      <c r="B137" s="214" t="s">
        <v>17</v>
      </c>
      <c r="C137" s="196" t="str">
        <f t="shared" si="4"/>
        <v>강북고등학교</v>
      </c>
      <c r="D137" s="89">
        <v>117</v>
      </c>
      <c r="E137" s="92" t="s">
        <v>808</v>
      </c>
      <c r="F137" s="80">
        <v>129</v>
      </c>
      <c r="G137" s="82"/>
      <c r="H137" s="204"/>
    </row>
    <row r="138" spans="1:8">
      <c r="A138" s="224" t="s">
        <v>16</v>
      </c>
      <c r="B138" s="214" t="s">
        <v>17</v>
      </c>
      <c r="C138" s="196" t="str">
        <f t="shared" si="4"/>
        <v>강북고등학교</v>
      </c>
      <c r="D138" s="89">
        <v>118</v>
      </c>
      <c r="E138" s="92" t="s">
        <v>808</v>
      </c>
      <c r="F138" s="80">
        <v>568</v>
      </c>
      <c r="G138" s="82"/>
      <c r="H138" s="204"/>
    </row>
    <row r="139" spans="1:8">
      <c r="A139" s="224" t="s">
        <v>16</v>
      </c>
      <c r="B139" s="214" t="s">
        <v>17</v>
      </c>
      <c r="C139" s="196" t="str">
        <f t="shared" si="4"/>
        <v>강북고등학교</v>
      </c>
      <c r="D139" s="89">
        <v>119</v>
      </c>
      <c r="E139" s="92" t="s">
        <v>851</v>
      </c>
      <c r="F139" s="80">
        <v>485</v>
      </c>
      <c r="G139" s="82"/>
      <c r="H139" s="204"/>
    </row>
    <row r="140" spans="1:8">
      <c r="A140" s="224" t="s">
        <v>16</v>
      </c>
      <c r="B140" s="214" t="s">
        <v>17</v>
      </c>
      <c r="C140" s="196" t="str">
        <f t="shared" si="4"/>
        <v>강북고등학교</v>
      </c>
      <c r="D140" s="89">
        <v>120</v>
      </c>
      <c r="E140" s="92" t="s">
        <v>801</v>
      </c>
      <c r="F140" s="80">
        <v>542</v>
      </c>
      <c r="G140" s="82"/>
      <c r="H140" s="204"/>
    </row>
    <row r="141" spans="1:8" ht="21" thickBot="1">
      <c r="A141" s="227" t="s">
        <v>16</v>
      </c>
      <c r="B141" s="217" t="s">
        <v>17</v>
      </c>
      <c r="C141" s="202" t="str">
        <f t="shared" si="4"/>
        <v>강북고등학교</v>
      </c>
      <c r="D141" s="95">
        <v>121</v>
      </c>
      <c r="E141" s="129" t="s">
        <v>850</v>
      </c>
      <c r="F141" s="130">
        <v>739</v>
      </c>
      <c r="G141" s="131"/>
      <c r="H141" s="205"/>
    </row>
    <row r="142" spans="1:8">
      <c r="A142" s="223" t="s">
        <v>16</v>
      </c>
      <c r="B142" s="213" t="s">
        <v>17</v>
      </c>
      <c r="C142" s="195" t="s">
        <v>51</v>
      </c>
      <c r="D142" s="134">
        <v>1</v>
      </c>
      <c r="E142" s="135" t="s">
        <v>852</v>
      </c>
      <c r="F142" s="136">
        <v>570</v>
      </c>
      <c r="G142" s="114"/>
      <c r="H142" s="206">
        <f>SUMIF(C:C,"경덕여자고등학교",F:F)</f>
        <v>2820</v>
      </c>
    </row>
    <row r="143" spans="1:8">
      <c r="A143" s="224" t="s">
        <v>16</v>
      </c>
      <c r="B143" s="214" t="s">
        <v>17</v>
      </c>
      <c r="C143" s="196" t="str">
        <f t="shared" ref="C143:C160" si="5">C142</f>
        <v>경덕여자고등학교</v>
      </c>
      <c r="D143" s="89">
        <v>2</v>
      </c>
      <c r="E143" s="92" t="s">
        <v>2328</v>
      </c>
      <c r="F143" s="80">
        <v>420</v>
      </c>
      <c r="G143" s="82"/>
      <c r="H143" s="204"/>
    </row>
    <row r="144" spans="1:8">
      <c r="A144" s="224" t="s">
        <v>16</v>
      </c>
      <c r="B144" s="214" t="s">
        <v>17</v>
      </c>
      <c r="C144" s="196" t="str">
        <f t="shared" si="5"/>
        <v>경덕여자고등학교</v>
      </c>
      <c r="D144" s="89">
        <v>3</v>
      </c>
      <c r="E144" s="92" t="s">
        <v>853</v>
      </c>
      <c r="F144" s="80">
        <v>620</v>
      </c>
      <c r="G144" s="82"/>
      <c r="H144" s="204"/>
    </row>
    <row r="145" spans="1:8">
      <c r="A145" s="224" t="s">
        <v>16</v>
      </c>
      <c r="B145" s="214" t="s">
        <v>17</v>
      </c>
      <c r="C145" s="196" t="str">
        <f t="shared" si="5"/>
        <v>경덕여자고등학교</v>
      </c>
      <c r="D145" s="89">
        <v>4</v>
      </c>
      <c r="E145" s="92" t="s">
        <v>818</v>
      </c>
      <c r="F145" s="80">
        <v>90</v>
      </c>
      <c r="G145" s="82"/>
      <c r="H145" s="204"/>
    </row>
    <row r="146" spans="1:8">
      <c r="A146" s="224" t="s">
        <v>16</v>
      </c>
      <c r="B146" s="214" t="s">
        <v>17</v>
      </c>
      <c r="C146" s="196" t="str">
        <f t="shared" si="5"/>
        <v>경덕여자고등학교</v>
      </c>
      <c r="D146" s="89">
        <v>5</v>
      </c>
      <c r="E146" s="92" t="s">
        <v>818</v>
      </c>
      <c r="F146" s="80">
        <v>90</v>
      </c>
      <c r="G146" s="82"/>
      <c r="H146" s="204"/>
    </row>
    <row r="147" spans="1:8">
      <c r="A147" s="224" t="s">
        <v>16</v>
      </c>
      <c r="B147" s="214" t="s">
        <v>17</v>
      </c>
      <c r="C147" s="196" t="str">
        <f t="shared" si="5"/>
        <v>경덕여자고등학교</v>
      </c>
      <c r="D147" s="89">
        <v>6</v>
      </c>
      <c r="E147" s="92" t="s">
        <v>818</v>
      </c>
      <c r="F147" s="80">
        <v>90</v>
      </c>
      <c r="G147" s="82"/>
      <c r="H147" s="204"/>
    </row>
    <row r="148" spans="1:8">
      <c r="A148" s="224" t="s">
        <v>16</v>
      </c>
      <c r="B148" s="214" t="s">
        <v>17</v>
      </c>
      <c r="C148" s="196" t="str">
        <f t="shared" si="5"/>
        <v>경덕여자고등학교</v>
      </c>
      <c r="D148" s="89">
        <v>7</v>
      </c>
      <c r="E148" s="92" t="s">
        <v>818</v>
      </c>
      <c r="F148" s="80">
        <v>90</v>
      </c>
      <c r="G148" s="82"/>
      <c r="H148" s="204"/>
    </row>
    <row r="149" spans="1:8">
      <c r="A149" s="224" t="s">
        <v>16</v>
      </c>
      <c r="B149" s="214" t="s">
        <v>17</v>
      </c>
      <c r="C149" s="196" t="str">
        <f t="shared" si="5"/>
        <v>경덕여자고등학교</v>
      </c>
      <c r="D149" s="89">
        <v>8</v>
      </c>
      <c r="E149" s="92" t="s">
        <v>818</v>
      </c>
      <c r="F149" s="80">
        <v>90</v>
      </c>
      <c r="G149" s="82"/>
      <c r="H149" s="204"/>
    </row>
    <row r="150" spans="1:8">
      <c r="A150" s="224" t="s">
        <v>16</v>
      </c>
      <c r="B150" s="214" t="s">
        <v>17</v>
      </c>
      <c r="C150" s="196" t="str">
        <f t="shared" si="5"/>
        <v>경덕여자고등학교</v>
      </c>
      <c r="D150" s="89">
        <v>9</v>
      </c>
      <c r="E150" s="92" t="s">
        <v>818</v>
      </c>
      <c r="F150" s="80">
        <v>90</v>
      </c>
      <c r="G150" s="82"/>
      <c r="H150" s="204"/>
    </row>
    <row r="151" spans="1:8">
      <c r="A151" s="224" t="s">
        <v>16</v>
      </c>
      <c r="B151" s="214" t="s">
        <v>17</v>
      </c>
      <c r="C151" s="196" t="str">
        <f t="shared" si="5"/>
        <v>경덕여자고등학교</v>
      </c>
      <c r="D151" s="89">
        <v>10</v>
      </c>
      <c r="E151" s="92" t="s">
        <v>818</v>
      </c>
      <c r="F151" s="80">
        <v>90</v>
      </c>
      <c r="G151" s="82"/>
      <c r="H151" s="204"/>
    </row>
    <row r="152" spans="1:8">
      <c r="A152" s="224" t="s">
        <v>16</v>
      </c>
      <c r="B152" s="214" t="s">
        <v>17</v>
      </c>
      <c r="C152" s="196" t="str">
        <f t="shared" si="5"/>
        <v>경덕여자고등학교</v>
      </c>
      <c r="D152" s="89">
        <v>11</v>
      </c>
      <c r="E152" s="92" t="s">
        <v>818</v>
      </c>
      <c r="F152" s="80">
        <v>90</v>
      </c>
      <c r="G152" s="82"/>
      <c r="H152" s="204"/>
    </row>
    <row r="153" spans="1:8">
      <c r="A153" s="224" t="s">
        <v>16</v>
      </c>
      <c r="B153" s="214" t="s">
        <v>17</v>
      </c>
      <c r="C153" s="196" t="str">
        <f t="shared" si="5"/>
        <v>경덕여자고등학교</v>
      </c>
      <c r="D153" s="89">
        <v>12</v>
      </c>
      <c r="E153" s="92" t="s">
        <v>818</v>
      </c>
      <c r="F153" s="80">
        <v>90</v>
      </c>
      <c r="G153" s="82"/>
      <c r="H153" s="204"/>
    </row>
    <row r="154" spans="1:8">
      <c r="A154" s="224" t="s">
        <v>16</v>
      </c>
      <c r="B154" s="214" t="s">
        <v>17</v>
      </c>
      <c r="C154" s="196" t="str">
        <f t="shared" si="5"/>
        <v>경덕여자고등학교</v>
      </c>
      <c r="D154" s="89">
        <v>13</v>
      </c>
      <c r="E154" s="92" t="s">
        <v>818</v>
      </c>
      <c r="F154" s="80">
        <v>90</v>
      </c>
      <c r="G154" s="82"/>
      <c r="H154" s="204"/>
    </row>
    <row r="155" spans="1:8">
      <c r="A155" s="224" t="s">
        <v>16</v>
      </c>
      <c r="B155" s="214" t="s">
        <v>17</v>
      </c>
      <c r="C155" s="196" t="str">
        <f t="shared" si="5"/>
        <v>경덕여자고등학교</v>
      </c>
      <c r="D155" s="89">
        <v>14</v>
      </c>
      <c r="E155" s="92" t="s">
        <v>854</v>
      </c>
      <c r="F155" s="80">
        <v>110</v>
      </c>
      <c r="G155" s="82"/>
      <c r="H155" s="204"/>
    </row>
    <row r="156" spans="1:8">
      <c r="A156" s="224" t="s">
        <v>16</v>
      </c>
      <c r="B156" s="214" t="s">
        <v>17</v>
      </c>
      <c r="C156" s="196" t="str">
        <f t="shared" si="5"/>
        <v>경덕여자고등학교</v>
      </c>
      <c r="D156" s="89">
        <v>15</v>
      </c>
      <c r="E156" s="92" t="s">
        <v>855</v>
      </c>
      <c r="F156" s="80">
        <v>30</v>
      </c>
      <c r="G156" s="82"/>
      <c r="H156" s="204"/>
    </row>
    <row r="157" spans="1:8">
      <c r="A157" s="224" t="s">
        <v>16</v>
      </c>
      <c r="B157" s="214" t="s">
        <v>17</v>
      </c>
      <c r="C157" s="196" t="str">
        <f t="shared" si="5"/>
        <v>경덕여자고등학교</v>
      </c>
      <c r="D157" s="89">
        <v>16</v>
      </c>
      <c r="E157" s="92" t="s">
        <v>856</v>
      </c>
      <c r="F157" s="80">
        <v>50</v>
      </c>
      <c r="G157" s="82"/>
      <c r="H157" s="204"/>
    </row>
    <row r="158" spans="1:8">
      <c r="A158" s="224" t="s">
        <v>16</v>
      </c>
      <c r="B158" s="214" t="s">
        <v>17</v>
      </c>
      <c r="C158" s="196" t="str">
        <f t="shared" si="5"/>
        <v>경덕여자고등학교</v>
      </c>
      <c r="D158" s="89">
        <v>17</v>
      </c>
      <c r="E158" s="92" t="s">
        <v>857</v>
      </c>
      <c r="F158" s="80">
        <v>50</v>
      </c>
      <c r="G158" s="82"/>
      <c r="H158" s="204"/>
    </row>
    <row r="159" spans="1:8">
      <c r="A159" s="224" t="s">
        <v>16</v>
      </c>
      <c r="B159" s="214" t="s">
        <v>17</v>
      </c>
      <c r="C159" s="196" t="str">
        <f t="shared" si="5"/>
        <v>경덕여자고등학교</v>
      </c>
      <c r="D159" s="89">
        <v>18</v>
      </c>
      <c r="E159" s="92" t="s">
        <v>858</v>
      </c>
      <c r="F159" s="80">
        <v>40</v>
      </c>
      <c r="G159" s="82"/>
      <c r="H159" s="204"/>
    </row>
    <row r="160" spans="1:8" ht="21" thickBot="1">
      <c r="A160" s="225" t="s">
        <v>16</v>
      </c>
      <c r="B160" s="215" t="s">
        <v>17</v>
      </c>
      <c r="C160" s="197" t="str">
        <f t="shared" si="5"/>
        <v>경덕여자고등학교</v>
      </c>
      <c r="D160" s="137">
        <v>19</v>
      </c>
      <c r="E160" s="138" t="s">
        <v>859</v>
      </c>
      <c r="F160" s="139">
        <v>30</v>
      </c>
      <c r="G160" s="140"/>
      <c r="H160" s="207"/>
    </row>
    <row r="161" spans="1:8">
      <c r="A161" s="226" t="s">
        <v>16</v>
      </c>
      <c r="B161" s="216" t="s">
        <v>17</v>
      </c>
      <c r="C161" s="201" t="s">
        <v>54</v>
      </c>
      <c r="D161" s="97">
        <v>1</v>
      </c>
      <c r="E161" s="132" t="s">
        <v>2329</v>
      </c>
      <c r="F161" s="133">
        <v>550</v>
      </c>
      <c r="G161" s="110"/>
      <c r="H161" s="203">
        <f>SUMIF(C:C,"경명여자고등학교",F:F)</f>
        <v>1750</v>
      </c>
    </row>
    <row r="162" spans="1:8">
      <c r="A162" s="224" t="s">
        <v>16</v>
      </c>
      <c r="B162" s="214" t="s">
        <v>17</v>
      </c>
      <c r="C162" s="196" t="str">
        <f t="shared" ref="C162:C163" si="6">C161</f>
        <v>경명여자고등학교</v>
      </c>
      <c r="D162" s="89">
        <v>2</v>
      </c>
      <c r="E162" s="92" t="s">
        <v>2330</v>
      </c>
      <c r="F162" s="80">
        <v>600</v>
      </c>
      <c r="G162" s="82"/>
      <c r="H162" s="204"/>
    </row>
    <row r="163" spans="1:8" ht="21" thickBot="1">
      <c r="A163" s="227" t="s">
        <v>16</v>
      </c>
      <c r="B163" s="217" t="s">
        <v>17</v>
      </c>
      <c r="C163" s="202" t="str">
        <f t="shared" si="6"/>
        <v>경명여자고등학교</v>
      </c>
      <c r="D163" s="95">
        <v>3</v>
      </c>
      <c r="E163" s="129" t="s">
        <v>2331</v>
      </c>
      <c r="F163" s="130">
        <v>600</v>
      </c>
      <c r="G163" s="131"/>
      <c r="H163" s="205"/>
    </row>
    <row r="164" spans="1:8">
      <c r="A164" s="223" t="s">
        <v>16</v>
      </c>
      <c r="B164" s="213" t="s">
        <v>17</v>
      </c>
      <c r="C164" s="195" t="s">
        <v>57</v>
      </c>
      <c r="D164" s="134">
        <v>1</v>
      </c>
      <c r="E164" s="135" t="s">
        <v>2332</v>
      </c>
      <c r="F164" s="136">
        <v>500</v>
      </c>
      <c r="G164" s="114"/>
      <c r="H164" s="206">
        <f>SUMIF(C:C,"경북고등학교",F:F)</f>
        <v>3724</v>
      </c>
    </row>
    <row r="165" spans="1:8">
      <c r="A165" s="224" t="s">
        <v>16</v>
      </c>
      <c r="B165" s="214" t="s">
        <v>17</v>
      </c>
      <c r="C165" s="196" t="str">
        <f t="shared" ref="C165:C179" si="7">C164</f>
        <v>경북고등학교</v>
      </c>
      <c r="D165" s="89">
        <v>2</v>
      </c>
      <c r="E165" s="92" t="s">
        <v>2333</v>
      </c>
      <c r="F165" s="80">
        <v>280</v>
      </c>
      <c r="G165" s="82"/>
      <c r="H165" s="204"/>
    </row>
    <row r="166" spans="1:8">
      <c r="A166" s="224" t="s">
        <v>16</v>
      </c>
      <c r="B166" s="214" t="s">
        <v>17</v>
      </c>
      <c r="C166" s="196" t="str">
        <f t="shared" si="7"/>
        <v>경북고등학교</v>
      </c>
      <c r="D166" s="89">
        <v>3</v>
      </c>
      <c r="E166" s="92" t="s">
        <v>860</v>
      </c>
      <c r="F166" s="80">
        <v>3</v>
      </c>
      <c r="G166" s="82"/>
      <c r="H166" s="204"/>
    </row>
    <row r="167" spans="1:8">
      <c r="A167" s="224" t="s">
        <v>16</v>
      </c>
      <c r="B167" s="214" t="s">
        <v>17</v>
      </c>
      <c r="C167" s="196" t="str">
        <f t="shared" si="7"/>
        <v>경북고등학교</v>
      </c>
      <c r="D167" s="89">
        <v>4</v>
      </c>
      <c r="E167" s="92" t="s">
        <v>784</v>
      </c>
      <c r="F167" s="80">
        <v>154</v>
      </c>
      <c r="G167" s="82"/>
      <c r="H167" s="204"/>
    </row>
    <row r="168" spans="1:8">
      <c r="A168" s="224" t="s">
        <v>16</v>
      </c>
      <c r="B168" s="214" t="s">
        <v>17</v>
      </c>
      <c r="C168" s="196" t="str">
        <f t="shared" si="7"/>
        <v>경북고등학교</v>
      </c>
      <c r="D168" s="89">
        <v>5</v>
      </c>
      <c r="E168" s="92" t="s">
        <v>861</v>
      </c>
      <c r="F168" s="80">
        <v>270</v>
      </c>
      <c r="G168" s="82"/>
      <c r="H168" s="204"/>
    </row>
    <row r="169" spans="1:8">
      <c r="A169" s="224" t="s">
        <v>16</v>
      </c>
      <c r="B169" s="214" t="s">
        <v>17</v>
      </c>
      <c r="C169" s="196" t="str">
        <f t="shared" si="7"/>
        <v>경북고등학교</v>
      </c>
      <c r="D169" s="89">
        <v>6</v>
      </c>
      <c r="E169" s="92" t="s">
        <v>862</v>
      </c>
      <c r="F169" s="80">
        <v>120</v>
      </c>
      <c r="G169" s="82"/>
      <c r="H169" s="204"/>
    </row>
    <row r="170" spans="1:8">
      <c r="A170" s="224" t="s">
        <v>16</v>
      </c>
      <c r="B170" s="214" t="s">
        <v>17</v>
      </c>
      <c r="C170" s="196" t="str">
        <f t="shared" si="7"/>
        <v>경북고등학교</v>
      </c>
      <c r="D170" s="89">
        <v>7</v>
      </c>
      <c r="E170" s="92" t="s">
        <v>863</v>
      </c>
      <c r="F170" s="80">
        <v>115</v>
      </c>
      <c r="G170" s="82"/>
      <c r="H170" s="204"/>
    </row>
    <row r="171" spans="1:8">
      <c r="A171" s="224" t="s">
        <v>16</v>
      </c>
      <c r="B171" s="214" t="s">
        <v>17</v>
      </c>
      <c r="C171" s="196" t="str">
        <f t="shared" si="7"/>
        <v>경북고등학교</v>
      </c>
      <c r="D171" s="89">
        <v>8</v>
      </c>
      <c r="E171" s="92" t="s">
        <v>864</v>
      </c>
      <c r="F171" s="80">
        <v>250</v>
      </c>
      <c r="G171" s="82"/>
      <c r="H171" s="204"/>
    </row>
    <row r="172" spans="1:8">
      <c r="A172" s="224" t="s">
        <v>16</v>
      </c>
      <c r="B172" s="214" t="s">
        <v>17</v>
      </c>
      <c r="C172" s="196" t="str">
        <f t="shared" si="7"/>
        <v>경북고등학교</v>
      </c>
      <c r="D172" s="89">
        <v>9</v>
      </c>
      <c r="E172" s="92" t="s">
        <v>2334</v>
      </c>
      <c r="F172" s="80">
        <v>140</v>
      </c>
      <c r="G172" s="82"/>
      <c r="H172" s="204"/>
    </row>
    <row r="173" spans="1:8">
      <c r="A173" s="224" t="s">
        <v>16</v>
      </c>
      <c r="B173" s="214" t="s">
        <v>17</v>
      </c>
      <c r="C173" s="196" t="str">
        <f t="shared" si="7"/>
        <v>경북고등학교</v>
      </c>
      <c r="D173" s="89">
        <v>10</v>
      </c>
      <c r="E173" s="92" t="s">
        <v>865</v>
      </c>
      <c r="F173" s="80">
        <v>110</v>
      </c>
      <c r="G173" s="82"/>
      <c r="H173" s="204"/>
    </row>
    <row r="174" spans="1:8">
      <c r="A174" s="224" t="s">
        <v>16</v>
      </c>
      <c r="B174" s="214" t="s">
        <v>17</v>
      </c>
      <c r="C174" s="196" t="str">
        <f t="shared" si="7"/>
        <v>경북고등학교</v>
      </c>
      <c r="D174" s="89">
        <v>11</v>
      </c>
      <c r="E174" s="92" t="s">
        <v>2335</v>
      </c>
      <c r="F174" s="80">
        <v>102</v>
      </c>
      <c r="G174" s="82"/>
      <c r="H174" s="204"/>
    </row>
    <row r="175" spans="1:8">
      <c r="A175" s="224" t="s">
        <v>16</v>
      </c>
      <c r="B175" s="214" t="s">
        <v>17</v>
      </c>
      <c r="C175" s="196" t="str">
        <f t="shared" si="7"/>
        <v>경북고등학교</v>
      </c>
      <c r="D175" s="89">
        <v>12</v>
      </c>
      <c r="E175" s="92" t="s">
        <v>2336</v>
      </c>
      <c r="F175" s="80">
        <v>400</v>
      </c>
      <c r="G175" s="82"/>
      <c r="H175" s="204"/>
    </row>
    <row r="176" spans="1:8">
      <c r="A176" s="224" t="s">
        <v>16</v>
      </c>
      <c r="B176" s="214" t="s">
        <v>17</v>
      </c>
      <c r="C176" s="196" t="str">
        <f t="shared" si="7"/>
        <v>경북고등학교</v>
      </c>
      <c r="D176" s="89">
        <v>13</v>
      </c>
      <c r="E176" s="92" t="s">
        <v>866</v>
      </c>
      <c r="F176" s="80">
        <v>30</v>
      </c>
      <c r="G176" s="82"/>
      <c r="H176" s="204"/>
    </row>
    <row r="177" spans="1:8">
      <c r="A177" s="224" t="s">
        <v>16</v>
      </c>
      <c r="B177" s="214" t="s">
        <v>17</v>
      </c>
      <c r="C177" s="196" t="str">
        <f t="shared" si="7"/>
        <v>경북고등학교</v>
      </c>
      <c r="D177" s="89">
        <v>14</v>
      </c>
      <c r="E177" s="92" t="s">
        <v>867</v>
      </c>
      <c r="F177" s="80">
        <v>150</v>
      </c>
      <c r="G177" s="82"/>
      <c r="H177" s="204"/>
    </row>
    <row r="178" spans="1:8">
      <c r="A178" s="224" t="s">
        <v>16</v>
      </c>
      <c r="B178" s="214" t="s">
        <v>17</v>
      </c>
      <c r="C178" s="196" t="str">
        <f t="shared" si="7"/>
        <v>경북고등학교</v>
      </c>
      <c r="D178" s="89">
        <v>15</v>
      </c>
      <c r="E178" s="92" t="s">
        <v>2337</v>
      </c>
      <c r="F178" s="80">
        <v>600</v>
      </c>
      <c r="G178" s="82"/>
      <c r="H178" s="204"/>
    </row>
    <row r="179" spans="1:8" ht="21" thickBot="1">
      <c r="A179" s="225" t="s">
        <v>16</v>
      </c>
      <c r="B179" s="215" t="s">
        <v>17</v>
      </c>
      <c r="C179" s="197" t="str">
        <f t="shared" si="7"/>
        <v>경북고등학교</v>
      </c>
      <c r="D179" s="137">
        <v>16</v>
      </c>
      <c r="E179" s="138" t="s">
        <v>868</v>
      </c>
      <c r="F179" s="139">
        <v>500</v>
      </c>
      <c r="G179" s="140"/>
      <c r="H179" s="207"/>
    </row>
    <row r="180" spans="1:8">
      <c r="A180" s="226" t="s">
        <v>16</v>
      </c>
      <c r="B180" s="216" t="s">
        <v>17</v>
      </c>
      <c r="C180" s="201" t="s">
        <v>63</v>
      </c>
      <c r="D180" s="97">
        <v>1</v>
      </c>
      <c r="E180" s="132" t="s">
        <v>869</v>
      </c>
      <c r="F180" s="133">
        <v>850</v>
      </c>
      <c r="G180" s="110"/>
      <c r="H180" s="203">
        <f>SUMIF(C:C,"경북여자고등학교",F:F)</f>
        <v>3100</v>
      </c>
    </row>
    <row r="181" spans="1:8">
      <c r="A181" s="224" t="s">
        <v>16</v>
      </c>
      <c r="B181" s="214" t="s">
        <v>17</v>
      </c>
      <c r="C181" s="196" t="str">
        <f t="shared" ref="C181:C184" si="8">C180</f>
        <v>경북여자고등학교</v>
      </c>
      <c r="D181" s="89">
        <v>2</v>
      </c>
      <c r="E181" s="92" t="s">
        <v>870</v>
      </c>
      <c r="F181" s="80">
        <v>850</v>
      </c>
      <c r="G181" s="82"/>
      <c r="H181" s="204"/>
    </row>
    <row r="182" spans="1:8">
      <c r="A182" s="224" t="s">
        <v>16</v>
      </c>
      <c r="B182" s="214" t="s">
        <v>17</v>
      </c>
      <c r="C182" s="196" t="str">
        <f t="shared" si="8"/>
        <v>경북여자고등학교</v>
      </c>
      <c r="D182" s="89">
        <v>3</v>
      </c>
      <c r="E182" s="92" t="s">
        <v>871</v>
      </c>
      <c r="F182" s="80">
        <v>500</v>
      </c>
      <c r="G182" s="82"/>
      <c r="H182" s="204"/>
    </row>
    <row r="183" spans="1:8">
      <c r="A183" s="224" t="s">
        <v>16</v>
      </c>
      <c r="B183" s="214" t="s">
        <v>17</v>
      </c>
      <c r="C183" s="196" t="str">
        <f t="shared" si="8"/>
        <v>경북여자고등학교</v>
      </c>
      <c r="D183" s="89">
        <v>4</v>
      </c>
      <c r="E183" s="92" t="s">
        <v>872</v>
      </c>
      <c r="F183" s="80">
        <v>300</v>
      </c>
      <c r="G183" s="82"/>
      <c r="H183" s="204"/>
    </row>
    <row r="184" spans="1:8" ht="21" thickBot="1">
      <c r="A184" s="227" t="s">
        <v>16</v>
      </c>
      <c r="B184" s="217" t="s">
        <v>17</v>
      </c>
      <c r="C184" s="202" t="str">
        <f t="shared" si="8"/>
        <v>경북여자고등학교</v>
      </c>
      <c r="D184" s="95">
        <v>5</v>
      </c>
      <c r="E184" s="129" t="s">
        <v>801</v>
      </c>
      <c r="F184" s="130">
        <v>600</v>
      </c>
      <c r="G184" s="131"/>
      <c r="H184" s="205"/>
    </row>
    <row r="185" spans="1:8">
      <c r="A185" s="223" t="s">
        <v>16</v>
      </c>
      <c r="B185" s="213" t="s">
        <v>17</v>
      </c>
      <c r="C185" s="195" t="s">
        <v>66</v>
      </c>
      <c r="D185" s="134">
        <v>1</v>
      </c>
      <c r="E185" s="135" t="s">
        <v>873</v>
      </c>
      <c r="F185" s="136">
        <v>800</v>
      </c>
      <c r="G185" s="114"/>
      <c r="H185" s="206">
        <f>SUMIF(C:C,"경상고등학교",F:F)</f>
        <v>63343</v>
      </c>
    </row>
    <row r="186" spans="1:8">
      <c r="A186" s="224" t="s">
        <v>16</v>
      </c>
      <c r="B186" s="214" t="s">
        <v>17</v>
      </c>
      <c r="C186" s="196" t="str">
        <f t="shared" ref="C186:C217" si="9">C185</f>
        <v>경상고등학교</v>
      </c>
      <c r="D186" s="89">
        <v>2</v>
      </c>
      <c r="E186" s="92" t="s">
        <v>874</v>
      </c>
      <c r="F186" s="80">
        <v>14</v>
      </c>
      <c r="G186" s="82"/>
      <c r="H186" s="204"/>
    </row>
    <row r="187" spans="1:8">
      <c r="A187" s="224" t="s">
        <v>16</v>
      </c>
      <c r="B187" s="214" t="s">
        <v>17</v>
      </c>
      <c r="C187" s="196" t="str">
        <f t="shared" si="9"/>
        <v>경상고등학교</v>
      </c>
      <c r="D187" s="89">
        <v>3</v>
      </c>
      <c r="E187" s="92" t="s">
        <v>875</v>
      </c>
      <c r="F187" s="80">
        <v>9</v>
      </c>
      <c r="G187" s="82"/>
      <c r="H187" s="204"/>
    </row>
    <row r="188" spans="1:8">
      <c r="A188" s="224" t="s">
        <v>16</v>
      </c>
      <c r="B188" s="214" t="s">
        <v>17</v>
      </c>
      <c r="C188" s="196" t="str">
        <f t="shared" si="9"/>
        <v>경상고등학교</v>
      </c>
      <c r="D188" s="89">
        <v>4</v>
      </c>
      <c r="E188" s="92" t="s">
        <v>2338</v>
      </c>
      <c r="F188" s="80">
        <v>17</v>
      </c>
      <c r="G188" s="82"/>
      <c r="H188" s="204"/>
    </row>
    <row r="189" spans="1:8">
      <c r="A189" s="224" t="s">
        <v>16</v>
      </c>
      <c r="B189" s="214" t="s">
        <v>17</v>
      </c>
      <c r="C189" s="196" t="str">
        <f t="shared" si="9"/>
        <v>경상고등학교</v>
      </c>
      <c r="D189" s="89">
        <v>5</v>
      </c>
      <c r="E189" s="92" t="s">
        <v>876</v>
      </c>
      <c r="F189" s="80">
        <v>19</v>
      </c>
      <c r="G189" s="82"/>
      <c r="H189" s="204"/>
    </row>
    <row r="190" spans="1:8">
      <c r="A190" s="224" t="s">
        <v>16</v>
      </c>
      <c r="B190" s="214" t="s">
        <v>17</v>
      </c>
      <c r="C190" s="196" t="str">
        <f t="shared" si="9"/>
        <v>경상고등학교</v>
      </c>
      <c r="D190" s="89">
        <v>6</v>
      </c>
      <c r="E190" s="92" t="s">
        <v>877</v>
      </c>
      <c r="F190" s="80">
        <v>18</v>
      </c>
      <c r="G190" s="82"/>
      <c r="H190" s="204"/>
    </row>
    <row r="191" spans="1:8">
      <c r="A191" s="224" t="s">
        <v>16</v>
      </c>
      <c r="B191" s="214" t="s">
        <v>17</v>
      </c>
      <c r="C191" s="196" t="str">
        <f t="shared" si="9"/>
        <v>경상고등학교</v>
      </c>
      <c r="D191" s="89">
        <v>7</v>
      </c>
      <c r="E191" s="92" t="s">
        <v>878</v>
      </c>
      <c r="F191" s="80">
        <v>138</v>
      </c>
      <c r="G191" s="82"/>
      <c r="H191" s="204"/>
    </row>
    <row r="192" spans="1:8">
      <c r="A192" s="224" t="s">
        <v>16</v>
      </c>
      <c r="B192" s="214" t="s">
        <v>17</v>
      </c>
      <c r="C192" s="196" t="str">
        <f t="shared" si="9"/>
        <v>경상고등학교</v>
      </c>
      <c r="D192" s="89">
        <v>8</v>
      </c>
      <c r="E192" s="92" t="s">
        <v>2339</v>
      </c>
      <c r="F192" s="80">
        <v>268</v>
      </c>
      <c r="G192" s="82"/>
      <c r="H192" s="204"/>
    </row>
    <row r="193" spans="1:8">
      <c r="A193" s="224" t="s">
        <v>16</v>
      </c>
      <c r="B193" s="214" t="s">
        <v>17</v>
      </c>
      <c r="C193" s="196" t="str">
        <f t="shared" si="9"/>
        <v>경상고등학교</v>
      </c>
      <c r="D193" s="89">
        <v>9</v>
      </c>
      <c r="E193" s="92" t="s">
        <v>801</v>
      </c>
      <c r="F193" s="80">
        <v>755</v>
      </c>
      <c r="G193" s="82"/>
      <c r="H193" s="204"/>
    </row>
    <row r="194" spans="1:8">
      <c r="A194" s="224" t="s">
        <v>16</v>
      </c>
      <c r="B194" s="214" t="s">
        <v>17</v>
      </c>
      <c r="C194" s="196" t="str">
        <f t="shared" si="9"/>
        <v>경상고등학교</v>
      </c>
      <c r="D194" s="89">
        <v>10</v>
      </c>
      <c r="E194" s="92" t="s">
        <v>879</v>
      </c>
      <c r="F194" s="80">
        <v>131</v>
      </c>
      <c r="G194" s="82"/>
      <c r="H194" s="204"/>
    </row>
    <row r="195" spans="1:8">
      <c r="A195" s="224" t="s">
        <v>16</v>
      </c>
      <c r="B195" s="214" t="s">
        <v>17</v>
      </c>
      <c r="C195" s="196" t="str">
        <f t="shared" si="9"/>
        <v>경상고등학교</v>
      </c>
      <c r="D195" s="89">
        <v>11</v>
      </c>
      <c r="E195" s="92" t="s">
        <v>2340</v>
      </c>
      <c r="F195" s="80">
        <v>242</v>
      </c>
      <c r="G195" s="82"/>
      <c r="H195" s="204"/>
    </row>
    <row r="196" spans="1:8">
      <c r="A196" s="224" t="s">
        <v>16</v>
      </c>
      <c r="B196" s="214" t="s">
        <v>17</v>
      </c>
      <c r="C196" s="196" t="str">
        <f t="shared" si="9"/>
        <v>경상고등학교</v>
      </c>
      <c r="D196" s="89">
        <v>12</v>
      </c>
      <c r="E196" s="92" t="s">
        <v>880</v>
      </c>
      <c r="F196" s="80">
        <v>119</v>
      </c>
      <c r="G196" s="82"/>
      <c r="H196" s="204"/>
    </row>
    <row r="197" spans="1:8">
      <c r="A197" s="224" t="s">
        <v>16</v>
      </c>
      <c r="B197" s="214" t="s">
        <v>17</v>
      </c>
      <c r="C197" s="196" t="str">
        <f t="shared" si="9"/>
        <v>경상고등학교</v>
      </c>
      <c r="D197" s="89">
        <v>13</v>
      </c>
      <c r="E197" s="92" t="s">
        <v>2341</v>
      </c>
      <c r="F197" s="80">
        <v>106</v>
      </c>
      <c r="G197" s="82"/>
      <c r="H197" s="204"/>
    </row>
    <row r="198" spans="1:8">
      <c r="A198" s="224" t="s">
        <v>16</v>
      </c>
      <c r="B198" s="214" t="s">
        <v>17</v>
      </c>
      <c r="C198" s="196" t="str">
        <f t="shared" si="9"/>
        <v>경상고등학교</v>
      </c>
      <c r="D198" s="89">
        <v>14</v>
      </c>
      <c r="E198" s="92" t="s">
        <v>881</v>
      </c>
      <c r="F198" s="80">
        <v>240</v>
      </c>
      <c r="G198" s="82"/>
      <c r="H198" s="204"/>
    </row>
    <row r="199" spans="1:8">
      <c r="A199" s="224" t="s">
        <v>16</v>
      </c>
      <c r="B199" s="214" t="s">
        <v>17</v>
      </c>
      <c r="C199" s="196" t="str">
        <f t="shared" si="9"/>
        <v>경상고등학교</v>
      </c>
      <c r="D199" s="89">
        <v>15</v>
      </c>
      <c r="E199" s="92" t="s">
        <v>2342</v>
      </c>
      <c r="F199" s="80">
        <v>99</v>
      </c>
      <c r="G199" s="82"/>
      <c r="H199" s="204"/>
    </row>
    <row r="200" spans="1:8">
      <c r="A200" s="224" t="s">
        <v>16</v>
      </c>
      <c r="B200" s="214" t="s">
        <v>17</v>
      </c>
      <c r="C200" s="196" t="str">
        <f t="shared" si="9"/>
        <v>경상고등학교</v>
      </c>
      <c r="D200" s="89">
        <v>16</v>
      </c>
      <c r="E200" s="92" t="s">
        <v>2343</v>
      </c>
      <c r="F200" s="80">
        <v>112</v>
      </c>
      <c r="G200" s="82"/>
      <c r="H200" s="204"/>
    </row>
    <row r="201" spans="1:8">
      <c r="A201" s="224" t="s">
        <v>16</v>
      </c>
      <c r="B201" s="214" t="s">
        <v>17</v>
      </c>
      <c r="C201" s="196" t="str">
        <f t="shared" si="9"/>
        <v>경상고등학교</v>
      </c>
      <c r="D201" s="89">
        <v>17</v>
      </c>
      <c r="E201" s="92" t="s">
        <v>2344</v>
      </c>
      <c r="F201" s="80">
        <v>112</v>
      </c>
      <c r="G201" s="82"/>
      <c r="H201" s="204"/>
    </row>
    <row r="202" spans="1:8">
      <c r="A202" s="224" t="s">
        <v>16</v>
      </c>
      <c r="B202" s="214" t="s">
        <v>17</v>
      </c>
      <c r="C202" s="196" t="str">
        <f t="shared" si="9"/>
        <v>경상고등학교</v>
      </c>
      <c r="D202" s="89">
        <v>18</v>
      </c>
      <c r="E202" s="92" t="s">
        <v>882</v>
      </c>
      <c r="F202" s="80">
        <v>59</v>
      </c>
      <c r="G202" s="82"/>
      <c r="H202" s="204"/>
    </row>
    <row r="203" spans="1:8">
      <c r="A203" s="224" t="s">
        <v>16</v>
      </c>
      <c r="B203" s="214" t="s">
        <v>17</v>
      </c>
      <c r="C203" s="196" t="str">
        <f t="shared" si="9"/>
        <v>경상고등학교</v>
      </c>
      <c r="D203" s="89">
        <v>19</v>
      </c>
      <c r="E203" s="92" t="s">
        <v>883</v>
      </c>
      <c r="F203" s="80">
        <v>117</v>
      </c>
      <c r="G203" s="82"/>
      <c r="H203" s="204"/>
    </row>
    <row r="204" spans="1:8">
      <c r="A204" s="224" t="s">
        <v>16</v>
      </c>
      <c r="B204" s="214" t="s">
        <v>17</v>
      </c>
      <c r="C204" s="196" t="str">
        <f t="shared" si="9"/>
        <v>경상고등학교</v>
      </c>
      <c r="D204" s="89">
        <v>20</v>
      </c>
      <c r="E204" s="92" t="s">
        <v>884</v>
      </c>
      <c r="F204" s="80">
        <v>138</v>
      </c>
      <c r="G204" s="82"/>
      <c r="H204" s="204"/>
    </row>
    <row r="205" spans="1:8">
      <c r="A205" s="224" t="s">
        <v>16</v>
      </c>
      <c r="B205" s="214" t="s">
        <v>17</v>
      </c>
      <c r="C205" s="196" t="str">
        <f t="shared" si="9"/>
        <v>경상고등학교</v>
      </c>
      <c r="D205" s="89">
        <v>21</v>
      </c>
      <c r="E205" s="92" t="s">
        <v>2345</v>
      </c>
      <c r="F205" s="80">
        <v>131</v>
      </c>
      <c r="G205" s="82"/>
      <c r="H205" s="204"/>
    </row>
    <row r="206" spans="1:8">
      <c r="A206" s="224" t="s">
        <v>16</v>
      </c>
      <c r="B206" s="214" t="s">
        <v>17</v>
      </c>
      <c r="C206" s="196" t="str">
        <f t="shared" si="9"/>
        <v>경상고등학교</v>
      </c>
      <c r="D206" s="89">
        <v>22</v>
      </c>
      <c r="E206" s="92" t="s">
        <v>885</v>
      </c>
      <c r="F206" s="80">
        <v>204</v>
      </c>
      <c r="G206" s="82"/>
      <c r="H206" s="204"/>
    </row>
    <row r="207" spans="1:8">
      <c r="A207" s="224" t="s">
        <v>16</v>
      </c>
      <c r="B207" s="214" t="s">
        <v>17</v>
      </c>
      <c r="C207" s="196" t="str">
        <f t="shared" si="9"/>
        <v>경상고등학교</v>
      </c>
      <c r="D207" s="89">
        <v>23</v>
      </c>
      <c r="E207" s="92" t="s">
        <v>2346</v>
      </c>
      <c r="F207" s="80">
        <v>43</v>
      </c>
      <c r="G207" s="82"/>
      <c r="H207" s="204"/>
    </row>
    <row r="208" spans="1:8">
      <c r="A208" s="224" t="s">
        <v>16</v>
      </c>
      <c r="B208" s="214" t="s">
        <v>17</v>
      </c>
      <c r="C208" s="196" t="str">
        <f t="shared" si="9"/>
        <v>경상고등학교</v>
      </c>
      <c r="D208" s="89">
        <v>24</v>
      </c>
      <c r="E208" s="92" t="s">
        <v>886</v>
      </c>
      <c r="F208" s="80">
        <v>806</v>
      </c>
      <c r="G208" s="82"/>
      <c r="H208" s="204"/>
    </row>
    <row r="209" spans="1:8">
      <c r="A209" s="224" t="s">
        <v>16</v>
      </c>
      <c r="B209" s="214" t="s">
        <v>17</v>
      </c>
      <c r="C209" s="196" t="str">
        <f t="shared" si="9"/>
        <v>경상고등학교</v>
      </c>
      <c r="D209" s="89">
        <v>25</v>
      </c>
      <c r="E209" s="92" t="s">
        <v>887</v>
      </c>
      <c r="F209" s="80">
        <v>591</v>
      </c>
      <c r="G209" s="82"/>
      <c r="H209" s="204"/>
    </row>
    <row r="210" spans="1:8">
      <c r="A210" s="224" t="s">
        <v>16</v>
      </c>
      <c r="B210" s="214" t="s">
        <v>17</v>
      </c>
      <c r="C210" s="196" t="str">
        <f t="shared" si="9"/>
        <v>경상고등학교</v>
      </c>
      <c r="D210" s="89">
        <v>26</v>
      </c>
      <c r="E210" s="92" t="s">
        <v>2347</v>
      </c>
      <c r="F210" s="80">
        <v>351</v>
      </c>
      <c r="G210" s="82"/>
      <c r="H210" s="204"/>
    </row>
    <row r="211" spans="1:8">
      <c r="A211" s="224" t="s">
        <v>16</v>
      </c>
      <c r="B211" s="214" t="s">
        <v>17</v>
      </c>
      <c r="C211" s="196" t="str">
        <f t="shared" si="9"/>
        <v>경상고등학교</v>
      </c>
      <c r="D211" s="89">
        <v>27</v>
      </c>
      <c r="E211" s="92" t="s">
        <v>888</v>
      </c>
      <c r="F211" s="80">
        <v>721</v>
      </c>
      <c r="G211" s="82"/>
      <c r="H211" s="204"/>
    </row>
    <row r="212" spans="1:8">
      <c r="A212" s="224" t="s">
        <v>16</v>
      </c>
      <c r="B212" s="214" t="s">
        <v>17</v>
      </c>
      <c r="C212" s="196" t="str">
        <f t="shared" si="9"/>
        <v>경상고등학교</v>
      </c>
      <c r="D212" s="89">
        <v>28</v>
      </c>
      <c r="E212" s="92" t="s">
        <v>889</v>
      </c>
      <c r="F212" s="80">
        <v>603</v>
      </c>
      <c r="G212" s="82"/>
      <c r="H212" s="204"/>
    </row>
    <row r="213" spans="1:8">
      <c r="A213" s="224" t="s">
        <v>16</v>
      </c>
      <c r="B213" s="214" t="s">
        <v>17</v>
      </c>
      <c r="C213" s="196" t="str">
        <f t="shared" si="9"/>
        <v>경상고등학교</v>
      </c>
      <c r="D213" s="89">
        <v>29</v>
      </c>
      <c r="E213" s="92" t="s">
        <v>890</v>
      </c>
      <c r="F213" s="80">
        <v>494</v>
      </c>
      <c r="G213" s="82"/>
      <c r="H213" s="204"/>
    </row>
    <row r="214" spans="1:8">
      <c r="A214" s="224" t="s">
        <v>16</v>
      </c>
      <c r="B214" s="214" t="s">
        <v>17</v>
      </c>
      <c r="C214" s="196" t="str">
        <f t="shared" si="9"/>
        <v>경상고등학교</v>
      </c>
      <c r="D214" s="89">
        <v>30</v>
      </c>
      <c r="E214" s="92" t="s">
        <v>891</v>
      </c>
      <c r="F214" s="80">
        <v>810</v>
      </c>
      <c r="G214" s="82"/>
      <c r="H214" s="204"/>
    </row>
    <row r="215" spans="1:8">
      <c r="A215" s="224" t="s">
        <v>16</v>
      </c>
      <c r="B215" s="214" t="s">
        <v>17</v>
      </c>
      <c r="C215" s="196" t="str">
        <f t="shared" si="9"/>
        <v>경상고등학교</v>
      </c>
      <c r="D215" s="89">
        <v>31</v>
      </c>
      <c r="E215" s="92" t="s">
        <v>892</v>
      </c>
      <c r="F215" s="80">
        <v>1014</v>
      </c>
      <c r="G215" s="82"/>
      <c r="H215" s="204"/>
    </row>
    <row r="216" spans="1:8">
      <c r="A216" s="224" t="s">
        <v>16</v>
      </c>
      <c r="B216" s="214" t="s">
        <v>17</v>
      </c>
      <c r="C216" s="196" t="str">
        <f t="shared" si="9"/>
        <v>경상고등학교</v>
      </c>
      <c r="D216" s="89">
        <v>32</v>
      </c>
      <c r="E216" s="92" t="s">
        <v>893</v>
      </c>
      <c r="F216" s="80">
        <v>925</v>
      </c>
      <c r="G216" s="82"/>
      <c r="H216" s="204"/>
    </row>
    <row r="217" spans="1:8">
      <c r="A217" s="224" t="s">
        <v>16</v>
      </c>
      <c r="B217" s="214" t="s">
        <v>17</v>
      </c>
      <c r="C217" s="196" t="str">
        <f t="shared" si="9"/>
        <v>경상고등학교</v>
      </c>
      <c r="D217" s="89">
        <v>33</v>
      </c>
      <c r="E217" s="92" t="s">
        <v>894</v>
      </c>
      <c r="F217" s="80">
        <v>522</v>
      </c>
      <c r="G217" s="82"/>
      <c r="H217" s="204"/>
    </row>
    <row r="218" spans="1:8">
      <c r="A218" s="224" t="s">
        <v>16</v>
      </c>
      <c r="B218" s="214" t="s">
        <v>17</v>
      </c>
      <c r="C218" s="196" t="str">
        <f t="shared" ref="C218:C249" si="10">C217</f>
        <v>경상고등학교</v>
      </c>
      <c r="D218" s="89">
        <v>34</v>
      </c>
      <c r="E218" s="92" t="s">
        <v>2348</v>
      </c>
      <c r="F218" s="80">
        <v>598</v>
      </c>
      <c r="G218" s="82"/>
      <c r="H218" s="204"/>
    </row>
    <row r="219" spans="1:8">
      <c r="A219" s="224" t="s">
        <v>16</v>
      </c>
      <c r="B219" s="214" t="s">
        <v>17</v>
      </c>
      <c r="C219" s="196" t="str">
        <f t="shared" si="10"/>
        <v>경상고등학교</v>
      </c>
      <c r="D219" s="89">
        <v>35</v>
      </c>
      <c r="E219" s="92" t="s">
        <v>895</v>
      </c>
      <c r="F219" s="80">
        <v>474</v>
      </c>
      <c r="G219" s="82"/>
      <c r="H219" s="204"/>
    </row>
    <row r="220" spans="1:8">
      <c r="A220" s="224" t="s">
        <v>16</v>
      </c>
      <c r="B220" s="214" t="s">
        <v>17</v>
      </c>
      <c r="C220" s="196" t="str">
        <f t="shared" si="10"/>
        <v>경상고등학교</v>
      </c>
      <c r="D220" s="89">
        <v>36</v>
      </c>
      <c r="E220" s="92" t="s">
        <v>896</v>
      </c>
      <c r="F220" s="80">
        <v>1308</v>
      </c>
      <c r="G220" s="82"/>
      <c r="H220" s="204"/>
    </row>
    <row r="221" spans="1:8">
      <c r="A221" s="224" t="s">
        <v>16</v>
      </c>
      <c r="B221" s="214" t="s">
        <v>17</v>
      </c>
      <c r="C221" s="196" t="str">
        <f t="shared" si="10"/>
        <v>경상고등학교</v>
      </c>
      <c r="D221" s="89">
        <v>37</v>
      </c>
      <c r="E221" s="92" t="s">
        <v>2349</v>
      </c>
      <c r="F221" s="80">
        <v>555</v>
      </c>
      <c r="G221" s="82"/>
      <c r="H221" s="204"/>
    </row>
    <row r="222" spans="1:8">
      <c r="A222" s="224" t="s">
        <v>16</v>
      </c>
      <c r="B222" s="214" t="s">
        <v>17</v>
      </c>
      <c r="C222" s="196" t="str">
        <f t="shared" si="10"/>
        <v>경상고등학교</v>
      </c>
      <c r="D222" s="89">
        <v>38</v>
      </c>
      <c r="E222" s="92" t="s">
        <v>2350</v>
      </c>
      <c r="F222" s="80">
        <v>420</v>
      </c>
      <c r="G222" s="82"/>
      <c r="H222" s="204"/>
    </row>
    <row r="223" spans="1:8">
      <c r="A223" s="224" t="s">
        <v>16</v>
      </c>
      <c r="B223" s="214" t="s">
        <v>17</v>
      </c>
      <c r="C223" s="196" t="str">
        <f t="shared" si="10"/>
        <v>경상고등학교</v>
      </c>
      <c r="D223" s="89">
        <v>39</v>
      </c>
      <c r="E223" s="92" t="s">
        <v>2351</v>
      </c>
      <c r="F223" s="80">
        <v>427</v>
      </c>
      <c r="G223" s="82"/>
      <c r="H223" s="204"/>
    </row>
    <row r="224" spans="1:8">
      <c r="A224" s="224" t="s">
        <v>16</v>
      </c>
      <c r="B224" s="214" t="s">
        <v>17</v>
      </c>
      <c r="C224" s="196" t="str">
        <f t="shared" si="10"/>
        <v>경상고등학교</v>
      </c>
      <c r="D224" s="89">
        <v>40</v>
      </c>
      <c r="E224" s="92" t="s">
        <v>2352</v>
      </c>
      <c r="F224" s="80">
        <v>420</v>
      </c>
      <c r="G224" s="82"/>
      <c r="H224" s="204"/>
    </row>
    <row r="225" spans="1:8">
      <c r="A225" s="224" t="s">
        <v>16</v>
      </c>
      <c r="B225" s="214" t="s">
        <v>17</v>
      </c>
      <c r="C225" s="196" t="str">
        <f t="shared" si="10"/>
        <v>경상고등학교</v>
      </c>
      <c r="D225" s="89">
        <v>41</v>
      </c>
      <c r="E225" s="92" t="s">
        <v>897</v>
      </c>
      <c r="F225" s="80">
        <v>903</v>
      </c>
      <c r="G225" s="82"/>
      <c r="H225" s="204"/>
    </row>
    <row r="226" spans="1:8">
      <c r="A226" s="224" t="s">
        <v>16</v>
      </c>
      <c r="B226" s="214" t="s">
        <v>17</v>
      </c>
      <c r="C226" s="196" t="str">
        <f t="shared" si="10"/>
        <v>경상고등학교</v>
      </c>
      <c r="D226" s="89">
        <v>42</v>
      </c>
      <c r="E226" s="92" t="s">
        <v>2353</v>
      </c>
      <c r="F226" s="80">
        <v>1056</v>
      </c>
      <c r="G226" s="82"/>
      <c r="H226" s="204"/>
    </row>
    <row r="227" spans="1:8">
      <c r="A227" s="224" t="s">
        <v>16</v>
      </c>
      <c r="B227" s="214" t="s">
        <v>17</v>
      </c>
      <c r="C227" s="196" t="str">
        <f t="shared" si="10"/>
        <v>경상고등학교</v>
      </c>
      <c r="D227" s="89">
        <v>43</v>
      </c>
      <c r="E227" s="92" t="s">
        <v>898</v>
      </c>
      <c r="F227" s="80">
        <v>552</v>
      </c>
      <c r="G227" s="82"/>
      <c r="H227" s="204"/>
    </row>
    <row r="228" spans="1:8">
      <c r="A228" s="224" t="s">
        <v>16</v>
      </c>
      <c r="B228" s="214" t="s">
        <v>17</v>
      </c>
      <c r="C228" s="196" t="str">
        <f t="shared" si="10"/>
        <v>경상고등학교</v>
      </c>
      <c r="D228" s="89">
        <v>44</v>
      </c>
      <c r="E228" s="92" t="s">
        <v>899</v>
      </c>
      <c r="F228" s="80">
        <v>498</v>
      </c>
      <c r="G228" s="82"/>
      <c r="H228" s="204"/>
    </row>
    <row r="229" spans="1:8">
      <c r="A229" s="224" t="s">
        <v>16</v>
      </c>
      <c r="B229" s="214" t="s">
        <v>17</v>
      </c>
      <c r="C229" s="196" t="str">
        <f t="shared" si="10"/>
        <v>경상고등학교</v>
      </c>
      <c r="D229" s="89">
        <v>45</v>
      </c>
      <c r="E229" s="92" t="s">
        <v>900</v>
      </c>
      <c r="F229" s="80">
        <v>613</v>
      </c>
      <c r="G229" s="82"/>
      <c r="H229" s="204"/>
    </row>
    <row r="230" spans="1:8">
      <c r="A230" s="224" t="s">
        <v>16</v>
      </c>
      <c r="B230" s="214" t="s">
        <v>17</v>
      </c>
      <c r="C230" s="196" t="str">
        <f t="shared" si="10"/>
        <v>경상고등학교</v>
      </c>
      <c r="D230" s="89">
        <v>46</v>
      </c>
      <c r="E230" s="92" t="s">
        <v>901</v>
      </c>
      <c r="F230" s="80">
        <v>592</v>
      </c>
      <c r="G230" s="82"/>
      <c r="H230" s="204"/>
    </row>
    <row r="231" spans="1:8">
      <c r="A231" s="224" t="s">
        <v>16</v>
      </c>
      <c r="B231" s="214" t="s">
        <v>17</v>
      </c>
      <c r="C231" s="196" t="str">
        <f t="shared" si="10"/>
        <v>경상고등학교</v>
      </c>
      <c r="D231" s="89">
        <v>47</v>
      </c>
      <c r="E231" s="92" t="s">
        <v>902</v>
      </c>
      <c r="F231" s="80">
        <v>436</v>
      </c>
      <c r="G231" s="82"/>
      <c r="H231" s="204"/>
    </row>
    <row r="232" spans="1:8">
      <c r="A232" s="224" t="s">
        <v>16</v>
      </c>
      <c r="B232" s="214" t="s">
        <v>17</v>
      </c>
      <c r="C232" s="196" t="str">
        <f t="shared" si="10"/>
        <v>경상고등학교</v>
      </c>
      <c r="D232" s="89">
        <v>48</v>
      </c>
      <c r="E232" s="92" t="s">
        <v>903</v>
      </c>
      <c r="F232" s="80">
        <v>476</v>
      </c>
      <c r="G232" s="82"/>
      <c r="H232" s="204"/>
    </row>
    <row r="233" spans="1:8">
      <c r="A233" s="224" t="s">
        <v>16</v>
      </c>
      <c r="B233" s="214" t="s">
        <v>17</v>
      </c>
      <c r="C233" s="196" t="str">
        <f t="shared" si="10"/>
        <v>경상고등학교</v>
      </c>
      <c r="D233" s="89">
        <v>49</v>
      </c>
      <c r="E233" s="92" t="s">
        <v>904</v>
      </c>
      <c r="F233" s="80">
        <v>482</v>
      </c>
      <c r="G233" s="82"/>
      <c r="H233" s="204"/>
    </row>
    <row r="234" spans="1:8">
      <c r="A234" s="224" t="s">
        <v>16</v>
      </c>
      <c r="B234" s="214" t="s">
        <v>17</v>
      </c>
      <c r="C234" s="196" t="str">
        <f t="shared" si="10"/>
        <v>경상고등학교</v>
      </c>
      <c r="D234" s="89">
        <v>50</v>
      </c>
      <c r="E234" s="92" t="s">
        <v>905</v>
      </c>
      <c r="F234" s="80">
        <v>721</v>
      </c>
      <c r="G234" s="82"/>
      <c r="H234" s="204"/>
    </row>
    <row r="235" spans="1:8">
      <c r="A235" s="224" t="s">
        <v>16</v>
      </c>
      <c r="B235" s="214" t="s">
        <v>17</v>
      </c>
      <c r="C235" s="196" t="str">
        <f t="shared" si="10"/>
        <v>경상고등학교</v>
      </c>
      <c r="D235" s="89">
        <v>51</v>
      </c>
      <c r="E235" s="92" t="s">
        <v>2354</v>
      </c>
      <c r="F235" s="80">
        <v>503</v>
      </c>
      <c r="G235" s="82"/>
      <c r="H235" s="204"/>
    </row>
    <row r="236" spans="1:8">
      <c r="A236" s="224" t="s">
        <v>16</v>
      </c>
      <c r="B236" s="214" t="s">
        <v>17</v>
      </c>
      <c r="C236" s="196" t="str">
        <f t="shared" si="10"/>
        <v>경상고등학교</v>
      </c>
      <c r="D236" s="89">
        <v>52</v>
      </c>
      <c r="E236" s="92" t="s">
        <v>906</v>
      </c>
      <c r="F236" s="80">
        <v>868</v>
      </c>
      <c r="G236" s="82"/>
      <c r="H236" s="204"/>
    </row>
    <row r="237" spans="1:8">
      <c r="A237" s="224" t="s">
        <v>16</v>
      </c>
      <c r="B237" s="214" t="s">
        <v>17</v>
      </c>
      <c r="C237" s="196" t="str">
        <f t="shared" si="10"/>
        <v>경상고등학교</v>
      </c>
      <c r="D237" s="89">
        <v>53</v>
      </c>
      <c r="E237" s="92" t="s">
        <v>907</v>
      </c>
      <c r="F237" s="80">
        <v>561</v>
      </c>
      <c r="G237" s="82"/>
      <c r="H237" s="204"/>
    </row>
    <row r="238" spans="1:8">
      <c r="A238" s="224" t="s">
        <v>16</v>
      </c>
      <c r="B238" s="214" t="s">
        <v>17</v>
      </c>
      <c r="C238" s="196" t="str">
        <f t="shared" si="10"/>
        <v>경상고등학교</v>
      </c>
      <c r="D238" s="89">
        <v>54</v>
      </c>
      <c r="E238" s="92" t="s">
        <v>908</v>
      </c>
      <c r="F238" s="80">
        <v>3264</v>
      </c>
      <c r="G238" s="82"/>
      <c r="H238" s="204"/>
    </row>
    <row r="239" spans="1:8">
      <c r="A239" s="224" t="s">
        <v>16</v>
      </c>
      <c r="B239" s="214" t="s">
        <v>17</v>
      </c>
      <c r="C239" s="196" t="str">
        <f t="shared" si="10"/>
        <v>경상고등학교</v>
      </c>
      <c r="D239" s="89">
        <v>55</v>
      </c>
      <c r="E239" s="92" t="s">
        <v>909</v>
      </c>
      <c r="F239" s="80">
        <v>828</v>
      </c>
      <c r="G239" s="82"/>
      <c r="H239" s="204"/>
    </row>
    <row r="240" spans="1:8">
      <c r="A240" s="224" t="s">
        <v>16</v>
      </c>
      <c r="B240" s="214" t="s">
        <v>17</v>
      </c>
      <c r="C240" s="196" t="str">
        <f t="shared" si="10"/>
        <v>경상고등학교</v>
      </c>
      <c r="D240" s="89">
        <v>56</v>
      </c>
      <c r="E240" s="92" t="s">
        <v>910</v>
      </c>
      <c r="F240" s="80">
        <v>432</v>
      </c>
      <c r="G240" s="82"/>
      <c r="H240" s="204"/>
    </row>
    <row r="241" spans="1:8">
      <c r="A241" s="224" t="s">
        <v>16</v>
      </c>
      <c r="B241" s="214" t="s">
        <v>17</v>
      </c>
      <c r="C241" s="196" t="str">
        <f t="shared" si="10"/>
        <v>경상고등학교</v>
      </c>
      <c r="D241" s="89">
        <v>57</v>
      </c>
      <c r="E241" s="92" t="s">
        <v>911</v>
      </c>
      <c r="F241" s="80">
        <v>1520</v>
      </c>
      <c r="G241" s="82"/>
      <c r="H241" s="204"/>
    </row>
    <row r="242" spans="1:8">
      <c r="A242" s="224" t="s">
        <v>16</v>
      </c>
      <c r="B242" s="214" t="s">
        <v>17</v>
      </c>
      <c r="C242" s="196" t="str">
        <f t="shared" si="10"/>
        <v>경상고등학교</v>
      </c>
      <c r="D242" s="89">
        <v>58</v>
      </c>
      <c r="E242" s="92" t="s">
        <v>912</v>
      </c>
      <c r="F242" s="80">
        <v>846</v>
      </c>
      <c r="G242" s="82"/>
      <c r="H242" s="204"/>
    </row>
    <row r="243" spans="1:8">
      <c r="A243" s="224" t="s">
        <v>16</v>
      </c>
      <c r="B243" s="214" t="s">
        <v>17</v>
      </c>
      <c r="C243" s="196" t="str">
        <f t="shared" si="10"/>
        <v>경상고등학교</v>
      </c>
      <c r="D243" s="89">
        <v>59</v>
      </c>
      <c r="E243" s="92" t="s">
        <v>913</v>
      </c>
      <c r="F243" s="80">
        <v>879</v>
      </c>
      <c r="G243" s="82"/>
      <c r="H243" s="204"/>
    </row>
    <row r="244" spans="1:8">
      <c r="A244" s="224" t="s">
        <v>16</v>
      </c>
      <c r="B244" s="214" t="s">
        <v>17</v>
      </c>
      <c r="C244" s="196" t="str">
        <f t="shared" si="10"/>
        <v>경상고등학교</v>
      </c>
      <c r="D244" s="89">
        <v>60</v>
      </c>
      <c r="E244" s="92" t="s">
        <v>914</v>
      </c>
      <c r="F244" s="80">
        <v>856</v>
      </c>
      <c r="G244" s="82"/>
      <c r="H244" s="204"/>
    </row>
    <row r="245" spans="1:8">
      <c r="A245" s="224" t="s">
        <v>16</v>
      </c>
      <c r="B245" s="214" t="s">
        <v>17</v>
      </c>
      <c r="C245" s="196" t="str">
        <f t="shared" si="10"/>
        <v>경상고등학교</v>
      </c>
      <c r="D245" s="89">
        <v>61</v>
      </c>
      <c r="E245" s="92" t="s">
        <v>2355</v>
      </c>
      <c r="F245" s="80">
        <v>97</v>
      </c>
      <c r="G245" s="82"/>
      <c r="H245" s="204"/>
    </row>
    <row r="246" spans="1:8">
      <c r="A246" s="224" t="s">
        <v>16</v>
      </c>
      <c r="B246" s="214" t="s">
        <v>17</v>
      </c>
      <c r="C246" s="196" t="str">
        <f t="shared" si="10"/>
        <v>경상고등학교</v>
      </c>
      <c r="D246" s="89">
        <v>62</v>
      </c>
      <c r="E246" s="92" t="s">
        <v>915</v>
      </c>
      <c r="F246" s="80">
        <v>319</v>
      </c>
      <c r="G246" s="82"/>
      <c r="H246" s="204"/>
    </row>
    <row r="247" spans="1:8">
      <c r="A247" s="224" t="s">
        <v>16</v>
      </c>
      <c r="B247" s="214" t="s">
        <v>17</v>
      </c>
      <c r="C247" s="196" t="str">
        <f t="shared" si="10"/>
        <v>경상고등학교</v>
      </c>
      <c r="D247" s="89">
        <v>63</v>
      </c>
      <c r="E247" s="92" t="s">
        <v>916</v>
      </c>
      <c r="F247" s="80">
        <v>80</v>
      </c>
      <c r="G247" s="82"/>
      <c r="H247" s="204"/>
    </row>
    <row r="248" spans="1:8">
      <c r="A248" s="224" t="s">
        <v>16</v>
      </c>
      <c r="B248" s="214" t="s">
        <v>17</v>
      </c>
      <c r="C248" s="196" t="str">
        <f t="shared" si="10"/>
        <v>경상고등학교</v>
      </c>
      <c r="D248" s="89">
        <v>64</v>
      </c>
      <c r="E248" s="92" t="s">
        <v>917</v>
      </c>
      <c r="F248" s="80">
        <v>73</v>
      </c>
      <c r="G248" s="82"/>
      <c r="H248" s="204"/>
    </row>
    <row r="249" spans="1:8">
      <c r="A249" s="224" t="s">
        <v>16</v>
      </c>
      <c r="B249" s="214" t="s">
        <v>17</v>
      </c>
      <c r="C249" s="196" t="str">
        <f t="shared" si="10"/>
        <v>경상고등학교</v>
      </c>
      <c r="D249" s="89">
        <v>65</v>
      </c>
      <c r="E249" s="92" t="s">
        <v>918</v>
      </c>
      <c r="F249" s="80">
        <v>81</v>
      </c>
      <c r="G249" s="82"/>
      <c r="H249" s="204"/>
    </row>
    <row r="250" spans="1:8">
      <c r="A250" s="224" t="s">
        <v>16</v>
      </c>
      <c r="B250" s="214" t="s">
        <v>17</v>
      </c>
      <c r="C250" s="196" t="str">
        <f t="shared" ref="C250:C280" si="11">C249</f>
        <v>경상고등학교</v>
      </c>
      <c r="D250" s="89">
        <v>66</v>
      </c>
      <c r="E250" s="92" t="s">
        <v>919</v>
      </c>
      <c r="F250" s="80">
        <v>20</v>
      </c>
      <c r="G250" s="82"/>
      <c r="H250" s="204"/>
    </row>
    <row r="251" spans="1:8">
      <c r="A251" s="224" t="s">
        <v>16</v>
      </c>
      <c r="B251" s="214" t="s">
        <v>17</v>
      </c>
      <c r="C251" s="196" t="str">
        <f t="shared" si="11"/>
        <v>경상고등학교</v>
      </c>
      <c r="D251" s="89">
        <v>67</v>
      </c>
      <c r="E251" s="92" t="s">
        <v>920</v>
      </c>
      <c r="F251" s="80">
        <v>76</v>
      </c>
      <c r="G251" s="82"/>
      <c r="H251" s="204"/>
    </row>
    <row r="252" spans="1:8">
      <c r="A252" s="224" t="s">
        <v>16</v>
      </c>
      <c r="B252" s="214" t="s">
        <v>17</v>
      </c>
      <c r="C252" s="196" t="str">
        <f t="shared" si="11"/>
        <v>경상고등학교</v>
      </c>
      <c r="D252" s="89">
        <v>68</v>
      </c>
      <c r="E252" s="92" t="s">
        <v>796</v>
      </c>
      <c r="F252" s="80">
        <v>63</v>
      </c>
      <c r="G252" s="82"/>
      <c r="H252" s="204"/>
    </row>
    <row r="253" spans="1:8">
      <c r="A253" s="224" t="s">
        <v>16</v>
      </c>
      <c r="B253" s="214" t="s">
        <v>17</v>
      </c>
      <c r="C253" s="196" t="str">
        <f t="shared" si="11"/>
        <v>경상고등학교</v>
      </c>
      <c r="D253" s="89">
        <v>69</v>
      </c>
      <c r="E253" s="92" t="s">
        <v>782</v>
      </c>
      <c r="F253" s="80">
        <v>52</v>
      </c>
      <c r="G253" s="82"/>
      <c r="H253" s="204"/>
    </row>
    <row r="254" spans="1:8">
      <c r="A254" s="224" t="s">
        <v>16</v>
      </c>
      <c r="B254" s="214" t="s">
        <v>17</v>
      </c>
      <c r="C254" s="196" t="str">
        <f t="shared" si="11"/>
        <v>경상고등학교</v>
      </c>
      <c r="D254" s="89">
        <v>70</v>
      </c>
      <c r="E254" s="92" t="s">
        <v>2356</v>
      </c>
      <c r="F254" s="80">
        <v>48</v>
      </c>
      <c r="G254" s="82"/>
      <c r="H254" s="204"/>
    </row>
    <row r="255" spans="1:8">
      <c r="A255" s="224" t="s">
        <v>16</v>
      </c>
      <c r="B255" s="214" t="s">
        <v>17</v>
      </c>
      <c r="C255" s="196" t="str">
        <f t="shared" si="11"/>
        <v>경상고등학교</v>
      </c>
      <c r="D255" s="89">
        <v>71</v>
      </c>
      <c r="E255" s="92" t="s">
        <v>789</v>
      </c>
      <c r="F255" s="80">
        <v>10</v>
      </c>
      <c r="G255" s="82"/>
      <c r="H255" s="204"/>
    </row>
    <row r="256" spans="1:8">
      <c r="A256" s="224" t="s">
        <v>16</v>
      </c>
      <c r="B256" s="214" t="s">
        <v>17</v>
      </c>
      <c r="C256" s="196" t="str">
        <f t="shared" si="11"/>
        <v>경상고등학교</v>
      </c>
      <c r="D256" s="89">
        <v>72</v>
      </c>
      <c r="E256" s="92" t="s">
        <v>921</v>
      </c>
      <c r="F256" s="80">
        <v>20</v>
      </c>
      <c r="G256" s="82"/>
      <c r="H256" s="204"/>
    </row>
    <row r="257" spans="1:8">
      <c r="A257" s="224" t="s">
        <v>16</v>
      </c>
      <c r="B257" s="214" t="s">
        <v>17</v>
      </c>
      <c r="C257" s="196" t="str">
        <f t="shared" si="11"/>
        <v>경상고등학교</v>
      </c>
      <c r="D257" s="89">
        <v>73</v>
      </c>
      <c r="E257" s="92" t="s">
        <v>922</v>
      </c>
      <c r="F257" s="80">
        <v>101</v>
      </c>
      <c r="G257" s="82"/>
      <c r="H257" s="204"/>
    </row>
    <row r="258" spans="1:8">
      <c r="A258" s="224" t="s">
        <v>16</v>
      </c>
      <c r="B258" s="214" t="s">
        <v>17</v>
      </c>
      <c r="C258" s="196" t="str">
        <f t="shared" si="11"/>
        <v>경상고등학교</v>
      </c>
      <c r="D258" s="89">
        <v>74</v>
      </c>
      <c r="E258" s="92" t="s">
        <v>923</v>
      </c>
      <c r="F258" s="80">
        <v>640</v>
      </c>
      <c r="G258" s="82"/>
      <c r="H258" s="204"/>
    </row>
    <row r="259" spans="1:8">
      <c r="A259" s="224" t="s">
        <v>16</v>
      </c>
      <c r="B259" s="214" t="s">
        <v>17</v>
      </c>
      <c r="C259" s="196" t="str">
        <f t="shared" si="11"/>
        <v>경상고등학교</v>
      </c>
      <c r="D259" s="89">
        <v>75</v>
      </c>
      <c r="E259" s="92" t="s">
        <v>924</v>
      </c>
      <c r="F259" s="80">
        <v>550</v>
      </c>
      <c r="G259" s="82"/>
      <c r="H259" s="204"/>
    </row>
    <row r="260" spans="1:8">
      <c r="A260" s="224" t="s">
        <v>16</v>
      </c>
      <c r="B260" s="214" t="s">
        <v>17</v>
      </c>
      <c r="C260" s="196" t="str">
        <f t="shared" si="11"/>
        <v>경상고등학교</v>
      </c>
      <c r="D260" s="89">
        <v>76</v>
      </c>
      <c r="E260" s="92" t="s">
        <v>925</v>
      </c>
      <c r="F260" s="80">
        <v>580</v>
      </c>
      <c r="G260" s="82"/>
      <c r="H260" s="204"/>
    </row>
    <row r="261" spans="1:8">
      <c r="A261" s="224" t="s">
        <v>16</v>
      </c>
      <c r="B261" s="214" t="s">
        <v>17</v>
      </c>
      <c r="C261" s="196" t="str">
        <f t="shared" si="11"/>
        <v>경상고등학교</v>
      </c>
      <c r="D261" s="89">
        <v>77</v>
      </c>
      <c r="E261" s="92" t="s">
        <v>926</v>
      </c>
      <c r="F261" s="80">
        <v>629</v>
      </c>
      <c r="G261" s="82"/>
      <c r="H261" s="204"/>
    </row>
    <row r="262" spans="1:8">
      <c r="A262" s="224" t="s">
        <v>16</v>
      </c>
      <c r="B262" s="214" t="s">
        <v>17</v>
      </c>
      <c r="C262" s="196" t="str">
        <f t="shared" si="11"/>
        <v>경상고등학교</v>
      </c>
      <c r="D262" s="89">
        <v>78</v>
      </c>
      <c r="E262" s="92" t="s">
        <v>927</v>
      </c>
      <c r="F262" s="80">
        <v>1129</v>
      </c>
      <c r="G262" s="82"/>
      <c r="H262" s="204"/>
    </row>
    <row r="263" spans="1:8">
      <c r="A263" s="224" t="s">
        <v>16</v>
      </c>
      <c r="B263" s="214" t="s">
        <v>17</v>
      </c>
      <c r="C263" s="196" t="str">
        <f t="shared" si="11"/>
        <v>경상고등학교</v>
      </c>
      <c r="D263" s="89">
        <v>79</v>
      </c>
      <c r="E263" s="92" t="s">
        <v>2357</v>
      </c>
      <c r="F263" s="80">
        <v>48</v>
      </c>
      <c r="G263" s="82"/>
      <c r="H263" s="204"/>
    </row>
    <row r="264" spans="1:8">
      <c r="A264" s="224" t="s">
        <v>16</v>
      </c>
      <c r="B264" s="214" t="s">
        <v>17</v>
      </c>
      <c r="C264" s="196" t="str">
        <f t="shared" si="11"/>
        <v>경상고등학교</v>
      </c>
      <c r="D264" s="89">
        <v>80</v>
      </c>
      <c r="E264" s="92" t="s">
        <v>928</v>
      </c>
      <c r="F264" s="80">
        <v>592</v>
      </c>
      <c r="G264" s="82"/>
      <c r="H264" s="204"/>
    </row>
    <row r="265" spans="1:8">
      <c r="A265" s="224" t="s">
        <v>16</v>
      </c>
      <c r="B265" s="214" t="s">
        <v>17</v>
      </c>
      <c r="C265" s="196" t="str">
        <f t="shared" si="11"/>
        <v>경상고등학교</v>
      </c>
      <c r="D265" s="89">
        <v>81</v>
      </c>
      <c r="E265" s="92" t="s">
        <v>929</v>
      </c>
      <c r="F265" s="80">
        <v>595</v>
      </c>
      <c r="G265" s="82"/>
      <c r="H265" s="204"/>
    </row>
    <row r="266" spans="1:8">
      <c r="A266" s="224" t="s">
        <v>16</v>
      </c>
      <c r="B266" s="214" t="s">
        <v>17</v>
      </c>
      <c r="C266" s="196" t="str">
        <f t="shared" si="11"/>
        <v>경상고등학교</v>
      </c>
      <c r="D266" s="89">
        <v>82</v>
      </c>
      <c r="E266" s="92" t="s">
        <v>930</v>
      </c>
      <c r="F266" s="80">
        <v>576</v>
      </c>
      <c r="G266" s="82"/>
      <c r="H266" s="204"/>
    </row>
    <row r="267" spans="1:8">
      <c r="A267" s="224" t="s">
        <v>16</v>
      </c>
      <c r="B267" s="214" t="s">
        <v>17</v>
      </c>
      <c r="C267" s="196" t="str">
        <f t="shared" si="11"/>
        <v>경상고등학교</v>
      </c>
      <c r="D267" s="89">
        <v>83</v>
      </c>
      <c r="E267" s="92" t="s">
        <v>931</v>
      </c>
      <c r="F267" s="80">
        <v>757</v>
      </c>
      <c r="G267" s="82"/>
      <c r="H267" s="204"/>
    </row>
    <row r="268" spans="1:8">
      <c r="A268" s="224" t="s">
        <v>16</v>
      </c>
      <c r="B268" s="214" t="s">
        <v>17</v>
      </c>
      <c r="C268" s="196" t="str">
        <f t="shared" si="11"/>
        <v>경상고등학교</v>
      </c>
      <c r="D268" s="89">
        <v>84</v>
      </c>
      <c r="E268" s="92" t="s">
        <v>932</v>
      </c>
      <c r="F268" s="80">
        <v>564</v>
      </c>
      <c r="G268" s="82"/>
      <c r="H268" s="204"/>
    </row>
    <row r="269" spans="1:8">
      <c r="A269" s="224" t="s">
        <v>16</v>
      </c>
      <c r="B269" s="214" t="s">
        <v>17</v>
      </c>
      <c r="C269" s="196" t="str">
        <f t="shared" si="11"/>
        <v>경상고등학교</v>
      </c>
      <c r="D269" s="89">
        <v>85</v>
      </c>
      <c r="E269" s="92" t="s">
        <v>933</v>
      </c>
      <c r="F269" s="80">
        <v>718</v>
      </c>
      <c r="G269" s="82"/>
      <c r="H269" s="204"/>
    </row>
    <row r="270" spans="1:8">
      <c r="A270" s="224" t="s">
        <v>16</v>
      </c>
      <c r="B270" s="214" t="s">
        <v>17</v>
      </c>
      <c r="C270" s="196" t="str">
        <f t="shared" si="11"/>
        <v>경상고등학교</v>
      </c>
      <c r="D270" s="89">
        <v>86</v>
      </c>
      <c r="E270" s="92" t="s">
        <v>934</v>
      </c>
      <c r="F270" s="80">
        <v>532</v>
      </c>
      <c r="G270" s="82"/>
      <c r="H270" s="204"/>
    </row>
    <row r="271" spans="1:8">
      <c r="A271" s="224" t="s">
        <v>16</v>
      </c>
      <c r="B271" s="214" t="s">
        <v>17</v>
      </c>
      <c r="C271" s="196" t="str">
        <f t="shared" si="11"/>
        <v>경상고등학교</v>
      </c>
      <c r="D271" s="89">
        <v>87</v>
      </c>
      <c r="E271" s="92" t="s">
        <v>935</v>
      </c>
      <c r="F271" s="80">
        <v>830</v>
      </c>
      <c r="G271" s="82"/>
      <c r="H271" s="204"/>
    </row>
    <row r="272" spans="1:8">
      <c r="A272" s="224" t="s">
        <v>16</v>
      </c>
      <c r="B272" s="214" t="s">
        <v>17</v>
      </c>
      <c r="C272" s="196" t="str">
        <f t="shared" si="11"/>
        <v>경상고등학교</v>
      </c>
      <c r="D272" s="89">
        <v>88</v>
      </c>
      <c r="E272" s="92" t="s">
        <v>936</v>
      </c>
      <c r="F272" s="80">
        <v>419</v>
      </c>
      <c r="G272" s="82"/>
      <c r="H272" s="204"/>
    </row>
    <row r="273" spans="1:8">
      <c r="A273" s="224" t="s">
        <v>16</v>
      </c>
      <c r="B273" s="214" t="s">
        <v>17</v>
      </c>
      <c r="C273" s="196" t="str">
        <f t="shared" si="11"/>
        <v>경상고등학교</v>
      </c>
      <c r="D273" s="89">
        <v>89</v>
      </c>
      <c r="E273" s="92" t="s">
        <v>937</v>
      </c>
      <c r="F273" s="80">
        <v>532</v>
      </c>
      <c r="G273" s="82"/>
      <c r="H273" s="204"/>
    </row>
    <row r="274" spans="1:8">
      <c r="A274" s="224" t="s">
        <v>16</v>
      </c>
      <c r="B274" s="214" t="s">
        <v>17</v>
      </c>
      <c r="C274" s="196" t="str">
        <f t="shared" si="11"/>
        <v>경상고등학교</v>
      </c>
      <c r="D274" s="89">
        <v>90</v>
      </c>
      <c r="E274" s="92" t="s">
        <v>938</v>
      </c>
      <c r="F274" s="80">
        <v>228</v>
      </c>
      <c r="G274" s="82"/>
      <c r="H274" s="204"/>
    </row>
    <row r="275" spans="1:8">
      <c r="A275" s="224" t="s">
        <v>16</v>
      </c>
      <c r="B275" s="214" t="s">
        <v>17</v>
      </c>
      <c r="C275" s="196" t="str">
        <f t="shared" si="11"/>
        <v>경상고등학교</v>
      </c>
      <c r="D275" s="89">
        <v>91</v>
      </c>
      <c r="E275" s="92" t="s">
        <v>939</v>
      </c>
      <c r="F275" s="80">
        <v>220</v>
      </c>
      <c r="G275" s="82"/>
      <c r="H275" s="204"/>
    </row>
    <row r="276" spans="1:8">
      <c r="A276" s="224" t="s">
        <v>16</v>
      </c>
      <c r="B276" s="214" t="s">
        <v>17</v>
      </c>
      <c r="C276" s="196" t="str">
        <f t="shared" si="11"/>
        <v>경상고등학교</v>
      </c>
      <c r="D276" s="89">
        <v>92</v>
      </c>
      <c r="E276" s="92" t="s">
        <v>940</v>
      </c>
      <c r="F276" s="80">
        <v>171</v>
      </c>
      <c r="G276" s="82"/>
      <c r="H276" s="204"/>
    </row>
    <row r="277" spans="1:8">
      <c r="A277" s="224" t="s">
        <v>16</v>
      </c>
      <c r="B277" s="214" t="s">
        <v>17</v>
      </c>
      <c r="C277" s="196" t="str">
        <f t="shared" si="11"/>
        <v>경상고등학교</v>
      </c>
      <c r="D277" s="89">
        <v>93</v>
      </c>
      <c r="E277" s="92" t="s">
        <v>941</v>
      </c>
      <c r="F277" s="80">
        <v>221</v>
      </c>
      <c r="G277" s="82"/>
      <c r="H277" s="204"/>
    </row>
    <row r="278" spans="1:8">
      <c r="A278" s="224" t="s">
        <v>16</v>
      </c>
      <c r="B278" s="214" t="s">
        <v>17</v>
      </c>
      <c r="C278" s="196" t="str">
        <f t="shared" si="11"/>
        <v>경상고등학교</v>
      </c>
      <c r="D278" s="89">
        <v>94</v>
      </c>
      <c r="E278" s="92" t="s">
        <v>942</v>
      </c>
      <c r="F278" s="80">
        <v>229</v>
      </c>
      <c r="G278" s="82"/>
      <c r="H278" s="204"/>
    </row>
    <row r="279" spans="1:8">
      <c r="A279" s="224" t="s">
        <v>16</v>
      </c>
      <c r="B279" s="214" t="s">
        <v>17</v>
      </c>
      <c r="C279" s="196" t="str">
        <f t="shared" si="11"/>
        <v>경상고등학교</v>
      </c>
      <c r="D279" s="89">
        <v>95</v>
      </c>
      <c r="E279" s="92" t="s">
        <v>943</v>
      </c>
      <c r="F279" s="80">
        <v>727</v>
      </c>
      <c r="G279" s="82"/>
      <c r="H279" s="204"/>
    </row>
    <row r="280" spans="1:8" ht="21" thickBot="1">
      <c r="A280" s="225" t="s">
        <v>16</v>
      </c>
      <c r="B280" s="215" t="s">
        <v>17</v>
      </c>
      <c r="C280" s="197" t="str">
        <f t="shared" si="11"/>
        <v>경상고등학교</v>
      </c>
      <c r="D280" s="137">
        <v>96</v>
      </c>
      <c r="E280" s="138" t="s">
        <v>896</v>
      </c>
      <c r="F280" s="139">
        <v>19000</v>
      </c>
      <c r="G280" s="140"/>
      <c r="H280" s="207"/>
    </row>
    <row r="281" spans="1:8" ht="21" thickBot="1">
      <c r="A281" s="146" t="s">
        <v>16</v>
      </c>
      <c r="B281" s="96" t="s">
        <v>17</v>
      </c>
      <c r="C281" s="147" t="s">
        <v>69</v>
      </c>
      <c r="D281" s="96">
        <v>1</v>
      </c>
      <c r="E281" s="148" t="s">
        <v>944</v>
      </c>
      <c r="F281" s="149">
        <v>600</v>
      </c>
      <c r="G281" s="126"/>
      <c r="H281" s="128">
        <f>SUMIF(C:C,"경상여자고등학교",F:F)</f>
        <v>600</v>
      </c>
    </row>
    <row r="282" spans="1:8">
      <c r="A282" s="223" t="s">
        <v>16</v>
      </c>
      <c r="B282" s="213" t="s">
        <v>17</v>
      </c>
      <c r="C282" s="195" t="s">
        <v>72</v>
      </c>
      <c r="D282" s="134">
        <v>1</v>
      </c>
      <c r="E282" s="135" t="s">
        <v>945</v>
      </c>
      <c r="F282" s="136">
        <v>10000</v>
      </c>
      <c r="G282" s="114"/>
      <c r="H282" s="206">
        <f>SUMIF(C:C,"경원고등학교",F:F)</f>
        <v>15000</v>
      </c>
    </row>
    <row r="283" spans="1:8">
      <c r="A283" s="224" t="s">
        <v>16</v>
      </c>
      <c r="B283" s="214" t="s">
        <v>17</v>
      </c>
      <c r="C283" s="196" t="str">
        <f t="shared" ref="C283:C287" si="12">C282</f>
        <v>경원고등학교</v>
      </c>
      <c r="D283" s="89">
        <v>2</v>
      </c>
      <c r="E283" s="92" t="s">
        <v>946</v>
      </c>
      <c r="F283" s="80">
        <v>2500</v>
      </c>
      <c r="G283" s="82"/>
      <c r="H283" s="204"/>
    </row>
    <row r="284" spans="1:8">
      <c r="A284" s="224" t="s">
        <v>16</v>
      </c>
      <c r="B284" s="214" t="s">
        <v>17</v>
      </c>
      <c r="C284" s="196" t="str">
        <f t="shared" si="12"/>
        <v>경원고등학교</v>
      </c>
      <c r="D284" s="89">
        <v>3</v>
      </c>
      <c r="E284" s="92" t="s">
        <v>2358</v>
      </c>
      <c r="F284" s="80">
        <v>500</v>
      </c>
      <c r="G284" s="82"/>
      <c r="H284" s="204"/>
    </row>
    <row r="285" spans="1:8">
      <c r="A285" s="224" t="s">
        <v>16</v>
      </c>
      <c r="B285" s="214" t="s">
        <v>17</v>
      </c>
      <c r="C285" s="196" t="str">
        <f t="shared" si="12"/>
        <v>경원고등학교</v>
      </c>
      <c r="D285" s="89">
        <v>4</v>
      </c>
      <c r="E285" s="92" t="s">
        <v>947</v>
      </c>
      <c r="F285" s="80">
        <v>500</v>
      </c>
      <c r="G285" s="82"/>
      <c r="H285" s="204"/>
    </row>
    <row r="286" spans="1:8">
      <c r="A286" s="224" t="s">
        <v>16</v>
      </c>
      <c r="B286" s="214" t="s">
        <v>17</v>
      </c>
      <c r="C286" s="196" t="str">
        <f t="shared" si="12"/>
        <v>경원고등학교</v>
      </c>
      <c r="D286" s="89">
        <v>5</v>
      </c>
      <c r="E286" s="92" t="s">
        <v>948</v>
      </c>
      <c r="F286" s="80">
        <v>500</v>
      </c>
      <c r="G286" s="82"/>
      <c r="H286" s="204"/>
    </row>
    <row r="287" spans="1:8" ht="21" thickBot="1">
      <c r="A287" s="225" t="s">
        <v>16</v>
      </c>
      <c r="B287" s="215" t="s">
        <v>17</v>
      </c>
      <c r="C287" s="197" t="str">
        <f t="shared" si="12"/>
        <v>경원고등학교</v>
      </c>
      <c r="D287" s="137">
        <v>6</v>
      </c>
      <c r="E287" s="138" t="s">
        <v>949</v>
      </c>
      <c r="F287" s="139">
        <v>1000</v>
      </c>
      <c r="G287" s="140"/>
      <c r="H287" s="207"/>
    </row>
    <row r="288" spans="1:8">
      <c r="A288" s="226" t="s">
        <v>16</v>
      </c>
      <c r="B288" s="216" t="s">
        <v>17</v>
      </c>
      <c r="C288" s="201" t="s">
        <v>84</v>
      </c>
      <c r="D288" s="97">
        <v>1</v>
      </c>
      <c r="E288" s="132" t="s">
        <v>950</v>
      </c>
      <c r="F288" s="133">
        <v>500</v>
      </c>
      <c r="G288" s="110"/>
      <c r="H288" s="203">
        <f>SUMIF(C:C,"능인고등학교",F:F)</f>
        <v>40000</v>
      </c>
    </row>
    <row r="289" spans="1:8">
      <c r="A289" s="224" t="s">
        <v>16</v>
      </c>
      <c r="B289" s="214" t="s">
        <v>17</v>
      </c>
      <c r="C289" s="196" t="str">
        <f t="shared" ref="C289:C320" si="13">C288</f>
        <v>능인고등학교</v>
      </c>
      <c r="D289" s="89">
        <v>2</v>
      </c>
      <c r="E289" s="92" t="s">
        <v>951</v>
      </c>
      <c r="F289" s="80">
        <v>500</v>
      </c>
      <c r="G289" s="82"/>
      <c r="H289" s="204"/>
    </row>
    <row r="290" spans="1:8">
      <c r="A290" s="224" t="s">
        <v>16</v>
      </c>
      <c r="B290" s="214" t="s">
        <v>17</v>
      </c>
      <c r="C290" s="196" t="str">
        <f t="shared" si="13"/>
        <v>능인고등학교</v>
      </c>
      <c r="D290" s="89">
        <v>3</v>
      </c>
      <c r="E290" s="92" t="s">
        <v>952</v>
      </c>
      <c r="F290" s="80">
        <v>500</v>
      </c>
      <c r="G290" s="82"/>
      <c r="H290" s="204"/>
    </row>
    <row r="291" spans="1:8">
      <c r="A291" s="224" t="s">
        <v>16</v>
      </c>
      <c r="B291" s="214" t="s">
        <v>17</v>
      </c>
      <c r="C291" s="196" t="str">
        <f t="shared" si="13"/>
        <v>능인고등학교</v>
      </c>
      <c r="D291" s="89">
        <v>4</v>
      </c>
      <c r="E291" s="92" t="s">
        <v>953</v>
      </c>
      <c r="F291" s="80">
        <v>500</v>
      </c>
      <c r="G291" s="82"/>
      <c r="H291" s="204"/>
    </row>
    <row r="292" spans="1:8">
      <c r="A292" s="224" t="s">
        <v>16</v>
      </c>
      <c r="B292" s="214" t="s">
        <v>17</v>
      </c>
      <c r="C292" s="196" t="str">
        <f t="shared" si="13"/>
        <v>능인고등학교</v>
      </c>
      <c r="D292" s="89">
        <v>5</v>
      </c>
      <c r="E292" s="92" t="s">
        <v>954</v>
      </c>
      <c r="F292" s="80">
        <v>500</v>
      </c>
      <c r="G292" s="82"/>
      <c r="H292" s="204"/>
    </row>
    <row r="293" spans="1:8">
      <c r="A293" s="224" t="s">
        <v>16</v>
      </c>
      <c r="B293" s="214" t="s">
        <v>17</v>
      </c>
      <c r="C293" s="196" t="str">
        <f t="shared" si="13"/>
        <v>능인고등학교</v>
      </c>
      <c r="D293" s="89">
        <v>6</v>
      </c>
      <c r="E293" s="92" t="s">
        <v>955</v>
      </c>
      <c r="F293" s="80">
        <v>500</v>
      </c>
      <c r="G293" s="82"/>
      <c r="H293" s="204"/>
    </row>
    <row r="294" spans="1:8">
      <c r="A294" s="224" t="s">
        <v>16</v>
      </c>
      <c r="B294" s="214" t="s">
        <v>17</v>
      </c>
      <c r="C294" s="196" t="str">
        <f t="shared" si="13"/>
        <v>능인고등학교</v>
      </c>
      <c r="D294" s="89">
        <v>7</v>
      </c>
      <c r="E294" s="92" t="s">
        <v>956</v>
      </c>
      <c r="F294" s="80">
        <v>500</v>
      </c>
      <c r="G294" s="82"/>
      <c r="H294" s="204"/>
    </row>
    <row r="295" spans="1:8">
      <c r="A295" s="224" t="s">
        <v>16</v>
      </c>
      <c r="B295" s="214" t="s">
        <v>17</v>
      </c>
      <c r="C295" s="196" t="str">
        <f t="shared" si="13"/>
        <v>능인고등학교</v>
      </c>
      <c r="D295" s="89">
        <v>8</v>
      </c>
      <c r="E295" s="92" t="s">
        <v>957</v>
      </c>
      <c r="F295" s="80">
        <v>500</v>
      </c>
      <c r="G295" s="82"/>
      <c r="H295" s="204"/>
    </row>
    <row r="296" spans="1:8">
      <c r="A296" s="224" t="s">
        <v>16</v>
      </c>
      <c r="B296" s="214" t="s">
        <v>17</v>
      </c>
      <c r="C296" s="196" t="str">
        <f t="shared" si="13"/>
        <v>능인고등학교</v>
      </c>
      <c r="D296" s="89">
        <v>9</v>
      </c>
      <c r="E296" s="92" t="s">
        <v>958</v>
      </c>
      <c r="F296" s="80">
        <v>500</v>
      </c>
      <c r="G296" s="82"/>
      <c r="H296" s="204"/>
    </row>
    <row r="297" spans="1:8">
      <c r="A297" s="224" t="s">
        <v>16</v>
      </c>
      <c r="B297" s="214" t="s">
        <v>17</v>
      </c>
      <c r="C297" s="196" t="str">
        <f t="shared" si="13"/>
        <v>능인고등학교</v>
      </c>
      <c r="D297" s="89">
        <v>10</v>
      </c>
      <c r="E297" s="92" t="s">
        <v>959</v>
      </c>
      <c r="F297" s="80">
        <v>500</v>
      </c>
      <c r="G297" s="82"/>
      <c r="H297" s="204"/>
    </row>
    <row r="298" spans="1:8">
      <c r="A298" s="224" t="s">
        <v>16</v>
      </c>
      <c r="B298" s="214" t="s">
        <v>17</v>
      </c>
      <c r="C298" s="196" t="str">
        <f t="shared" si="13"/>
        <v>능인고등학교</v>
      </c>
      <c r="D298" s="89">
        <v>11</v>
      </c>
      <c r="E298" s="92" t="s">
        <v>960</v>
      </c>
      <c r="F298" s="80">
        <v>500</v>
      </c>
      <c r="G298" s="82"/>
      <c r="H298" s="204"/>
    </row>
    <row r="299" spans="1:8">
      <c r="A299" s="224" t="s">
        <v>16</v>
      </c>
      <c r="B299" s="214" t="s">
        <v>17</v>
      </c>
      <c r="C299" s="196" t="str">
        <f t="shared" si="13"/>
        <v>능인고등학교</v>
      </c>
      <c r="D299" s="89">
        <v>12</v>
      </c>
      <c r="E299" s="92" t="s">
        <v>961</v>
      </c>
      <c r="F299" s="80">
        <v>500</v>
      </c>
      <c r="G299" s="82"/>
      <c r="H299" s="204"/>
    </row>
    <row r="300" spans="1:8">
      <c r="A300" s="224" t="s">
        <v>16</v>
      </c>
      <c r="B300" s="214" t="s">
        <v>17</v>
      </c>
      <c r="C300" s="196" t="str">
        <f t="shared" si="13"/>
        <v>능인고등학교</v>
      </c>
      <c r="D300" s="89">
        <v>13</v>
      </c>
      <c r="E300" s="92" t="s">
        <v>962</v>
      </c>
      <c r="F300" s="80">
        <v>500</v>
      </c>
      <c r="G300" s="82"/>
      <c r="H300" s="204"/>
    </row>
    <row r="301" spans="1:8">
      <c r="A301" s="224" t="s">
        <v>16</v>
      </c>
      <c r="B301" s="214" t="s">
        <v>17</v>
      </c>
      <c r="C301" s="196" t="str">
        <f t="shared" si="13"/>
        <v>능인고등학교</v>
      </c>
      <c r="D301" s="89">
        <v>14</v>
      </c>
      <c r="E301" s="92" t="s">
        <v>963</v>
      </c>
      <c r="F301" s="80">
        <v>500</v>
      </c>
      <c r="G301" s="82"/>
      <c r="H301" s="204"/>
    </row>
    <row r="302" spans="1:8">
      <c r="A302" s="224" t="s">
        <v>16</v>
      </c>
      <c r="B302" s="214" t="s">
        <v>17</v>
      </c>
      <c r="C302" s="196" t="str">
        <f t="shared" si="13"/>
        <v>능인고등학교</v>
      </c>
      <c r="D302" s="89">
        <v>15</v>
      </c>
      <c r="E302" s="92" t="s">
        <v>964</v>
      </c>
      <c r="F302" s="80">
        <v>500</v>
      </c>
      <c r="G302" s="82"/>
      <c r="H302" s="204"/>
    </row>
    <row r="303" spans="1:8">
      <c r="A303" s="224" t="s">
        <v>16</v>
      </c>
      <c r="B303" s="214" t="s">
        <v>17</v>
      </c>
      <c r="C303" s="196" t="str">
        <f t="shared" si="13"/>
        <v>능인고등학교</v>
      </c>
      <c r="D303" s="89">
        <v>16</v>
      </c>
      <c r="E303" s="92" t="s">
        <v>965</v>
      </c>
      <c r="F303" s="80">
        <v>500</v>
      </c>
      <c r="G303" s="82"/>
      <c r="H303" s="204"/>
    </row>
    <row r="304" spans="1:8">
      <c r="A304" s="224" t="s">
        <v>16</v>
      </c>
      <c r="B304" s="214" t="s">
        <v>17</v>
      </c>
      <c r="C304" s="196" t="str">
        <f t="shared" si="13"/>
        <v>능인고등학교</v>
      </c>
      <c r="D304" s="89">
        <v>17</v>
      </c>
      <c r="E304" s="92" t="s">
        <v>966</v>
      </c>
      <c r="F304" s="80">
        <v>500</v>
      </c>
      <c r="G304" s="82"/>
      <c r="H304" s="204"/>
    </row>
    <row r="305" spans="1:8">
      <c r="A305" s="224" t="s">
        <v>16</v>
      </c>
      <c r="B305" s="214" t="s">
        <v>17</v>
      </c>
      <c r="C305" s="196" t="str">
        <f t="shared" si="13"/>
        <v>능인고등학교</v>
      </c>
      <c r="D305" s="89">
        <v>18</v>
      </c>
      <c r="E305" s="92" t="s">
        <v>967</v>
      </c>
      <c r="F305" s="80">
        <v>500</v>
      </c>
      <c r="G305" s="82"/>
      <c r="H305" s="204"/>
    </row>
    <row r="306" spans="1:8">
      <c r="A306" s="224" t="s">
        <v>16</v>
      </c>
      <c r="B306" s="214" t="s">
        <v>17</v>
      </c>
      <c r="C306" s="196" t="str">
        <f t="shared" si="13"/>
        <v>능인고등학교</v>
      </c>
      <c r="D306" s="89">
        <v>19</v>
      </c>
      <c r="E306" s="92" t="s">
        <v>968</v>
      </c>
      <c r="F306" s="80">
        <v>500</v>
      </c>
      <c r="G306" s="82"/>
      <c r="H306" s="204"/>
    </row>
    <row r="307" spans="1:8">
      <c r="A307" s="224" t="s">
        <v>16</v>
      </c>
      <c r="B307" s="214" t="s">
        <v>17</v>
      </c>
      <c r="C307" s="196" t="str">
        <f t="shared" si="13"/>
        <v>능인고등학교</v>
      </c>
      <c r="D307" s="89">
        <v>20</v>
      </c>
      <c r="E307" s="92" t="s">
        <v>969</v>
      </c>
      <c r="F307" s="80">
        <v>500</v>
      </c>
      <c r="G307" s="82"/>
      <c r="H307" s="204"/>
    </row>
    <row r="308" spans="1:8">
      <c r="A308" s="224" t="s">
        <v>16</v>
      </c>
      <c r="B308" s="214" t="s">
        <v>17</v>
      </c>
      <c r="C308" s="196" t="str">
        <f t="shared" si="13"/>
        <v>능인고등학교</v>
      </c>
      <c r="D308" s="89">
        <v>21</v>
      </c>
      <c r="E308" s="92" t="s">
        <v>970</v>
      </c>
      <c r="F308" s="80">
        <v>500</v>
      </c>
      <c r="G308" s="82"/>
      <c r="H308" s="204"/>
    </row>
    <row r="309" spans="1:8">
      <c r="A309" s="224" t="s">
        <v>16</v>
      </c>
      <c r="B309" s="214" t="s">
        <v>17</v>
      </c>
      <c r="C309" s="196" t="str">
        <f t="shared" si="13"/>
        <v>능인고등학교</v>
      </c>
      <c r="D309" s="89">
        <v>22</v>
      </c>
      <c r="E309" s="92" t="s">
        <v>971</v>
      </c>
      <c r="F309" s="80">
        <v>500</v>
      </c>
      <c r="G309" s="82"/>
      <c r="H309" s="204"/>
    </row>
    <row r="310" spans="1:8">
      <c r="A310" s="224" t="s">
        <v>16</v>
      </c>
      <c r="B310" s="214" t="s">
        <v>17</v>
      </c>
      <c r="C310" s="196" t="str">
        <f t="shared" si="13"/>
        <v>능인고등학교</v>
      </c>
      <c r="D310" s="89">
        <v>23</v>
      </c>
      <c r="E310" s="92" t="s">
        <v>972</v>
      </c>
      <c r="F310" s="80">
        <v>500</v>
      </c>
      <c r="G310" s="82"/>
      <c r="H310" s="204"/>
    </row>
    <row r="311" spans="1:8">
      <c r="A311" s="224" t="s">
        <v>16</v>
      </c>
      <c r="B311" s="214" t="s">
        <v>17</v>
      </c>
      <c r="C311" s="196" t="str">
        <f t="shared" si="13"/>
        <v>능인고등학교</v>
      </c>
      <c r="D311" s="89">
        <v>24</v>
      </c>
      <c r="E311" s="92" t="s">
        <v>973</v>
      </c>
      <c r="F311" s="80">
        <v>500</v>
      </c>
      <c r="G311" s="82"/>
      <c r="H311" s="204"/>
    </row>
    <row r="312" spans="1:8">
      <c r="A312" s="224" t="s">
        <v>16</v>
      </c>
      <c r="B312" s="214" t="s">
        <v>17</v>
      </c>
      <c r="C312" s="196" t="str">
        <f t="shared" si="13"/>
        <v>능인고등학교</v>
      </c>
      <c r="D312" s="89">
        <v>25</v>
      </c>
      <c r="E312" s="92" t="s">
        <v>974</v>
      </c>
      <c r="F312" s="80">
        <v>500</v>
      </c>
      <c r="G312" s="82"/>
      <c r="H312" s="204"/>
    </row>
    <row r="313" spans="1:8">
      <c r="A313" s="224" t="s">
        <v>16</v>
      </c>
      <c r="B313" s="214" t="s">
        <v>17</v>
      </c>
      <c r="C313" s="196" t="str">
        <f t="shared" si="13"/>
        <v>능인고등학교</v>
      </c>
      <c r="D313" s="89">
        <v>26</v>
      </c>
      <c r="E313" s="92" t="s">
        <v>975</v>
      </c>
      <c r="F313" s="80">
        <v>500</v>
      </c>
      <c r="G313" s="82"/>
      <c r="H313" s="204"/>
    </row>
    <row r="314" spans="1:8">
      <c r="A314" s="224" t="s">
        <v>16</v>
      </c>
      <c r="B314" s="214" t="s">
        <v>17</v>
      </c>
      <c r="C314" s="196" t="str">
        <f t="shared" si="13"/>
        <v>능인고등학교</v>
      </c>
      <c r="D314" s="89">
        <v>27</v>
      </c>
      <c r="E314" s="92" t="s">
        <v>976</v>
      </c>
      <c r="F314" s="80">
        <v>500</v>
      </c>
      <c r="G314" s="82"/>
      <c r="H314" s="204"/>
    </row>
    <row r="315" spans="1:8">
      <c r="A315" s="224" t="s">
        <v>16</v>
      </c>
      <c r="B315" s="214" t="s">
        <v>17</v>
      </c>
      <c r="C315" s="196" t="str">
        <f t="shared" si="13"/>
        <v>능인고등학교</v>
      </c>
      <c r="D315" s="89">
        <v>28</v>
      </c>
      <c r="E315" s="92" t="s">
        <v>977</v>
      </c>
      <c r="F315" s="80">
        <v>500</v>
      </c>
      <c r="G315" s="82"/>
      <c r="H315" s="204"/>
    </row>
    <row r="316" spans="1:8">
      <c r="A316" s="224" t="s">
        <v>16</v>
      </c>
      <c r="B316" s="214" t="s">
        <v>17</v>
      </c>
      <c r="C316" s="196" t="str">
        <f t="shared" si="13"/>
        <v>능인고등학교</v>
      </c>
      <c r="D316" s="89">
        <v>29</v>
      </c>
      <c r="E316" s="92" t="s">
        <v>978</v>
      </c>
      <c r="F316" s="80">
        <v>500</v>
      </c>
      <c r="G316" s="82"/>
      <c r="H316" s="204"/>
    </row>
    <row r="317" spans="1:8">
      <c r="A317" s="224" t="s">
        <v>16</v>
      </c>
      <c r="B317" s="214" t="s">
        <v>17</v>
      </c>
      <c r="C317" s="196" t="str">
        <f t="shared" si="13"/>
        <v>능인고등학교</v>
      </c>
      <c r="D317" s="89">
        <v>30</v>
      </c>
      <c r="E317" s="92" t="s">
        <v>979</v>
      </c>
      <c r="F317" s="80">
        <v>500</v>
      </c>
      <c r="G317" s="82"/>
      <c r="H317" s="204"/>
    </row>
    <row r="318" spans="1:8">
      <c r="A318" s="224" t="s">
        <v>16</v>
      </c>
      <c r="B318" s="214" t="s">
        <v>17</v>
      </c>
      <c r="C318" s="196" t="str">
        <f t="shared" si="13"/>
        <v>능인고등학교</v>
      </c>
      <c r="D318" s="89">
        <v>31</v>
      </c>
      <c r="E318" s="92" t="s">
        <v>980</v>
      </c>
      <c r="F318" s="80">
        <v>500</v>
      </c>
      <c r="G318" s="82"/>
      <c r="H318" s="204"/>
    </row>
    <row r="319" spans="1:8">
      <c r="A319" s="224" t="s">
        <v>16</v>
      </c>
      <c r="B319" s="214" t="s">
        <v>17</v>
      </c>
      <c r="C319" s="196" t="str">
        <f t="shared" si="13"/>
        <v>능인고등학교</v>
      </c>
      <c r="D319" s="89">
        <v>32</v>
      </c>
      <c r="E319" s="92" t="s">
        <v>981</v>
      </c>
      <c r="F319" s="80">
        <v>500</v>
      </c>
      <c r="G319" s="82"/>
      <c r="H319" s="204"/>
    </row>
    <row r="320" spans="1:8">
      <c r="A320" s="224" t="s">
        <v>16</v>
      </c>
      <c r="B320" s="214" t="s">
        <v>17</v>
      </c>
      <c r="C320" s="196" t="str">
        <f t="shared" si="13"/>
        <v>능인고등학교</v>
      </c>
      <c r="D320" s="89">
        <v>33</v>
      </c>
      <c r="E320" s="92" t="s">
        <v>982</v>
      </c>
      <c r="F320" s="80">
        <v>500</v>
      </c>
      <c r="G320" s="82"/>
      <c r="H320" s="204"/>
    </row>
    <row r="321" spans="1:8">
      <c r="A321" s="224" t="s">
        <v>16</v>
      </c>
      <c r="B321" s="214" t="s">
        <v>17</v>
      </c>
      <c r="C321" s="196" t="str">
        <f t="shared" ref="C321:C352" si="14">C320</f>
        <v>능인고등학교</v>
      </c>
      <c r="D321" s="89">
        <v>34</v>
      </c>
      <c r="E321" s="92" t="s">
        <v>983</v>
      </c>
      <c r="F321" s="80">
        <v>500</v>
      </c>
      <c r="G321" s="82"/>
      <c r="H321" s="204"/>
    </row>
    <row r="322" spans="1:8">
      <c r="A322" s="224" t="s">
        <v>16</v>
      </c>
      <c r="B322" s="214" t="s">
        <v>17</v>
      </c>
      <c r="C322" s="196" t="str">
        <f t="shared" si="14"/>
        <v>능인고등학교</v>
      </c>
      <c r="D322" s="89">
        <v>35</v>
      </c>
      <c r="E322" s="92" t="s">
        <v>984</v>
      </c>
      <c r="F322" s="80">
        <v>500</v>
      </c>
      <c r="G322" s="82"/>
      <c r="H322" s="204"/>
    </row>
    <row r="323" spans="1:8">
      <c r="A323" s="224" t="s">
        <v>16</v>
      </c>
      <c r="B323" s="214" t="s">
        <v>17</v>
      </c>
      <c r="C323" s="196" t="str">
        <f t="shared" si="14"/>
        <v>능인고등학교</v>
      </c>
      <c r="D323" s="89">
        <v>36</v>
      </c>
      <c r="E323" s="92" t="s">
        <v>985</v>
      </c>
      <c r="F323" s="80">
        <v>500</v>
      </c>
      <c r="G323" s="82"/>
      <c r="H323" s="204"/>
    </row>
    <row r="324" spans="1:8">
      <c r="A324" s="224" t="s">
        <v>16</v>
      </c>
      <c r="B324" s="214" t="s">
        <v>17</v>
      </c>
      <c r="C324" s="196" t="str">
        <f t="shared" si="14"/>
        <v>능인고등학교</v>
      </c>
      <c r="D324" s="89">
        <v>37</v>
      </c>
      <c r="E324" s="92" t="s">
        <v>986</v>
      </c>
      <c r="F324" s="80">
        <v>500</v>
      </c>
      <c r="G324" s="82"/>
      <c r="H324" s="204"/>
    </row>
    <row r="325" spans="1:8">
      <c r="A325" s="224" t="s">
        <v>16</v>
      </c>
      <c r="B325" s="214" t="s">
        <v>17</v>
      </c>
      <c r="C325" s="196" t="str">
        <f t="shared" si="14"/>
        <v>능인고등학교</v>
      </c>
      <c r="D325" s="89">
        <v>38</v>
      </c>
      <c r="E325" s="92" t="s">
        <v>987</v>
      </c>
      <c r="F325" s="80">
        <v>500</v>
      </c>
      <c r="G325" s="82"/>
      <c r="H325" s="204"/>
    </row>
    <row r="326" spans="1:8">
      <c r="A326" s="224" t="s">
        <v>16</v>
      </c>
      <c r="B326" s="214" t="s">
        <v>17</v>
      </c>
      <c r="C326" s="196" t="str">
        <f t="shared" si="14"/>
        <v>능인고등학교</v>
      </c>
      <c r="D326" s="89">
        <v>39</v>
      </c>
      <c r="E326" s="92" t="s">
        <v>988</v>
      </c>
      <c r="F326" s="80">
        <v>500</v>
      </c>
      <c r="G326" s="82"/>
      <c r="H326" s="204"/>
    </row>
    <row r="327" spans="1:8">
      <c r="A327" s="224" t="s">
        <v>16</v>
      </c>
      <c r="B327" s="214" t="s">
        <v>17</v>
      </c>
      <c r="C327" s="196" t="str">
        <f t="shared" si="14"/>
        <v>능인고등학교</v>
      </c>
      <c r="D327" s="89">
        <v>40</v>
      </c>
      <c r="E327" s="92" t="s">
        <v>989</v>
      </c>
      <c r="F327" s="80">
        <v>500</v>
      </c>
      <c r="G327" s="82"/>
      <c r="H327" s="204"/>
    </row>
    <row r="328" spans="1:8">
      <c r="A328" s="224" t="s">
        <v>16</v>
      </c>
      <c r="B328" s="214" t="s">
        <v>17</v>
      </c>
      <c r="C328" s="196" t="str">
        <f t="shared" si="14"/>
        <v>능인고등학교</v>
      </c>
      <c r="D328" s="89">
        <v>41</v>
      </c>
      <c r="E328" s="92" t="s">
        <v>990</v>
      </c>
      <c r="F328" s="80">
        <v>500</v>
      </c>
      <c r="G328" s="82"/>
      <c r="H328" s="204"/>
    </row>
    <row r="329" spans="1:8">
      <c r="A329" s="224" t="s">
        <v>16</v>
      </c>
      <c r="B329" s="214" t="s">
        <v>17</v>
      </c>
      <c r="C329" s="196" t="str">
        <f t="shared" si="14"/>
        <v>능인고등학교</v>
      </c>
      <c r="D329" s="89">
        <v>42</v>
      </c>
      <c r="E329" s="92" t="s">
        <v>991</v>
      </c>
      <c r="F329" s="80">
        <v>500</v>
      </c>
      <c r="G329" s="82"/>
      <c r="H329" s="204"/>
    </row>
    <row r="330" spans="1:8">
      <c r="A330" s="224" t="s">
        <v>16</v>
      </c>
      <c r="B330" s="214" t="s">
        <v>17</v>
      </c>
      <c r="C330" s="196" t="str">
        <f t="shared" si="14"/>
        <v>능인고등학교</v>
      </c>
      <c r="D330" s="89">
        <v>43</v>
      </c>
      <c r="E330" s="92" t="s">
        <v>992</v>
      </c>
      <c r="F330" s="80">
        <v>500</v>
      </c>
      <c r="G330" s="82"/>
      <c r="H330" s="204"/>
    </row>
    <row r="331" spans="1:8">
      <c r="A331" s="224" t="s">
        <v>16</v>
      </c>
      <c r="B331" s="214" t="s">
        <v>17</v>
      </c>
      <c r="C331" s="196" t="str">
        <f t="shared" si="14"/>
        <v>능인고등학교</v>
      </c>
      <c r="D331" s="89">
        <v>44</v>
      </c>
      <c r="E331" s="92" t="s">
        <v>993</v>
      </c>
      <c r="F331" s="80">
        <v>500</v>
      </c>
      <c r="G331" s="82"/>
      <c r="H331" s="204"/>
    </row>
    <row r="332" spans="1:8">
      <c r="A332" s="224" t="s">
        <v>16</v>
      </c>
      <c r="B332" s="214" t="s">
        <v>17</v>
      </c>
      <c r="C332" s="196" t="str">
        <f t="shared" si="14"/>
        <v>능인고등학교</v>
      </c>
      <c r="D332" s="89">
        <v>45</v>
      </c>
      <c r="E332" s="92" t="s">
        <v>994</v>
      </c>
      <c r="F332" s="80">
        <v>500</v>
      </c>
      <c r="G332" s="82"/>
      <c r="H332" s="204"/>
    </row>
    <row r="333" spans="1:8">
      <c r="A333" s="224" t="s">
        <v>16</v>
      </c>
      <c r="B333" s="214" t="s">
        <v>17</v>
      </c>
      <c r="C333" s="196" t="str">
        <f t="shared" si="14"/>
        <v>능인고등학교</v>
      </c>
      <c r="D333" s="89">
        <v>46</v>
      </c>
      <c r="E333" s="92" t="s">
        <v>995</v>
      </c>
      <c r="F333" s="80">
        <v>500</v>
      </c>
      <c r="G333" s="82"/>
      <c r="H333" s="204"/>
    </row>
    <row r="334" spans="1:8">
      <c r="A334" s="224" t="s">
        <v>16</v>
      </c>
      <c r="B334" s="214" t="s">
        <v>17</v>
      </c>
      <c r="C334" s="196" t="str">
        <f t="shared" si="14"/>
        <v>능인고등학교</v>
      </c>
      <c r="D334" s="89">
        <v>47</v>
      </c>
      <c r="E334" s="92" t="s">
        <v>996</v>
      </c>
      <c r="F334" s="80">
        <v>500</v>
      </c>
      <c r="G334" s="82"/>
      <c r="H334" s="204"/>
    </row>
    <row r="335" spans="1:8">
      <c r="A335" s="224" t="s">
        <v>16</v>
      </c>
      <c r="B335" s="214" t="s">
        <v>17</v>
      </c>
      <c r="C335" s="196" t="str">
        <f t="shared" si="14"/>
        <v>능인고등학교</v>
      </c>
      <c r="D335" s="89">
        <v>48</v>
      </c>
      <c r="E335" s="92" t="s">
        <v>997</v>
      </c>
      <c r="F335" s="80">
        <v>500</v>
      </c>
      <c r="G335" s="82"/>
      <c r="H335" s="204"/>
    </row>
    <row r="336" spans="1:8">
      <c r="A336" s="224" t="s">
        <v>16</v>
      </c>
      <c r="B336" s="214" t="s">
        <v>17</v>
      </c>
      <c r="C336" s="196" t="str">
        <f t="shared" si="14"/>
        <v>능인고등학교</v>
      </c>
      <c r="D336" s="89">
        <v>49</v>
      </c>
      <c r="E336" s="92" t="s">
        <v>998</v>
      </c>
      <c r="F336" s="80">
        <v>500</v>
      </c>
      <c r="G336" s="82"/>
      <c r="H336" s="204"/>
    </row>
    <row r="337" spans="1:8">
      <c r="A337" s="224" t="s">
        <v>16</v>
      </c>
      <c r="B337" s="214" t="s">
        <v>17</v>
      </c>
      <c r="C337" s="196" t="str">
        <f t="shared" si="14"/>
        <v>능인고등학교</v>
      </c>
      <c r="D337" s="89">
        <v>50</v>
      </c>
      <c r="E337" s="92" t="s">
        <v>999</v>
      </c>
      <c r="F337" s="80">
        <v>500</v>
      </c>
      <c r="G337" s="82"/>
      <c r="H337" s="204"/>
    </row>
    <row r="338" spans="1:8">
      <c r="A338" s="224" t="s">
        <v>16</v>
      </c>
      <c r="B338" s="214" t="s">
        <v>17</v>
      </c>
      <c r="C338" s="196" t="str">
        <f t="shared" si="14"/>
        <v>능인고등학교</v>
      </c>
      <c r="D338" s="89">
        <v>51</v>
      </c>
      <c r="E338" s="92" t="s">
        <v>1000</v>
      </c>
      <c r="F338" s="80">
        <v>500</v>
      </c>
      <c r="G338" s="82"/>
      <c r="H338" s="204"/>
    </row>
    <row r="339" spans="1:8">
      <c r="A339" s="224" t="s">
        <v>16</v>
      </c>
      <c r="B339" s="214" t="s">
        <v>17</v>
      </c>
      <c r="C339" s="196" t="str">
        <f t="shared" si="14"/>
        <v>능인고등학교</v>
      </c>
      <c r="D339" s="89">
        <v>52</v>
      </c>
      <c r="E339" s="92" t="s">
        <v>1001</v>
      </c>
      <c r="F339" s="80">
        <v>500</v>
      </c>
      <c r="G339" s="82"/>
      <c r="H339" s="204"/>
    </row>
    <row r="340" spans="1:8">
      <c r="A340" s="224" t="s">
        <v>16</v>
      </c>
      <c r="B340" s="214" t="s">
        <v>17</v>
      </c>
      <c r="C340" s="196" t="str">
        <f t="shared" si="14"/>
        <v>능인고등학교</v>
      </c>
      <c r="D340" s="89">
        <v>53</v>
      </c>
      <c r="E340" s="92" t="s">
        <v>1002</v>
      </c>
      <c r="F340" s="80">
        <v>500</v>
      </c>
      <c r="G340" s="82"/>
      <c r="H340" s="204"/>
    </row>
    <row r="341" spans="1:8">
      <c r="A341" s="224" t="s">
        <v>16</v>
      </c>
      <c r="B341" s="214" t="s">
        <v>17</v>
      </c>
      <c r="C341" s="196" t="str">
        <f t="shared" si="14"/>
        <v>능인고등학교</v>
      </c>
      <c r="D341" s="89">
        <v>54</v>
      </c>
      <c r="E341" s="92" t="s">
        <v>1002</v>
      </c>
      <c r="F341" s="80">
        <v>500</v>
      </c>
      <c r="G341" s="82"/>
      <c r="H341" s="204"/>
    </row>
    <row r="342" spans="1:8">
      <c r="A342" s="224" t="s">
        <v>16</v>
      </c>
      <c r="B342" s="214" t="s">
        <v>17</v>
      </c>
      <c r="C342" s="196" t="str">
        <f t="shared" si="14"/>
        <v>능인고등학교</v>
      </c>
      <c r="D342" s="89">
        <v>55</v>
      </c>
      <c r="E342" s="92" t="s">
        <v>1003</v>
      </c>
      <c r="F342" s="80">
        <v>500</v>
      </c>
      <c r="G342" s="82"/>
      <c r="H342" s="204"/>
    </row>
    <row r="343" spans="1:8">
      <c r="A343" s="224" t="s">
        <v>16</v>
      </c>
      <c r="B343" s="214" t="s">
        <v>17</v>
      </c>
      <c r="C343" s="196" t="str">
        <f t="shared" si="14"/>
        <v>능인고등학교</v>
      </c>
      <c r="D343" s="89">
        <v>56</v>
      </c>
      <c r="E343" s="92" t="s">
        <v>1004</v>
      </c>
      <c r="F343" s="80">
        <v>500</v>
      </c>
      <c r="G343" s="82"/>
      <c r="H343" s="204"/>
    </row>
    <row r="344" spans="1:8">
      <c r="A344" s="224" t="s">
        <v>16</v>
      </c>
      <c r="B344" s="214" t="s">
        <v>17</v>
      </c>
      <c r="C344" s="196" t="str">
        <f t="shared" si="14"/>
        <v>능인고등학교</v>
      </c>
      <c r="D344" s="89">
        <v>57</v>
      </c>
      <c r="E344" s="92" t="s">
        <v>1005</v>
      </c>
      <c r="F344" s="80">
        <v>500</v>
      </c>
      <c r="G344" s="82"/>
      <c r="H344" s="204"/>
    </row>
    <row r="345" spans="1:8">
      <c r="A345" s="224" t="s">
        <v>16</v>
      </c>
      <c r="B345" s="214" t="s">
        <v>17</v>
      </c>
      <c r="C345" s="196" t="str">
        <f t="shared" si="14"/>
        <v>능인고등학교</v>
      </c>
      <c r="D345" s="89">
        <v>58</v>
      </c>
      <c r="E345" s="92" t="s">
        <v>1006</v>
      </c>
      <c r="F345" s="80">
        <v>500</v>
      </c>
      <c r="G345" s="82"/>
      <c r="H345" s="204"/>
    </row>
    <row r="346" spans="1:8">
      <c r="A346" s="224" t="s">
        <v>16</v>
      </c>
      <c r="B346" s="214" t="s">
        <v>17</v>
      </c>
      <c r="C346" s="196" t="str">
        <f t="shared" si="14"/>
        <v>능인고등학교</v>
      </c>
      <c r="D346" s="89">
        <v>59</v>
      </c>
      <c r="E346" s="92" t="s">
        <v>1007</v>
      </c>
      <c r="F346" s="80">
        <v>500</v>
      </c>
      <c r="G346" s="82"/>
      <c r="H346" s="204"/>
    </row>
    <row r="347" spans="1:8">
      <c r="A347" s="224" t="s">
        <v>16</v>
      </c>
      <c r="B347" s="214" t="s">
        <v>17</v>
      </c>
      <c r="C347" s="196" t="str">
        <f t="shared" si="14"/>
        <v>능인고등학교</v>
      </c>
      <c r="D347" s="89">
        <v>60</v>
      </c>
      <c r="E347" s="92" t="s">
        <v>1008</v>
      </c>
      <c r="F347" s="80">
        <v>500</v>
      </c>
      <c r="G347" s="82"/>
      <c r="H347" s="204"/>
    </row>
    <row r="348" spans="1:8">
      <c r="A348" s="224" t="s">
        <v>16</v>
      </c>
      <c r="B348" s="214" t="s">
        <v>17</v>
      </c>
      <c r="C348" s="196" t="str">
        <f t="shared" si="14"/>
        <v>능인고등학교</v>
      </c>
      <c r="D348" s="89">
        <v>61</v>
      </c>
      <c r="E348" s="92" t="s">
        <v>1009</v>
      </c>
      <c r="F348" s="80">
        <v>500</v>
      </c>
      <c r="G348" s="82"/>
      <c r="H348" s="204"/>
    </row>
    <row r="349" spans="1:8">
      <c r="A349" s="224" t="s">
        <v>16</v>
      </c>
      <c r="B349" s="214" t="s">
        <v>17</v>
      </c>
      <c r="C349" s="196" t="str">
        <f t="shared" si="14"/>
        <v>능인고등학교</v>
      </c>
      <c r="D349" s="89">
        <v>62</v>
      </c>
      <c r="E349" s="92" t="s">
        <v>1010</v>
      </c>
      <c r="F349" s="80">
        <v>500</v>
      </c>
      <c r="G349" s="82"/>
      <c r="H349" s="204"/>
    </row>
    <row r="350" spans="1:8">
      <c r="A350" s="224" t="s">
        <v>16</v>
      </c>
      <c r="B350" s="214" t="s">
        <v>17</v>
      </c>
      <c r="C350" s="196" t="str">
        <f t="shared" si="14"/>
        <v>능인고등학교</v>
      </c>
      <c r="D350" s="89">
        <v>63</v>
      </c>
      <c r="E350" s="92" t="s">
        <v>1011</v>
      </c>
      <c r="F350" s="80">
        <v>500</v>
      </c>
      <c r="G350" s="82"/>
      <c r="H350" s="204"/>
    </row>
    <row r="351" spans="1:8">
      <c r="A351" s="224" t="s">
        <v>16</v>
      </c>
      <c r="B351" s="214" t="s">
        <v>17</v>
      </c>
      <c r="C351" s="196" t="str">
        <f t="shared" si="14"/>
        <v>능인고등학교</v>
      </c>
      <c r="D351" s="89">
        <v>64</v>
      </c>
      <c r="E351" s="92" t="s">
        <v>1012</v>
      </c>
      <c r="F351" s="80">
        <v>500</v>
      </c>
      <c r="G351" s="82"/>
      <c r="H351" s="204"/>
    </row>
    <row r="352" spans="1:8">
      <c r="A352" s="224" t="s">
        <v>16</v>
      </c>
      <c r="B352" s="214" t="s">
        <v>17</v>
      </c>
      <c r="C352" s="196" t="str">
        <f t="shared" si="14"/>
        <v>능인고등학교</v>
      </c>
      <c r="D352" s="89">
        <v>65</v>
      </c>
      <c r="E352" s="92" t="s">
        <v>1013</v>
      </c>
      <c r="F352" s="80">
        <v>500</v>
      </c>
      <c r="G352" s="82"/>
      <c r="H352" s="204"/>
    </row>
    <row r="353" spans="1:8">
      <c r="A353" s="224" t="s">
        <v>16</v>
      </c>
      <c r="B353" s="214" t="s">
        <v>17</v>
      </c>
      <c r="C353" s="196" t="str">
        <f t="shared" ref="C353:C367" si="15">C352</f>
        <v>능인고등학교</v>
      </c>
      <c r="D353" s="89">
        <v>66</v>
      </c>
      <c r="E353" s="92" t="s">
        <v>1014</v>
      </c>
      <c r="F353" s="80">
        <v>500</v>
      </c>
      <c r="G353" s="82"/>
      <c r="H353" s="204"/>
    </row>
    <row r="354" spans="1:8">
      <c r="A354" s="224" t="s">
        <v>16</v>
      </c>
      <c r="B354" s="214" t="s">
        <v>17</v>
      </c>
      <c r="C354" s="196" t="str">
        <f t="shared" si="15"/>
        <v>능인고등학교</v>
      </c>
      <c r="D354" s="89">
        <v>67</v>
      </c>
      <c r="E354" s="92" t="s">
        <v>1015</v>
      </c>
      <c r="F354" s="80">
        <v>500</v>
      </c>
      <c r="G354" s="82"/>
      <c r="H354" s="204"/>
    </row>
    <row r="355" spans="1:8">
      <c r="A355" s="224" t="s">
        <v>16</v>
      </c>
      <c r="B355" s="214" t="s">
        <v>17</v>
      </c>
      <c r="C355" s="196" t="str">
        <f t="shared" si="15"/>
        <v>능인고등학교</v>
      </c>
      <c r="D355" s="89">
        <v>68</v>
      </c>
      <c r="E355" s="92" t="s">
        <v>1016</v>
      </c>
      <c r="F355" s="80">
        <v>500</v>
      </c>
      <c r="G355" s="82"/>
      <c r="H355" s="204"/>
    </row>
    <row r="356" spans="1:8">
      <c r="A356" s="224" t="s">
        <v>16</v>
      </c>
      <c r="B356" s="214" t="s">
        <v>17</v>
      </c>
      <c r="C356" s="196" t="str">
        <f t="shared" si="15"/>
        <v>능인고등학교</v>
      </c>
      <c r="D356" s="89">
        <v>69</v>
      </c>
      <c r="E356" s="92" t="s">
        <v>1017</v>
      </c>
      <c r="F356" s="80">
        <v>500</v>
      </c>
      <c r="G356" s="82"/>
      <c r="H356" s="204"/>
    </row>
    <row r="357" spans="1:8">
      <c r="A357" s="224" t="s">
        <v>16</v>
      </c>
      <c r="B357" s="214" t="s">
        <v>17</v>
      </c>
      <c r="C357" s="196" t="str">
        <f t="shared" si="15"/>
        <v>능인고등학교</v>
      </c>
      <c r="D357" s="89">
        <v>70</v>
      </c>
      <c r="E357" s="92" t="s">
        <v>1018</v>
      </c>
      <c r="F357" s="80">
        <v>500</v>
      </c>
      <c r="G357" s="82"/>
      <c r="H357" s="204"/>
    </row>
    <row r="358" spans="1:8">
      <c r="A358" s="224" t="s">
        <v>16</v>
      </c>
      <c r="B358" s="214" t="s">
        <v>17</v>
      </c>
      <c r="C358" s="196" t="str">
        <f t="shared" si="15"/>
        <v>능인고등학교</v>
      </c>
      <c r="D358" s="89">
        <v>71</v>
      </c>
      <c r="E358" s="92" t="s">
        <v>1019</v>
      </c>
      <c r="F358" s="80">
        <v>500</v>
      </c>
      <c r="G358" s="82"/>
      <c r="H358" s="204"/>
    </row>
    <row r="359" spans="1:8">
      <c r="A359" s="224" t="s">
        <v>16</v>
      </c>
      <c r="B359" s="214" t="s">
        <v>17</v>
      </c>
      <c r="C359" s="196" t="str">
        <f t="shared" si="15"/>
        <v>능인고등학교</v>
      </c>
      <c r="D359" s="89">
        <v>72</v>
      </c>
      <c r="E359" s="92" t="s">
        <v>1020</v>
      </c>
      <c r="F359" s="80">
        <v>500</v>
      </c>
      <c r="G359" s="82"/>
      <c r="H359" s="204"/>
    </row>
    <row r="360" spans="1:8">
      <c r="A360" s="224" t="s">
        <v>16</v>
      </c>
      <c r="B360" s="214" t="s">
        <v>17</v>
      </c>
      <c r="C360" s="196" t="str">
        <f t="shared" si="15"/>
        <v>능인고등학교</v>
      </c>
      <c r="D360" s="89">
        <v>73</v>
      </c>
      <c r="E360" s="92" t="s">
        <v>1021</v>
      </c>
      <c r="F360" s="80">
        <v>500</v>
      </c>
      <c r="G360" s="82"/>
      <c r="H360" s="204"/>
    </row>
    <row r="361" spans="1:8">
      <c r="A361" s="224" t="s">
        <v>16</v>
      </c>
      <c r="B361" s="214" t="s">
        <v>17</v>
      </c>
      <c r="C361" s="196" t="str">
        <f t="shared" si="15"/>
        <v>능인고등학교</v>
      </c>
      <c r="D361" s="89">
        <v>74</v>
      </c>
      <c r="E361" s="92" t="s">
        <v>1022</v>
      </c>
      <c r="F361" s="80">
        <v>500</v>
      </c>
      <c r="G361" s="82"/>
      <c r="H361" s="204"/>
    </row>
    <row r="362" spans="1:8">
      <c r="A362" s="224" t="s">
        <v>16</v>
      </c>
      <c r="B362" s="214" t="s">
        <v>17</v>
      </c>
      <c r="C362" s="196" t="str">
        <f t="shared" si="15"/>
        <v>능인고등학교</v>
      </c>
      <c r="D362" s="89">
        <v>75</v>
      </c>
      <c r="E362" s="92" t="s">
        <v>1023</v>
      </c>
      <c r="F362" s="80">
        <v>500</v>
      </c>
      <c r="G362" s="82"/>
      <c r="H362" s="204"/>
    </row>
    <row r="363" spans="1:8">
      <c r="A363" s="224" t="s">
        <v>16</v>
      </c>
      <c r="B363" s="214" t="s">
        <v>17</v>
      </c>
      <c r="C363" s="196" t="str">
        <f t="shared" si="15"/>
        <v>능인고등학교</v>
      </c>
      <c r="D363" s="89">
        <v>76</v>
      </c>
      <c r="E363" s="92" t="s">
        <v>1024</v>
      </c>
      <c r="F363" s="80">
        <v>500</v>
      </c>
      <c r="G363" s="82"/>
      <c r="H363" s="204"/>
    </row>
    <row r="364" spans="1:8">
      <c r="A364" s="224" t="s">
        <v>16</v>
      </c>
      <c r="B364" s="214" t="s">
        <v>17</v>
      </c>
      <c r="C364" s="196" t="str">
        <f t="shared" si="15"/>
        <v>능인고등학교</v>
      </c>
      <c r="D364" s="89">
        <v>77</v>
      </c>
      <c r="E364" s="92" t="s">
        <v>1025</v>
      </c>
      <c r="F364" s="80">
        <v>500</v>
      </c>
      <c r="G364" s="82"/>
      <c r="H364" s="204"/>
    </row>
    <row r="365" spans="1:8">
      <c r="A365" s="224" t="s">
        <v>16</v>
      </c>
      <c r="B365" s="214" t="s">
        <v>17</v>
      </c>
      <c r="C365" s="196" t="str">
        <f t="shared" si="15"/>
        <v>능인고등학교</v>
      </c>
      <c r="D365" s="89">
        <v>78</v>
      </c>
      <c r="E365" s="92" t="s">
        <v>1026</v>
      </c>
      <c r="F365" s="80">
        <v>500</v>
      </c>
      <c r="G365" s="82"/>
      <c r="H365" s="204"/>
    </row>
    <row r="366" spans="1:8">
      <c r="A366" s="224" t="s">
        <v>16</v>
      </c>
      <c r="B366" s="214" t="s">
        <v>17</v>
      </c>
      <c r="C366" s="196" t="str">
        <f t="shared" si="15"/>
        <v>능인고등학교</v>
      </c>
      <c r="D366" s="89">
        <v>79</v>
      </c>
      <c r="E366" s="92" t="s">
        <v>1027</v>
      </c>
      <c r="F366" s="80">
        <v>500</v>
      </c>
      <c r="G366" s="82"/>
      <c r="H366" s="204"/>
    </row>
    <row r="367" spans="1:8" ht="21" thickBot="1">
      <c r="A367" s="227" t="s">
        <v>16</v>
      </c>
      <c r="B367" s="217" t="s">
        <v>17</v>
      </c>
      <c r="C367" s="202" t="str">
        <f t="shared" si="15"/>
        <v>능인고등학교</v>
      </c>
      <c r="D367" s="95">
        <v>80</v>
      </c>
      <c r="E367" s="129" t="s">
        <v>1028</v>
      </c>
      <c r="F367" s="130">
        <v>500</v>
      </c>
      <c r="G367" s="131"/>
      <c r="H367" s="205"/>
    </row>
    <row r="368" spans="1:8">
      <c r="A368" s="223" t="s">
        <v>16</v>
      </c>
      <c r="B368" s="213" t="s">
        <v>17</v>
      </c>
      <c r="C368" s="195" t="s">
        <v>90</v>
      </c>
      <c r="D368" s="134">
        <v>1</v>
      </c>
      <c r="E368" s="135" t="s">
        <v>2359</v>
      </c>
      <c r="F368" s="136">
        <v>1300</v>
      </c>
      <c r="G368" s="114"/>
      <c r="H368" s="206">
        <f>SUMIF(C:C,"달서고등학교",F:F)</f>
        <v>75700</v>
      </c>
    </row>
    <row r="369" spans="1:8">
      <c r="A369" s="224" t="s">
        <v>16</v>
      </c>
      <c r="B369" s="214" t="s">
        <v>17</v>
      </c>
      <c r="C369" s="196" t="str">
        <f t="shared" ref="C369:C400" si="16">C368</f>
        <v>달서고등학교</v>
      </c>
      <c r="D369" s="89">
        <v>2</v>
      </c>
      <c r="E369" s="92" t="s">
        <v>2360</v>
      </c>
      <c r="F369" s="80">
        <v>1250</v>
      </c>
      <c r="G369" s="82"/>
      <c r="H369" s="204"/>
    </row>
    <row r="370" spans="1:8">
      <c r="A370" s="224" t="s">
        <v>16</v>
      </c>
      <c r="B370" s="214" t="s">
        <v>17</v>
      </c>
      <c r="C370" s="196" t="str">
        <f t="shared" si="16"/>
        <v>달서고등학교</v>
      </c>
      <c r="D370" s="89">
        <v>3</v>
      </c>
      <c r="E370" s="92" t="s">
        <v>946</v>
      </c>
      <c r="F370" s="80">
        <v>600</v>
      </c>
      <c r="G370" s="82"/>
      <c r="H370" s="204"/>
    </row>
    <row r="371" spans="1:8">
      <c r="A371" s="224" t="s">
        <v>16</v>
      </c>
      <c r="B371" s="214" t="s">
        <v>17</v>
      </c>
      <c r="C371" s="196" t="str">
        <f t="shared" si="16"/>
        <v>달서고등학교</v>
      </c>
      <c r="D371" s="89">
        <v>4</v>
      </c>
      <c r="E371" s="92" t="s">
        <v>1029</v>
      </c>
      <c r="F371" s="80">
        <v>600</v>
      </c>
      <c r="G371" s="82"/>
      <c r="H371" s="204"/>
    </row>
    <row r="372" spans="1:8">
      <c r="A372" s="224" t="s">
        <v>16</v>
      </c>
      <c r="B372" s="214" t="s">
        <v>17</v>
      </c>
      <c r="C372" s="196" t="str">
        <f t="shared" si="16"/>
        <v>달서고등학교</v>
      </c>
      <c r="D372" s="89">
        <v>5</v>
      </c>
      <c r="E372" s="92" t="s">
        <v>1030</v>
      </c>
      <c r="F372" s="80">
        <v>250</v>
      </c>
      <c r="G372" s="82"/>
      <c r="H372" s="204"/>
    </row>
    <row r="373" spans="1:8">
      <c r="A373" s="224" t="s">
        <v>16</v>
      </c>
      <c r="B373" s="214" t="s">
        <v>17</v>
      </c>
      <c r="C373" s="196" t="str">
        <f t="shared" si="16"/>
        <v>달서고등학교</v>
      </c>
      <c r="D373" s="89">
        <v>6</v>
      </c>
      <c r="E373" s="92" t="s">
        <v>1031</v>
      </c>
      <c r="F373" s="80">
        <v>400</v>
      </c>
      <c r="G373" s="82"/>
      <c r="H373" s="204"/>
    </row>
    <row r="374" spans="1:8">
      <c r="A374" s="224" t="s">
        <v>16</v>
      </c>
      <c r="B374" s="214" t="s">
        <v>17</v>
      </c>
      <c r="C374" s="196" t="str">
        <f t="shared" si="16"/>
        <v>달서고등학교</v>
      </c>
      <c r="D374" s="89">
        <v>7</v>
      </c>
      <c r="E374" s="92" t="s">
        <v>2361</v>
      </c>
      <c r="F374" s="80">
        <v>2750</v>
      </c>
      <c r="G374" s="82"/>
      <c r="H374" s="204"/>
    </row>
    <row r="375" spans="1:8">
      <c r="A375" s="224" t="s">
        <v>16</v>
      </c>
      <c r="B375" s="214" t="s">
        <v>17</v>
      </c>
      <c r="C375" s="196" t="str">
        <f t="shared" si="16"/>
        <v>달서고등학교</v>
      </c>
      <c r="D375" s="89">
        <v>8</v>
      </c>
      <c r="E375" s="92" t="s">
        <v>2362</v>
      </c>
      <c r="F375" s="80">
        <v>3000</v>
      </c>
      <c r="G375" s="82"/>
      <c r="H375" s="204"/>
    </row>
    <row r="376" spans="1:8">
      <c r="A376" s="224" t="s">
        <v>16</v>
      </c>
      <c r="B376" s="214" t="s">
        <v>17</v>
      </c>
      <c r="C376" s="196" t="str">
        <f t="shared" si="16"/>
        <v>달서고등학교</v>
      </c>
      <c r="D376" s="89">
        <v>9</v>
      </c>
      <c r="E376" s="92" t="s">
        <v>1032</v>
      </c>
      <c r="F376" s="80">
        <v>600</v>
      </c>
      <c r="G376" s="82"/>
      <c r="H376" s="204"/>
    </row>
    <row r="377" spans="1:8">
      <c r="A377" s="224" t="s">
        <v>16</v>
      </c>
      <c r="B377" s="214" t="s">
        <v>17</v>
      </c>
      <c r="C377" s="196" t="str">
        <f t="shared" si="16"/>
        <v>달서고등학교</v>
      </c>
      <c r="D377" s="89">
        <v>10</v>
      </c>
      <c r="E377" s="92" t="s">
        <v>1033</v>
      </c>
      <c r="F377" s="80">
        <v>350</v>
      </c>
      <c r="G377" s="82"/>
      <c r="H377" s="204"/>
    </row>
    <row r="378" spans="1:8">
      <c r="A378" s="224" t="s">
        <v>16</v>
      </c>
      <c r="B378" s="214" t="s">
        <v>17</v>
      </c>
      <c r="C378" s="196" t="str">
        <f t="shared" si="16"/>
        <v>달서고등학교</v>
      </c>
      <c r="D378" s="89">
        <v>11</v>
      </c>
      <c r="E378" s="92" t="s">
        <v>2363</v>
      </c>
      <c r="F378" s="80">
        <v>1550</v>
      </c>
      <c r="G378" s="82"/>
      <c r="H378" s="204"/>
    </row>
    <row r="379" spans="1:8">
      <c r="A379" s="224" t="s">
        <v>16</v>
      </c>
      <c r="B379" s="214" t="s">
        <v>17</v>
      </c>
      <c r="C379" s="196" t="str">
        <f t="shared" si="16"/>
        <v>달서고등학교</v>
      </c>
      <c r="D379" s="89">
        <v>12</v>
      </c>
      <c r="E379" s="92" t="s">
        <v>2364</v>
      </c>
      <c r="F379" s="80">
        <v>2350</v>
      </c>
      <c r="G379" s="82"/>
      <c r="H379" s="204"/>
    </row>
    <row r="380" spans="1:8">
      <c r="A380" s="224" t="s">
        <v>16</v>
      </c>
      <c r="B380" s="214" t="s">
        <v>17</v>
      </c>
      <c r="C380" s="196" t="str">
        <f t="shared" si="16"/>
        <v>달서고등학교</v>
      </c>
      <c r="D380" s="89">
        <v>13</v>
      </c>
      <c r="E380" s="92" t="s">
        <v>2365</v>
      </c>
      <c r="F380" s="80">
        <v>2400</v>
      </c>
      <c r="G380" s="82"/>
      <c r="H380" s="204"/>
    </row>
    <row r="381" spans="1:8">
      <c r="A381" s="224" t="s">
        <v>16</v>
      </c>
      <c r="B381" s="214" t="s">
        <v>17</v>
      </c>
      <c r="C381" s="196" t="str">
        <f t="shared" si="16"/>
        <v>달서고등학교</v>
      </c>
      <c r="D381" s="89">
        <v>14</v>
      </c>
      <c r="E381" s="92" t="s">
        <v>2366</v>
      </c>
      <c r="F381" s="80">
        <v>1200</v>
      </c>
      <c r="G381" s="82"/>
      <c r="H381" s="204"/>
    </row>
    <row r="382" spans="1:8">
      <c r="A382" s="224" t="s">
        <v>16</v>
      </c>
      <c r="B382" s="214" t="s">
        <v>17</v>
      </c>
      <c r="C382" s="196" t="str">
        <f t="shared" si="16"/>
        <v>달서고등학교</v>
      </c>
      <c r="D382" s="89">
        <v>15</v>
      </c>
      <c r="E382" s="92" t="s">
        <v>1034</v>
      </c>
      <c r="F382" s="80">
        <v>250</v>
      </c>
      <c r="G382" s="82"/>
      <c r="H382" s="204"/>
    </row>
    <row r="383" spans="1:8">
      <c r="A383" s="224" t="s">
        <v>16</v>
      </c>
      <c r="B383" s="214" t="s">
        <v>17</v>
      </c>
      <c r="C383" s="196" t="str">
        <f t="shared" si="16"/>
        <v>달서고등학교</v>
      </c>
      <c r="D383" s="89">
        <v>16</v>
      </c>
      <c r="E383" s="92" t="s">
        <v>1035</v>
      </c>
      <c r="F383" s="80">
        <v>600</v>
      </c>
      <c r="G383" s="82"/>
      <c r="H383" s="204"/>
    </row>
    <row r="384" spans="1:8">
      <c r="A384" s="224" t="s">
        <v>16</v>
      </c>
      <c r="B384" s="214" t="s">
        <v>17</v>
      </c>
      <c r="C384" s="196" t="str">
        <f t="shared" si="16"/>
        <v>달서고등학교</v>
      </c>
      <c r="D384" s="89">
        <v>17</v>
      </c>
      <c r="E384" s="92" t="s">
        <v>2367</v>
      </c>
      <c r="F384" s="80">
        <v>600</v>
      </c>
      <c r="G384" s="82"/>
      <c r="H384" s="204"/>
    </row>
    <row r="385" spans="1:8">
      <c r="A385" s="224" t="s">
        <v>16</v>
      </c>
      <c r="B385" s="214" t="s">
        <v>17</v>
      </c>
      <c r="C385" s="196" t="str">
        <f t="shared" si="16"/>
        <v>달서고등학교</v>
      </c>
      <c r="D385" s="89">
        <v>18</v>
      </c>
      <c r="E385" s="92" t="s">
        <v>2368</v>
      </c>
      <c r="F385" s="80">
        <v>200</v>
      </c>
      <c r="G385" s="82"/>
      <c r="H385" s="204"/>
    </row>
    <row r="386" spans="1:8">
      <c r="A386" s="224" t="s">
        <v>16</v>
      </c>
      <c r="B386" s="214" t="s">
        <v>17</v>
      </c>
      <c r="C386" s="196" t="str">
        <f t="shared" si="16"/>
        <v>달서고등학교</v>
      </c>
      <c r="D386" s="89">
        <v>19</v>
      </c>
      <c r="E386" s="92" t="s">
        <v>2369</v>
      </c>
      <c r="F386" s="80">
        <v>650</v>
      </c>
      <c r="G386" s="82"/>
      <c r="H386" s="204"/>
    </row>
    <row r="387" spans="1:8">
      <c r="A387" s="224" t="s">
        <v>16</v>
      </c>
      <c r="B387" s="214" t="s">
        <v>17</v>
      </c>
      <c r="C387" s="196" t="str">
        <f t="shared" si="16"/>
        <v>달서고등학교</v>
      </c>
      <c r="D387" s="89">
        <v>20</v>
      </c>
      <c r="E387" s="92" t="s">
        <v>2370</v>
      </c>
      <c r="F387" s="80">
        <v>600</v>
      </c>
      <c r="G387" s="82"/>
      <c r="H387" s="204"/>
    </row>
    <row r="388" spans="1:8">
      <c r="A388" s="224" t="s">
        <v>16</v>
      </c>
      <c r="B388" s="214" t="s">
        <v>17</v>
      </c>
      <c r="C388" s="196" t="str">
        <f t="shared" si="16"/>
        <v>달서고등학교</v>
      </c>
      <c r="D388" s="89">
        <v>21</v>
      </c>
      <c r="E388" s="92" t="s">
        <v>2371</v>
      </c>
      <c r="F388" s="80">
        <v>700</v>
      </c>
      <c r="G388" s="82"/>
      <c r="H388" s="204"/>
    </row>
    <row r="389" spans="1:8">
      <c r="A389" s="224" t="s">
        <v>16</v>
      </c>
      <c r="B389" s="214" t="s">
        <v>17</v>
      </c>
      <c r="C389" s="196" t="str">
        <f t="shared" si="16"/>
        <v>달서고등학교</v>
      </c>
      <c r="D389" s="89">
        <v>22</v>
      </c>
      <c r="E389" s="92" t="s">
        <v>2372</v>
      </c>
      <c r="F389" s="80">
        <v>850</v>
      </c>
      <c r="G389" s="82"/>
      <c r="H389" s="204"/>
    </row>
    <row r="390" spans="1:8">
      <c r="A390" s="224" t="s">
        <v>16</v>
      </c>
      <c r="B390" s="214" t="s">
        <v>17</v>
      </c>
      <c r="C390" s="196" t="str">
        <f t="shared" si="16"/>
        <v>달서고등학교</v>
      </c>
      <c r="D390" s="89">
        <v>23</v>
      </c>
      <c r="E390" s="92" t="s">
        <v>2373</v>
      </c>
      <c r="F390" s="80">
        <v>1200</v>
      </c>
      <c r="G390" s="82"/>
      <c r="H390" s="204"/>
    </row>
    <row r="391" spans="1:8">
      <c r="A391" s="224" t="s">
        <v>16</v>
      </c>
      <c r="B391" s="214" t="s">
        <v>17</v>
      </c>
      <c r="C391" s="196" t="str">
        <f t="shared" si="16"/>
        <v>달서고등학교</v>
      </c>
      <c r="D391" s="89">
        <v>24</v>
      </c>
      <c r="E391" s="92" t="s">
        <v>2374</v>
      </c>
      <c r="F391" s="80">
        <v>3450</v>
      </c>
      <c r="G391" s="82"/>
      <c r="H391" s="204"/>
    </row>
    <row r="392" spans="1:8">
      <c r="A392" s="224" t="s">
        <v>16</v>
      </c>
      <c r="B392" s="214" t="s">
        <v>17</v>
      </c>
      <c r="C392" s="196" t="str">
        <f t="shared" si="16"/>
        <v>달서고등학교</v>
      </c>
      <c r="D392" s="89">
        <v>25</v>
      </c>
      <c r="E392" s="92" t="s">
        <v>2375</v>
      </c>
      <c r="F392" s="80">
        <v>1800</v>
      </c>
      <c r="G392" s="82"/>
      <c r="H392" s="204"/>
    </row>
    <row r="393" spans="1:8">
      <c r="A393" s="224" t="s">
        <v>16</v>
      </c>
      <c r="B393" s="214" t="s">
        <v>17</v>
      </c>
      <c r="C393" s="196" t="str">
        <f t="shared" si="16"/>
        <v>달서고등학교</v>
      </c>
      <c r="D393" s="89">
        <v>26</v>
      </c>
      <c r="E393" s="92" t="s">
        <v>2376</v>
      </c>
      <c r="F393" s="80">
        <v>2300</v>
      </c>
      <c r="G393" s="82"/>
      <c r="H393" s="204"/>
    </row>
    <row r="394" spans="1:8">
      <c r="A394" s="224" t="s">
        <v>16</v>
      </c>
      <c r="B394" s="214" t="s">
        <v>17</v>
      </c>
      <c r="C394" s="196" t="str">
        <f t="shared" si="16"/>
        <v>달서고등학교</v>
      </c>
      <c r="D394" s="89">
        <v>27</v>
      </c>
      <c r="E394" s="92" t="s">
        <v>2377</v>
      </c>
      <c r="F394" s="80">
        <v>2400</v>
      </c>
      <c r="G394" s="82"/>
      <c r="H394" s="204"/>
    </row>
    <row r="395" spans="1:8">
      <c r="A395" s="224" t="s">
        <v>16</v>
      </c>
      <c r="B395" s="214" t="s">
        <v>17</v>
      </c>
      <c r="C395" s="196" t="str">
        <f t="shared" si="16"/>
        <v>달서고등학교</v>
      </c>
      <c r="D395" s="89">
        <v>28</v>
      </c>
      <c r="E395" s="92" t="s">
        <v>2378</v>
      </c>
      <c r="F395" s="80">
        <v>1400</v>
      </c>
      <c r="G395" s="82"/>
      <c r="H395" s="204"/>
    </row>
    <row r="396" spans="1:8">
      <c r="A396" s="224" t="s">
        <v>16</v>
      </c>
      <c r="B396" s="214" t="s">
        <v>17</v>
      </c>
      <c r="C396" s="196" t="str">
        <f t="shared" si="16"/>
        <v>달서고등학교</v>
      </c>
      <c r="D396" s="89">
        <v>29</v>
      </c>
      <c r="E396" s="92" t="s">
        <v>2379</v>
      </c>
      <c r="F396" s="80">
        <v>3600</v>
      </c>
      <c r="G396" s="82"/>
      <c r="H396" s="204"/>
    </row>
    <row r="397" spans="1:8">
      <c r="A397" s="224" t="s">
        <v>16</v>
      </c>
      <c r="B397" s="214" t="s">
        <v>17</v>
      </c>
      <c r="C397" s="196" t="str">
        <f t="shared" si="16"/>
        <v>달서고등학교</v>
      </c>
      <c r="D397" s="89">
        <v>30</v>
      </c>
      <c r="E397" s="92" t="s">
        <v>1036</v>
      </c>
      <c r="F397" s="80">
        <v>600</v>
      </c>
      <c r="G397" s="82"/>
      <c r="H397" s="204"/>
    </row>
    <row r="398" spans="1:8">
      <c r="A398" s="224" t="s">
        <v>16</v>
      </c>
      <c r="B398" s="214" t="s">
        <v>17</v>
      </c>
      <c r="C398" s="196" t="str">
        <f t="shared" si="16"/>
        <v>달서고등학교</v>
      </c>
      <c r="D398" s="89">
        <v>31</v>
      </c>
      <c r="E398" s="92" t="s">
        <v>1037</v>
      </c>
      <c r="F398" s="80">
        <v>600</v>
      </c>
      <c r="G398" s="82"/>
      <c r="H398" s="204"/>
    </row>
    <row r="399" spans="1:8">
      <c r="A399" s="224" t="s">
        <v>16</v>
      </c>
      <c r="B399" s="214" t="s">
        <v>17</v>
      </c>
      <c r="C399" s="196" t="str">
        <f t="shared" si="16"/>
        <v>달서고등학교</v>
      </c>
      <c r="D399" s="89">
        <v>32</v>
      </c>
      <c r="E399" s="92" t="s">
        <v>2380</v>
      </c>
      <c r="F399" s="80">
        <v>550</v>
      </c>
      <c r="G399" s="82"/>
      <c r="H399" s="204"/>
    </row>
    <row r="400" spans="1:8">
      <c r="A400" s="224" t="s">
        <v>16</v>
      </c>
      <c r="B400" s="214" t="s">
        <v>17</v>
      </c>
      <c r="C400" s="196" t="str">
        <f t="shared" si="16"/>
        <v>달서고등학교</v>
      </c>
      <c r="D400" s="89">
        <v>33</v>
      </c>
      <c r="E400" s="92" t="s">
        <v>2381</v>
      </c>
      <c r="F400" s="80">
        <v>1400</v>
      </c>
      <c r="G400" s="82"/>
      <c r="H400" s="204"/>
    </row>
    <row r="401" spans="1:8">
      <c r="A401" s="224" t="s">
        <v>16</v>
      </c>
      <c r="B401" s="214" t="s">
        <v>17</v>
      </c>
      <c r="C401" s="196" t="str">
        <f t="shared" ref="C401:C420" si="17">C400</f>
        <v>달서고등학교</v>
      </c>
      <c r="D401" s="89">
        <v>34</v>
      </c>
      <c r="E401" s="92" t="s">
        <v>1038</v>
      </c>
      <c r="F401" s="80">
        <v>600</v>
      </c>
      <c r="G401" s="82"/>
      <c r="H401" s="204"/>
    </row>
    <row r="402" spans="1:8">
      <c r="A402" s="224" t="s">
        <v>16</v>
      </c>
      <c r="B402" s="214" t="s">
        <v>17</v>
      </c>
      <c r="C402" s="196" t="str">
        <f t="shared" si="17"/>
        <v>달서고등학교</v>
      </c>
      <c r="D402" s="89">
        <v>35</v>
      </c>
      <c r="E402" s="92" t="s">
        <v>2382</v>
      </c>
      <c r="F402" s="80">
        <v>4100</v>
      </c>
      <c r="G402" s="82"/>
      <c r="H402" s="204"/>
    </row>
    <row r="403" spans="1:8">
      <c r="A403" s="224" t="s">
        <v>16</v>
      </c>
      <c r="B403" s="214" t="s">
        <v>17</v>
      </c>
      <c r="C403" s="196" t="str">
        <f t="shared" si="17"/>
        <v>달서고등학교</v>
      </c>
      <c r="D403" s="89">
        <v>36</v>
      </c>
      <c r="E403" s="92" t="s">
        <v>2383</v>
      </c>
      <c r="F403" s="80">
        <v>2500</v>
      </c>
      <c r="G403" s="82"/>
      <c r="H403" s="204"/>
    </row>
    <row r="404" spans="1:8">
      <c r="A404" s="224" t="s">
        <v>16</v>
      </c>
      <c r="B404" s="214" t="s">
        <v>17</v>
      </c>
      <c r="C404" s="196" t="str">
        <f t="shared" si="17"/>
        <v>달서고등학교</v>
      </c>
      <c r="D404" s="89">
        <v>37</v>
      </c>
      <c r="E404" s="92" t="s">
        <v>2384</v>
      </c>
      <c r="F404" s="80">
        <v>2150</v>
      </c>
      <c r="G404" s="82"/>
      <c r="H404" s="204"/>
    </row>
    <row r="405" spans="1:8">
      <c r="A405" s="224" t="s">
        <v>16</v>
      </c>
      <c r="B405" s="214" t="s">
        <v>17</v>
      </c>
      <c r="C405" s="196" t="str">
        <f t="shared" si="17"/>
        <v>달서고등학교</v>
      </c>
      <c r="D405" s="89">
        <v>38</v>
      </c>
      <c r="E405" s="92" t="s">
        <v>2385</v>
      </c>
      <c r="F405" s="80">
        <v>1750</v>
      </c>
      <c r="G405" s="82"/>
      <c r="H405" s="204"/>
    </row>
    <row r="406" spans="1:8">
      <c r="A406" s="224" t="s">
        <v>16</v>
      </c>
      <c r="B406" s="214" t="s">
        <v>17</v>
      </c>
      <c r="C406" s="196" t="str">
        <f t="shared" si="17"/>
        <v>달서고등학교</v>
      </c>
      <c r="D406" s="89">
        <v>39</v>
      </c>
      <c r="E406" s="92" t="s">
        <v>1039</v>
      </c>
      <c r="F406" s="80">
        <v>350</v>
      </c>
      <c r="G406" s="82"/>
      <c r="H406" s="204"/>
    </row>
    <row r="407" spans="1:8">
      <c r="A407" s="224" t="s">
        <v>16</v>
      </c>
      <c r="B407" s="214" t="s">
        <v>17</v>
      </c>
      <c r="C407" s="196" t="str">
        <f t="shared" si="17"/>
        <v>달서고등학교</v>
      </c>
      <c r="D407" s="89">
        <v>40</v>
      </c>
      <c r="E407" s="92" t="s">
        <v>2386</v>
      </c>
      <c r="F407" s="80">
        <v>3800</v>
      </c>
      <c r="G407" s="82"/>
      <c r="H407" s="204"/>
    </row>
    <row r="408" spans="1:8">
      <c r="A408" s="224" t="s">
        <v>16</v>
      </c>
      <c r="B408" s="214" t="s">
        <v>17</v>
      </c>
      <c r="C408" s="196" t="str">
        <f t="shared" si="17"/>
        <v>달서고등학교</v>
      </c>
      <c r="D408" s="89">
        <v>41</v>
      </c>
      <c r="E408" s="92" t="s">
        <v>2387</v>
      </c>
      <c r="F408" s="80">
        <v>3250</v>
      </c>
      <c r="G408" s="82"/>
      <c r="H408" s="204"/>
    </row>
    <row r="409" spans="1:8">
      <c r="A409" s="224" t="s">
        <v>16</v>
      </c>
      <c r="B409" s="214" t="s">
        <v>17</v>
      </c>
      <c r="C409" s="196" t="str">
        <f t="shared" si="17"/>
        <v>달서고등학교</v>
      </c>
      <c r="D409" s="89">
        <v>42</v>
      </c>
      <c r="E409" s="92" t="s">
        <v>2388</v>
      </c>
      <c r="F409" s="80">
        <v>2750</v>
      </c>
      <c r="G409" s="82"/>
      <c r="H409" s="204"/>
    </row>
    <row r="410" spans="1:8">
      <c r="A410" s="224" t="s">
        <v>16</v>
      </c>
      <c r="B410" s="214" t="s">
        <v>17</v>
      </c>
      <c r="C410" s="196" t="str">
        <f t="shared" si="17"/>
        <v>달서고등학교</v>
      </c>
      <c r="D410" s="89">
        <v>43</v>
      </c>
      <c r="E410" s="92" t="s">
        <v>2389</v>
      </c>
      <c r="F410" s="80">
        <v>2100</v>
      </c>
      <c r="G410" s="82"/>
      <c r="H410" s="204"/>
    </row>
    <row r="411" spans="1:8">
      <c r="A411" s="224" t="s">
        <v>16</v>
      </c>
      <c r="B411" s="214" t="s">
        <v>17</v>
      </c>
      <c r="C411" s="196" t="str">
        <f t="shared" si="17"/>
        <v>달서고등학교</v>
      </c>
      <c r="D411" s="89">
        <v>44</v>
      </c>
      <c r="E411" s="92" t="s">
        <v>2390</v>
      </c>
      <c r="F411" s="80">
        <v>1700</v>
      </c>
      <c r="G411" s="82"/>
      <c r="H411" s="204"/>
    </row>
    <row r="412" spans="1:8">
      <c r="A412" s="224" t="s">
        <v>16</v>
      </c>
      <c r="B412" s="214" t="s">
        <v>17</v>
      </c>
      <c r="C412" s="196" t="str">
        <f t="shared" si="17"/>
        <v>달서고등학교</v>
      </c>
      <c r="D412" s="89">
        <v>45</v>
      </c>
      <c r="E412" s="92" t="s">
        <v>2391</v>
      </c>
      <c r="F412" s="80">
        <v>1200</v>
      </c>
      <c r="G412" s="82"/>
      <c r="H412" s="204"/>
    </row>
    <row r="413" spans="1:8">
      <c r="A413" s="224" t="s">
        <v>16</v>
      </c>
      <c r="B413" s="214" t="s">
        <v>17</v>
      </c>
      <c r="C413" s="196" t="str">
        <f t="shared" si="17"/>
        <v>달서고등학교</v>
      </c>
      <c r="D413" s="89">
        <v>46</v>
      </c>
      <c r="E413" s="92" t="s">
        <v>2392</v>
      </c>
      <c r="F413" s="80">
        <v>1200</v>
      </c>
      <c r="G413" s="82"/>
      <c r="H413" s="204"/>
    </row>
    <row r="414" spans="1:8">
      <c r="A414" s="224" t="s">
        <v>16</v>
      </c>
      <c r="B414" s="214" t="s">
        <v>17</v>
      </c>
      <c r="C414" s="196" t="str">
        <f t="shared" si="17"/>
        <v>달서고등학교</v>
      </c>
      <c r="D414" s="89">
        <v>47</v>
      </c>
      <c r="E414" s="92" t="s">
        <v>2393</v>
      </c>
      <c r="F414" s="80">
        <v>1150</v>
      </c>
      <c r="G414" s="82"/>
      <c r="H414" s="204"/>
    </row>
    <row r="415" spans="1:8">
      <c r="A415" s="224" t="s">
        <v>16</v>
      </c>
      <c r="B415" s="214" t="s">
        <v>17</v>
      </c>
      <c r="C415" s="196" t="str">
        <f t="shared" si="17"/>
        <v>달서고등학교</v>
      </c>
      <c r="D415" s="89">
        <v>48</v>
      </c>
      <c r="E415" s="92" t="s">
        <v>1040</v>
      </c>
      <c r="F415" s="80">
        <v>550</v>
      </c>
      <c r="G415" s="82"/>
      <c r="H415" s="204"/>
    </row>
    <row r="416" spans="1:8">
      <c r="A416" s="224" t="s">
        <v>16</v>
      </c>
      <c r="B416" s="214" t="s">
        <v>17</v>
      </c>
      <c r="C416" s="196" t="str">
        <f t="shared" si="17"/>
        <v>달서고등학교</v>
      </c>
      <c r="D416" s="89">
        <v>49</v>
      </c>
      <c r="E416" s="92" t="s">
        <v>1041</v>
      </c>
      <c r="F416" s="80">
        <v>600</v>
      </c>
      <c r="G416" s="82"/>
      <c r="H416" s="204"/>
    </row>
    <row r="417" spans="1:8">
      <c r="A417" s="224" t="s">
        <v>16</v>
      </c>
      <c r="B417" s="214" t="s">
        <v>17</v>
      </c>
      <c r="C417" s="196" t="str">
        <f t="shared" si="17"/>
        <v>달서고등학교</v>
      </c>
      <c r="D417" s="89">
        <v>50</v>
      </c>
      <c r="E417" s="92" t="s">
        <v>1042</v>
      </c>
      <c r="F417" s="80">
        <v>550</v>
      </c>
      <c r="G417" s="82"/>
      <c r="H417" s="204"/>
    </row>
    <row r="418" spans="1:8">
      <c r="A418" s="224" t="s">
        <v>16</v>
      </c>
      <c r="B418" s="214" t="s">
        <v>17</v>
      </c>
      <c r="C418" s="196" t="str">
        <f t="shared" si="17"/>
        <v>달서고등학교</v>
      </c>
      <c r="D418" s="89">
        <v>51</v>
      </c>
      <c r="E418" s="92" t="s">
        <v>2394</v>
      </c>
      <c r="F418" s="80">
        <v>1750</v>
      </c>
      <c r="G418" s="82"/>
      <c r="H418" s="204"/>
    </row>
    <row r="419" spans="1:8">
      <c r="A419" s="224" t="s">
        <v>16</v>
      </c>
      <c r="B419" s="214" t="s">
        <v>17</v>
      </c>
      <c r="C419" s="196" t="str">
        <f t="shared" si="17"/>
        <v>달서고등학교</v>
      </c>
      <c r="D419" s="89">
        <v>52</v>
      </c>
      <c r="E419" s="92" t="s">
        <v>1043</v>
      </c>
      <c r="F419" s="80">
        <v>450</v>
      </c>
      <c r="G419" s="82"/>
      <c r="H419" s="204"/>
    </row>
    <row r="420" spans="1:8" ht="21" thickBot="1">
      <c r="A420" s="225" t="s">
        <v>16</v>
      </c>
      <c r="B420" s="215" t="s">
        <v>17</v>
      </c>
      <c r="C420" s="197" t="str">
        <f t="shared" si="17"/>
        <v>달서고등학교</v>
      </c>
      <c r="D420" s="137">
        <v>53</v>
      </c>
      <c r="E420" s="138" t="s">
        <v>2395</v>
      </c>
      <c r="F420" s="139">
        <v>850</v>
      </c>
      <c r="G420" s="140"/>
      <c r="H420" s="207"/>
    </row>
    <row r="421" spans="1:8">
      <c r="A421" s="226" t="s">
        <v>16</v>
      </c>
      <c r="B421" s="216" t="s">
        <v>17</v>
      </c>
      <c r="C421" s="201" t="s">
        <v>93</v>
      </c>
      <c r="D421" s="97">
        <v>1</v>
      </c>
      <c r="E421" s="132" t="s">
        <v>1044</v>
      </c>
      <c r="F421" s="133">
        <v>456</v>
      </c>
      <c r="G421" s="110"/>
      <c r="H421" s="203">
        <f>SUMIF(C:C,"달성고등학교",F:F)</f>
        <v>8500</v>
      </c>
    </row>
    <row r="422" spans="1:8">
      <c r="A422" s="224" t="s">
        <v>16</v>
      </c>
      <c r="B422" s="214" t="s">
        <v>17</v>
      </c>
      <c r="C422" s="196" t="str">
        <f t="shared" ref="C422:C460" si="18">C421</f>
        <v>달성고등학교</v>
      </c>
      <c r="D422" s="89">
        <v>2</v>
      </c>
      <c r="E422" s="92" t="s">
        <v>1045</v>
      </c>
      <c r="F422" s="80">
        <v>537</v>
      </c>
      <c r="G422" s="82"/>
      <c r="H422" s="204"/>
    </row>
    <row r="423" spans="1:8">
      <c r="A423" s="224" t="s">
        <v>16</v>
      </c>
      <c r="B423" s="214" t="s">
        <v>17</v>
      </c>
      <c r="C423" s="196" t="str">
        <f t="shared" si="18"/>
        <v>달성고등학교</v>
      </c>
      <c r="D423" s="89">
        <v>3</v>
      </c>
      <c r="E423" s="92" t="s">
        <v>1046</v>
      </c>
      <c r="F423" s="80">
        <v>277</v>
      </c>
      <c r="G423" s="82"/>
      <c r="H423" s="204"/>
    </row>
    <row r="424" spans="1:8">
      <c r="A424" s="224" t="s">
        <v>16</v>
      </c>
      <c r="B424" s="214" t="s">
        <v>17</v>
      </c>
      <c r="C424" s="196" t="str">
        <f t="shared" si="18"/>
        <v>달성고등학교</v>
      </c>
      <c r="D424" s="89">
        <v>4</v>
      </c>
      <c r="E424" s="92" t="s">
        <v>1047</v>
      </c>
      <c r="F424" s="80">
        <v>165</v>
      </c>
      <c r="G424" s="82"/>
      <c r="H424" s="204"/>
    </row>
    <row r="425" spans="1:8">
      <c r="A425" s="224" t="s">
        <v>16</v>
      </c>
      <c r="B425" s="214" t="s">
        <v>17</v>
      </c>
      <c r="C425" s="196" t="str">
        <f t="shared" si="18"/>
        <v>달성고등학교</v>
      </c>
      <c r="D425" s="89">
        <v>5</v>
      </c>
      <c r="E425" s="92" t="s">
        <v>846</v>
      </c>
      <c r="F425" s="80">
        <v>179</v>
      </c>
      <c r="G425" s="82"/>
      <c r="H425" s="204"/>
    </row>
    <row r="426" spans="1:8">
      <c r="A426" s="224" t="s">
        <v>16</v>
      </c>
      <c r="B426" s="214" t="s">
        <v>17</v>
      </c>
      <c r="C426" s="196" t="str">
        <f t="shared" si="18"/>
        <v>달성고등학교</v>
      </c>
      <c r="D426" s="89">
        <v>6</v>
      </c>
      <c r="E426" s="92" t="s">
        <v>789</v>
      </c>
      <c r="F426" s="80">
        <v>116</v>
      </c>
      <c r="G426" s="82"/>
      <c r="H426" s="204"/>
    </row>
    <row r="427" spans="1:8">
      <c r="A427" s="224" t="s">
        <v>16</v>
      </c>
      <c r="B427" s="214" t="s">
        <v>17</v>
      </c>
      <c r="C427" s="196" t="str">
        <f t="shared" si="18"/>
        <v>달성고등학교</v>
      </c>
      <c r="D427" s="89">
        <v>7</v>
      </c>
      <c r="E427" s="92" t="s">
        <v>1048</v>
      </c>
      <c r="F427" s="80">
        <v>206</v>
      </c>
      <c r="G427" s="82"/>
      <c r="H427" s="204"/>
    </row>
    <row r="428" spans="1:8">
      <c r="A428" s="224" t="s">
        <v>16</v>
      </c>
      <c r="B428" s="214" t="s">
        <v>17</v>
      </c>
      <c r="C428" s="196" t="str">
        <f t="shared" si="18"/>
        <v>달성고등학교</v>
      </c>
      <c r="D428" s="89">
        <v>8</v>
      </c>
      <c r="E428" s="92" t="s">
        <v>1049</v>
      </c>
      <c r="F428" s="80">
        <v>620</v>
      </c>
      <c r="G428" s="82"/>
      <c r="H428" s="204"/>
    </row>
    <row r="429" spans="1:8">
      <c r="A429" s="224" t="s">
        <v>16</v>
      </c>
      <c r="B429" s="214" t="s">
        <v>17</v>
      </c>
      <c r="C429" s="196" t="str">
        <f t="shared" si="18"/>
        <v>달성고등학교</v>
      </c>
      <c r="D429" s="89">
        <v>9</v>
      </c>
      <c r="E429" s="92" t="s">
        <v>875</v>
      </c>
      <c r="F429" s="80">
        <v>383</v>
      </c>
      <c r="G429" s="82"/>
      <c r="H429" s="204"/>
    </row>
    <row r="430" spans="1:8">
      <c r="A430" s="224" t="s">
        <v>16</v>
      </c>
      <c r="B430" s="214" t="s">
        <v>17</v>
      </c>
      <c r="C430" s="196" t="str">
        <f t="shared" si="18"/>
        <v>달성고등학교</v>
      </c>
      <c r="D430" s="89">
        <v>10</v>
      </c>
      <c r="E430" s="92" t="s">
        <v>1050</v>
      </c>
      <c r="F430" s="80">
        <v>23</v>
      </c>
      <c r="G430" s="82"/>
      <c r="H430" s="204"/>
    </row>
    <row r="431" spans="1:8">
      <c r="A431" s="224" t="s">
        <v>16</v>
      </c>
      <c r="B431" s="214" t="s">
        <v>17</v>
      </c>
      <c r="C431" s="196" t="str">
        <f t="shared" si="18"/>
        <v>달성고등학교</v>
      </c>
      <c r="D431" s="89">
        <v>11</v>
      </c>
      <c r="E431" s="92" t="s">
        <v>877</v>
      </c>
      <c r="F431" s="80">
        <v>196</v>
      </c>
      <c r="G431" s="82"/>
      <c r="H431" s="204"/>
    </row>
    <row r="432" spans="1:8">
      <c r="A432" s="224" t="s">
        <v>16</v>
      </c>
      <c r="B432" s="214" t="s">
        <v>17</v>
      </c>
      <c r="C432" s="196" t="str">
        <f t="shared" si="18"/>
        <v>달성고등학교</v>
      </c>
      <c r="D432" s="89">
        <v>12</v>
      </c>
      <c r="E432" s="92" t="s">
        <v>915</v>
      </c>
      <c r="F432" s="80">
        <v>233</v>
      </c>
      <c r="G432" s="82"/>
      <c r="H432" s="204"/>
    </row>
    <row r="433" spans="1:8">
      <c r="A433" s="224" t="s">
        <v>16</v>
      </c>
      <c r="B433" s="214" t="s">
        <v>17</v>
      </c>
      <c r="C433" s="196" t="str">
        <f t="shared" si="18"/>
        <v>달성고등학교</v>
      </c>
      <c r="D433" s="89">
        <v>13</v>
      </c>
      <c r="E433" s="92" t="s">
        <v>1051</v>
      </c>
      <c r="F433" s="80">
        <v>120</v>
      </c>
      <c r="G433" s="82"/>
      <c r="H433" s="204"/>
    </row>
    <row r="434" spans="1:8">
      <c r="A434" s="224" t="s">
        <v>16</v>
      </c>
      <c r="B434" s="214" t="s">
        <v>17</v>
      </c>
      <c r="C434" s="196" t="str">
        <f t="shared" si="18"/>
        <v>달성고등학교</v>
      </c>
      <c r="D434" s="89">
        <v>14</v>
      </c>
      <c r="E434" s="92" t="s">
        <v>1052</v>
      </c>
      <c r="F434" s="80">
        <v>850</v>
      </c>
      <c r="G434" s="82"/>
      <c r="H434" s="204"/>
    </row>
    <row r="435" spans="1:8">
      <c r="A435" s="224" t="s">
        <v>16</v>
      </c>
      <c r="B435" s="214" t="s">
        <v>17</v>
      </c>
      <c r="C435" s="196" t="str">
        <f t="shared" si="18"/>
        <v>달성고등학교</v>
      </c>
      <c r="D435" s="89">
        <v>15</v>
      </c>
      <c r="E435" s="92" t="s">
        <v>920</v>
      </c>
      <c r="F435" s="80">
        <v>30</v>
      </c>
      <c r="G435" s="82"/>
      <c r="H435" s="204"/>
    </row>
    <row r="436" spans="1:8">
      <c r="A436" s="224" t="s">
        <v>16</v>
      </c>
      <c r="B436" s="214" t="s">
        <v>17</v>
      </c>
      <c r="C436" s="196" t="str">
        <f t="shared" si="18"/>
        <v>달성고등학교</v>
      </c>
      <c r="D436" s="89">
        <v>16</v>
      </c>
      <c r="E436" s="92" t="s">
        <v>817</v>
      </c>
      <c r="F436" s="80">
        <v>101</v>
      </c>
      <c r="G436" s="82"/>
      <c r="H436" s="204"/>
    </row>
    <row r="437" spans="1:8">
      <c r="A437" s="224" t="s">
        <v>16</v>
      </c>
      <c r="B437" s="214" t="s">
        <v>17</v>
      </c>
      <c r="C437" s="196" t="str">
        <f t="shared" si="18"/>
        <v>달성고등학교</v>
      </c>
      <c r="D437" s="89">
        <v>17</v>
      </c>
      <c r="E437" s="92" t="s">
        <v>1053</v>
      </c>
      <c r="F437" s="80">
        <v>78</v>
      </c>
      <c r="G437" s="82"/>
      <c r="H437" s="204"/>
    </row>
    <row r="438" spans="1:8">
      <c r="A438" s="224" t="s">
        <v>16</v>
      </c>
      <c r="B438" s="214" t="s">
        <v>17</v>
      </c>
      <c r="C438" s="196" t="str">
        <f t="shared" si="18"/>
        <v>달성고등학교</v>
      </c>
      <c r="D438" s="89">
        <v>18</v>
      </c>
      <c r="E438" s="92" t="s">
        <v>1054</v>
      </c>
      <c r="F438" s="80">
        <v>212</v>
      </c>
      <c r="G438" s="82"/>
      <c r="H438" s="204"/>
    </row>
    <row r="439" spans="1:8">
      <c r="A439" s="224" t="s">
        <v>16</v>
      </c>
      <c r="B439" s="214" t="s">
        <v>17</v>
      </c>
      <c r="C439" s="196" t="str">
        <f t="shared" si="18"/>
        <v>달성고등학교</v>
      </c>
      <c r="D439" s="89">
        <v>19</v>
      </c>
      <c r="E439" s="92" t="s">
        <v>1055</v>
      </c>
      <c r="F439" s="80">
        <v>320</v>
      </c>
      <c r="G439" s="82"/>
      <c r="H439" s="204"/>
    </row>
    <row r="440" spans="1:8">
      <c r="A440" s="224" t="s">
        <v>16</v>
      </c>
      <c r="B440" s="214" t="s">
        <v>17</v>
      </c>
      <c r="C440" s="196" t="str">
        <f t="shared" si="18"/>
        <v>달성고등학교</v>
      </c>
      <c r="D440" s="89">
        <v>20</v>
      </c>
      <c r="E440" s="92" t="s">
        <v>1056</v>
      </c>
      <c r="F440" s="80">
        <v>420</v>
      </c>
      <c r="G440" s="82"/>
      <c r="H440" s="204"/>
    </row>
    <row r="441" spans="1:8">
      <c r="A441" s="224" t="s">
        <v>16</v>
      </c>
      <c r="B441" s="214" t="s">
        <v>17</v>
      </c>
      <c r="C441" s="196" t="str">
        <f t="shared" si="18"/>
        <v>달성고등학교</v>
      </c>
      <c r="D441" s="89">
        <v>21</v>
      </c>
      <c r="E441" s="92" t="s">
        <v>847</v>
      </c>
      <c r="F441" s="80">
        <v>135</v>
      </c>
      <c r="G441" s="82"/>
      <c r="H441" s="204"/>
    </row>
    <row r="442" spans="1:8">
      <c r="A442" s="224" t="s">
        <v>16</v>
      </c>
      <c r="B442" s="214" t="s">
        <v>17</v>
      </c>
      <c r="C442" s="196" t="str">
        <f t="shared" si="18"/>
        <v>달성고등학교</v>
      </c>
      <c r="D442" s="89">
        <v>22</v>
      </c>
      <c r="E442" s="92" t="s">
        <v>919</v>
      </c>
      <c r="F442" s="80">
        <v>490</v>
      </c>
      <c r="G442" s="82"/>
      <c r="H442" s="204"/>
    </row>
    <row r="443" spans="1:8">
      <c r="A443" s="224" t="s">
        <v>16</v>
      </c>
      <c r="B443" s="214" t="s">
        <v>17</v>
      </c>
      <c r="C443" s="196" t="str">
        <f t="shared" si="18"/>
        <v>달성고등학교</v>
      </c>
      <c r="D443" s="89">
        <v>23</v>
      </c>
      <c r="E443" s="92" t="s">
        <v>1057</v>
      </c>
      <c r="F443" s="80">
        <v>420</v>
      </c>
      <c r="G443" s="82"/>
      <c r="H443" s="204"/>
    </row>
    <row r="444" spans="1:8">
      <c r="A444" s="224" t="s">
        <v>16</v>
      </c>
      <c r="B444" s="214" t="s">
        <v>17</v>
      </c>
      <c r="C444" s="196" t="str">
        <f t="shared" si="18"/>
        <v>달성고등학교</v>
      </c>
      <c r="D444" s="89">
        <v>24</v>
      </c>
      <c r="E444" s="92" t="s">
        <v>1058</v>
      </c>
      <c r="F444" s="80">
        <v>137</v>
      </c>
      <c r="G444" s="82"/>
      <c r="H444" s="204"/>
    </row>
    <row r="445" spans="1:8">
      <c r="A445" s="224" t="s">
        <v>16</v>
      </c>
      <c r="B445" s="214" t="s">
        <v>17</v>
      </c>
      <c r="C445" s="196" t="str">
        <f t="shared" si="18"/>
        <v>달성고등학교</v>
      </c>
      <c r="D445" s="89">
        <v>25</v>
      </c>
      <c r="E445" s="92" t="s">
        <v>1059</v>
      </c>
      <c r="F445" s="80">
        <v>177</v>
      </c>
      <c r="G445" s="82"/>
      <c r="H445" s="204"/>
    </row>
    <row r="446" spans="1:8">
      <c r="A446" s="224" t="s">
        <v>16</v>
      </c>
      <c r="B446" s="214" t="s">
        <v>17</v>
      </c>
      <c r="C446" s="196" t="str">
        <f t="shared" si="18"/>
        <v>달성고등학교</v>
      </c>
      <c r="D446" s="89">
        <v>26</v>
      </c>
      <c r="E446" s="92" t="s">
        <v>1060</v>
      </c>
      <c r="F446" s="80">
        <v>85</v>
      </c>
      <c r="G446" s="82"/>
      <c r="H446" s="204"/>
    </row>
    <row r="447" spans="1:8">
      <c r="A447" s="224" t="s">
        <v>16</v>
      </c>
      <c r="B447" s="214" t="s">
        <v>17</v>
      </c>
      <c r="C447" s="196" t="str">
        <f t="shared" si="18"/>
        <v>달성고등학교</v>
      </c>
      <c r="D447" s="89">
        <v>27</v>
      </c>
      <c r="E447" s="92" t="s">
        <v>1061</v>
      </c>
      <c r="F447" s="80">
        <v>204</v>
      </c>
      <c r="G447" s="82"/>
      <c r="H447" s="204"/>
    </row>
    <row r="448" spans="1:8">
      <c r="A448" s="224" t="s">
        <v>16</v>
      </c>
      <c r="B448" s="214" t="s">
        <v>17</v>
      </c>
      <c r="C448" s="196" t="str">
        <f t="shared" si="18"/>
        <v>달성고등학교</v>
      </c>
      <c r="D448" s="89">
        <v>28</v>
      </c>
      <c r="E448" s="92" t="s">
        <v>792</v>
      </c>
      <c r="F448" s="80">
        <v>153</v>
      </c>
      <c r="G448" s="82"/>
      <c r="H448" s="204"/>
    </row>
    <row r="449" spans="1:8">
      <c r="A449" s="224" t="s">
        <v>16</v>
      </c>
      <c r="B449" s="214" t="s">
        <v>17</v>
      </c>
      <c r="C449" s="196" t="str">
        <f t="shared" si="18"/>
        <v>달성고등학교</v>
      </c>
      <c r="D449" s="89">
        <v>29</v>
      </c>
      <c r="E449" s="92" t="s">
        <v>1062</v>
      </c>
      <c r="F449" s="80">
        <v>191</v>
      </c>
      <c r="G449" s="82"/>
      <c r="H449" s="204"/>
    </row>
    <row r="450" spans="1:8">
      <c r="A450" s="224" t="s">
        <v>16</v>
      </c>
      <c r="B450" s="214" t="s">
        <v>17</v>
      </c>
      <c r="C450" s="196" t="str">
        <f t="shared" si="18"/>
        <v>달성고등학교</v>
      </c>
      <c r="D450" s="89">
        <v>30</v>
      </c>
      <c r="E450" s="92" t="s">
        <v>1063</v>
      </c>
      <c r="F450" s="80">
        <v>220</v>
      </c>
      <c r="G450" s="82"/>
      <c r="H450" s="204"/>
    </row>
    <row r="451" spans="1:8">
      <c r="A451" s="224" t="s">
        <v>16</v>
      </c>
      <c r="B451" s="214" t="s">
        <v>17</v>
      </c>
      <c r="C451" s="196" t="str">
        <f t="shared" si="18"/>
        <v>달성고등학교</v>
      </c>
      <c r="D451" s="89">
        <v>31</v>
      </c>
      <c r="E451" s="92" t="s">
        <v>786</v>
      </c>
      <c r="F451" s="80">
        <v>48</v>
      </c>
      <c r="G451" s="82"/>
      <c r="H451" s="204"/>
    </row>
    <row r="452" spans="1:8">
      <c r="A452" s="224" t="s">
        <v>16</v>
      </c>
      <c r="B452" s="214" t="s">
        <v>17</v>
      </c>
      <c r="C452" s="196" t="str">
        <f t="shared" si="18"/>
        <v>달성고등학교</v>
      </c>
      <c r="D452" s="89">
        <v>32</v>
      </c>
      <c r="E452" s="92" t="s">
        <v>1064</v>
      </c>
      <c r="F452" s="80">
        <v>121</v>
      </c>
      <c r="G452" s="82"/>
      <c r="H452" s="204"/>
    </row>
    <row r="453" spans="1:8">
      <c r="A453" s="224" t="s">
        <v>16</v>
      </c>
      <c r="B453" s="214" t="s">
        <v>17</v>
      </c>
      <c r="C453" s="196" t="str">
        <f t="shared" si="18"/>
        <v>달성고등학교</v>
      </c>
      <c r="D453" s="89">
        <v>33</v>
      </c>
      <c r="E453" s="92" t="s">
        <v>1065</v>
      </c>
      <c r="F453" s="80">
        <v>132</v>
      </c>
      <c r="G453" s="82"/>
      <c r="H453" s="204"/>
    </row>
    <row r="454" spans="1:8">
      <c r="A454" s="224" t="s">
        <v>16</v>
      </c>
      <c r="B454" s="214" t="s">
        <v>17</v>
      </c>
      <c r="C454" s="196" t="str">
        <f t="shared" si="18"/>
        <v>달성고등학교</v>
      </c>
      <c r="D454" s="89">
        <v>34</v>
      </c>
      <c r="E454" s="92" t="s">
        <v>1066</v>
      </c>
      <c r="F454" s="80">
        <v>75</v>
      </c>
      <c r="G454" s="82"/>
      <c r="H454" s="204"/>
    </row>
    <row r="455" spans="1:8">
      <c r="A455" s="224" t="s">
        <v>16</v>
      </c>
      <c r="B455" s="214" t="s">
        <v>17</v>
      </c>
      <c r="C455" s="196" t="str">
        <f t="shared" si="18"/>
        <v>달성고등학교</v>
      </c>
      <c r="D455" s="89">
        <v>35</v>
      </c>
      <c r="E455" s="92" t="s">
        <v>1067</v>
      </c>
      <c r="F455" s="80">
        <v>54</v>
      </c>
      <c r="G455" s="82"/>
      <c r="H455" s="204"/>
    </row>
    <row r="456" spans="1:8">
      <c r="A456" s="224" t="s">
        <v>16</v>
      </c>
      <c r="B456" s="214" t="s">
        <v>17</v>
      </c>
      <c r="C456" s="196" t="str">
        <f t="shared" si="18"/>
        <v>달성고등학교</v>
      </c>
      <c r="D456" s="89">
        <v>36</v>
      </c>
      <c r="E456" s="92" t="s">
        <v>1068</v>
      </c>
      <c r="F456" s="80">
        <v>59</v>
      </c>
      <c r="G456" s="82"/>
      <c r="H456" s="204"/>
    </row>
    <row r="457" spans="1:8">
      <c r="A457" s="224" t="s">
        <v>16</v>
      </c>
      <c r="B457" s="214" t="s">
        <v>17</v>
      </c>
      <c r="C457" s="196" t="str">
        <f t="shared" si="18"/>
        <v>달성고등학교</v>
      </c>
      <c r="D457" s="89">
        <v>37</v>
      </c>
      <c r="E457" s="92" t="s">
        <v>1069</v>
      </c>
      <c r="F457" s="80">
        <v>60</v>
      </c>
      <c r="G457" s="82"/>
      <c r="H457" s="204"/>
    </row>
    <row r="458" spans="1:8">
      <c r="A458" s="224" t="s">
        <v>16</v>
      </c>
      <c r="B458" s="214" t="s">
        <v>17</v>
      </c>
      <c r="C458" s="196" t="str">
        <f t="shared" si="18"/>
        <v>달성고등학교</v>
      </c>
      <c r="D458" s="89">
        <v>38</v>
      </c>
      <c r="E458" s="92" t="s">
        <v>1070</v>
      </c>
      <c r="F458" s="80">
        <v>22</v>
      </c>
      <c r="G458" s="82"/>
      <c r="H458" s="204"/>
    </row>
    <row r="459" spans="1:8">
      <c r="A459" s="224" t="s">
        <v>16</v>
      </c>
      <c r="B459" s="214" t="s">
        <v>17</v>
      </c>
      <c r="C459" s="196" t="str">
        <f t="shared" si="18"/>
        <v>달성고등학교</v>
      </c>
      <c r="D459" s="89">
        <v>39</v>
      </c>
      <c r="E459" s="92" t="s">
        <v>1071</v>
      </c>
      <c r="F459" s="80">
        <v>161</v>
      </c>
      <c r="G459" s="82"/>
      <c r="H459" s="204"/>
    </row>
    <row r="460" spans="1:8" ht="21" thickBot="1">
      <c r="A460" s="227" t="s">
        <v>16</v>
      </c>
      <c r="B460" s="217" t="s">
        <v>17</v>
      </c>
      <c r="C460" s="202" t="str">
        <f t="shared" si="18"/>
        <v>달성고등학교</v>
      </c>
      <c r="D460" s="95">
        <v>40</v>
      </c>
      <c r="E460" s="129" t="s">
        <v>1072</v>
      </c>
      <c r="F460" s="130">
        <v>34</v>
      </c>
      <c r="G460" s="131"/>
      <c r="H460" s="205"/>
    </row>
    <row r="461" spans="1:8">
      <c r="A461" s="223" t="s">
        <v>16</v>
      </c>
      <c r="B461" s="213" t="s">
        <v>17</v>
      </c>
      <c r="C461" s="195" t="s">
        <v>96</v>
      </c>
      <c r="D461" s="134">
        <v>1</v>
      </c>
      <c r="E461" s="135" t="s">
        <v>803</v>
      </c>
      <c r="F461" s="136">
        <v>100</v>
      </c>
      <c r="G461" s="114"/>
      <c r="H461" s="206">
        <f>SUMIF(C:C,"대건고등학교",F:F)</f>
        <v>1300</v>
      </c>
    </row>
    <row r="462" spans="1:8">
      <c r="A462" s="224" t="s">
        <v>16</v>
      </c>
      <c r="B462" s="214" t="s">
        <v>17</v>
      </c>
      <c r="C462" s="196" t="str">
        <f t="shared" ref="C462:C463" si="19">C461</f>
        <v>대건고등학교</v>
      </c>
      <c r="D462" s="89">
        <v>2</v>
      </c>
      <c r="E462" s="92" t="s">
        <v>1073</v>
      </c>
      <c r="F462" s="80">
        <v>700</v>
      </c>
      <c r="G462" s="82"/>
      <c r="H462" s="204"/>
    </row>
    <row r="463" spans="1:8" ht="21" thickBot="1">
      <c r="A463" s="225" t="s">
        <v>16</v>
      </c>
      <c r="B463" s="215" t="s">
        <v>17</v>
      </c>
      <c r="C463" s="197" t="str">
        <f t="shared" si="19"/>
        <v>대건고등학교</v>
      </c>
      <c r="D463" s="137">
        <v>3</v>
      </c>
      <c r="E463" s="138" t="s">
        <v>1074</v>
      </c>
      <c r="F463" s="139">
        <v>500</v>
      </c>
      <c r="G463" s="140"/>
      <c r="H463" s="207"/>
    </row>
    <row r="464" spans="1:8">
      <c r="A464" s="226" t="s">
        <v>16</v>
      </c>
      <c r="B464" s="216" t="s">
        <v>17</v>
      </c>
      <c r="C464" s="201" t="s">
        <v>98</v>
      </c>
      <c r="D464" s="97">
        <v>1</v>
      </c>
      <c r="E464" s="132" t="s">
        <v>1075</v>
      </c>
      <c r="F464" s="133">
        <v>500</v>
      </c>
      <c r="G464" s="110"/>
      <c r="H464" s="203">
        <f>SUMIF(C:C,"대곡고등학교",F:F)</f>
        <v>1000</v>
      </c>
    </row>
    <row r="465" spans="1:8" ht="21" thickBot="1">
      <c r="A465" s="227" t="s">
        <v>16</v>
      </c>
      <c r="B465" s="217" t="s">
        <v>17</v>
      </c>
      <c r="C465" s="202" t="str">
        <f>C464</f>
        <v>대곡고등학교</v>
      </c>
      <c r="D465" s="95">
        <v>2</v>
      </c>
      <c r="E465" s="129" t="s">
        <v>1076</v>
      </c>
      <c r="F465" s="130">
        <v>500</v>
      </c>
      <c r="G465" s="131"/>
      <c r="H465" s="205"/>
    </row>
    <row r="466" spans="1:8">
      <c r="A466" s="223" t="s">
        <v>16</v>
      </c>
      <c r="B466" s="213" t="s">
        <v>17</v>
      </c>
      <c r="C466" s="195" t="s">
        <v>104</v>
      </c>
      <c r="D466" s="134">
        <v>1</v>
      </c>
      <c r="E466" s="135" t="s">
        <v>2396</v>
      </c>
      <c r="F466" s="136">
        <v>15000</v>
      </c>
      <c r="G466" s="114"/>
      <c r="H466" s="206">
        <f>SUMIF(C:C,"대구과학고등학교",F:F)</f>
        <v>17970</v>
      </c>
    </row>
    <row r="467" spans="1:8">
      <c r="A467" s="224" t="s">
        <v>16</v>
      </c>
      <c r="B467" s="214" t="s">
        <v>17</v>
      </c>
      <c r="C467" s="196" t="str">
        <f t="shared" ref="C467:C476" si="20">C466</f>
        <v>대구과학고등학교</v>
      </c>
      <c r="D467" s="89">
        <v>2</v>
      </c>
      <c r="E467" s="92" t="s">
        <v>2397</v>
      </c>
      <c r="F467" s="80">
        <v>500</v>
      </c>
      <c r="G467" s="82"/>
      <c r="H467" s="204"/>
    </row>
    <row r="468" spans="1:8">
      <c r="A468" s="224" t="s">
        <v>16</v>
      </c>
      <c r="B468" s="214" t="s">
        <v>17</v>
      </c>
      <c r="C468" s="196" t="str">
        <f t="shared" si="20"/>
        <v>대구과학고등학교</v>
      </c>
      <c r="D468" s="89">
        <v>3</v>
      </c>
      <c r="E468" s="92" t="s">
        <v>1077</v>
      </c>
      <c r="F468" s="80">
        <v>300</v>
      </c>
      <c r="G468" s="82"/>
      <c r="H468" s="204"/>
    </row>
    <row r="469" spans="1:8">
      <c r="A469" s="224" t="s">
        <v>16</v>
      </c>
      <c r="B469" s="214" t="s">
        <v>17</v>
      </c>
      <c r="C469" s="196" t="str">
        <f t="shared" si="20"/>
        <v>대구과학고등학교</v>
      </c>
      <c r="D469" s="89">
        <v>4</v>
      </c>
      <c r="E469" s="92" t="s">
        <v>1078</v>
      </c>
      <c r="F469" s="80">
        <v>500</v>
      </c>
      <c r="G469" s="82"/>
      <c r="H469" s="204"/>
    </row>
    <row r="470" spans="1:8">
      <c r="A470" s="224" t="s">
        <v>16</v>
      </c>
      <c r="B470" s="214" t="s">
        <v>17</v>
      </c>
      <c r="C470" s="196" t="str">
        <f t="shared" si="20"/>
        <v>대구과학고등학교</v>
      </c>
      <c r="D470" s="89">
        <v>5</v>
      </c>
      <c r="E470" s="92" t="s">
        <v>1079</v>
      </c>
      <c r="F470" s="80">
        <v>500</v>
      </c>
      <c r="G470" s="82"/>
      <c r="H470" s="204"/>
    </row>
    <row r="471" spans="1:8">
      <c r="A471" s="224" t="s">
        <v>16</v>
      </c>
      <c r="B471" s="214" t="s">
        <v>17</v>
      </c>
      <c r="C471" s="196" t="str">
        <f t="shared" si="20"/>
        <v>대구과학고등학교</v>
      </c>
      <c r="D471" s="89">
        <v>6</v>
      </c>
      <c r="E471" s="92" t="s">
        <v>1080</v>
      </c>
      <c r="F471" s="80">
        <v>600</v>
      </c>
      <c r="G471" s="82"/>
      <c r="H471" s="204"/>
    </row>
    <row r="472" spans="1:8">
      <c r="A472" s="224" t="s">
        <v>16</v>
      </c>
      <c r="B472" s="214" t="s">
        <v>17</v>
      </c>
      <c r="C472" s="196" t="str">
        <f t="shared" si="20"/>
        <v>대구과학고등학교</v>
      </c>
      <c r="D472" s="89">
        <v>7</v>
      </c>
      <c r="E472" s="92" t="s">
        <v>1081</v>
      </c>
      <c r="F472" s="80">
        <v>25</v>
      </c>
      <c r="G472" s="82"/>
      <c r="H472" s="204"/>
    </row>
    <row r="473" spans="1:8">
      <c r="A473" s="224" t="s">
        <v>16</v>
      </c>
      <c r="B473" s="214" t="s">
        <v>17</v>
      </c>
      <c r="C473" s="196" t="str">
        <f t="shared" si="20"/>
        <v>대구과학고등학교</v>
      </c>
      <c r="D473" s="89">
        <v>8</v>
      </c>
      <c r="E473" s="92" t="s">
        <v>1082</v>
      </c>
      <c r="F473" s="80">
        <v>25</v>
      </c>
      <c r="G473" s="82"/>
      <c r="H473" s="204"/>
    </row>
    <row r="474" spans="1:8">
      <c r="A474" s="224" t="s">
        <v>16</v>
      </c>
      <c r="B474" s="214" t="s">
        <v>17</v>
      </c>
      <c r="C474" s="196" t="str">
        <f t="shared" si="20"/>
        <v>대구과학고등학교</v>
      </c>
      <c r="D474" s="89">
        <v>9</v>
      </c>
      <c r="E474" s="92" t="s">
        <v>1083</v>
      </c>
      <c r="F474" s="80">
        <v>500</v>
      </c>
      <c r="G474" s="82"/>
      <c r="H474" s="204"/>
    </row>
    <row r="475" spans="1:8">
      <c r="A475" s="224" t="s">
        <v>16</v>
      </c>
      <c r="B475" s="214" t="s">
        <v>17</v>
      </c>
      <c r="C475" s="196" t="str">
        <f t="shared" si="20"/>
        <v>대구과학고등학교</v>
      </c>
      <c r="D475" s="89">
        <v>10</v>
      </c>
      <c r="E475" s="92" t="s">
        <v>1084</v>
      </c>
      <c r="F475" s="80">
        <v>10</v>
      </c>
      <c r="G475" s="82"/>
      <c r="H475" s="204"/>
    </row>
    <row r="476" spans="1:8" ht="21" thickBot="1">
      <c r="A476" s="225" t="s">
        <v>16</v>
      </c>
      <c r="B476" s="215" t="s">
        <v>17</v>
      </c>
      <c r="C476" s="197" t="str">
        <f t="shared" si="20"/>
        <v>대구과학고등학교</v>
      </c>
      <c r="D476" s="137">
        <v>11</v>
      </c>
      <c r="E476" s="138" t="s">
        <v>1085</v>
      </c>
      <c r="F476" s="139">
        <v>10</v>
      </c>
      <c r="G476" s="140"/>
      <c r="H476" s="207"/>
    </row>
    <row r="477" spans="1:8">
      <c r="A477" s="226" t="s">
        <v>16</v>
      </c>
      <c r="B477" s="216" t="s">
        <v>17</v>
      </c>
      <c r="C477" s="201" t="s">
        <v>107</v>
      </c>
      <c r="D477" s="97">
        <v>1</v>
      </c>
      <c r="E477" s="132" t="s">
        <v>1086</v>
      </c>
      <c r="F477" s="133">
        <v>580</v>
      </c>
      <c r="G477" s="110"/>
      <c r="H477" s="203">
        <f>SUMIF(C:C,"대구과학기술고등학교",F:F)</f>
        <v>4610</v>
      </c>
    </row>
    <row r="478" spans="1:8">
      <c r="A478" s="224" t="s">
        <v>16</v>
      </c>
      <c r="B478" s="214" t="s">
        <v>17</v>
      </c>
      <c r="C478" s="196" t="str">
        <f t="shared" ref="C478:C487" si="21">C477</f>
        <v>대구과학기술고등학교</v>
      </c>
      <c r="D478" s="89">
        <v>2</v>
      </c>
      <c r="E478" s="92" t="s">
        <v>1087</v>
      </c>
      <c r="F478" s="80">
        <v>450</v>
      </c>
      <c r="G478" s="82"/>
      <c r="H478" s="204"/>
    </row>
    <row r="479" spans="1:8">
      <c r="A479" s="224" t="s">
        <v>16</v>
      </c>
      <c r="B479" s="214" t="s">
        <v>17</v>
      </c>
      <c r="C479" s="196" t="str">
        <f t="shared" si="21"/>
        <v>대구과학기술고등학교</v>
      </c>
      <c r="D479" s="89">
        <v>3</v>
      </c>
      <c r="E479" s="92" t="s">
        <v>1088</v>
      </c>
      <c r="F479" s="80">
        <v>580</v>
      </c>
      <c r="G479" s="82"/>
      <c r="H479" s="204"/>
    </row>
    <row r="480" spans="1:8">
      <c r="A480" s="224" t="s">
        <v>16</v>
      </c>
      <c r="B480" s="214" t="s">
        <v>17</v>
      </c>
      <c r="C480" s="196" t="str">
        <f t="shared" si="21"/>
        <v>대구과학기술고등학교</v>
      </c>
      <c r="D480" s="89">
        <v>4</v>
      </c>
      <c r="E480" s="92" t="s">
        <v>1089</v>
      </c>
      <c r="F480" s="80">
        <v>440</v>
      </c>
      <c r="G480" s="82"/>
      <c r="H480" s="204"/>
    </row>
    <row r="481" spans="1:8">
      <c r="A481" s="224" t="s">
        <v>16</v>
      </c>
      <c r="B481" s="214" t="s">
        <v>17</v>
      </c>
      <c r="C481" s="196" t="str">
        <f t="shared" si="21"/>
        <v>대구과학기술고등학교</v>
      </c>
      <c r="D481" s="89">
        <v>5</v>
      </c>
      <c r="E481" s="92" t="s">
        <v>1090</v>
      </c>
      <c r="F481" s="80">
        <v>600</v>
      </c>
      <c r="G481" s="82"/>
      <c r="H481" s="204"/>
    </row>
    <row r="482" spans="1:8">
      <c r="A482" s="224" t="s">
        <v>16</v>
      </c>
      <c r="B482" s="214" t="s">
        <v>17</v>
      </c>
      <c r="C482" s="196" t="str">
        <f t="shared" si="21"/>
        <v>대구과학기술고등학교</v>
      </c>
      <c r="D482" s="89">
        <v>6</v>
      </c>
      <c r="E482" s="92" t="s">
        <v>1091</v>
      </c>
      <c r="F482" s="80">
        <v>600</v>
      </c>
      <c r="G482" s="82"/>
      <c r="H482" s="204"/>
    </row>
    <row r="483" spans="1:8">
      <c r="A483" s="224" t="s">
        <v>16</v>
      </c>
      <c r="B483" s="214" t="s">
        <v>17</v>
      </c>
      <c r="C483" s="196" t="str">
        <f t="shared" si="21"/>
        <v>대구과학기술고등학교</v>
      </c>
      <c r="D483" s="89">
        <v>7</v>
      </c>
      <c r="E483" s="92" t="s">
        <v>1092</v>
      </c>
      <c r="F483" s="80">
        <v>440</v>
      </c>
      <c r="G483" s="82"/>
      <c r="H483" s="204"/>
    </row>
    <row r="484" spans="1:8">
      <c r="A484" s="224" t="s">
        <v>16</v>
      </c>
      <c r="B484" s="214" t="s">
        <v>17</v>
      </c>
      <c r="C484" s="196" t="str">
        <f t="shared" si="21"/>
        <v>대구과학기술고등학교</v>
      </c>
      <c r="D484" s="89">
        <v>8</v>
      </c>
      <c r="E484" s="92" t="s">
        <v>1093</v>
      </c>
      <c r="F484" s="80">
        <v>550</v>
      </c>
      <c r="G484" s="82"/>
      <c r="H484" s="204"/>
    </row>
    <row r="485" spans="1:8">
      <c r="A485" s="224" t="s">
        <v>16</v>
      </c>
      <c r="B485" s="214" t="s">
        <v>17</v>
      </c>
      <c r="C485" s="196" t="str">
        <f t="shared" si="21"/>
        <v>대구과학기술고등학교</v>
      </c>
      <c r="D485" s="89">
        <v>9</v>
      </c>
      <c r="E485" s="92" t="s">
        <v>1094</v>
      </c>
      <c r="F485" s="80">
        <v>320</v>
      </c>
      <c r="G485" s="82"/>
      <c r="H485" s="204"/>
    </row>
    <row r="486" spans="1:8">
      <c r="A486" s="224" t="s">
        <v>16</v>
      </c>
      <c r="B486" s="214" t="s">
        <v>17</v>
      </c>
      <c r="C486" s="196" t="str">
        <f t="shared" si="21"/>
        <v>대구과학기술고등학교</v>
      </c>
      <c r="D486" s="89">
        <v>10</v>
      </c>
      <c r="E486" s="92" t="s">
        <v>1095</v>
      </c>
      <c r="F486" s="80">
        <v>25</v>
      </c>
      <c r="G486" s="82"/>
      <c r="H486" s="204"/>
    </row>
    <row r="487" spans="1:8" ht="21" thickBot="1">
      <c r="A487" s="227" t="s">
        <v>16</v>
      </c>
      <c r="B487" s="217" t="s">
        <v>17</v>
      </c>
      <c r="C487" s="202" t="str">
        <f t="shared" si="21"/>
        <v>대구과학기술고등학교</v>
      </c>
      <c r="D487" s="95">
        <v>11</v>
      </c>
      <c r="E487" s="129" t="s">
        <v>1096</v>
      </c>
      <c r="F487" s="130">
        <v>25</v>
      </c>
      <c r="G487" s="131"/>
      <c r="H487" s="205"/>
    </row>
    <row r="488" spans="1:8">
      <c r="A488" s="223" t="s">
        <v>16</v>
      </c>
      <c r="B488" s="213" t="s">
        <v>17</v>
      </c>
      <c r="C488" s="195" t="s">
        <v>113</v>
      </c>
      <c r="D488" s="134">
        <v>1</v>
      </c>
      <c r="E488" s="135" t="s">
        <v>1097</v>
      </c>
      <c r="F488" s="136">
        <v>400</v>
      </c>
      <c r="G488" s="114"/>
      <c r="H488" s="206">
        <f>SUMIF(C:C,"대구남산고등학교",F:F)</f>
        <v>26600</v>
      </c>
    </row>
    <row r="489" spans="1:8">
      <c r="A489" s="224" t="s">
        <v>16</v>
      </c>
      <c r="B489" s="214" t="s">
        <v>17</v>
      </c>
      <c r="C489" s="196" t="str">
        <f t="shared" ref="C489:C510" si="22">C488</f>
        <v>대구남산고등학교</v>
      </c>
      <c r="D489" s="89">
        <v>2</v>
      </c>
      <c r="E489" s="92" t="s">
        <v>846</v>
      </c>
      <c r="F489" s="80">
        <v>1000</v>
      </c>
      <c r="G489" s="82"/>
      <c r="H489" s="204"/>
    </row>
    <row r="490" spans="1:8">
      <c r="A490" s="224" t="s">
        <v>16</v>
      </c>
      <c r="B490" s="214" t="s">
        <v>17</v>
      </c>
      <c r="C490" s="196" t="str">
        <f t="shared" si="22"/>
        <v>대구남산고등학교</v>
      </c>
      <c r="D490" s="89">
        <v>3</v>
      </c>
      <c r="E490" s="92" t="s">
        <v>1048</v>
      </c>
      <c r="F490" s="80">
        <v>200</v>
      </c>
      <c r="G490" s="82"/>
      <c r="H490" s="204"/>
    </row>
    <row r="491" spans="1:8">
      <c r="A491" s="224" t="s">
        <v>16</v>
      </c>
      <c r="B491" s="214" t="s">
        <v>17</v>
      </c>
      <c r="C491" s="196" t="str">
        <f t="shared" si="22"/>
        <v>대구남산고등학교</v>
      </c>
      <c r="D491" s="89">
        <v>4</v>
      </c>
      <c r="E491" s="92" t="s">
        <v>1098</v>
      </c>
      <c r="F491" s="80">
        <v>3000</v>
      </c>
      <c r="G491" s="82"/>
      <c r="H491" s="204"/>
    </row>
    <row r="492" spans="1:8">
      <c r="A492" s="224" t="s">
        <v>16</v>
      </c>
      <c r="B492" s="214" t="s">
        <v>17</v>
      </c>
      <c r="C492" s="196" t="str">
        <f t="shared" si="22"/>
        <v>대구남산고등학교</v>
      </c>
      <c r="D492" s="89">
        <v>5</v>
      </c>
      <c r="E492" s="92" t="s">
        <v>1099</v>
      </c>
      <c r="F492" s="80">
        <v>3000</v>
      </c>
      <c r="G492" s="82"/>
      <c r="H492" s="204"/>
    </row>
    <row r="493" spans="1:8">
      <c r="A493" s="224" t="s">
        <v>16</v>
      </c>
      <c r="B493" s="214" t="s">
        <v>17</v>
      </c>
      <c r="C493" s="196" t="str">
        <f t="shared" si="22"/>
        <v>대구남산고등학교</v>
      </c>
      <c r="D493" s="89">
        <v>6</v>
      </c>
      <c r="E493" s="92" t="s">
        <v>1100</v>
      </c>
      <c r="F493" s="80">
        <v>2000</v>
      </c>
      <c r="G493" s="82"/>
      <c r="H493" s="204"/>
    </row>
    <row r="494" spans="1:8">
      <c r="A494" s="224" t="s">
        <v>16</v>
      </c>
      <c r="B494" s="214" t="s">
        <v>17</v>
      </c>
      <c r="C494" s="196" t="str">
        <f t="shared" si="22"/>
        <v>대구남산고등학교</v>
      </c>
      <c r="D494" s="89">
        <v>7</v>
      </c>
      <c r="E494" s="92" t="s">
        <v>1101</v>
      </c>
      <c r="F494" s="80">
        <v>2000</v>
      </c>
      <c r="G494" s="82"/>
      <c r="H494" s="204"/>
    </row>
    <row r="495" spans="1:8">
      <c r="A495" s="224" t="s">
        <v>16</v>
      </c>
      <c r="B495" s="214" t="s">
        <v>17</v>
      </c>
      <c r="C495" s="196" t="str">
        <f t="shared" si="22"/>
        <v>대구남산고등학교</v>
      </c>
      <c r="D495" s="89">
        <v>8</v>
      </c>
      <c r="E495" s="92" t="s">
        <v>1102</v>
      </c>
      <c r="F495" s="80">
        <v>1000</v>
      </c>
      <c r="G495" s="82"/>
      <c r="H495" s="204"/>
    </row>
    <row r="496" spans="1:8">
      <c r="A496" s="224" t="s">
        <v>16</v>
      </c>
      <c r="B496" s="214" t="s">
        <v>17</v>
      </c>
      <c r="C496" s="196" t="str">
        <f t="shared" si="22"/>
        <v>대구남산고등학교</v>
      </c>
      <c r="D496" s="89">
        <v>9</v>
      </c>
      <c r="E496" s="92" t="s">
        <v>1103</v>
      </c>
      <c r="F496" s="80">
        <v>500</v>
      </c>
      <c r="G496" s="82"/>
      <c r="H496" s="204"/>
    </row>
    <row r="497" spans="1:8">
      <c r="A497" s="224" t="s">
        <v>16</v>
      </c>
      <c r="B497" s="214" t="s">
        <v>17</v>
      </c>
      <c r="C497" s="196" t="str">
        <f t="shared" si="22"/>
        <v>대구남산고등학교</v>
      </c>
      <c r="D497" s="89">
        <v>10</v>
      </c>
      <c r="E497" s="92" t="s">
        <v>834</v>
      </c>
      <c r="F497" s="80">
        <v>500</v>
      </c>
      <c r="G497" s="82"/>
      <c r="H497" s="204"/>
    </row>
    <row r="498" spans="1:8">
      <c r="A498" s="224" t="s">
        <v>16</v>
      </c>
      <c r="B498" s="214" t="s">
        <v>17</v>
      </c>
      <c r="C498" s="196" t="str">
        <f t="shared" si="22"/>
        <v>대구남산고등학교</v>
      </c>
      <c r="D498" s="89">
        <v>11</v>
      </c>
      <c r="E498" s="92" t="s">
        <v>1104</v>
      </c>
      <c r="F498" s="80">
        <v>2000</v>
      </c>
      <c r="G498" s="82"/>
      <c r="H498" s="204"/>
    </row>
    <row r="499" spans="1:8">
      <c r="A499" s="224" t="s">
        <v>16</v>
      </c>
      <c r="B499" s="214" t="s">
        <v>17</v>
      </c>
      <c r="C499" s="196" t="str">
        <f t="shared" si="22"/>
        <v>대구남산고등학교</v>
      </c>
      <c r="D499" s="89">
        <v>12</v>
      </c>
      <c r="E499" s="92" t="s">
        <v>1105</v>
      </c>
      <c r="F499" s="80">
        <v>500</v>
      </c>
      <c r="G499" s="82"/>
      <c r="H499" s="204"/>
    </row>
    <row r="500" spans="1:8">
      <c r="A500" s="224" t="s">
        <v>16</v>
      </c>
      <c r="B500" s="214" t="s">
        <v>17</v>
      </c>
      <c r="C500" s="196" t="str">
        <f t="shared" si="22"/>
        <v>대구남산고등학교</v>
      </c>
      <c r="D500" s="89">
        <v>13</v>
      </c>
      <c r="E500" s="92" t="s">
        <v>1106</v>
      </c>
      <c r="F500" s="80">
        <v>1000</v>
      </c>
      <c r="G500" s="82"/>
      <c r="H500" s="204"/>
    </row>
    <row r="501" spans="1:8">
      <c r="A501" s="224" t="s">
        <v>16</v>
      </c>
      <c r="B501" s="214" t="s">
        <v>17</v>
      </c>
      <c r="C501" s="196" t="str">
        <f t="shared" si="22"/>
        <v>대구남산고등학교</v>
      </c>
      <c r="D501" s="89">
        <v>14</v>
      </c>
      <c r="E501" s="92" t="s">
        <v>1107</v>
      </c>
      <c r="F501" s="80">
        <v>100</v>
      </c>
      <c r="G501" s="82"/>
      <c r="H501" s="204"/>
    </row>
    <row r="502" spans="1:8">
      <c r="A502" s="224" t="s">
        <v>16</v>
      </c>
      <c r="B502" s="214" t="s">
        <v>17</v>
      </c>
      <c r="C502" s="196" t="str">
        <f t="shared" si="22"/>
        <v>대구남산고등학교</v>
      </c>
      <c r="D502" s="89">
        <v>15</v>
      </c>
      <c r="E502" s="92" t="s">
        <v>1108</v>
      </c>
      <c r="F502" s="80">
        <v>1000</v>
      </c>
      <c r="G502" s="82"/>
      <c r="H502" s="204"/>
    </row>
    <row r="503" spans="1:8">
      <c r="A503" s="224" t="s">
        <v>16</v>
      </c>
      <c r="B503" s="214" t="s">
        <v>17</v>
      </c>
      <c r="C503" s="196" t="str">
        <f t="shared" si="22"/>
        <v>대구남산고등학교</v>
      </c>
      <c r="D503" s="89">
        <v>16</v>
      </c>
      <c r="E503" s="92" t="s">
        <v>801</v>
      </c>
      <c r="F503" s="80">
        <v>200</v>
      </c>
      <c r="G503" s="82"/>
      <c r="H503" s="204"/>
    </row>
    <row r="504" spans="1:8">
      <c r="A504" s="224" t="s">
        <v>16</v>
      </c>
      <c r="B504" s="214" t="s">
        <v>17</v>
      </c>
      <c r="C504" s="196" t="str">
        <f t="shared" si="22"/>
        <v>대구남산고등학교</v>
      </c>
      <c r="D504" s="89">
        <v>17</v>
      </c>
      <c r="E504" s="92" t="s">
        <v>1109</v>
      </c>
      <c r="F504" s="80">
        <v>200</v>
      </c>
      <c r="G504" s="82"/>
      <c r="H504" s="204"/>
    </row>
    <row r="505" spans="1:8">
      <c r="A505" s="224" t="s">
        <v>16</v>
      </c>
      <c r="B505" s="214" t="s">
        <v>17</v>
      </c>
      <c r="C505" s="196" t="str">
        <f t="shared" si="22"/>
        <v>대구남산고등학교</v>
      </c>
      <c r="D505" s="89">
        <v>18</v>
      </c>
      <c r="E505" s="92" t="s">
        <v>1107</v>
      </c>
      <c r="F505" s="80">
        <v>800</v>
      </c>
      <c r="G505" s="82"/>
      <c r="H505" s="204"/>
    </row>
    <row r="506" spans="1:8">
      <c r="A506" s="224" t="s">
        <v>16</v>
      </c>
      <c r="B506" s="214" t="s">
        <v>17</v>
      </c>
      <c r="C506" s="196" t="str">
        <f t="shared" si="22"/>
        <v>대구남산고등학교</v>
      </c>
      <c r="D506" s="89">
        <v>19</v>
      </c>
      <c r="E506" s="92" t="s">
        <v>1110</v>
      </c>
      <c r="F506" s="80">
        <v>3000</v>
      </c>
      <c r="G506" s="82"/>
      <c r="H506" s="204"/>
    </row>
    <row r="507" spans="1:8">
      <c r="A507" s="224" t="s">
        <v>16</v>
      </c>
      <c r="B507" s="214" t="s">
        <v>17</v>
      </c>
      <c r="C507" s="196" t="str">
        <f t="shared" si="22"/>
        <v>대구남산고등학교</v>
      </c>
      <c r="D507" s="89">
        <v>20</v>
      </c>
      <c r="E507" s="92" t="s">
        <v>873</v>
      </c>
      <c r="F507" s="80">
        <v>1000</v>
      </c>
      <c r="G507" s="82"/>
      <c r="H507" s="204"/>
    </row>
    <row r="508" spans="1:8">
      <c r="A508" s="224" t="s">
        <v>16</v>
      </c>
      <c r="B508" s="214" t="s">
        <v>17</v>
      </c>
      <c r="C508" s="196" t="str">
        <f t="shared" si="22"/>
        <v>대구남산고등학교</v>
      </c>
      <c r="D508" s="89">
        <v>21</v>
      </c>
      <c r="E508" s="92" t="s">
        <v>2398</v>
      </c>
      <c r="F508" s="80">
        <v>2000</v>
      </c>
      <c r="G508" s="82"/>
      <c r="H508" s="204"/>
    </row>
    <row r="509" spans="1:8">
      <c r="A509" s="224" t="s">
        <v>16</v>
      </c>
      <c r="B509" s="214" t="s">
        <v>17</v>
      </c>
      <c r="C509" s="196" t="str">
        <f t="shared" si="22"/>
        <v>대구남산고등학교</v>
      </c>
      <c r="D509" s="89">
        <v>22</v>
      </c>
      <c r="E509" s="92" t="s">
        <v>1111</v>
      </c>
      <c r="F509" s="80">
        <v>1000</v>
      </c>
      <c r="G509" s="82"/>
      <c r="H509" s="204"/>
    </row>
    <row r="510" spans="1:8" ht="21" thickBot="1">
      <c r="A510" s="225" t="s">
        <v>16</v>
      </c>
      <c r="B510" s="215" t="s">
        <v>17</v>
      </c>
      <c r="C510" s="197" t="str">
        <f t="shared" si="22"/>
        <v>대구남산고등학교</v>
      </c>
      <c r="D510" s="137">
        <v>23</v>
      </c>
      <c r="E510" s="138" t="s">
        <v>801</v>
      </c>
      <c r="F510" s="139">
        <v>200</v>
      </c>
      <c r="G510" s="140"/>
      <c r="H510" s="207"/>
    </row>
    <row r="511" spans="1:8">
      <c r="A511" s="226" t="s">
        <v>16</v>
      </c>
      <c r="B511" s="216" t="s">
        <v>17</v>
      </c>
      <c r="C511" s="201" t="s">
        <v>119</v>
      </c>
      <c r="D511" s="97">
        <v>1</v>
      </c>
      <c r="E511" s="132" t="s">
        <v>2399</v>
      </c>
      <c r="F511" s="133">
        <v>130</v>
      </c>
      <c r="G511" s="110"/>
      <c r="H511" s="203">
        <f>SUMIF(C:C,"대구상원고등학교",F:F)</f>
        <v>1000</v>
      </c>
    </row>
    <row r="512" spans="1:8">
      <c r="A512" s="224" t="s">
        <v>16</v>
      </c>
      <c r="B512" s="214" t="s">
        <v>17</v>
      </c>
      <c r="C512" s="196" t="str">
        <f t="shared" ref="C512:C514" si="23">C511</f>
        <v>대구상원고등학교</v>
      </c>
      <c r="D512" s="89">
        <v>2</v>
      </c>
      <c r="E512" s="92" t="s">
        <v>771</v>
      </c>
      <c r="F512" s="80">
        <v>40</v>
      </c>
      <c r="G512" s="82"/>
      <c r="H512" s="204"/>
    </row>
    <row r="513" spans="1:8">
      <c r="A513" s="224" t="s">
        <v>16</v>
      </c>
      <c r="B513" s="214" t="s">
        <v>17</v>
      </c>
      <c r="C513" s="196" t="str">
        <f t="shared" si="23"/>
        <v>대구상원고등학교</v>
      </c>
      <c r="D513" s="89">
        <v>3</v>
      </c>
      <c r="E513" s="92" t="s">
        <v>1112</v>
      </c>
      <c r="F513" s="80">
        <v>120</v>
      </c>
      <c r="G513" s="82"/>
      <c r="H513" s="204"/>
    </row>
    <row r="514" spans="1:8" ht="21" thickBot="1">
      <c r="A514" s="227" t="s">
        <v>16</v>
      </c>
      <c r="B514" s="217" t="s">
        <v>17</v>
      </c>
      <c r="C514" s="202" t="str">
        <f t="shared" si="23"/>
        <v>대구상원고등학교</v>
      </c>
      <c r="D514" s="95">
        <v>4</v>
      </c>
      <c r="E514" s="129" t="s">
        <v>1113</v>
      </c>
      <c r="F514" s="130">
        <v>710</v>
      </c>
      <c r="G514" s="131"/>
      <c r="H514" s="205"/>
    </row>
    <row r="515" spans="1:8">
      <c r="A515" s="223" t="s">
        <v>16</v>
      </c>
      <c r="B515" s="213" t="s">
        <v>17</v>
      </c>
      <c r="C515" s="195" t="s">
        <v>122</v>
      </c>
      <c r="D515" s="134">
        <v>1</v>
      </c>
      <c r="E515" s="135" t="s">
        <v>2400</v>
      </c>
      <c r="F515" s="136">
        <v>100</v>
      </c>
      <c r="G515" s="114"/>
      <c r="H515" s="206">
        <f>SUMIF(C:C,"대구서부고등학교",F:F)</f>
        <v>17025</v>
      </c>
    </row>
    <row r="516" spans="1:8">
      <c r="A516" s="224" t="s">
        <v>16</v>
      </c>
      <c r="B516" s="214" t="s">
        <v>17</v>
      </c>
      <c r="C516" s="196" t="str">
        <f t="shared" ref="C516:C550" si="24">C515</f>
        <v>대구서부고등학교</v>
      </c>
      <c r="D516" s="89">
        <v>2</v>
      </c>
      <c r="E516" s="92" t="s">
        <v>2401</v>
      </c>
      <c r="F516" s="80">
        <v>510</v>
      </c>
      <c r="G516" s="82"/>
      <c r="H516" s="204"/>
    </row>
    <row r="517" spans="1:8">
      <c r="A517" s="224" t="s">
        <v>16</v>
      </c>
      <c r="B517" s="214" t="s">
        <v>17</v>
      </c>
      <c r="C517" s="196" t="str">
        <f t="shared" si="24"/>
        <v>대구서부고등학교</v>
      </c>
      <c r="D517" s="89">
        <v>3</v>
      </c>
      <c r="E517" s="92" t="s">
        <v>2402</v>
      </c>
      <c r="F517" s="80">
        <v>340</v>
      </c>
      <c r="G517" s="82"/>
      <c r="H517" s="204"/>
    </row>
    <row r="518" spans="1:8">
      <c r="A518" s="224" t="s">
        <v>16</v>
      </c>
      <c r="B518" s="214" t="s">
        <v>17</v>
      </c>
      <c r="C518" s="196" t="str">
        <f t="shared" si="24"/>
        <v>대구서부고등학교</v>
      </c>
      <c r="D518" s="89">
        <v>4</v>
      </c>
      <c r="E518" s="92" t="s">
        <v>2403</v>
      </c>
      <c r="F518" s="80">
        <v>580</v>
      </c>
      <c r="G518" s="82"/>
      <c r="H518" s="204"/>
    </row>
    <row r="519" spans="1:8">
      <c r="A519" s="224" t="s">
        <v>16</v>
      </c>
      <c r="B519" s="214" t="s">
        <v>17</v>
      </c>
      <c r="C519" s="196" t="str">
        <f t="shared" si="24"/>
        <v>대구서부고등학교</v>
      </c>
      <c r="D519" s="89">
        <v>5</v>
      </c>
      <c r="E519" s="92" t="s">
        <v>2404</v>
      </c>
      <c r="F519" s="80">
        <v>1170</v>
      </c>
      <c r="G519" s="82"/>
      <c r="H519" s="204"/>
    </row>
    <row r="520" spans="1:8">
      <c r="A520" s="224" t="s">
        <v>16</v>
      </c>
      <c r="B520" s="214" t="s">
        <v>17</v>
      </c>
      <c r="C520" s="196" t="str">
        <f t="shared" si="24"/>
        <v>대구서부고등학교</v>
      </c>
      <c r="D520" s="89">
        <v>6</v>
      </c>
      <c r="E520" s="92" t="s">
        <v>2405</v>
      </c>
      <c r="F520" s="80">
        <v>885</v>
      </c>
      <c r="G520" s="82"/>
      <c r="H520" s="204"/>
    </row>
    <row r="521" spans="1:8">
      <c r="A521" s="224" t="s">
        <v>16</v>
      </c>
      <c r="B521" s="214" t="s">
        <v>17</v>
      </c>
      <c r="C521" s="196" t="str">
        <f t="shared" si="24"/>
        <v>대구서부고등학교</v>
      </c>
      <c r="D521" s="89">
        <v>7</v>
      </c>
      <c r="E521" s="92" t="s">
        <v>2406</v>
      </c>
      <c r="F521" s="80">
        <v>85</v>
      </c>
      <c r="G521" s="82"/>
      <c r="H521" s="204"/>
    </row>
    <row r="522" spans="1:8">
      <c r="A522" s="224" t="s">
        <v>16</v>
      </c>
      <c r="B522" s="214" t="s">
        <v>17</v>
      </c>
      <c r="C522" s="196" t="str">
        <f t="shared" si="24"/>
        <v>대구서부고등학교</v>
      </c>
      <c r="D522" s="89">
        <v>8</v>
      </c>
      <c r="E522" s="92" t="s">
        <v>2407</v>
      </c>
      <c r="F522" s="80">
        <v>215</v>
      </c>
      <c r="G522" s="82"/>
      <c r="H522" s="204"/>
    </row>
    <row r="523" spans="1:8">
      <c r="A523" s="224" t="s">
        <v>16</v>
      </c>
      <c r="B523" s="214" t="s">
        <v>17</v>
      </c>
      <c r="C523" s="196" t="str">
        <f t="shared" si="24"/>
        <v>대구서부고등학교</v>
      </c>
      <c r="D523" s="89">
        <v>9</v>
      </c>
      <c r="E523" s="92" t="s">
        <v>2408</v>
      </c>
      <c r="F523" s="80">
        <v>785</v>
      </c>
      <c r="G523" s="82"/>
      <c r="H523" s="204"/>
    </row>
    <row r="524" spans="1:8">
      <c r="A524" s="224" t="s">
        <v>16</v>
      </c>
      <c r="B524" s="214" t="s">
        <v>17</v>
      </c>
      <c r="C524" s="196" t="str">
        <f t="shared" si="24"/>
        <v>대구서부고등학교</v>
      </c>
      <c r="D524" s="89">
        <v>10</v>
      </c>
      <c r="E524" s="92" t="s">
        <v>2409</v>
      </c>
      <c r="F524" s="80">
        <v>595</v>
      </c>
      <c r="G524" s="82"/>
      <c r="H524" s="204"/>
    </row>
    <row r="525" spans="1:8">
      <c r="A525" s="224" t="s">
        <v>16</v>
      </c>
      <c r="B525" s="214" t="s">
        <v>17</v>
      </c>
      <c r="C525" s="196" t="str">
        <f t="shared" si="24"/>
        <v>대구서부고등학교</v>
      </c>
      <c r="D525" s="89">
        <v>11</v>
      </c>
      <c r="E525" s="92" t="s">
        <v>2410</v>
      </c>
      <c r="F525" s="80">
        <v>11</v>
      </c>
      <c r="G525" s="82"/>
      <c r="H525" s="204"/>
    </row>
    <row r="526" spans="1:8">
      <c r="A526" s="224" t="s">
        <v>16</v>
      </c>
      <c r="B526" s="214" t="s">
        <v>17</v>
      </c>
      <c r="C526" s="196" t="str">
        <f t="shared" si="24"/>
        <v>대구서부고등학교</v>
      </c>
      <c r="D526" s="89">
        <v>12</v>
      </c>
      <c r="E526" s="92" t="s">
        <v>2411</v>
      </c>
      <c r="F526" s="80">
        <v>920</v>
      </c>
      <c r="G526" s="82"/>
      <c r="H526" s="204"/>
    </row>
    <row r="527" spans="1:8">
      <c r="A527" s="224" t="s">
        <v>16</v>
      </c>
      <c r="B527" s="214" t="s">
        <v>17</v>
      </c>
      <c r="C527" s="196" t="str">
        <f t="shared" si="24"/>
        <v>대구서부고등학교</v>
      </c>
      <c r="D527" s="89">
        <v>13</v>
      </c>
      <c r="E527" s="92" t="s">
        <v>2412</v>
      </c>
      <c r="F527" s="80">
        <v>1275</v>
      </c>
      <c r="G527" s="82"/>
      <c r="H527" s="204"/>
    </row>
    <row r="528" spans="1:8">
      <c r="A528" s="224" t="s">
        <v>16</v>
      </c>
      <c r="B528" s="214" t="s">
        <v>17</v>
      </c>
      <c r="C528" s="196" t="str">
        <f t="shared" si="24"/>
        <v>대구서부고등학교</v>
      </c>
      <c r="D528" s="89">
        <v>14</v>
      </c>
      <c r="E528" s="92" t="s">
        <v>1114</v>
      </c>
      <c r="F528" s="80">
        <v>2290</v>
      </c>
      <c r="G528" s="82"/>
      <c r="H528" s="204"/>
    </row>
    <row r="529" spans="1:8">
      <c r="A529" s="224" t="s">
        <v>16</v>
      </c>
      <c r="B529" s="214" t="s">
        <v>17</v>
      </c>
      <c r="C529" s="196" t="str">
        <f t="shared" si="24"/>
        <v>대구서부고등학교</v>
      </c>
      <c r="D529" s="89">
        <v>15</v>
      </c>
      <c r="E529" s="92" t="s">
        <v>2413</v>
      </c>
      <c r="F529" s="80">
        <v>795</v>
      </c>
      <c r="G529" s="82"/>
      <c r="H529" s="204"/>
    </row>
    <row r="530" spans="1:8">
      <c r="A530" s="224" t="s">
        <v>16</v>
      </c>
      <c r="B530" s="214" t="s">
        <v>17</v>
      </c>
      <c r="C530" s="196" t="str">
        <f t="shared" si="24"/>
        <v>대구서부고등학교</v>
      </c>
      <c r="D530" s="89">
        <v>16</v>
      </c>
      <c r="E530" s="92" t="s">
        <v>870</v>
      </c>
      <c r="F530" s="80">
        <v>175</v>
      </c>
      <c r="G530" s="82"/>
      <c r="H530" s="204"/>
    </row>
    <row r="531" spans="1:8">
      <c r="A531" s="224" t="s">
        <v>16</v>
      </c>
      <c r="B531" s="214" t="s">
        <v>17</v>
      </c>
      <c r="C531" s="196" t="str">
        <f t="shared" si="24"/>
        <v>대구서부고등학교</v>
      </c>
      <c r="D531" s="89">
        <v>17</v>
      </c>
      <c r="E531" s="92" t="s">
        <v>2414</v>
      </c>
      <c r="F531" s="80">
        <v>305</v>
      </c>
      <c r="G531" s="82"/>
      <c r="H531" s="204"/>
    </row>
    <row r="532" spans="1:8">
      <c r="A532" s="224" t="s">
        <v>16</v>
      </c>
      <c r="B532" s="214" t="s">
        <v>17</v>
      </c>
      <c r="C532" s="196" t="str">
        <f t="shared" si="24"/>
        <v>대구서부고등학교</v>
      </c>
      <c r="D532" s="89">
        <v>18</v>
      </c>
      <c r="E532" s="92" t="s">
        <v>1115</v>
      </c>
      <c r="F532" s="80">
        <v>160</v>
      </c>
      <c r="G532" s="82"/>
      <c r="H532" s="204"/>
    </row>
    <row r="533" spans="1:8">
      <c r="A533" s="224" t="s">
        <v>16</v>
      </c>
      <c r="B533" s="214" t="s">
        <v>17</v>
      </c>
      <c r="C533" s="196" t="str">
        <f t="shared" si="24"/>
        <v>대구서부고등학교</v>
      </c>
      <c r="D533" s="89">
        <v>19</v>
      </c>
      <c r="E533" s="92" t="s">
        <v>1116</v>
      </c>
      <c r="F533" s="80">
        <v>255</v>
      </c>
      <c r="G533" s="82"/>
      <c r="H533" s="204"/>
    </row>
    <row r="534" spans="1:8">
      <c r="A534" s="224" t="s">
        <v>16</v>
      </c>
      <c r="B534" s="214" t="s">
        <v>17</v>
      </c>
      <c r="C534" s="196" t="str">
        <f t="shared" si="24"/>
        <v>대구서부고등학교</v>
      </c>
      <c r="D534" s="89">
        <v>20</v>
      </c>
      <c r="E534" s="92" t="s">
        <v>2415</v>
      </c>
      <c r="F534" s="80">
        <v>860</v>
      </c>
      <c r="G534" s="82"/>
      <c r="H534" s="204"/>
    </row>
    <row r="535" spans="1:8">
      <c r="A535" s="224" t="s">
        <v>16</v>
      </c>
      <c r="B535" s="214" t="s">
        <v>17</v>
      </c>
      <c r="C535" s="196" t="str">
        <f t="shared" si="24"/>
        <v>대구서부고등학교</v>
      </c>
      <c r="D535" s="89">
        <v>21</v>
      </c>
      <c r="E535" s="92" t="s">
        <v>1117</v>
      </c>
      <c r="F535" s="80">
        <v>720</v>
      </c>
      <c r="G535" s="82"/>
      <c r="H535" s="204"/>
    </row>
    <row r="536" spans="1:8">
      <c r="A536" s="224" t="s">
        <v>16</v>
      </c>
      <c r="B536" s="214" t="s">
        <v>17</v>
      </c>
      <c r="C536" s="196" t="str">
        <f t="shared" si="24"/>
        <v>대구서부고등학교</v>
      </c>
      <c r="D536" s="89">
        <v>22</v>
      </c>
      <c r="E536" s="92" t="s">
        <v>1118</v>
      </c>
      <c r="F536" s="80">
        <v>20</v>
      </c>
      <c r="G536" s="82"/>
      <c r="H536" s="204"/>
    </row>
    <row r="537" spans="1:8">
      <c r="A537" s="224" t="s">
        <v>16</v>
      </c>
      <c r="B537" s="214" t="s">
        <v>17</v>
      </c>
      <c r="C537" s="196" t="str">
        <f t="shared" si="24"/>
        <v>대구서부고등학교</v>
      </c>
      <c r="D537" s="89">
        <v>23</v>
      </c>
      <c r="E537" s="92" t="s">
        <v>784</v>
      </c>
      <c r="F537" s="80">
        <v>45</v>
      </c>
      <c r="G537" s="82"/>
      <c r="H537" s="204"/>
    </row>
    <row r="538" spans="1:8">
      <c r="A538" s="224" t="s">
        <v>16</v>
      </c>
      <c r="B538" s="214" t="s">
        <v>17</v>
      </c>
      <c r="C538" s="196" t="str">
        <f t="shared" si="24"/>
        <v>대구서부고등학교</v>
      </c>
      <c r="D538" s="89">
        <v>24</v>
      </c>
      <c r="E538" s="92" t="s">
        <v>1119</v>
      </c>
      <c r="F538" s="80">
        <v>20</v>
      </c>
      <c r="G538" s="82"/>
      <c r="H538" s="204"/>
    </row>
    <row r="539" spans="1:8">
      <c r="A539" s="224" t="s">
        <v>16</v>
      </c>
      <c r="B539" s="214" t="s">
        <v>17</v>
      </c>
      <c r="C539" s="196" t="str">
        <f t="shared" si="24"/>
        <v>대구서부고등학교</v>
      </c>
      <c r="D539" s="89">
        <v>25</v>
      </c>
      <c r="E539" s="92" t="s">
        <v>771</v>
      </c>
      <c r="F539" s="80">
        <v>50</v>
      </c>
      <c r="G539" s="82"/>
      <c r="H539" s="204"/>
    </row>
    <row r="540" spans="1:8">
      <c r="A540" s="224" t="s">
        <v>16</v>
      </c>
      <c r="B540" s="214" t="s">
        <v>17</v>
      </c>
      <c r="C540" s="196" t="str">
        <f t="shared" si="24"/>
        <v>대구서부고등학교</v>
      </c>
      <c r="D540" s="89">
        <v>26</v>
      </c>
      <c r="E540" s="92" t="s">
        <v>1112</v>
      </c>
      <c r="F540" s="80">
        <v>110</v>
      </c>
      <c r="G540" s="82"/>
      <c r="H540" s="204"/>
    </row>
    <row r="541" spans="1:8">
      <c r="A541" s="224" t="s">
        <v>16</v>
      </c>
      <c r="B541" s="214" t="s">
        <v>17</v>
      </c>
      <c r="C541" s="196" t="str">
        <f t="shared" si="24"/>
        <v>대구서부고등학교</v>
      </c>
      <c r="D541" s="89">
        <v>27</v>
      </c>
      <c r="E541" s="92" t="s">
        <v>1120</v>
      </c>
      <c r="F541" s="80">
        <v>105</v>
      </c>
      <c r="G541" s="82"/>
      <c r="H541" s="204"/>
    </row>
    <row r="542" spans="1:8">
      <c r="A542" s="224" t="s">
        <v>16</v>
      </c>
      <c r="B542" s="214" t="s">
        <v>17</v>
      </c>
      <c r="C542" s="196" t="str">
        <f t="shared" si="24"/>
        <v>대구서부고등학교</v>
      </c>
      <c r="D542" s="89">
        <v>28</v>
      </c>
      <c r="E542" s="92" t="s">
        <v>2416</v>
      </c>
      <c r="F542" s="80">
        <v>95</v>
      </c>
      <c r="G542" s="82"/>
      <c r="H542" s="204"/>
    </row>
    <row r="543" spans="1:8">
      <c r="A543" s="224" t="s">
        <v>16</v>
      </c>
      <c r="B543" s="214" t="s">
        <v>17</v>
      </c>
      <c r="C543" s="196" t="str">
        <f t="shared" si="24"/>
        <v>대구서부고등학교</v>
      </c>
      <c r="D543" s="89">
        <v>29</v>
      </c>
      <c r="E543" s="92" t="s">
        <v>2417</v>
      </c>
      <c r="F543" s="80">
        <v>100</v>
      </c>
      <c r="G543" s="82"/>
      <c r="H543" s="204"/>
    </row>
    <row r="544" spans="1:8">
      <c r="A544" s="224" t="s">
        <v>16</v>
      </c>
      <c r="B544" s="214" t="s">
        <v>17</v>
      </c>
      <c r="C544" s="196" t="str">
        <f t="shared" si="24"/>
        <v>대구서부고등학교</v>
      </c>
      <c r="D544" s="89">
        <v>30</v>
      </c>
      <c r="E544" s="92" t="s">
        <v>1121</v>
      </c>
      <c r="F544" s="80">
        <v>15</v>
      </c>
      <c r="G544" s="82"/>
      <c r="H544" s="204"/>
    </row>
    <row r="545" spans="1:8">
      <c r="A545" s="224" t="s">
        <v>16</v>
      </c>
      <c r="B545" s="214" t="s">
        <v>17</v>
      </c>
      <c r="C545" s="196" t="str">
        <f t="shared" si="24"/>
        <v>대구서부고등학교</v>
      </c>
      <c r="D545" s="89">
        <v>31</v>
      </c>
      <c r="E545" s="92" t="s">
        <v>1122</v>
      </c>
      <c r="F545" s="80">
        <v>25</v>
      </c>
      <c r="G545" s="82"/>
      <c r="H545" s="204"/>
    </row>
    <row r="546" spans="1:8">
      <c r="A546" s="224" t="s">
        <v>16</v>
      </c>
      <c r="B546" s="214" t="s">
        <v>17</v>
      </c>
      <c r="C546" s="196" t="str">
        <f t="shared" si="24"/>
        <v>대구서부고등학교</v>
      </c>
      <c r="D546" s="89">
        <v>32</v>
      </c>
      <c r="E546" s="92" t="s">
        <v>1123</v>
      </c>
      <c r="F546" s="80">
        <v>200</v>
      </c>
      <c r="G546" s="82"/>
      <c r="H546" s="204"/>
    </row>
    <row r="547" spans="1:8">
      <c r="A547" s="224" t="s">
        <v>16</v>
      </c>
      <c r="B547" s="214" t="s">
        <v>17</v>
      </c>
      <c r="C547" s="196" t="str">
        <f t="shared" si="24"/>
        <v>대구서부고등학교</v>
      </c>
      <c r="D547" s="89">
        <v>33</v>
      </c>
      <c r="E547" s="92" t="s">
        <v>1124</v>
      </c>
      <c r="F547" s="80">
        <v>6</v>
      </c>
      <c r="G547" s="82"/>
      <c r="H547" s="204"/>
    </row>
    <row r="548" spans="1:8">
      <c r="A548" s="224" t="s">
        <v>16</v>
      </c>
      <c r="B548" s="214" t="s">
        <v>17</v>
      </c>
      <c r="C548" s="196" t="str">
        <f t="shared" si="24"/>
        <v>대구서부고등학교</v>
      </c>
      <c r="D548" s="89">
        <v>34</v>
      </c>
      <c r="E548" s="92" t="s">
        <v>2418</v>
      </c>
      <c r="F548" s="80">
        <v>510</v>
      </c>
      <c r="G548" s="82"/>
      <c r="H548" s="204"/>
    </row>
    <row r="549" spans="1:8">
      <c r="A549" s="224" t="s">
        <v>16</v>
      </c>
      <c r="B549" s="214" t="s">
        <v>17</v>
      </c>
      <c r="C549" s="196" t="str">
        <f t="shared" si="24"/>
        <v>대구서부고등학교</v>
      </c>
      <c r="D549" s="89">
        <v>35</v>
      </c>
      <c r="E549" s="92" t="s">
        <v>2419</v>
      </c>
      <c r="F549" s="80">
        <v>23</v>
      </c>
      <c r="G549" s="82"/>
      <c r="H549" s="204"/>
    </row>
    <row r="550" spans="1:8" ht="21" thickBot="1">
      <c r="A550" s="225" t="s">
        <v>16</v>
      </c>
      <c r="B550" s="215" t="s">
        <v>17</v>
      </c>
      <c r="C550" s="197" t="str">
        <f t="shared" si="24"/>
        <v>대구서부고등학교</v>
      </c>
      <c r="D550" s="137">
        <v>36</v>
      </c>
      <c r="E550" s="138" t="s">
        <v>1125</v>
      </c>
      <c r="F550" s="139">
        <v>2670</v>
      </c>
      <c r="G550" s="140"/>
      <c r="H550" s="207"/>
    </row>
    <row r="551" spans="1:8">
      <c r="A551" s="226" t="s">
        <v>16</v>
      </c>
      <c r="B551" s="216" t="s">
        <v>17</v>
      </c>
      <c r="C551" s="201" t="s">
        <v>125</v>
      </c>
      <c r="D551" s="97">
        <v>1</v>
      </c>
      <c r="E551" s="132" t="s">
        <v>1070</v>
      </c>
      <c r="F551" s="133">
        <v>585</v>
      </c>
      <c r="G551" s="110"/>
      <c r="H551" s="203">
        <f>SUMIF(C:C,"대구여자고등학교",F:F)</f>
        <v>11065</v>
      </c>
    </row>
    <row r="552" spans="1:8">
      <c r="A552" s="224" t="s">
        <v>16</v>
      </c>
      <c r="B552" s="214" t="s">
        <v>17</v>
      </c>
      <c r="C552" s="196" t="str">
        <f t="shared" ref="C552:C572" si="25">C551</f>
        <v>대구여자고등학교</v>
      </c>
      <c r="D552" s="89">
        <v>2</v>
      </c>
      <c r="E552" s="92" t="s">
        <v>767</v>
      </c>
      <c r="F552" s="80">
        <v>1597</v>
      </c>
      <c r="G552" s="82"/>
      <c r="H552" s="204"/>
    </row>
    <row r="553" spans="1:8">
      <c r="A553" s="224" t="s">
        <v>16</v>
      </c>
      <c r="B553" s="214" t="s">
        <v>17</v>
      </c>
      <c r="C553" s="196" t="str">
        <f t="shared" si="25"/>
        <v>대구여자고등학교</v>
      </c>
      <c r="D553" s="89">
        <v>3</v>
      </c>
      <c r="E553" s="92" t="s">
        <v>1126</v>
      </c>
      <c r="F553" s="80">
        <v>288</v>
      </c>
      <c r="G553" s="82"/>
      <c r="H553" s="204"/>
    </row>
    <row r="554" spans="1:8">
      <c r="A554" s="224" t="s">
        <v>16</v>
      </c>
      <c r="B554" s="214" t="s">
        <v>17</v>
      </c>
      <c r="C554" s="196" t="str">
        <f t="shared" si="25"/>
        <v>대구여자고등학교</v>
      </c>
      <c r="D554" s="89">
        <v>4</v>
      </c>
      <c r="E554" s="92" t="s">
        <v>877</v>
      </c>
      <c r="F554" s="80">
        <v>435</v>
      </c>
      <c r="G554" s="82"/>
      <c r="H554" s="204"/>
    </row>
    <row r="555" spans="1:8">
      <c r="A555" s="224" t="s">
        <v>16</v>
      </c>
      <c r="B555" s="214" t="s">
        <v>17</v>
      </c>
      <c r="C555" s="196" t="str">
        <f t="shared" si="25"/>
        <v>대구여자고등학교</v>
      </c>
      <c r="D555" s="89">
        <v>5</v>
      </c>
      <c r="E555" s="92" t="s">
        <v>857</v>
      </c>
      <c r="F555" s="80">
        <v>286</v>
      </c>
      <c r="G555" s="82"/>
      <c r="H555" s="204"/>
    </row>
    <row r="556" spans="1:8">
      <c r="A556" s="224" t="s">
        <v>16</v>
      </c>
      <c r="B556" s="214" t="s">
        <v>17</v>
      </c>
      <c r="C556" s="196" t="str">
        <f t="shared" si="25"/>
        <v>대구여자고등학교</v>
      </c>
      <c r="D556" s="89">
        <v>6</v>
      </c>
      <c r="E556" s="92" t="s">
        <v>1127</v>
      </c>
      <c r="F556" s="80">
        <v>163</v>
      </c>
      <c r="G556" s="82"/>
      <c r="H556" s="204"/>
    </row>
    <row r="557" spans="1:8">
      <c r="A557" s="224" t="s">
        <v>16</v>
      </c>
      <c r="B557" s="214" t="s">
        <v>17</v>
      </c>
      <c r="C557" s="196" t="str">
        <f t="shared" si="25"/>
        <v>대구여자고등학교</v>
      </c>
      <c r="D557" s="89">
        <v>7</v>
      </c>
      <c r="E557" s="92" t="s">
        <v>1128</v>
      </c>
      <c r="F557" s="80">
        <v>286</v>
      </c>
      <c r="G557" s="82"/>
      <c r="H557" s="204"/>
    </row>
    <row r="558" spans="1:8">
      <c r="A558" s="224" t="s">
        <v>16</v>
      </c>
      <c r="B558" s="214" t="s">
        <v>17</v>
      </c>
      <c r="C558" s="196" t="str">
        <f t="shared" si="25"/>
        <v>대구여자고등학교</v>
      </c>
      <c r="D558" s="89">
        <v>8</v>
      </c>
      <c r="E558" s="92" t="s">
        <v>1129</v>
      </c>
      <c r="F558" s="80">
        <v>334</v>
      </c>
      <c r="G558" s="82"/>
      <c r="H558" s="204"/>
    </row>
    <row r="559" spans="1:8">
      <c r="A559" s="224" t="s">
        <v>16</v>
      </c>
      <c r="B559" s="214" t="s">
        <v>17</v>
      </c>
      <c r="C559" s="196" t="str">
        <f t="shared" si="25"/>
        <v>대구여자고등학교</v>
      </c>
      <c r="D559" s="89">
        <v>9</v>
      </c>
      <c r="E559" s="92" t="s">
        <v>1130</v>
      </c>
      <c r="F559" s="80">
        <v>535</v>
      </c>
      <c r="G559" s="82"/>
      <c r="H559" s="204"/>
    </row>
    <row r="560" spans="1:8">
      <c r="A560" s="224" t="s">
        <v>16</v>
      </c>
      <c r="B560" s="214" t="s">
        <v>17</v>
      </c>
      <c r="C560" s="196" t="str">
        <f t="shared" si="25"/>
        <v>대구여자고등학교</v>
      </c>
      <c r="D560" s="89">
        <v>10</v>
      </c>
      <c r="E560" s="92" t="s">
        <v>2420</v>
      </c>
      <c r="F560" s="80">
        <v>81</v>
      </c>
      <c r="G560" s="82"/>
      <c r="H560" s="204"/>
    </row>
    <row r="561" spans="1:8">
      <c r="A561" s="224" t="s">
        <v>16</v>
      </c>
      <c r="B561" s="214" t="s">
        <v>17</v>
      </c>
      <c r="C561" s="196" t="str">
        <f t="shared" si="25"/>
        <v>대구여자고등학교</v>
      </c>
      <c r="D561" s="89">
        <v>11</v>
      </c>
      <c r="E561" s="92" t="s">
        <v>1131</v>
      </c>
      <c r="F561" s="80">
        <v>1169</v>
      </c>
      <c r="G561" s="82"/>
      <c r="H561" s="204"/>
    </row>
    <row r="562" spans="1:8">
      <c r="A562" s="224" t="s">
        <v>16</v>
      </c>
      <c r="B562" s="214" t="s">
        <v>17</v>
      </c>
      <c r="C562" s="196" t="str">
        <f t="shared" si="25"/>
        <v>대구여자고등학교</v>
      </c>
      <c r="D562" s="89">
        <v>12</v>
      </c>
      <c r="E562" s="92" t="s">
        <v>1132</v>
      </c>
      <c r="F562" s="80">
        <v>501</v>
      </c>
      <c r="G562" s="82"/>
      <c r="H562" s="204"/>
    </row>
    <row r="563" spans="1:8">
      <c r="A563" s="224" t="s">
        <v>16</v>
      </c>
      <c r="B563" s="214" t="s">
        <v>17</v>
      </c>
      <c r="C563" s="196" t="str">
        <f t="shared" si="25"/>
        <v>대구여자고등학교</v>
      </c>
      <c r="D563" s="89">
        <v>13</v>
      </c>
      <c r="E563" s="92" t="s">
        <v>1133</v>
      </c>
      <c r="F563" s="80">
        <v>565</v>
      </c>
      <c r="G563" s="82"/>
      <c r="H563" s="204"/>
    </row>
    <row r="564" spans="1:8">
      <c r="A564" s="224" t="s">
        <v>16</v>
      </c>
      <c r="B564" s="214" t="s">
        <v>17</v>
      </c>
      <c r="C564" s="196" t="str">
        <f t="shared" si="25"/>
        <v>대구여자고등학교</v>
      </c>
      <c r="D564" s="89">
        <v>14</v>
      </c>
      <c r="E564" s="92" t="s">
        <v>788</v>
      </c>
      <c r="F564" s="80">
        <v>394</v>
      </c>
      <c r="G564" s="82"/>
      <c r="H564" s="204"/>
    </row>
    <row r="565" spans="1:8">
      <c r="A565" s="224" t="s">
        <v>16</v>
      </c>
      <c r="B565" s="214" t="s">
        <v>17</v>
      </c>
      <c r="C565" s="196" t="str">
        <f t="shared" si="25"/>
        <v>대구여자고등학교</v>
      </c>
      <c r="D565" s="89">
        <v>15</v>
      </c>
      <c r="E565" s="92" t="s">
        <v>1134</v>
      </c>
      <c r="F565" s="80">
        <v>186</v>
      </c>
      <c r="G565" s="82"/>
      <c r="H565" s="204"/>
    </row>
    <row r="566" spans="1:8">
      <c r="A566" s="224" t="s">
        <v>16</v>
      </c>
      <c r="B566" s="214" t="s">
        <v>17</v>
      </c>
      <c r="C566" s="196" t="str">
        <f t="shared" si="25"/>
        <v>대구여자고등학교</v>
      </c>
      <c r="D566" s="89">
        <v>16</v>
      </c>
      <c r="E566" s="92" t="s">
        <v>1135</v>
      </c>
      <c r="F566" s="80">
        <v>745</v>
      </c>
      <c r="G566" s="82"/>
      <c r="H566" s="204"/>
    </row>
    <row r="567" spans="1:8">
      <c r="A567" s="224" t="s">
        <v>16</v>
      </c>
      <c r="B567" s="214" t="s">
        <v>17</v>
      </c>
      <c r="C567" s="196" t="str">
        <f t="shared" si="25"/>
        <v>대구여자고등학교</v>
      </c>
      <c r="D567" s="89">
        <v>17</v>
      </c>
      <c r="E567" s="92" t="s">
        <v>1136</v>
      </c>
      <c r="F567" s="80">
        <v>558</v>
      </c>
      <c r="G567" s="82"/>
      <c r="H567" s="204"/>
    </row>
    <row r="568" spans="1:8">
      <c r="A568" s="224" t="s">
        <v>16</v>
      </c>
      <c r="B568" s="214" t="s">
        <v>17</v>
      </c>
      <c r="C568" s="196" t="str">
        <f t="shared" si="25"/>
        <v>대구여자고등학교</v>
      </c>
      <c r="D568" s="89">
        <v>18</v>
      </c>
      <c r="E568" s="92" t="s">
        <v>2335</v>
      </c>
      <c r="F568" s="80">
        <v>62</v>
      </c>
      <c r="G568" s="82"/>
      <c r="H568" s="204"/>
    </row>
    <row r="569" spans="1:8">
      <c r="A569" s="224" t="s">
        <v>16</v>
      </c>
      <c r="B569" s="214" t="s">
        <v>17</v>
      </c>
      <c r="C569" s="196" t="str">
        <f t="shared" si="25"/>
        <v>대구여자고등학교</v>
      </c>
      <c r="D569" s="89">
        <v>19</v>
      </c>
      <c r="E569" s="92" t="s">
        <v>1137</v>
      </c>
      <c r="F569" s="80">
        <v>186</v>
      </c>
      <c r="G569" s="82"/>
      <c r="H569" s="204"/>
    </row>
    <row r="570" spans="1:8">
      <c r="A570" s="224" t="s">
        <v>16</v>
      </c>
      <c r="B570" s="214" t="s">
        <v>17</v>
      </c>
      <c r="C570" s="196" t="str">
        <f t="shared" si="25"/>
        <v>대구여자고등학교</v>
      </c>
      <c r="D570" s="89">
        <v>20</v>
      </c>
      <c r="E570" s="92" t="s">
        <v>1138</v>
      </c>
      <c r="F570" s="80">
        <v>109</v>
      </c>
      <c r="G570" s="82"/>
      <c r="H570" s="204"/>
    </row>
    <row r="571" spans="1:8">
      <c r="A571" s="224" t="s">
        <v>16</v>
      </c>
      <c r="B571" s="214" t="s">
        <v>17</v>
      </c>
      <c r="C571" s="196" t="str">
        <f t="shared" si="25"/>
        <v>대구여자고등학교</v>
      </c>
      <c r="D571" s="89">
        <v>21</v>
      </c>
      <c r="E571" s="92" t="s">
        <v>1107</v>
      </c>
      <c r="F571" s="80">
        <v>1000</v>
      </c>
      <c r="G571" s="82"/>
      <c r="H571" s="204"/>
    </row>
    <row r="572" spans="1:8" ht="21" thickBot="1">
      <c r="A572" s="227" t="s">
        <v>16</v>
      </c>
      <c r="B572" s="217" t="s">
        <v>17</v>
      </c>
      <c r="C572" s="202" t="str">
        <f t="shared" si="25"/>
        <v>대구여자고등학교</v>
      </c>
      <c r="D572" s="95">
        <v>22</v>
      </c>
      <c r="E572" s="129" t="s">
        <v>1139</v>
      </c>
      <c r="F572" s="130">
        <v>1000</v>
      </c>
      <c r="G572" s="131"/>
      <c r="H572" s="205"/>
    </row>
    <row r="573" spans="1:8">
      <c r="A573" s="223" t="s">
        <v>16</v>
      </c>
      <c r="B573" s="213" t="s">
        <v>17</v>
      </c>
      <c r="C573" s="195" t="s">
        <v>128</v>
      </c>
      <c r="D573" s="134">
        <v>1</v>
      </c>
      <c r="E573" s="135" t="s">
        <v>1140</v>
      </c>
      <c r="F573" s="136">
        <v>500</v>
      </c>
      <c r="G573" s="114"/>
      <c r="H573" s="206">
        <f>SUMIF(C:C,"대구외국어고등학교",F:F)</f>
        <v>700</v>
      </c>
    </row>
    <row r="574" spans="1:8" ht="21" thickBot="1">
      <c r="A574" s="225" t="s">
        <v>16</v>
      </c>
      <c r="B574" s="215" t="s">
        <v>17</v>
      </c>
      <c r="C574" s="197" t="str">
        <f>C573</f>
        <v>대구외국어고등학교</v>
      </c>
      <c r="D574" s="137">
        <v>2</v>
      </c>
      <c r="E574" s="138" t="s">
        <v>1141</v>
      </c>
      <c r="F574" s="139">
        <v>200</v>
      </c>
      <c r="G574" s="140"/>
      <c r="H574" s="207"/>
    </row>
    <row r="575" spans="1:8">
      <c r="A575" s="226" t="s">
        <v>16</v>
      </c>
      <c r="B575" s="216" t="s">
        <v>17</v>
      </c>
      <c r="C575" s="201" t="s">
        <v>131</v>
      </c>
      <c r="D575" s="97">
        <v>1</v>
      </c>
      <c r="E575" s="132" t="s">
        <v>1142</v>
      </c>
      <c r="F575" s="133">
        <v>370</v>
      </c>
      <c r="G575" s="110"/>
      <c r="H575" s="203">
        <f>SUMIF(C:C,"대구일과학고등학교",F:F)</f>
        <v>35000</v>
      </c>
    </row>
    <row r="576" spans="1:8">
      <c r="A576" s="224" t="s">
        <v>16</v>
      </c>
      <c r="B576" s="214" t="s">
        <v>17</v>
      </c>
      <c r="C576" s="196" t="str">
        <f t="shared" ref="C576:C607" si="26">C575</f>
        <v>대구일과학고등학교</v>
      </c>
      <c r="D576" s="89">
        <v>2</v>
      </c>
      <c r="E576" s="92" t="s">
        <v>1143</v>
      </c>
      <c r="F576" s="80">
        <v>520</v>
      </c>
      <c r="G576" s="82"/>
      <c r="H576" s="204"/>
    </row>
    <row r="577" spans="1:8">
      <c r="A577" s="224" t="s">
        <v>16</v>
      </c>
      <c r="B577" s="214" t="s">
        <v>17</v>
      </c>
      <c r="C577" s="196" t="str">
        <f t="shared" si="26"/>
        <v>대구일과학고등학교</v>
      </c>
      <c r="D577" s="89">
        <v>3</v>
      </c>
      <c r="E577" s="92" t="s">
        <v>1144</v>
      </c>
      <c r="F577" s="80">
        <v>1440</v>
      </c>
      <c r="G577" s="82"/>
      <c r="H577" s="204"/>
    </row>
    <row r="578" spans="1:8">
      <c r="A578" s="224" t="s">
        <v>16</v>
      </c>
      <c r="B578" s="214" t="s">
        <v>17</v>
      </c>
      <c r="C578" s="196" t="str">
        <f t="shared" si="26"/>
        <v>대구일과학고등학교</v>
      </c>
      <c r="D578" s="89">
        <v>4</v>
      </c>
      <c r="E578" s="92" t="s">
        <v>1145</v>
      </c>
      <c r="F578" s="80">
        <v>2060</v>
      </c>
      <c r="G578" s="82"/>
      <c r="H578" s="204"/>
    </row>
    <row r="579" spans="1:8">
      <c r="A579" s="224" t="s">
        <v>16</v>
      </c>
      <c r="B579" s="214" t="s">
        <v>17</v>
      </c>
      <c r="C579" s="196" t="str">
        <f t="shared" si="26"/>
        <v>대구일과학고등학교</v>
      </c>
      <c r="D579" s="89">
        <v>5</v>
      </c>
      <c r="E579" s="92" t="s">
        <v>1146</v>
      </c>
      <c r="F579" s="80">
        <v>1300</v>
      </c>
      <c r="G579" s="82"/>
      <c r="H579" s="204"/>
    </row>
    <row r="580" spans="1:8">
      <c r="A580" s="224" t="s">
        <v>16</v>
      </c>
      <c r="B580" s="214" t="s">
        <v>17</v>
      </c>
      <c r="C580" s="196" t="str">
        <f t="shared" si="26"/>
        <v>대구일과학고등학교</v>
      </c>
      <c r="D580" s="89">
        <v>6</v>
      </c>
      <c r="E580" s="92" t="s">
        <v>1147</v>
      </c>
      <c r="F580" s="80">
        <v>410</v>
      </c>
      <c r="G580" s="82"/>
      <c r="H580" s="204"/>
    </row>
    <row r="581" spans="1:8">
      <c r="A581" s="224" t="s">
        <v>16</v>
      </c>
      <c r="B581" s="214" t="s">
        <v>17</v>
      </c>
      <c r="C581" s="196" t="str">
        <f t="shared" si="26"/>
        <v>대구일과학고등학교</v>
      </c>
      <c r="D581" s="89">
        <v>7</v>
      </c>
      <c r="E581" s="92" t="s">
        <v>1148</v>
      </c>
      <c r="F581" s="80">
        <v>160</v>
      </c>
      <c r="G581" s="82"/>
      <c r="H581" s="204"/>
    </row>
    <row r="582" spans="1:8">
      <c r="A582" s="224" t="s">
        <v>16</v>
      </c>
      <c r="B582" s="214" t="s">
        <v>17</v>
      </c>
      <c r="C582" s="196" t="str">
        <f t="shared" si="26"/>
        <v>대구일과학고등학교</v>
      </c>
      <c r="D582" s="89">
        <v>8</v>
      </c>
      <c r="E582" s="92" t="s">
        <v>1149</v>
      </c>
      <c r="F582" s="80">
        <v>10</v>
      </c>
      <c r="G582" s="82"/>
      <c r="H582" s="204"/>
    </row>
    <row r="583" spans="1:8">
      <c r="A583" s="224" t="s">
        <v>16</v>
      </c>
      <c r="B583" s="214" t="s">
        <v>17</v>
      </c>
      <c r="C583" s="196" t="str">
        <f t="shared" si="26"/>
        <v>대구일과학고등학교</v>
      </c>
      <c r="D583" s="89">
        <v>9</v>
      </c>
      <c r="E583" s="92" t="s">
        <v>1150</v>
      </c>
      <c r="F583" s="80">
        <v>1810</v>
      </c>
      <c r="G583" s="82"/>
      <c r="H583" s="204"/>
    </row>
    <row r="584" spans="1:8">
      <c r="A584" s="224" t="s">
        <v>16</v>
      </c>
      <c r="B584" s="214" t="s">
        <v>17</v>
      </c>
      <c r="C584" s="196" t="str">
        <f t="shared" si="26"/>
        <v>대구일과학고등학교</v>
      </c>
      <c r="D584" s="89">
        <v>10</v>
      </c>
      <c r="E584" s="92" t="s">
        <v>901</v>
      </c>
      <c r="F584" s="80">
        <v>800</v>
      </c>
      <c r="G584" s="82"/>
      <c r="H584" s="204"/>
    </row>
    <row r="585" spans="1:8">
      <c r="A585" s="224" t="s">
        <v>16</v>
      </c>
      <c r="B585" s="214" t="s">
        <v>17</v>
      </c>
      <c r="C585" s="196" t="str">
        <f t="shared" si="26"/>
        <v>대구일과학고등학교</v>
      </c>
      <c r="D585" s="89">
        <v>11</v>
      </c>
      <c r="E585" s="92" t="s">
        <v>1151</v>
      </c>
      <c r="F585" s="80">
        <v>480</v>
      </c>
      <c r="G585" s="82"/>
      <c r="H585" s="204"/>
    </row>
    <row r="586" spans="1:8">
      <c r="A586" s="224" t="s">
        <v>16</v>
      </c>
      <c r="B586" s="214" t="s">
        <v>17</v>
      </c>
      <c r="C586" s="196" t="str">
        <f t="shared" si="26"/>
        <v>대구일과학고등학교</v>
      </c>
      <c r="D586" s="89">
        <v>12</v>
      </c>
      <c r="E586" s="92" t="s">
        <v>1152</v>
      </c>
      <c r="F586" s="80">
        <v>110</v>
      </c>
      <c r="G586" s="82"/>
      <c r="H586" s="204"/>
    </row>
    <row r="587" spans="1:8">
      <c r="A587" s="224" t="s">
        <v>16</v>
      </c>
      <c r="B587" s="214" t="s">
        <v>17</v>
      </c>
      <c r="C587" s="196" t="str">
        <f t="shared" si="26"/>
        <v>대구일과학고등학교</v>
      </c>
      <c r="D587" s="89">
        <v>13</v>
      </c>
      <c r="E587" s="92" t="s">
        <v>1153</v>
      </c>
      <c r="F587" s="80">
        <v>230</v>
      </c>
      <c r="G587" s="82"/>
      <c r="H587" s="204"/>
    </row>
    <row r="588" spans="1:8">
      <c r="A588" s="224" t="s">
        <v>16</v>
      </c>
      <c r="B588" s="214" t="s">
        <v>17</v>
      </c>
      <c r="C588" s="196" t="str">
        <f t="shared" si="26"/>
        <v>대구일과학고등학교</v>
      </c>
      <c r="D588" s="89">
        <v>14</v>
      </c>
      <c r="E588" s="92" t="s">
        <v>1095</v>
      </c>
      <c r="F588" s="80">
        <v>80</v>
      </c>
      <c r="G588" s="82"/>
      <c r="H588" s="204"/>
    </row>
    <row r="589" spans="1:8">
      <c r="A589" s="224" t="s">
        <v>16</v>
      </c>
      <c r="B589" s="214" t="s">
        <v>17</v>
      </c>
      <c r="C589" s="196" t="str">
        <f t="shared" si="26"/>
        <v>대구일과학고등학교</v>
      </c>
      <c r="D589" s="89">
        <v>15</v>
      </c>
      <c r="E589" s="92" t="s">
        <v>1154</v>
      </c>
      <c r="F589" s="80">
        <v>140</v>
      </c>
      <c r="G589" s="82"/>
      <c r="H589" s="204"/>
    </row>
    <row r="590" spans="1:8">
      <c r="A590" s="224" t="s">
        <v>16</v>
      </c>
      <c r="B590" s="214" t="s">
        <v>17</v>
      </c>
      <c r="C590" s="196" t="str">
        <f t="shared" si="26"/>
        <v>대구일과학고등학교</v>
      </c>
      <c r="D590" s="89">
        <v>16</v>
      </c>
      <c r="E590" s="92" t="s">
        <v>1155</v>
      </c>
      <c r="F590" s="80">
        <v>120</v>
      </c>
      <c r="G590" s="82"/>
      <c r="H590" s="204"/>
    </row>
    <row r="591" spans="1:8">
      <c r="A591" s="224" t="s">
        <v>16</v>
      </c>
      <c r="B591" s="214" t="s">
        <v>17</v>
      </c>
      <c r="C591" s="196" t="str">
        <f t="shared" si="26"/>
        <v>대구일과학고등학교</v>
      </c>
      <c r="D591" s="89">
        <v>17</v>
      </c>
      <c r="E591" s="92" t="s">
        <v>1156</v>
      </c>
      <c r="F591" s="80">
        <v>100</v>
      </c>
      <c r="G591" s="82"/>
      <c r="H591" s="204"/>
    </row>
    <row r="592" spans="1:8">
      <c r="A592" s="224" t="s">
        <v>16</v>
      </c>
      <c r="B592" s="214" t="s">
        <v>17</v>
      </c>
      <c r="C592" s="196" t="str">
        <f t="shared" si="26"/>
        <v>대구일과학고등학교</v>
      </c>
      <c r="D592" s="89">
        <v>18</v>
      </c>
      <c r="E592" s="92" t="s">
        <v>1157</v>
      </c>
      <c r="F592" s="80">
        <v>40</v>
      </c>
      <c r="G592" s="82"/>
      <c r="H592" s="204"/>
    </row>
    <row r="593" spans="1:8">
      <c r="A593" s="224" t="s">
        <v>16</v>
      </c>
      <c r="B593" s="214" t="s">
        <v>17</v>
      </c>
      <c r="C593" s="196" t="str">
        <f t="shared" si="26"/>
        <v>대구일과학고등학교</v>
      </c>
      <c r="D593" s="89">
        <v>19</v>
      </c>
      <c r="E593" s="92" t="s">
        <v>1158</v>
      </c>
      <c r="F593" s="80">
        <v>20</v>
      </c>
      <c r="G593" s="82"/>
      <c r="H593" s="204"/>
    </row>
    <row r="594" spans="1:8">
      <c r="A594" s="224" t="s">
        <v>16</v>
      </c>
      <c r="B594" s="214" t="s">
        <v>17</v>
      </c>
      <c r="C594" s="196" t="str">
        <f t="shared" si="26"/>
        <v>대구일과학고등학교</v>
      </c>
      <c r="D594" s="89">
        <v>20</v>
      </c>
      <c r="E594" s="92" t="s">
        <v>1159</v>
      </c>
      <c r="F594" s="80">
        <v>120</v>
      </c>
      <c r="G594" s="82"/>
      <c r="H594" s="204"/>
    </row>
    <row r="595" spans="1:8">
      <c r="A595" s="224" t="s">
        <v>16</v>
      </c>
      <c r="B595" s="214" t="s">
        <v>17</v>
      </c>
      <c r="C595" s="196" t="str">
        <f t="shared" si="26"/>
        <v>대구일과학고등학교</v>
      </c>
      <c r="D595" s="89">
        <v>21</v>
      </c>
      <c r="E595" s="92" t="s">
        <v>1160</v>
      </c>
      <c r="F595" s="80">
        <v>40</v>
      </c>
      <c r="G595" s="82"/>
      <c r="H595" s="204"/>
    </row>
    <row r="596" spans="1:8">
      <c r="A596" s="224" t="s">
        <v>16</v>
      </c>
      <c r="B596" s="214" t="s">
        <v>17</v>
      </c>
      <c r="C596" s="196" t="str">
        <f t="shared" si="26"/>
        <v>대구일과학고등학교</v>
      </c>
      <c r="D596" s="89">
        <v>22</v>
      </c>
      <c r="E596" s="92" t="s">
        <v>1161</v>
      </c>
      <c r="F596" s="80">
        <v>570</v>
      </c>
      <c r="G596" s="82"/>
      <c r="H596" s="204"/>
    </row>
    <row r="597" spans="1:8">
      <c r="A597" s="224" t="s">
        <v>16</v>
      </c>
      <c r="B597" s="214" t="s">
        <v>17</v>
      </c>
      <c r="C597" s="196" t="str">
        <f t="shared" si="26"/>
        <v>대구일과학고등학교</v>
      </c>
      <c r="D597" s="89">
        <v>23</v>
      </c>
      <c r="E597" s="92" t="s">
        <v>1162</v>
      </c>
      <c r="F597" s="80">
        <v>1000</v>
      </c>
      <c r="G597" s="82"/>
      <c r="H597" s="204"/>
    </row>
    <row r="598" spans="1:8">
      <c r="A598" s="224" t="s">
        <v>16</v>
      </c>
      <c r="B598" s="214" t="s">
        <v>17</v>
      </c>
      <c r="C598" s="196" t="str">
        <f t="shared" si="26"/>
        <v>대구일과학고등학교</v>
      </c>
      <c r="D598" s="89">
        <v>24</v>
      </c>
      <c r="E598" s="92" t="s">
        <v>1163</v>
      </c>
      <c r="F598" s="80">
        <v>30</v>
      </c>
      <c r="G598" s="82"/>
      <c r="H598" s="204"/>
    </row>
    <row r="599" spans="1:8">
      <c r="A599" s="224" t="s">
        <v>16</v>
      </c>
      <c r="B599" s="214" t="s">
        <v>17</v>
      </c>
      <c r="C599" s="196" t="str">
        <f t="shared" si="26"/>
        <v>대구일과학고등학교</v>
      </c>
      <c r="D599" s="89">
        <v>25</v>
      </c>
      <c r="E599" s="92" t="s">
        <v>1164</v>
      </c>
      <c r="F599" s="80">
        <v>120</v>
      </c>
      <c r="G599" s="82"/>
      <c r="H599" s="204"/>
    </row>
    <row r="600" spans="1:8">
      <c r="A600" s="224" t="s">
        <v>16</v>
      </c>
      <c r="B600" s="214" t="s">
        <v>17</v>
      </c>
      <c r="C600" s="196" t="str">
        <f t="shared" si="26"/>
        <v>대구일과학고등학교</v>
      </c>
      <c r="D600" s="89">
        <v>26</v>
      </c>
      <c r="E600" s="92" t="s">
        <v>1165</v>
      </c>
      <c r="F600" s="80">
        <v>120</v>
      </c>
      <c r="G600" s="82"/>
      <c r="H600" s="204"/>
    </row>
    <row r="601" spans="1:8">
      <c r="A601" s="224" t="s">
        <v>16</v>
      </c>
      <c r="B601" s="214" t="s">
        <v>17</v>
      </c>
      <c r="C601" s="196" t="str">
        <f t="shared" si="26"/>
        <v>대구일과학고등학교</v>
      </c>
      <c r="D601" s="89">
        <v>27</v>
      </c>
      <c r="E601" s="92" t="s">
        <v>1166</v>
      </c>
      <c r="F601" s="80">
        <v>110</v>
      </c>
      <c r="G601" s="82"/>
      <c r="H601" s="204"/>
    </row>
    <row r="602" spans="1:8">
      <c r="A602" s="224" t="s">
        <v>16</v>
      </c>
      <c r="B602" s="214" t="s">
        <v>17</v>
      </c>
      <c r="C602" s="196" t="str">
        <f t="shared" si="26"/>
        <v>대구일과학고등학교</v>
      </c>
      <c r="D602" s="89">
        <v>28</v>
      </c>
      <c r="E602" s="92" t="s">
        <v>1167</v>
      </c>
      <c r="F602" s="80">
        <v>140</v>
      </c>
      <c r="G602" s="82"/>
      <c r="H602" s="204"/>
    </row>
    <row r="603" spans="1:8">
      <c r="A603" s="224" t="s">
        <v>16</v>
      </c>
      <c r="B603" s="214" t="s">
        <v>17</v>
      </c>
      <c r="C603" s="196" t="str">
        <f t="shared" si="26"/>
        <v>대구일과학고등학교</v>
      </c>
      <c r="D603" s="89">
        <v>29</v>
      </c>
      <c r="E603" s="92" t="s">
        <v>1168</v>
      </c>
      <c r="F603" s="80">
        <v>170</v>
      </c>
      <c r="G603" s="82"/>
      <c r="H603" s="204"/>
    </row>
    <row r="604" spans="1:8">
      <c r="A604" s="224" t="s">
        <v>16</v>
      </c>
      <c r="B604" s="214" t="s">
        <v>17</v>
      </c>
      <c r="C604" s="196" t="str">
        <f t="shared" si="26"/>
        <v>대구일과학고등학교</v>
      </c>
      <c r="D604" s="89">
        <v>30</v>
      </c>
      <c r="E604" s="92" t="s">
        <v>1169</v>
      </c>
      <c r="F604" s="80">
        <v>90</v>
      </c>
      <c r="G604" s="82"/>
      <c r="H604" s="204"/>
    </row>
    <row r="605" spans="1:8">
      <c r="A605" s="224" t="s">
        <v>16</v>
      </c>
      <c r="B605" s="214" t="s">
        <v>17</v>
      </c>
      <c r="C605" s="196" t="str">
        <f t="shared" si="26"/>
        <v>대구일과학고등학교</v>
      </c>
      <c r="D605" s="89">
        <v>31</v>
      </c>
      <c r="E605" s="92" t="s">
        <v>1170</v>
      </c>
      <c r="F605" s="80">
        <v>110</v>
      </c>
      <c r="G605" s="82"/>
      <c r="H605" s="204"/>
    </row>
    <row r="606" spans="1:8">
      <c r="A606" s="224" t="s">
        <v>16</v>
      </c>
      <c r="B606" s="214" t="s">
        <v>17</v>
      </c>
      <c r="C606" s="196" t="str">
        <f t="shared" si="26"/>
        <v>대구일과학고등학교</v>
      </c>
      <c r="D606" s="89">
        <v>32</v>
      </c>
      <c r="E606" s="92" t="s">
        <v>1171</v>
      </c>
      <c r="F606" s="80">
        <v>1200</v>
      </c>
      <c r="G606" s="82"/>
      <c r="H606" s="204"/>
    </row>
    <row r="607" spans="1:8">
      <c r="A607" s="224" t="s">
        <v>16</v>
      </c>
      <c r="B607" s="214" t="s">
        <v>17</v>
      </c>
      <c r="C607" s="196" t="str">
        <f t="shared" si="26"/>
        <v>대구일과학고등학교</v>
      </c>
      <c r="D607" s="89">
        <v>33</v>
      </c>
      <c r="E607" s="92" t="s">
        <v>1172</v>
      </c>
      <c r="F607" s="80">
        <v>880</v>
      </c>
      <c r="G607" s="82"/>
      <c r="H607" s="204"/>
    </row>
    <row r="608" spans="1:8">
      <c r="A608" s="224" t="s">
        <v>16</v>
      </c>
      <c r="B608" s="214" t="s">
        <v>17</v>
      </c>
      <c r="C608" s="196" t="str">
        <f t="shared" ref="C608:C638" si="27">C607</f>
        <v>대구일과학고등학교</v>
      </c>
      <c r="D608" s="89">
        <v>34</v>
      </c>
      <c r="E608" s="92" t="s">
        <v>1173</v>
      </c>
      <c r="F608" s="80">
        <v>730</v>
      </c>
      <c r="G608" s="82"/>
      <c r="H608" s="204"/>
    </row>
    <row r="609" spans="1:8">
      <c r="A609" s="224" t="s">
        <v>16</v>
      </c>
      <c r="B609" s="214" t="s">
        <v>17</v>
      </c>
      <c r="C609" s="196" t="str">
        <f t="shared" si="27"/>
        <v>대구일과학고등학교</v>
      </c>
      <c r="D609" s="89">
        <v>35</v>
      </c>
      <c r="E609" s="92" t="s">
        <v>1174</v>
      </c>
      <c r="F609" s="80">
        <v>60</v>
      </c>
      <c r="G609" s="82"/>
      <c r="H609" s="204"/>
    </row>
    <row r="610" spans="1:8">
      <c r="A610" s="224" t="s">
        <v>16</v>
      </c>
      <c r="B610" s="214" t="s">
        <v>17</v>
      </c>
      <c r="C610" s="196" t="str">
        <f t="shared" si="27"/>
        <v>대구일과학고등학교</v>
      </c>
      <c r="D610" s="89">
        <v>36</v>
      </c>
      <c r="E610" s="92" t="s">
        <v>1175</v>
      </c>
      <c r="F610" s="80">
        <v>110</v>
      </c>
      <c r="G610" s="82"/>
      <c r="H610" s="204"/>
    </row>
    <row r="611" spans="1:8">
      <c r="A611" s="224" t="s">
        <v>16</v>
      </c>
      <c r="B611" s="214" t="s">
        <v>17</v>
      </c>
      <c r="C611" s="196" t="str">
        <f t="shared" si="27"/>
        <v>대구일과학고등학교</v>
      </c>
      <c r="D611" s="89">
        <v>37</v>
      </c>
      <c r="E611" s="92" t="s">
        <v>893</v>
      </c>
      <c r="F611" s="80">
        <v>1500</v>
      </c>
      <c r="G611" s="82"/>
      <c r="H611" s="204"/>
    </row>
    <row r="612" spans="1:8">
      <c r="A612" s="224" t="s">
        <v>16</v>
      </c>
      <c r="B612" s="214" t="s">
        <v>17</v>
      </c>
      <c r="C612" s="196" t="str">
        <f t="shared" si="27"/>
        <v>대구일과학고등학교</v>
      </c>
      <c r="D612" s="89">
        <v>38</v>
      </c>
      <c r="E612" s="92" t="s">
        <v>1176</v>
      </c>
      <c r="F612" s="80">
        <v>850</v>
      </c>
      <c r="G612" s="82"/>
      <c r="H612" s="204"/>
    </row>
    <row r="613" spans="1:8">
      <c r="A613" s="224" t="s">
        <v>16</v>
      </c>
      <c r="B613" s="214" t="s">
        <v>17</v>
      </c>
      <c r="C613" s="196" t="str">
        <f t="shared" si="27"/>
        <v>대구일과학고등학교</v>
      </c>
      <c r="D613" s="89">
        <v>39</v>
      </c>
      <c r="E613" s="92" t="s">
        <v>1177</v>
      </c>
      <c r="F613" s="80">
        <v>700</v>
      </c>
      <c r="G613" s="82"/>
      <c r="H613" s="204"/>
    </row>
    <row r="614" spans="1:8">
      <c r="A614" s="224" t="s">
        <v>16</v>
      </c>
      <c r="B614" s="214" t="s">
        <v>17</v>
      </c>
      <c r="C614" s="196" t="str">
        <f t="shared" si="27"/>
        <v>대구일과학고등학교</v>
      </c>
      <c r="D614" s="89">
        <v>40</v>
      </c>
      <c r="E614" s="92" t="s">
        <v>1178</v>
      </c>
      <c r="F614" s="80">
        <v>140</v>
      </c>
      <c r="G614" s="82"/>
      <c r="H614" s="204"/>
    </row>
    <row r="615" spans="1:8">
      <c r="A615" s="224" t="s">
        <v>16</v>
      </c>
      <c r="B615" s="214" t="s">
        <v>17</v>
      </c>
      <c r="C615" s="196" t="str">
        <f t="shared" si="27"/>
        <v>대구일과학고등학교</v>
      </c>
      <c r="D615" s="89">
        <v>41</v>
      </c>
      <c r="E615" s="92" t="s">
        <v>1179</v>
      </c>
      <c r="F615" s="80">
        <v>170</v>
      </c>
      <c r="G615" s="82"/>
      <c r="H615" s="204"/>
    </row>
    <row r="616" spans="1:8">
      <c r="A616" s="224" t="s">
        <v>16</v>
      </c>
      <c r="B616" s="214" t="s">
        <v>17</v>
      </c>
      <c r="C616" s="196" t="str">
        <f t="shared" si="27"/>
        <v>대구일과학고등학교</v>
      </c>
      <c r="D616" s="89">
        <v>42</v>
      </c>
      <c r="E616" s="92" t="s">
        <v>1180</v>
      </c>
      <c r="F616" s="80">
        <v>100</v>
      </c>
      <c r="G616" s="82"/>
      <c r="H616" s="204"/>
    </row>
    <row r="617" spans="1:8">
      <c r="A617" s="224" t="s">
        <v>16</v>
      </c>
      <c r="B617" s="214" t="s">
        <v>17</v>
      </c>
      <c r="C617" s="196" t="str">
        <f t="shared" si="27"/>
        <v>대구일과학고등학교</v>
      </c>
      <c r="D617" s="89">
        <v>43</v>
      </c>
      <c r="E617" s="92" t="s">
        <v>1181</v>
      </c>
      <c r="F617" s="80">
        <v>1170</v>
      </c>
      <c r="G617" s="82"/>
      <c r="H617" s="204"/>
    </row>
    <row r="618" spans="1:8">
      <c r="A618" s="224" t="s">
        <v>16</v>
      </c>
      <c r="B618" s="214" t="s">
        <v>17</v>
      </c>
      <c r="C618" s="196" t="str">
        <f t="shared" si="27"/>
        <v>대구일과학고등학교</v>
      </c>
      <c r="D618" s="89">
        <v>44</v>
      </c>
      <c r="E618" s="92" t="s">
        <v>1182</v>
      </c>
      <c r="F618" s="80">
        <v>970</v>
      </c>
      <c r="G618" s="82"/>
      <c r="H618" s="204"/>
    </row>
    <row r="619" spans="1:8">
      <c r="A619" s="224" t="s">
        <v>16</v>
      </c>
      <c r="B619" s="214" t="s">
        <v>17</v>
      </c>
      <c r="C619" s="196" t="str">
        <f t="shared" si="27"/>
        <v>대구일과학고등학교</v>
      </c>
      <c r="D619" s="89">
        <v>45</v>
      </c>
      <c r="E619" s="92" t="s">
        <v>1183</v>
      </c>
      <c r="F619" s="80">
        <v>560</v>
      </c>
      <c r="G619" s="82"/>
      <c r="H619" s="204"/>
    </row>
    <row r="620" spans="1:8">
      <c r="A620" s="224" t="s">
        <v>16</v>
      </c>
      <c r="B620" s="214" t="s">
        <v>17</v>
      </c>
      <c r="C620" s="196" t="str">
        <f t="shared" si="27"/>
        <v>대구일과학고등학교</v>
      </c>
      <c r="D620" s="89">
        <v>46</v>
      </c>
      <c r="E620" s="92" t="s">
        <v>1015</v>
      </c>
      <c r="F620" s="80">
        <v>150</v>
      </c>
      <c r="G620" s="82"/>
      <c r="H620" s="204"/>
    </row>
    <row r="621" spans="1:8">
      <c r="A621" s="224" t="s">
        <v>16</v>
      </c>
      <c r="B621" s="214" t="s">
        <v>17</v>
      </c>
      <c r="C621" s="196" t="str">
        <f t="shared" si="27"/>
        <v>대구일과학고등학교</v>
      </c>
      <c r="D621" s="89">
        <v>47</v>
      </c>
      <c r="E621" s="92" t="s">
        <v>1184</v>
      </c>
      <c r="F621" s="80">
        <v>170</v>
      </c>
      <c r="G621" s="82"/>
      <c r="H621" s="204"/>
    </row>
    <row r="622" spans="1:8">
      <c r="A622" s="224" t="s">
        <v>16</v>
      </c>
      <c r="B622" s="214" t="s">
        <v>17</v>
      </c>
      <c r="C622" s="196" t="str">
        <f t="shared" si="27"/>
        <v>대구일과학고등학교</v>
      </c>
      <c r="D622" s="89">
        <v>48</v>
      </c>
      <c r="E622" s="92" t="s">
        <v>1185</v>
      </c>
      <c r="F622" s="80">
        <v>570</v>
      </c>
      <c r="G622" s="82"/>
      <c r="H622" s="204"/>
    </row>
    <row r="623" spans="1:8">
      <c r="A623" s="224" t="s">
        <v>16</v>
      </c>
      <c r="B623" s="214" t="s">
        <v>17</v>
      </c>
      <c r="C623" s="196" t="str">
        <f t="shared" si="27"/>
        <v>대구일과학고등학교</v>
      </c>
      <c r="D623" s="89">
        <v>49</v>
      </c>
      <c r="E623" s="92" t="s">
        <v>2421</v>
      </c>
      <c r="F623" s="80">
        <v>800</v>
      </c>
      <c r="G623" s="82"/>
      <c r="H623" s="204"/>
    </row>
    <row r="624" spans="1:8">
      <c r="A624" s="224" t="s">
        <v>16</v>
      </c>
      <c r="B624" s="214" t="s">
        <v>17</v>
      </c>
      <c r="C624" s="196" t="str">
        <f t="shared" si="27"/>
        <v>대구일과학고등학교</v>
      </c>
      <c r="D624" s="89">
        <v>50</v>
      </c>
      <c r="E624" s="92" t="s">
        <v>1186</v>
      </c>
      <c r="F624" s="80">
        <v>660</v>
      </c>
      <c r="G624" s="82"/>
      <c r="H624" s="204"/>
    </row>
    <row r="625" spans="1:8">
      <c r="A625" s="224" t="s">
        <v>16</v>
      </c>
      <c r="B625" s="214" t="s">
        <v>17</v>
      </c>
      <c r="C625" s="196" t="str">
        <f t="shared" si="27"/>
        <v>대구일과학고등학교</v>
      </c>
      <c r="D625" s="89">
        <v>51</v>
      </c>
      <c r="E625" s="92" t="s">
        <v>1187</v>
      </c>
      <c r="F625" s="80">
        <v>720</v>
      </c>
      <c r="G625" s="82"/>
      <c r="H625" s="204"/>
    </row>
    <row r="626" spans="1:8">
      <c r="A626" s="224" t="s">
        <v>16</v>
      </c>
      <c r="B626" s="214" t="s">
        <v>17</v>
      </c>
      <c r="C626" s="196" t="str">
        <f t="shared" si="27"/>
        <v>대구일과학고등학교</v>
      </c>
      <c r="D626" s="89">
        <v>52</v>
      </c>
      <c r="E626" s="92" t="s">
        <v>1188</v>
      </c>
      <c r="F626" s="80">
        <v>110</v>
      </c>
      <c r="G626" s="82"/>
      <c r="H626" s="204"/>
    </row>
    <row r="627" spans="1:8">
      <c r="A627" s="224" t="s">
        <v>16</v>
      </c>
      <c r="B627" s="214" t="s">
        <v>17</v>
      </c>
      <c r="C627" s="196" t="str">
        <f t="shared" si="27"/>
        <v>대구일과학고등학교</v>
      </c>
      <c r="D627" s="89">
        <v>53</v>
      </c>
      <c r="E627" s="92" t="s">
        <v>1189</v>
      </c>
      <c r="F627" s="80">
        <v>570</v>
      </c>
      <c r="G627" s="82"/>
      <c r="H627" s="204"/>
    </row>
    <row r="628" spans="1:8">
      <c r="A628" s="224" t="s">
        <v>16</v>
      </c>
      <c r="B628" s="214" t="s">
        <v>17</v>
      </c>
      <c r="C628" s="196" t="str">
        <f t="shared" si="27"/>
        <v>대구일과학고등학교</v>
      </c>
      <c r="D628" s="89">
        <v>54</v>
      </c>
      <c r="E628" s="92" t="s">
        <v>1190</v>
      </c>
      <c r="F628" s="80">
        <v>50</v>
      </c>
      <c r="G628" s="82"/>
      <c r="H628" s="204"/>
    </row>
    <row r="629" spans="1:8">
      <c r="A629" s="224" t="s">
        <v>16</v>
      </c>
      <c r="B629" s="214" t="s">
        <v>17</v>
      </c>
      <c r="C629" s="196" t="str">
        <f t="shared" si="27"/>
        <v>대구일과학고등학교</v>
      </c>
      <c r="D629" s="89">
        <v>55</v>
      </c>
      <c r="E629" s="92" t="s">
        <v>1191</v>
      </c>
      <c r="F629" s="80">
        <v>230</v>
      </c>
      <c r="G629" s="82"/>
      <c r="H629" s="204"/>
    </row>
    <row r="630" spans="1:8">
      <c r="A630" s="224" t="s">
        <v>16</v>
      </c>
      <c r="B630" s="214" t="s">
        <v>17</v>
      </c>
      <c r="C630" s="196" t="str">
        <f t="shared" si="27"/>
        <v>대구일과학고등학교</v>
      </c>
      <c r="D630" s="89">
        <v>56</v>
      </c>
      <c r="E630" s="92" t="s">
        <v>1192</v>
      </c>
      <c r="F630" s="80">
        <v>600</v>
      </c>
      <c r="G630" s="82"/>
      <c r="H630" s="204"/>
    </row>
    <row r="631" spans="1:8">
      <c r="A631" s="224" t="s">
        <v>16</v>
      </c>
      <c r="B631" s="214" t="s">
        <v>17</v>
      </c>
      <c r="C631" s="196" t="str">
        <f t="shared" si="27"/>
        <v>대구일과학고등학교</v>
      </c>
      <c r="D631" s="89">
        <v>57</v>
      </c>
      <c r="E631" s="92" t="s">
        <v>1193</v>
      </c>
      <c r="F631" s="80">
        <v>2120</v>
      </c>
      <c r="G631" s="82"/>
      <c r="H631" s="204"/>
    </row>
    <row r="632" spans="1:8">
      <c r="A632" s="224" t="s">
        <v>16</v>
      </c>
      <c r="B632" s="214" t="s">
        <v>17</v>
      </c>
      <c r="C632" s="196" t="str">
        <f t="shared" si="27"/>
        <v>대구일과학고등학교</v>
      </c>
      <c r="D632" s="89">
        <v>58</v>
      </c>
      <c r="E632" s="92" t="s">
        <v>1089</v>
      </c>
      <c r="F632" s="80">
        <v>160</v>
      </c>
      <c r="G632" s="82"/>
      <c r="H632" s="204"/>
    </row>
    <row r="633" spans="1:8">
      <c r="A633" s="224" t="s">
        <v>16</v>
      </c>
      <c r="B633" s="214" t="s">
        <v>17</v>
      </c>
      <c r="C633" s="196" t="str">
        <f t="shared" si="27"/>
        <v>대구일과학고등학교</v>
      </c>
      <c r="D633" s="89">
        <v>59</v>
      </c>
      <c r="E633" s="92" t="s">
        <v>1194</v>
      </c>
      <c r="F633" s="80">
        <v>590</v>
      </c>
      <c r="G633" s="82"/>
      <c r="H633" s="204"/>
    </row>
    <row r="634" spans="1:8">
      <c r="A634" s="224" t="s">
        <v>16</v>
      </c>
      <c r="B634" s="214" t="s">
        <v>17</v>
      </c>
      <c r="C634" s="196" t="str">
        <f t="shared" si="27"/>
        <v>대구일과학고등학교</v>
      </c>
      <c r="D634" s="89">
        <v>60</v>
      </c>
      <c r="E634" s="92" t="s">
        <v>1195</v>
      </c>
      <c r="F634" s="80">
        <v>600</v>
      </c>
      <c r="G634" s="82"/>
      <c r="H634" s="204"/>
    </row>
    <row r="635" spans="1:8">
      <c r="A635" s="224" t="s">
        <v>16</v>
      </c>
      <c r="B635" s="214" t="s">
        <v>17</v>
      </c>
      <c r="C635" s="196" t="str">
        <f t="shared" si="27"/>
        <v>대구일과학고등학교</v>
      </c>
      <c r="D635" s="89">
        <v>61</v>
      </c>
      <c r="E635" s="92" t="s">
        <v>1196</v>
      </c>
      <c r="F635" s="80">
        <v>140</v>
      </c>
      <c r="G635" s="82"/>
      <c r="H635" s="204"/>
    </row>
    <row r="636" spans="1:8">
      <c r="A636" s="224" t="s">
        <v>16</v>
      </c>
      <c r="B636" s="214" t="s">
        <v>17</v>
      </c>
      <c r="C636" s="196" t="str">
        <f t="shared" si="27"/>
        <v>대구일과학고등학교</v>
      </c>
      <c r="D636" s="89">
        <v>62</v>
      </c>
      <c r="E636" s="92" t="s">
        <v>1197</v>
      </c>
      <c r="F636" s="80">
        <v>400</v>
      </c>
      <c r="G636" s="82"/>
      <c r="H636" s="204"/>
    </row>
    <row r="637" spans="1:8">
      <c r="A637" s="224" t="s">
        <v>16</v>
      </c>
      <c r="B637" s="214" t="s">
        <v>17</v>
      </c>
      <c r="C637" s="196" t="str">
        <f t="shared" si="27"/>
        <v>대구일과학고등학교</v>
      </c>
      <c r="D637" s="89">
        <v>63</v>
      </c>
      <c r="E637" s="92" t="s">
        <v>1198</v>
      </c>
      <c r="F637" s="80">
        <v>600</v>
      </c>
      <c r="G637" s="82"/>
      <c r="H637" s="204"/>
    </row>
    <row r="638" spans="1:8" ht="21" thickBot="1">
      <c r="A638" s="227" t="s">
        <v>16</v>
      </c>
      <c r="B638" s="217" t="s">
        <v>17</v>
      </c>
      <c r="C638" s="202" t="str">
        <f t="shared" si="27"/>
        <v>대구일과학고등학교</v>
      </c>
      <c r="D638" s="95">
        <v>64</v>
      </c>
      <c r="E638" s="129" t="s">
        <v>801</v>
      </c>
      <c r="F638" s="130">
        <v>3800</v>
      </c>
      <c r="G638" s="131"/>
      <c r="H638" s="205"/>
    </row>
    <row r="639" spans="1:8">
      <c r="A639" s="223" t="s">
        <v>16</v>
      </c>
      <c r="B639" s="213" t="s">
        <v>17</v>
      </c>
      <c r="C639" s="195" t="s">
        <v>140</v>
      </c>
      <c r="D639" s="134">
        <v>1</v>
      </c>
      <c r="E639" s="135" t="s">
        <v>1199</v>
      </c>
      <c r="F639" s="136">
        <v>13000</v>
      </c>
      <c r="G639" s="114"/>
      <c r="H639" s="206">
        <f>SUMIF(C:C,"대륜고등학교",F:F)</f>
        <v>87923</v>
      </c>
    </row>
    <row r="640" spans="1:8">
      <c r="A640" s="224" t="s">
        <v>16</v>
      </c>
      <c r="B640" s="214" t="s">
        <v>17</v>
      </c>
      <c r="C640" s="196" t="str">
        <f t="shared" ref="C640:C681" si="28">C639</f>
        <v>대륜고등학교</v>
      </c>
      <c r="D640" s="89">
        <v>2</v>
      </c>
      <c r="E640" s="92" t="s">
        <v>1200</v>
      </c>
      <c r="F640" s="80">
        <v>1820</v>
      </c>
      <c r="G640" s="82"/>
      <c r="H640" s="204"/>
    </row>
    <row r="641" spans="1:8">
      <c r="A641" s="224" t="s">
        <v>16</v>
      </c>
      <c r="B641" s="214" t="s">
        <v>17</v>
      </c>
      <c r="C641" s="196" t="str">
        <f t="shared" si="28"/>
        <v>대륜고등학교</v>
      </c>
      <c r="D641" s="89">
        <v>3</v>
      </c>
      <c r="E641" s="92" t="s">
        <v>1201</v>
      </c>
      <c r="F641" s="80">
        <v>1800</v>
      </c>
      <c r="G641" s="82"/>
      <c r="H641" s="204"/>
    </row>
    <row r="642" spans="1:8">
      <c r="A642" s="224" t="s">
        <v>16</v>
      </c>
      <c r="B642" s="214" t="s">
        <v>17</v>
      </c>
      <c r="C642" s="196" t="str">
        <f t="shared" si="28"/>
        <v>대륜고등학교</v>
      </c>
      <c r="D642" s="89">
        <v>4</v>
      </c>
      <c r="E642" s="92" t="s">
        <v>1202</v>
      </c>
      <c r="F642" s="80">
        <v>4000</v>
      </c>
      <c r="G642" s="82"/>
      <c r="H642" s="204"/>
    </row>
    <row r="643" spans="1:8">
      <c r="A643" s="224" t="s">
        <v>16</v>
      </c>
      <c r="B643" s="214" t="s">
        <v>17</v>
      </c>
      <c r="C643" s="196" t="str">
        <f t="shared" si="28"/>
        <v>대륜고등학교</v>
      </c>
      <c r="D643" s="89">
        <v>5</v>
      </c>
      <c r="E643" s="92" t="s">
        <v>1203</v>
      </c>
      <c r="F643" s="80">
        <v>13000</v>
      </c>
      <c r="G643" s="82"/>
      <c r="H643" s="204"/>
    </row>
    <row r="644" spans="1:8">
      <c r="A644" s="224" t="s">
        <v>16</v>
      </c>
      <c r="B644" s="214" t="s">
        <v>17</v>
      </c>
      <c r="C644" s="196" t="str">
        <f t="shared" si="28"/>
        <v>대륜고등학교</v>
      </c>
      <c r="D644" s="89">
        <v>6</v>
      </c>
      <c r="E644" s="92" t="s">
        <v>1204</v>
      </c>
      <c r="F644" s="80">
        <v>4750</v>
      </c>
      <c r="G644" s="82"/>
      <c r="H644" s="204"/>
    </row>
    <row r="645" spans="1:8">
      <c r="A645" s="224" t="s">
        <v>16</v>
      </c>
      <c r="B645" s="214" t="s">
        <v>17</v>
      </c>
      <c r="C645" s="196" t="str">
        <f t="shared" si="28"/>
        <v>대륜고등학교</v>
      </c>
      <c r="D645" s="89">
        <v>7</v>
      </c>
      <c r="E645" s="92" t="s">
        <v>1205</v>
      </c>
      <c r="F645" s="80">
        <v>10500</v>
      </c>
      <c r="G645" s="82"/>
      <c r="H645" s="204"/>
    </row>
    <row r="646" spans="1:8">
      <c r="A646" s="224" t="s">
        <v>16</v>
      </c>
      <c r="B646" s="214" t="s">
        <v>17</v>
      </c>
      <c r="C646" s="196" t="str">
        <f t="shared" si="28"/>
        <v>대륜고등학교</v>
      </c>
      <c r="D646" s="89">
        <v>8</v>
      </c>
      <c r="E646" s="92" t="s">
        <v>1097</v>
      </c>
      <c r="F646" s="80">
        <v>11000</v>
      </c>
      <c r="G646" s="82"/>
      <c r="H646" s="204"/>
    </row>
    <row r="647" spans="1:8">
      <c r="A647" s="224" t="s">
        <v>16</v>
      </c>
      <c r="B647" s="214" t="s">
        <v>17</v>
      </c>
      <c r="C647" s="196" t="str">
        <f t="shared" si="28"/>
        <v>대륜고등학교</v>
      </c>
      <c r="D647" s="89">
        <v>9</v>
      </c>
      <c r="E647" s="92" t="s">
        <v>846</v>
      </c>
      <c r="F647" s="80">
        <v>800</v>
      </c>
      <c r="G647" s="82"/>
      <c r="H647" s="204"/>
    </row>
    <row r="648" spans="1:8">
      <c r="A648" s="224" t="s">
        <v>16</v>
      </c>
      <c r="B648" s="214" t="s">
        <v>17</v>
      </c>
      <c r="C648" s="196" t="str">
        <f t="shared" si="28"/>
        <v>대륜고등학교</v>
      </c>
      <c r="D648" s="89">
        <v>10</v>
      </c>
      <c r="E648" s="92" t="s">
        <v>1206</v>
      </c>
      <c r="F648" s="80">
        <v>1000</v>
      </c>
      <c r="G648" s="82"/>
      <c r="H648" s="204"/>
    </row>
    <row r="649" spans="1:8">
      <c r="A649" s="224" t="s">
        <v>16</v>
      </c>
      <c r="B649" s="214" t="s">
        <v>17</v>
      </c>
      <c r="C649" s="196" t="str">
        <f t="shared" si="28"/>
        <v>대륜고등학교</v>
      </c>
      <c r="D649" s="89">
        <v>11</v>
      </c>
      <c r="E649" s="92" t="s">
        <v>1207</v>
      </c>
      <c r="F649" s="80">
        <v>1000</v>
      </c>
      <c r="G649" s="82"/>
      <c r="H649" s="204"/>
    </row>
    <row r="650" spans="1:8">
      <c r="A650" s="224" t="s">
        <v>16</v>
      </c>
      <c r="B650" s="214" t="s">
        <v>17</v>
      </c>
      <c r="C650" s="196" t="str">
        <f t="shared" si="28"/>
        <v>대륜고등학교</v>
      </c>
      <c r="D650" s="89">
        <v>12</v>
      </c>
      <c r="E650" s="92" t="s">
        <v>2422</v>
      </c>
      <c r="F650" s="80">
        <v>123</v>
      </c>
      <c r="G650" s="82"/>
      <c r="H650" s="204"/>
    </row>
    <row r="651" spans="1:8">
      <c r="A651" s="224" t="s">
        <v>16</v>
      </c>
      <c r="B651" s="214" t="s">
        <v>17</v>
      </c>
      <c r="C651" s="196" t="str">
        <f t="shared" si="28"/>
        <v>대륜고등학교</v>
      </c>
      <c r="D651" s="89">
        <v>13</v>
      </c>
      <c r="E651" s="92" t="s">
        <v>1208</v>
      </c>
      <c r="F651" s="80">
        <v>3000</v>
      </c>
      <c r="G651" s="82"/>
      <c r="H651" s="204"/>
    </row>
    <row r="652" spans="1:8">
      <c r="A652" s="224" t="s">
        <v>16</v>
      </c>
      <c r="B652" s="214" t="s">
        <v>17</v>
      </c>
      <c r="C652" s="196" t="str">
        <f t="shared" si="28"/>
        <v>대륜고등학교</v>
      </c>
      <c r="D652" s="89">
        <v>14</v>
      </c>
      <c r="E652" s="92" t="s">
        <v>877</v>
      </c>
      <c r="F652" s="80">
        <v>7000</v>
      </c>
      <c r="G652" s="82"/>
      <c r="H652" s="204"/>
    </row>
    <row r="653" spans="1:8">
      <c r="A653" s="224" t="s">
        <v>16</v>
      </c>
      <c r="B653" s="214" t="s">
        <v>17</v>
      </c>
      <c r="C653" s="196" t="str">
        <f t="shared" si="28"/>
        <v>대륜고등학교</v>
      </c>
      <c r="D653" s="89">
        <v>15</v>
      </c>
      <c r="E653" s="92" t="s">
        <v>871</v>
      </c>
      <c r="F653" s="80">
        <v>1600</v>
      </c>
      <c r="G653" s="82"/>
      <c r="H653" s="204"/>
    </row>
    <row r="654" spans="1:8">
      <c r="A654" s="224" t="s">
        <v>16</v>
      </c>
      <c r="B654" s="214" t="s">
        <v>17</v>
      </c>
      <c r="C654" s="196" t="str">
        <f t="shared" si="28"/>
        <v>대륜고등학교</v>
      </c>
      <c r="D654" s="89">
        <v>16</v>
      </c>
      <c r="E654" s="92" t="s">
        <v>818</v>
      </c>
      <c r="F654" s="80">
        <v>140</v>
      </c>
      <c r="G654" s="82"/>
      <c r="H654" s="204"/>
    </row>
    <row r="655" spans="1:8">
      <c r="A655" s="224" t="s">
        <v>16</v>
      </c>
      <c r="B655" s="214" t="s">
        <v>17</v>
      </c>
      <c r="C655" s="196" t="str">
        <f t="shared" si="28"/>
        <v>대륜고등학교</v>
      </c>
      <c r="D655" s="89">
        <v>17</v>
      </c>
      <c r="E655" s="92" t="s">
        <v>786</v>
      </c>
      <c r="F655" s="80">
        <v>500</v>
      </c>
      <c r="G655" s="82"/>
      <c r="H655" s="204"/>
    </row>
    <row r="656" spans="1:8">
      <c r="A656" s="224" t="s">
        <v>16</v>
      </c>
      <c r="B656" s="214" t="s">
        <v>17</v>
      </c>
      <c r="C656" s="196" t="str">
        <f t="shared" si="28"/>
        <v>대륜고등학교</v>
      </c>
      <c r="D656" s="89">
        <v>18</v>
      </c>
      <c r="E656" s="92" t="s">
        <v>1209</v>
      </c>
      <c r="F656" s="80">
        <v>500</v>
      </c>
      <c r="G656" s="82"/>
      <c r="H656" s="204"/>
    </row>
    <row r="657" spans="1:8">
      <c r="A657" s="224" t="s">
        <v>16</v>
      </c>
      <c r="B657" s="214" t="s">
        <v>17</v>
      </c>
      <c r="C657" s="196" t="str">
        <f t="shared" si="28"/>
        <v>대륜고등학교</v>
      </c>
      <c r="D657" s="89">
        <v>19</v>
      </c>
      <c r="E657" s="92" t="s">
        <v>1210</v>
      </c>
      <c r="F657" s="80">
        <v>129</v>
      </c>
      <c r="G657" s="82"/>
      <c r="H657" s="204"/>
    </row>
    <row r="658" spans="1:8">
      <c r="A658" s="224" t="s">
        <v>16</v>
      </c>
      <c r="B658" s="214" t="s">
        <v>17</v>
      </c>
      <c r="C658" s="196" t="str">
        <f t="shared" si="28"/>
        <v>대륜고등학교</v>
      </c>
      <c r="D658" s="89">
        <v>20</v>
      </c>
      <c r="E658" s="92" t="s">
        <v>857</v>
      </c>
      <c r="F658" s="80">
        <v>181</v>
      </c>
      <c r="G658" s="82"/>
      <c r="H658" s="204"/>
    </row>
    <row r="659" spans="1:8">
      <c r="A659" s="224" t="s">
        <v>16</v>
      </c>
      <c r="B659" s="214" t="s">
        <v>17</v>
      </c>
      <c r="C659" s="196" t="str">
        <f t="shared" si="28"/>
        <v>대륜고등학교</v>
      </c>
      <c r="D659" s="89">
        <v>21</v>
      </c>
      <c r="E659" s="92" t="s">
        <v>1211</v>
      </c>
      <c r="F659" s="80">
        <v>125</v>
      </c>
      <c r="G659" s="82"/>
      <c r="H659" s="204"/>
    </row>
    <row r="660" spans="1:8">
      <c r="A660" s="224" t="s">
        <v>16</v>
      </c>
      <c r="B660" s="214" t="s">
        <v>17</v>
      </c>
      <c r="C660" s="196" t="str">
        <f t="shared" si="28"/>
        <v>대륜고등학교</v>
      </c>
      <c r="D660" s="89">
        <v>22</v>
      </c>
      <c r="E660" s="92" t="s">
        <v>1212</v>
      </c>
      <c r="F660" s="80">
        <v>100</v>
      </c>
      <c r="G660" s="82"/>
      <c r="H660" s="204"/>
    </row>
    <row r="661" spans="1:8">
      <c r="A661" s="224" t="s">
        <v>16</v>
      </c>
      <c r="B661" s="214" t="s">
        <v>17</v>
      </c>
      <c r="C661" s="196" t="str">
        <f t="shared" si="28"/>
        <v>대륜고등학교</v>
      </c>
      <c r="D661" s="89">
        <v>23</v>
      </c>
      <c r="E661" s="92" t="s">
        <v>1213</v>
      </c>
      <c r="F661" s="80">
        <v>450</v>
      </c>
      <c r="G661" s="82"/>
      <c r="H661" s="204"/>
    </row>
    <row r="662" spans="1:8">
      <c r="A662" s="224" t="s">
        <v>16</v>
      </c>
      <c r="B662" s="214" t="s">
        <v>17</v>
      </c>
      <c r="C662" s="196" t="str">
        <f t="shared" si="28"/>
        <v>대륜고등학교</v>
      </c>
      <c r="D662" s="89">
        <v>24</v>
      </c>
      <c r="E662" s="92" t="s">
        <v>1128</v>
      </c>
      <c r="F662" s="80">
        <v>1060</v>
      </c>
      <c r="G662" s="82"/>
      <c r="H662" s="204"/>
    </row>
    <row r="663" spans="1:8">
      <c r="A663" s="224" t="s">
        <v>16</v>
      </c>
      <c r="B663" s="214" t="s">
        <v>17</v>
      </c>
      <c r="C663" s="196" t="str">
        <f t="shared" si="28"/>
        <v>대륜고등학교</v>
      </c>
      <c r="D663" s="89">
        <v>25</v>
      </c>
      <c r="E663" s="92" t="s">
        <v>1214</v>
      </c>
      <c r="F663" s="80">
        <v>30</v>
      </c>
      <c r="G663" s="82"/>
      <c r="H663" s="204"/>
    </row>
    <row r="664" spans="1:8">
      <c r="A664" s="224" t="s">
        <v>16</v>
      </c>
      <c r="B664" s="214" t="s">
        <v>17</v>
      </c>
      <c r="C664" s="196" t="str">
        <f t="shared" si="28"/>
        <v>대륜고등학교</v>
      </c>
      <c r="D664" s="89">
        <v>26</v>
      </c>
      <c r="E664" s="92" t="s">
        <v>1215</v>
      </c>
      <c r="F664" s="80">
        <v>680</v>
      </c>
      <c r="G664" s="82"/>
      <c r="H664" s="204"/>
    </row>
    <row r="665" spans="1:8">
      <c r="A665" s="224" t="s">
        <v>16</v>
      </c>
      <c r="B665" s="214" t="s">
        <v>17</v>
      </c>
      <c r="C665" s="196" t="str">
        <f t="shared" si="28"/>
        <v>대륜고등학교</v>
      </c>
      <c r="D665" s="89">
        <v>27</v>
      </c>
      <c r="E665" s="92" t="s">
        <v>1216</v>
      </c>
      <c r="F665" s="80">
        <v>90</v>
      </c>
      <c r="G665" s="82"/>
      <c r="H665" s="204"/>
    </row>
    <row r="666" spans="1:8">
      <c r="A666" s="224" t="s">
        <v>16</v>
      </c>
      <c r="B666" s="214" t="s">
        <v>17</v>
      </c>
      <c r="C666" s="196" t="str">
        <f t="shared" si="28"/>
        <v>대륜고등학교</v>
      </c>
      <c r="D666" s="89">
        <v>28</v>
      </c>
      <c r="E666" s="92" t="s">
        <v>1217</v>
      </c>
      <c r="F666" s="80">
        <v>125</v>
      </c>
      <c r="G666" s="82"/>
      <c r="H666" s="204"/>
    </row>
    <row r="667" spans="1:8">
      <c r="A667" s="224" t="s">
        <v>16</v>
      </c>
      <c r="B667" s="214" t="s">
        <v>17</v>
      </c>
      <c r="C667" s="196" t="str">
        <f t="shared" si="28"/>
        <v>대륜고등학교</v>
      </c>
      <c r="D667" s="89">
        <v>29</v>
      </c>
      <c r="E667" s="92" t="s">
        <v>1218</v>
      </c>
      <c r="F667" s="80">
        <v>130</v>
      </c>
      <c r="G667" s="82"/>
      <c r="H667" s="204"/>
    </row>
    <row r="668" spans="1:8">
      <c r="A668" s="224" t="s">
        <v>16</v>
      </c>
      <c r="B668" s="214" t="s">
        <v>17</v>
      </c>
      <c r="C668" s="196" t="str">
        <f t="shared" si="28"/>
        <v>대륜고등학교</v>
      </c>
      <c r="D668" s="89">
        <v>30</v>
      </c>
      <c r="E668" s="92" t="s">
        <v>1210</v>
      </c>
      <c r="F668" s="80">
        <v>980</v>
      </c>
      <c r="G668" s="82"/>
      <c r="H668" s="204"/>
    </row>
    <row r="669" spans="1:8">
      <c r="A669" s="224" t="s">
        <v>16</v>
      </c>
      <c r="B669" s="214" t="s">
        <v>17</v>
      </c>
      <c r="C669" s="196" t="str">
        <f t="shared" si="28"/>
        <v>대륜고등학교</v>
      </c>
      <c r="D669" s="89">
        <v>31</v>
      </c>
      <c r="E669" s="92" t="s">
        <v>2423</v>
      </c>
      <c r="F669" s="80">
        <v>980</v>
      </c>
      <c r="G669" s="82"/>
      <c r="H669" s="204"/>
    </row>
    <row r="670" spans="1:8">
      <c r="A670" s="224" t="s">
        <v>16</v>
      </c>
      <c r="B670" s="214" t="s">
        <v>17</v>
      </c>
      <c r="C670" s="196" t="str">
        <f t="shared" si="28"/>
        <v>대륜고등학교</v>
      </c>
      <c r="D670" s="89">
        <v>32</v>
      </c>
      <c r="E670" s="92" t="s">
        <v>1219</v>
      </c>
      <c r="F670" s="80">
        <v>980</v>
      </c>
      <c r="G670" s="82"/>
      <c r="H670" s="204"/>
    </row>
    <row r="671" spans="1:8">
      <c r="A671" s="224" t="s">
        <v>16</v>
      </c>
      <c r="B671" s="214" t="s">
        <v>17</v>
      </c>
      <c r="C671" s="196" t="str">
        <f t="shared" si="28"/>
        <v>대륜고등학교</v>
      </c>
      <c r="D671" s="89">
        <v>33</v>
      </c>
      <c r="E671" s="92" t="s">
        <v>847</v>
      </c>
      <c r="F671" s="80">
        <v>900</v>
      </c>
      <c r="G671" s="82"/>
      <c r="H671" s="204"/>
    </row>
    <row r="672" spans="1:8">
      <c r="A672" s="224" t="s">
        <v>16</v>
      </c>
      <c r="B672" s="214" t="s">
        <v>17</v>
      </c>
      <c r="C672" s="196" t="str">
        <f t="shared" si="28"/>
        <v>대륜고등학교</v>
      </c>
      <c r="D672" s="89">
        <v>34</v>
      </c>
      <c r="E672" s="92" t="s">
        <v>778</v>
      </c>
      <c r="F672" s="80">
        <v>500</v>
      </c>
      <c r="G672" s="82"/>
      <c r="H672" s="204"/>
    </row>
    <row r="673" spans="1:8">
      <c r="A673" s="224" t="s">
        <v>16</v>
      </c>
      <c r="B673" s="214" t="s">
        <v>17</v>
      </c>
      <c r="C673" s="196" t="str">
        <f t="shared" si="28"/>
        <v>대륜고등학교</v>
      </c>
      <c r="D673" s="89">
        <v>35</v>
      </c>
      <c r="E673" s="92" t="s">
        <v>792</v>
      </c>
      <c r="F673" s="80">
        <v>1000</v>
      </c>
      <c r="G673" s="82"/>
      <c r="H673" s="204"/>
    </row>
    <row r="674" spans="1:8">
      <c r="A674" s="224" t="s">
        <v>16</v>
      </c>
      <c r="B674" s="214" t="s">
        <v>17</v>
      </c>
      <c r="C674" s="196" t="str">
        <f t="shared" si="28"/>
        <v>대륜고등학교</v>
      </c>
      <c r="D674" s="89">
        <v>36</v>
      </c>
      <c r="E674" s="92" t="s">
        <v>816</v>
      </c>
      <c r="F674" s="80">
        <v>1000</v>
      </c>
      <c r="G674" s="82"/>
      <c r="H674" s="204"/>
    </row>
    <row r="675" spans="1:8">
      <c r="A675" s="224" t="s">
        <v>16</v>
      </c>
      <c r="B675" s="214" t="s">
        <v>17</v>
      </c>
      <c r="C675" s="196" t="str">
        <f t="shared" si="28"/>
        <v>대륜고등학교</v>
      </c>
      <c r="D675" s="89">
        <v>37</v>
      </c>
      <c r="E675" s="92" t="s">
        <v>1070</v>
      </c>
      <c r="F675" s="80">
        <v>500</v>
      </c>
      <c r="G675" s="82"/>
      <c r="H675" s="204"/>
    </row>
    <row r="676" spans="1:8">
      <c r="A676" s="224" t="s">
        <v>16</v>
      </c>
      <c r="B676" s="214" t="s">
        <v>17</v>
      </c>
      <c r="C676" s="196" t="str">
        <f t="shared" si="28"/>
        <v>대륜고등학교</v>
      </c>
      <c r="D676" s="89">
        <v>38</v>
      </c>
      <c r="E676" s="92" t="s">
        <v>786</v>
      </c>
      <c r="F676" s="80">
        <v>400</v>
      </c>
      <c r="G676" s="82"/>
      <c r="H676" s="204"/>
    </row>
    <row r="677" spans="1:8">
      <c r="A677" s="224" t="s">
        <v>16</v>
      </c>
      <c r="B677" s="214" t="s">
        <v>17</v>
      </c>
      <c r="C677" s="196" t="str">
        <f t="shared" si="28"/>
        <v>대륜고등학교</v>
      </c>
      <c r="D677" s="89">
        <v>39</v>
      </c>
      <c r="E677" s="92" t="s">
        <v>1220</v>
      </c>
      <c r="F677" s="80">
        <v>500</v>
      </c>
      <c r="G677" s="82"/>
      <c r="H677" s="204"/>
    </row>
    <row r="678" spans="1:8">
      <c r="A678" s="224" t="s">
        <v>16</v>
      </c>
      <c r="B678" s="214" t="s">
        <v>17</v>
      </c>
      <c r="C678" s="196" t="str">
        <f t="shared" si="28"/>
        <v>대륜고등학교</v>
      </c>
      <c r="D678" s="89">
        <v>40</v>
      </c>
      <c r="E678" s="92" t="s">
        <v>829</v>
      </c>
      <c r="F678" s="80">
        <v>400</v>
      </c>
      <c r="G678" s="82"/>
      <c r="H678" s="204"/>
    </row>
    <row r="679" spans="1:8">
      <c r="A679" s="224" t="s">
        <v>16</v>
      </c>
      <c r="B679" s="214" t="s">
        <v>17</v>
      </c>
      <c r="C679" s="196" t="str">
        <f t="shared" si="28"/>
        <v>대륜고등학교</v>
      </c>
      <c r="D679" s="89">
        <v>41</v>
      </c>
      <c r="E679" s="92" t="s">
        <v>803</v>
      </c>
      <c r="F679" s="80">
        <v>250</v>
      </c>
      <c r="G679" s="82"/>
      <c r="H679" s="204"/>
    </row>
    <row r="680" spans="1:8">
      <c r="A680" s="224" t="s">
        <v>16</v>
      </c>
      <c r="B680" s="214" t="s">
        <v>17</v>
      </c>
      <c r="C680" s="196" t="str">
        <f t="shared" si="28"/>
        <v>대륜고등학교</v>
      </c>
      <c r="D680" s="89">
        <v>42</v>
      </c>
      <c r="E680" s="92" t="s">
        <v>1221</v>
      </c>
      <c r="F680" s="80">
        <v>300</v>
      </c>
      <c r="G680" s="82"/>
      <c r="H680" s="204"/>
    </row>
    <row r="681" spans="1:8" ht="21" thickBot="1">
      <c r="A681" s="225" t="s">
        <v>16</v>
      </c>
      <c r="B681" s="215" t="s">
        <v>17</v>
      </c>
      <c r="C681" s="197" t="str">
        <f t="shared" si="28"/>
        <v>대륜고등학교</v>
      </c>
      <c r="D681" s="137">
        <v>43</v>
      </c>
      <c r="E681" s="138" t="s">
        <v>779</v>
      </c>
      <c r="F681" s="139">
        <v>600</v>
      </c>
      <c r="G681" s="140"/>
      <c r="H681" s="207"/>
    </row>
    <row r="682" spans="1:8">
      <c r="A682" s="226" t="s">
        <v>16</v>
      </c>
      <c r="B682" s="216" t="s">
        <v>17</v>
      </c>
      <c r="C682" s="201" t="s">
        <v>143</v>
      </c>
      <c r="D682" s="97">
        <v>1</v>
      </c>
      <c r="E682" s="132" t="s">
        <v>2424</v>
      </c>
      <c r="F682" s="133">
        <v>140</v>
      </c>
      <c r="G682" s="110"/>
      <c r="H682" s="203">
        <f>SUMIF(C:C,"대진고등학교",F:F)</f>
        <v>208</v>
      </c>
    </row>
    <row r="683" spans="1:8" ht="21" thickBot="1">
      <c r="A683" s="227" t="s">
        <v>16</v>
      </c>
      <c r="B683" s="217" t="s">
        <v>17</v>
      </c>
      <c r="C683" s="202" t="str">
        <f>C682</f>
        <v>대진고등학교</v>
      </c>
      <c r="D683" s="95">
        <v>2</v>
      </c>
      <c r="E683" s="129" t="s">
        <v>2425</v>
      </c>
      <c r="F683" s="130">
        <v>68</v>
      </c>
      <c r="G683" s="131"/>
      <c r="H683" s="205"/>
    </row>
    <row r="684" spans="1:8">
      <c r="A684" s="223" t="s">
        <v>16</v>
      </c>
      <c r="B684" s="213" t="s">
        <v>17</v>
      </c>
      <c r="C684" s="195" t="s">
        <v>149</v>
      </c>
      <c r="D684" s="134">
        <v>1</v>
      </c>
      <c r="E684" s="135" t="s">
        <v>871</v>
      </c>
      <c r="F684" s="136">
        <v>190</v>
      </c>
      <c r="G684" s="114"/>
      <c r="H684" s="206">
        <f>SUMIF(C:C,"도원고등학교",F:F)</f>
        <v>11000</v>
      </c>
    </row>
    <row r="685" spans="1:8">
      <c r="A685" s="224" t="s">
        <v>16</v>
      </c>
      <c r="B685" s="214" t="s">
        <v>17</v>
      </c>
      <c r="C685" s="196" t="str">
        <f t="shared" ref="C685:C692" si="29">C684</f>
        <v>도원고등학교</v>
      </c>
      <c r="D685" s="89">
        <v>2</v>
      </c>
      <c r="E685" s="92" t="s">
        <v>1222</v>
      </c>
      <c r="F685" s="80">
        <v>170</v>
      </c>
      <c r="G685" s="82"/>
      <c r="H685" s="204"/>
    </row>
    <row r="686" spans="1:8">
      <c r="A686" s="224" t="s">
        <v>16</v>
      </c>
      <c r="B686" s="214" t="s">
        <v>17</v>
      </c>
      <c r="C686" s="196" t="str">
        <f t="shared" si="29"/>
        <v>도원고등학교</v>
      </c>
      <c r="D686" s="89">
        <v>3</v>
      </c>
      <c r="E686" s="92" t="s">
        <v>2426</v>
      </c>
      <c r="F686" s="80">
        <v>80</v>
      </c>
      <c r="G686" s="82"/>
      <c r="H686" s="204"/>
    </row>
    <row r="687" spans="1:8">
      <c r="A687" s="224" t="s">
        <v>16</v>
      </c>
      <c r="B687" s="214" t="s">
        <v>17</v>
      </c>
      <c r="C687" s="196" t="str">
        <f t="shared" si="29"/>
        <v>도원고등학교</v>
      </c>
      <c r="D687" s="89">
        <v>4</v>
      </c>
      <c r="E687" s="92" t="s">
        <v>1223</v>
      </c>
      <c r="F687" s="80">
        <v>670</v>
      </c>
      <c r="G687" s="82"/>
      <c r="H687" s="204"/>
    </row>
    <row r="688" spans="1:8">
      <c r="A688" s="224" t="s">
        <v>16</v>
      </c>
      <c r="B688" s="214" t="s">
        <v>17</v>
      </c>
      <c r="C688" s="196" t="str">
        <f t="shared" si="29"/>
        <v>도원고등학교</v>
      </c>
      <c r="D688" s="89">
        <v>5</v>
      </c>
      <c r="E688" s="92" t="s">
        <v>785</v>
      </c>
      <c r="F688" s="80">
        <v>1660</v>
      </c>
      <c r="G688" s="82"/>
      <c r="H688" s="204"/>
    </row>
    <row r="689" spans="1:8">
      <c r="A689" s="224" t="s">
        <v>16</v>
      </c>
      <c r="B689" s="214" t="s">
        <v>17</v>
      </c>
      <c r="C689" s="196" t="str">
        <f t="shared" si="29"/>
        <v>도원고등학교</v>
      </c>
      <c r="D689" s="89">
        <v>6</v>
      </c>
      <c r="E689" s="92" t="s">
        <v>1224</v>
      </c>
      <c r="F689" s="80">
        <v>580</v>
      </c>
      <c r="G689" s="82"/>
      <c r="H689" s="204"/>
    </row>
    <row r="690" spans="1:8">
      <c r="A690" s="224" t="s">
        <v>16</v>
      </c>
      <c r="B690" s="214" t="s">
        <v>17</v>
      </c>
      <c r="C690" s="196" t="str">
        <f t="shared" si="29"/>
        <v>도원고등학교</v>
      </c>
      <c r="D690" s="89">
        <v>7</v>
      </c>
      <c r="E690" s="92" t="s">
        <v>2427</v>
      </c>
      <c r="F690" s="80">
        <v>3870</v>
      </c>
      <c r="G690" s="82"/>
      <c r="H690" s="204"/>
    </row>
    <row r="691" spans="1:8">
      <c r="A691" s="224" t="s">
        <v>16</v>
      </c>
      <c r="B691" s="214" t="s">
        <v>17</v>
      </c>
      <c r="C691" s="196" t="str">
        <f t="shared" si="29"/>
        <v>도원고등학교</v>
      </c>
      <c r="D691" s="89">
        <v>8</v>
      </c>
      <c r="E691" s="92" t="s">
        <v>784</v>
      </c>
      <c r="F691" s="80">
        <v>780</v>
      </c>
      <c r="G691" s="82"/>
      <c r="H691" s="204"/>
    </row>
    <row r="692" spans="1:8" ht="21" thickBot="1">
      <c r="A692" s="225" t="s">
        <v>16</v>
      </c>
      <c r="B692" s="215" t="s">
        <v>17</v>
      </c>
      <c r="C692" s="197" t="str">
        <f t="shared" si="29"/>
        <v>도원고등학교</v>
      </c>
      <c r="D692" s="137">
        <v>9</v>
      </c>
      <c r="E692" s="138" t="s">
        <v>1225</v>
      </c>
      <c r="F692" s="139">
        <v>3000</v>
      </c>
      <c r="G692" s="140"/>
      <c r="H692" s="207"/>
    </row>
    <row r="693" spans="1:8">
      <c r="A693" s="226" t="s">
        <v>16</v>
      </c>
      <c r="B693" s="216" t="s">
        <v>17</v>
      </c>
      <c r="C693" s="201" t="s">
        <v>152</v>
      </c>
      <c r="D693" s="97">
        <v>1</v>
      </c>
      <c r="E693" s="132" t="s">
        <v>1226</v>
      </c>
      <c r="F693" s="133">
        <v>800</v>
      </c>
      <c r="G693" s="110"/>
      <c r="H693" s="203">
        <f>SUMIF(C:C,"동문고등학교",F:F)</f>
        <v>2000</v>
      </c>
    </row>
    <row r="694" spans="1:8" ht="21" thickBot="1">
      <c r="A694" s="227" t="s">
        <v>16</v>
      </c>
      <c r="B694" s="217" t="s">
        <v>17</v>
      </c>
      <c r="C694" s="202" t="str">
        <f>C693</f>
        <v>동문고등학교</v>
      </c>
      <c r="D694" s="95">
        <v>2</v>
      </c>
      <c r="E694" s="129" t="s">
        <v>801</v>
      </c>
      <c r="F694" s="130">
        <v>1200</v>
      </c>
      <c r="G694" s="131"/>
      <c r="H694" s="205"/>
    </row>
    <row r="695" spans="1:8">
      <c r="A695" s="223" t="s">
        <v>16</v>
      </c>
      <c r="B695" s="213" t="s">
        <v>17</v>
      </c>
      <c r="C695" s="195" t="s">
        <v>155</v>
      </c>
      <c r="D695" s="134">
        <v>1</v>
      </c>
      <c r="E695" s="135" t="s">
        <v>1227</v>
      </c>
      <c r="F695" s="136">
        <v>130</v>
      </c>
      <c r="G695" s="114"/>
      <c r="H695" s="206">
        <f>SUMIF(C:C,"비슬고등학교",F:F)</f>
        <v>35040</v>
      </c>
    </row>
    <row r="696" spans="1:8">
      <c r="A696" s="224" t="s">
        <v>16</v>
      </c>
      <c r="B696" s="214" t="s">
        <v>17</v>
      </c>
      <c r="C696" s="196" t="str">
        <f t="shared" ref="C696:C720" si="30">C695</f>
        <v>비슬고등학교</v>
      </c>
      <c r="D696" s="89">
        <v>2</v>
      </c>
      <c r="E696" s="92" t="s">
        <v>1072</v>
      </c>
      <c r="F696" s="80">
        <v>16600</v>
      </c>
      <c r="G696" s="82"/>
      <c r="H696" s="204"/>
    </row>
    <row r="697" spans="1:8">
      <c r="A697" s="224" t="s">
        <v>16</v>
      </c>
      <c r="B697" s="214" t="s">
        <v>17</v>
      </c>
      <c r="C697" s="196" t="str">
        <f t="shared" si="30"/>
        <v>비슬고등학교</v>
      </c>
      <c r="D697" s="89">
        <v>3</v>
      </c>
      <c r="E697" s="92" t="s">
        <v>882</v>
      </c>
      <c r="F697" s="80">
        <v>1310</v>
      </c>
      <c r="G697" s="82"/>
      <c r="H697" s="204"/>
    </row>
    <row r="698" spans="1:8">
      <c r="A698" s="224" t="s">
        <v>16</v>
      </c>
      <c r="B698" s="214" t="s">
        <v>17</v>
      </c>
      <c r="C698" s="196" t="str">
        <f t="shared" si="30"/>
        <v>비슬고등학교</v>
      </c>
      <c r="D698" s="89">
        <v>4</v>
      </c>
      <c r="E698" s="92" t="s">
        <v>1228</v>
      </c>
      <c r="F698" s="80">
        <v>890</v>
      </c>
      <c r="G698" s="82"/>
      <c r="H698" s="204"/>
    </row>
    <row r="699" spans="1:8">
      <c r="A699" s="224" t="s">
        <v>16</v>
      </c>
      <c r="B699" s="214" t="s">
        <v>17</v>
      </c>
      <c r="C699" s="196" t="str">
        <f t="shared" si="30"/>
        <v>비슬고등학교</v>
      </c>
      <c r="D699" s="89">
        <v>5</v>
      </c>
      <c r="E699" s="92" t="s">
        <v>1229</v>
      </c>
      <c r="F699" s="80">
        <v>1120</v>
      </c>
      <c r="G699" s="82"/>
      <c r="H699" s="204"/>
    </row>
    <row r="700" spans="1:8">
      <c r="A700" s="224" t="s">
        <v>16</v>
      </c>
      <c r="B700" s="214" t="s">
        <v>17</v>
      </c>
      <c r="C700" s="196" t="str">
        <f t="shared" si="30"/>
        <v>비슬고등학교</v>
      </c>
      <c r="D700" s="89">
        <v>6</v>
      </c>
      <c r="E700" s="92" t="s">
        <v>1230</v>
      </c>
      <c r="F700" s="80">
        <v>610</v>
      </c>
      <c r="G700" s="82"/>
      <c r="H700" s="204"/>
    </row>
    <row r="701" spans="1:8">
      <c r="A701" s="224" t="s">
        <v>16</v>
      </c>
      <c r="B701" s="214" t="s">
        <v>17</v>
      </c>
      <c r="C701" s="196" t="str">
        <f t="shared" si="30"/>
        <v>비슬고등학교</v>
      </c>
      <c r="D701" s="89">
        <v>7</v>
      </c>
      <c r="E701" s="92" t="s">
        <v>1222</v>
      </c>
      <c r="F701" s="80">
        <v>2000</v>
      </c>
      <c r="G701" s="82"/>
      <c r="H701" s="204"/>
    </row>
    <row r="702" spans="1:8">
      <c r="A702" s="224" t="s">
        <v>16</v>
      </c>
      <c r="B702" s="214" t="s">
        <v>17</v>
      </c>
      <c r="C702" s="196" t="str">
        <f t="shared" si="30"/>
        <v>비슬고등학교</v>
      </c>
      <c r="D702" s="89">
        <v>8</v>
      </c>
      <c r="E702" s="92" t="s">
        <v>1231</v>
      </c>
      <c r="F702" s="80">
        <v>570</v>
      </c>
      <c r="G702" s="82"/>
      <c r="H702" s="204"/>
    </row>
    <row r="703" spans="1:8">
      <c r="A703" s="224" t="s">
        <v>16</v>
      </c>
      <c r="B703" s="214" t="s">
        <v>17</v>
      </c>
      <c r="C703" s="196" t="str">
        <f t="shared" si="30"/>
        <v>비슬고등학교</v>
      </c>
      <c r="D703" s="89">
        <v>9</v>
      </c>
      <c r="E703" s="92" t="s">
        <v>1232</v>
      </c>
      <c r="F703" s="80">
        <v>350</v>
      </c>
      <c r="G703" s="82"/>
      <c r="H703" s="204"/>
    </row>
    <row r="704" spans="1:8">
      <c r="A704" s="224" t="s">
        <v>16</v>
      </c>
      <c r="B704" s="214" t="s">
        <v>17</v>
      </c>
      <c r="C704" s="196" t="str">
        <f t="shared" si="30"/>
        <v>비슬고등학교</v>
      </c>
      <c r="D704" s="89">
        <v>10</v>
      </c>
      <c r="E704" s="92" t="s">
        <v>1111</v>
      </c>
      <c r="F704" s="80">
        <v>210</v>
      </c>
      <c r="G704" s="82"/>
      <c r="H704" s="204"/>
    </row>
    <row r="705" spans="1:8">
      <c r="A705" s="224" t="s">
        <v>16</v>
      </c>
      <c r="B705" s="214" t="s">
        <v>17</v>
      </c>
      <c r="C705" s="196" t="str">
        <f t="shared" si="30"/>
        <v>비슬고등학교</v>
      </c>
      <c r="D705" s="89">
        <v>11</v>
      </c>
      <c r="E705" s="92" t="s">
        <v>771</v>
      </c>
      <c r="F705" s="80">
        <v>510</v>
      </c>
      <c r="G705" s="82"/>
      <c r="H705" s="204"/>
    </row>
    <row r="706" spans="1:8">
      <c r="A706" s="224" t="s">
        <v>16</v>
      </c>
      <c r="B706" s="214" t="s">
        <v>17</v>
      </c>
      <c r="C706" s="196" t="str">
        <f t="shared" si="30"/>
        <v>비슬고등학교</v>
      </c>
      <c r="D706" s="89">
        <v>12</v>
      </c>
      <c r="E706" s="92" t="s">
        <v>1097</v>
      </c>
      <c r="F706" s="80">
        <v>520</v>
      </c>
      <c r="G706" s="82"/>
      <c r="H706" s="204"/>
    </row>
    <row r="707" spans="1:8">
      <c r="A707" s="224" t="s">
        <v>16</v>
      </c>
      <c r="B707" s="214" t="s">
        <v>17</v>
      </c>
      <c r="C707" s="196" t="str">
        <f t="shared" si="30"/>
        <v>비슬고등학교</v>
      </c>
      <c r="D707" s="89">
        <v>13</v>
      </c>
      <c r="E707" s="92" t="s">
        <v>779</v>
      </c>
      <c r="F707" s="80">
        <v>730</v>
      </c>
      <c r="G707" s="82"/>
      <c r="H707" s="204"/>
    </row>
    <row r="708" spans="1:8">
      <c r="A708" s="224" t="s">
        <v>16</v>
      </c>
      <c r="B708" s="214" t="s">
        <v>17</v>
      </c>
      <c r="C708" s="196" t="str">
        <f t="shared" si="30"/>
        <v>비슬고등학교</v>
      </c>
      <c r="D708" s="89">
        <v>14</v>
      </c>
      <c r="E708" s="92" t="s">
        <v>829</v>
      </c>
      <c r="F708" s="80">
        <v>500</v>
      </c>
      <c r="G708" s="82"/>
      <c r="H708" s="204"/>
    </row>
    <row r="709" spans="1:8">
      <c r="A709" s="224" t="s">
        <v>16</v>
      </c>
      <c r="B709" s="214" t="s">
        <v>17</v>
      </c>
      <c r="C709" s="196" t="str">
        <f t="shared" si="30"/>
        <v>비슬고등학교</v>
      </c>
      <c r="D709" s="89">
        <v>15</v>
      </c>
      <c r="E709" s="92" t="s">
        <v>1233</v>
      </c>
      <c r="F709" s="80">
        <v>1130</v>
      </c>
      <c r="G709" s="82"/>
      <c r="H709" s="204"/>
    </row>
    <row r="710" spans="1:8">
      <c r="A710" s="224" t="s">
        <v>16</v>
      </c>
      <c r="B710" s="214" t="s">
        <v>17</v>
      </c>
      <c r="C710" s="196" t="str">
        <f t="shared" si="30"/>
        <v>비슬고등학교</v>
      </c>
      <c r="D710" s="89">
        <v>16</v>
      </c>
      <c r="E710" s="92" t="s">
        <v>1234</v>
      </c>
      <c r="F710" s="80">
        <v>540</v>
      </c>
      <c r="G710" s="82"/>
      <c r="H710" s="204"/>
    </row>
    <row r="711" spans="1:8">
      <c r="A711" s="224" t="s">
        <v>16</v>
      </c>
      <c r="B711" s="214" t="s">
        <v>17</v>
      </c>
      <c r="C711" s="196" t="str">
        <f t="shared" si="30"/>
        <v>비슬고등학교</v>
      </c>
      <c r="D711" s="89">
        <v>17</v>
      </c>
      <c r="E711" s="92" t="s">
        <v>870</v>
      </c>
      <c r="F711" s="80">
        <v>560</v>
      </c>
      <c r="G711" s="82"/>
      <c r="H711" s="204"/>
    </row>
    <row r="712" spans="1:8">
      <c r="A712" s="224" t="s">
        <v>16</v>
      </c>
      <c r="B712" s="214" t="s">
        <v>17</v>
      </c>
      <c r="C712" s="196" t="str">
        <f t="shared" si="30"/>
        <v>비슬고등학교</v>
      </c>
      <c r="D712" s="89">
        <v>18</v>
      </c>
      <c r="E712" s="92" t="s">
        <v>1076</v>
      </c>
      <c r="F712" s="80">
        <v>390</v>
      </c>
      <c r="G712" s="82"/>
      <c r="H712" s="204"/>
    </row>
    <row r="713" spans="1:8">
      <c r="A713" s="224" t="s">
        <v>16</v>
      </c>
      <c r="B713" s="214" t="s">
        <v>17</v>
      </c>
      <c r="C713" s="196" t="str">
        <f t="shared" si="30"/>
        <v>비슬고등학교</v>
      </c>
      <c r="D713" s="89">
        <v>19</v>
      </c>
      <c r="E713" s="92" t="s">
        <v>873</v>
      </c>
      <c r="F713" s="80">
        <v>990</v>
      </c>
      <c r="G713" s="82"/>
      <c r="H713" s="204"/>
    </row>
    <row r="714" spans="1:8">
      <c r="A714" s="224" t="s">
        <v>16</v>
      </c>
      <c r="B714" s="214" t="s">
        <v>17</v>
      </c>
      <c r="C714" s="196" t="str">
        <f t="shared" si="30"/>
        <v>비슬고등학교</v>
      </c>
      <c r="D714" s="89">
        <v>20</v>
      </c>
      <c r="E714" s="92" t="s">
        <v>1134</v>
      </c>
      <c r="F714" s="80">
        <v>560</v>
      </c>
      <c r="G714" s="82"/>
      <c r="H714" s="204"/>
    </row>
    <row r="715" spans="1:8">
      <c r="A715" s="224" t="s">
        <v>16</v>
      </c>
      <c r="B715" s="214" t="s">
        <v>17</v>
      </c>
      <c r="C715" s="196" t="str">
        <f t="shared" si="30"/>
        <v>비슬고등학교</v>
      </c>
      <c r="D715" s="89">
        <v>21</v>
      </c>
      <c r="E715" s="92" t="s">
        <v>1235</v>
      </c>
      <c r="F715" s="80">
        <v>350</v>
      </c>
      <c r="G715" s="82"/>
      <c r="H715" s="204"/>
    </row>
    <row r="716" spans="1:8">
      <c r="A716" s="224" t="s">
        <v>16</v>
      </c>
      <c r="B716" s="214" t="s">
        <v>17</v>
      </c>
      <c r="C716" s="196" t="str">
        <f t="shared" si="30"/>
        <v>비슬고등학교</v>
      </c>
      <c r="D716" s="89">
        <v>22</v>
      </c>
      <c r="E716" s="92" t="s">
        <v>2428</v>
      </c>
      <c r="F716" s="80">
        <v>580</v>
      </c>
      <c r="G716" s="82"/>
      <c r="H716" s="204"/>
    </row>
    <row r="717" spans="1:8">
      <c r="A717" s="224" t="s">
        <v>16</v>
      </c>
      <c r="B717" s="214" t="s">
        <v>17</v>
      </c>
      <c r="C717" s="196" t="str">
        <f t="shared" si="30"/>
        <v>비슬고등학교</v>
      </c>
      <c r="D717" s="89">
        <v>23</v>
      </c>
      <c r="E717" s="92" t="s">
        <v>1236</v>
      </c>
      <c r="F717" s="80">
        <v>530</v>
      </c>
      <c r="G717" s="82"/>
      <c r="H717" s="204"/>
    </row>
    <row r="718" spans="1:8">
      <c r="A718" s="224" t="s">
        <v>16</v>
      </c>
      <c r="B718" s="214" t="s">
        <v>17</v>
      </c>
      <c r="C718" s="196" t="str">
        <f t="shared" si="30"/>
        <v>비슬고등학교</v>
      </c>
      <c r="D718" s="89">
        <v>24</v>
      </c>
      <c r="E718" s="92" t="s">
        <v>1237</v>
      </c>
      <c r="F718" s="80">
        <v>830</v>
      </c>
      <c r="G718" s="82"/>
      <c r="H718" s="204"/>
    </row>
    <row r="719" spans="1:8">
      <c r="A719" s="224" t="s">
        <v>16</v>
      </c>
      <c r="B719" s="214" t="s">
        <v>17</v>
      </c>
      <c r="C719" s="196" t="str">
        <f t="shared" si="30"/>
        <v>비슬고등학교</v>
      </c>
      <c r="D719" s="89">
        <v>25</v>
      </c>
      <c r="E719" s="92" t="s">
        <v>1238</v>
      </c>
      <c r="F719" s="80">
        <v>460</v>
      </c>
      <c r="G719" s="82"/>
      <c r="H719" s="204"/>
    </row>
    <row r="720" spans="1:8" ht="21" thickBot="1">
      <c r="A720" s="225" t="s">
        <v>16</v>
      </c>
      <c r="B720" s="215" t="s">
        <v>17</v>
      </c>
      <c r="C720" s="197" t="str">
        <f t="shared" si="30"/>
        <v>비슬고등학교</v>
      </c>
      <c r="D720" s="137">
        <v>26</v>
      </c>
      <c r="E720" s="138" t="s">
        <v>1239</v>
      </c>
      <c r="F720" s="139">
        <v>2070</v>
      </c>
      <c r="G720" s="140"/>
      <c r="H720" s="207"/>
    </row>
    <row r="721" spans="1:8">
      <c r="A721" s="226" t="s">
        <v>16</v>
      </c>
      <c r="B721" s="216" t="s">
        <v>17</v>
      </c>
      <c r="C721" s="201" t="s">
        <v>158</v>
      </c>
      <c r="D721" s="97">
        <v>1</v>
      </c>
      <c r="E721" s="132" t="s">
        <v>1072</v>
      </c>
      <c r="F721" s="133">
        <v>240</v>
      </c>
      <c r="G721" s="110"/>
      <c r="H721" s="203">
        <f>SUMIF(C:C,"상서고등학교",F:F)</f>
        <v>390</v>
      </c>
    </row>
    <row r="722" spans="1:8">
      <c r="A722" s="224" t="s">
        <v>16</v>
      </c>
      <c r="B722" s="214" t="s">
        <v>17</v>
      </c>
      <c r="C722" s="196" t="str">
        <f t="shared" ref="C722:C725" si="31">C721</f>
        <v>상서고등학교</v>
      </c>
      <c r="D722" s="89">
        <v>2</v>
      </c>
      <c r="E722" s="92" t="s">
        <v>785</v>
      </c>
      <c r="F722" s="80">
        <v>60</v>
      </c>
      <c r="G722" s="82"/>
      <c r="H722" s="204"/>
    </row>
    <row r="723" spans="1:8">
      <c r="A723" s="224" t="s">
        <v>16</v>
      </c>
      <c r="B723" s="214" t="s">
        <v>17</v>
      </c>
      <c r="C723" s="196" t="str">
        <f t="shared" si="31"/>
        <v>상서고등학교</v>
      </c>
      <c r="D723" s="89">
        <v>3</v>
      </c>
      <c r="E723" s="92" t="s">
        <v>1070</v>
      </c>
      <c r="F723" s="80">
        <v>30</v>
      </c>
      <c r="G723" s="82"/>
      <c r="H723" s="204"/>
    </row>
    <row r="724" spans="1:8">
      <c r="A724" s="224" t="s">
        <v>16</v>
      </c>
      <c r="B724" s="214" t="s">
        <v>17</v>
      </c>
      <c r="C724" s="196" t="str">
        <f t="shared" si="31"/>
        <v>상서고등학교</v>
      </c>
      <c r="D724" s="89">
        <v>4</v>
      </c>
      <c r="E724" s="92" t="s">
        <v>875</v>
      </c>
      <c r="F724" s="80">
        <v>30</v>
      </c>
      <c r="G724" s="82"/>
      <c r="H724" s="204"/>
    </row>
    <row r="725" spans="1:8" ht="21" thickBot="1">
      <c r="A725" s="227" t="s">
        <v>16</v>
      </c>
      <c r="B725" s="217" t="s">
        <v>17</v>
      </c>
      <c r="C725" s="202" t="str">
        <f t="shared" si="31"/>
        <v>상서고등학교</v>
      </c>
      <c r="D725" s="95">
        <v>5</v>
      </c>
      <c r="E725" s="129" t="s">
        <v>871</v>
      </c>
      <c r="F725" s="130">
        <v>30</v>
      </c>
      <c r="G725" s="131"/>
      <c r="H725" s="205"/>
    </row>
    <row r="726" spans="1:8">
      <c r="A726" s="223" t="s">
        <v>16</v>
      </c>
      <c r="B726" s="213" t="s">
        <v>17</v>
      </c>
      <c r="C726" s="195" t="s">
        <v>161</v>
      </c>
      <c r="D726" s="134">
        <v>1</v>
      </c>
      <c r="E726" s="135" t="s">
        <v>877</v>
      </c>
      <c r="F726" s="136">
        <v>22000</v>
      </c>
      <c r="G726" s="114"/>
      <c r="H726" s="206">
        <f>SUMIF(C:C,"상인고등학교",F:F)</f>
        <v>25000</v>
      </c>
    </row>
    <row r="727" spans="1:8">
      <c r="A727" s="224" t="s">
        <v>16</v>
      </c>
      <c r="B727" s="214" t="s">
        <v>17</v>
      </c>
      <c r="C727" s="196" t="str">
        <f t="shared" ref="C727:C731" si="32">C726</f>
        <v>상인고등학교</v>
      </c>
      <c r="D727" s="89">
        <v>2</v>
      </c>
      <c r="E727" s="92" t="s">
        <v>1240</v>
      </c>
      <c r="F727" s="80">
        <v>500</v>
      </c>
      <c r="G727" s="82"/>
      <c r="H727" s="204"/>
    </row>
    <row r="728" spans="1:8">
      <c r="A728" s="224" t="s">
        <v>16</v>
      </c>
      <c r="B728" s="214" t="s">
        <v>17</v>
      </c>
      <c r="C728" s="196" t="str">
        <f t="shared" si="32"/>
        <v>상인고등학교</v>
      </c>
      <c r="D728" s="89">
        <v>3</v>
      </c>
      <c r="E728" s="92" t="s">
        <v>1241</v>
      </c>
      <c r="F728" s="80">
        <v>500</v>
      </c>
      <c r="G728" s="82"/>
      <c r="H728" s="204"/>
    </row>
    <row r="729" spans="1:8">
      <c r="A729" s="224" t="s">
        <v>16</v>
      </c>
      <c r="B729" s="214" t="s">
        <v>17</v>
      </c>
      <c r="C729" s="196" t="str">
        <f t="shared" si="32"/>
        <v>상인고등학교</v>
      </c>
      <c r="D729" s="89">
        <v>4</v>
      </c>
      <c r="E729" s="92" t="s">
        <v>1242</v>
      </c>
      <c r="F729" s="80">
        <v>500</v>
      </c>
      <c r="G729" s="82"/>
      <c r="H729" s="204"/>
    </row>
    <row r="730" spans="1:8">
      <c r="A730" s="224" t="s">
        <v>16</v>
      </c>
      <c r="B730" s="214" t="s">
        <v>17</v>
      </c>
      <c r="C730" s="196" t="str">
        <f t="shared" si="32"/>
        <v>상인고등학교</v>
      </c>
      <c r="D730" s="89">
        <v>5</v>
      </c>
      <c r="E730" s="92" t="s">
        <v>1243</v>
      </c>
      <c r="F730" s="80">
        <v>1000</v>
      </c>
      <c r="G730" s="82"/>
      <c r="H730" s="204"/>
    </row>
    <row r="731" spans="1:8" ht="21" thickBot="1">
      <c r="A731" s="225" t="s">
        <v>16</v>
      </c>
      <c r="B731" s="215" t="s">
        <v>17</v>
      </c>
      <c r="C731" s="197" t="str">
        <f t="shared" si="32"/>
        <v>상인고등학교</v>
      </c>
      <c r="D731" s="137">
        <v>6</v>
      </c>
      <c r="E731" s="138" t="s">
        <v>1244</v>
      </c>
      <c r="F731" s="139">
        <v>500</v>
      </c>
      <c r="G731" s="140"/>
      <c r="H731" s="207"/>
    </row>
    <row r="732" spans="1:8" ht="21" thickBot="1">
      <c r="A732" s="146" t="s">
        <v>16</v>
      </c>
      <c r="B732" s="96" t="s">
        <v>17</v>
      </c>
      <c r="C732" s="147" t="s">
        <v>167</v>
      </c>
      <c r="D732" s="96">
        <v>1</v>
      </c>
      <c r="E732" s="148" t="s">
        <v>945</v>
      </c>
      <c r="F732" s="149">
        <v>700</v>
      </c>
      <c r="G732" s="126"/>
      <c r="H732" s="128">
        <f>SUMIF(C:C,"성산고등학교",F:F)</f>
        <v>700</v>
      </c>
    </row>
    <row r="733" spans="1:8">
      <c r="A733" s="223" t="s">
        <v>16</v>
      </c>
      <c r="B733" s="213" t="s">
        <v>17</v>
      </c>
      <c r="C733" s="195" t="s">
        <v>173</v>
      </c>
      <c r="D733" s="134">
        <v>1</v>
      </c>
      <c r="E733" s="135" t="s">
        <v>779</v>
      </c>
      <c r="F733" s="136">
        <v>468</v>
      </c>
      <c r="G733" s="114"/>
      <c r="H733" s="206">
        <f>SUMIF(C:C,"송현여자고등학교",F:F)</f>
        <v>33131</v>
      </c>
    </row>
    <row r="734" spans="1:8">
      <c r="A734" s="224" t="s">
        <v>16</v>
      </c>
      <c r="B734" s="214" t="s">
        <v>17</v>
      </c>
      <c r="C734" s="196" t="str">
        <f t="shared" ref="C734:C756" si="33">C733</f>
        <v>송현여자고등학교</v>
      </c>
      <c r="D734" s="89">
        <v>2</v>
      </c>
      <c r="E734" s="92" t="s">
        <v>1245</v>
      </c>
      <c r="F734" s="80">
        <v>477</v>
      </c>
      <c r="G734" s="82"/>
      <c r="H734" s="204"/>
    </row>
    <row r="735" spans="1:8">
      <c r="A735" s="224" t="s">
        <v>16</v>
      </c>
      <c r="B735" s="214" t="s">
        <v>17</v>
      </c>
      <c r="C735" s="196" t="str">
        <f t="shared" si="33"/>
        <v>송현여자고등학교</v>
      </c>
      <c r="D735" s="89">
        <v>3</v>
      </c>
      <c r="E735" s="92" t="s">
        <v>1246</v>
      </c>
      <c r="F735" s="80">
        <v>545</v>
      </c>
      <c r="G735" s="82"/>
      <c r="H735" s="204"/>
    </row>
    <row r="736" spans="1:8">
      <c r="A736" s="224" t="s">
        <v>16</v>
      </c>
      <c r="B736" s="214" t="s">
        <v>17</v>
      </c>
      <c r="C736" s="196" t="str">
        <f t="shared" si="33"/>
        <v>송현여자고등학교</v>
      </c>
      <c r="D736" s="89">
        <v>4</v>
      </c>
      <c r="E736" s="92" t="s">
        <v>2429</v>
      </c>
      <c r="F736" s="80">
        <v>449</v>
      </c>
      <c r="G736" s="82"/>
      <c r="H736" s="204"/>
    </row>
    <row r="737" spans="1:8">
      <c r="A737" s="224" t="s">
        <v>16</v>
      </c>
      <c r="B737" s="214" t="s">
        <v>17</v>
      </c>
      <c r="C737" s="196" t="str">
        <f t="shared" si="33"/>
        <v>송현여자고등학교</v>
      </c>
      <c r="D737" s="89">
        <v>5</v>
      </c>
      <c r="E737" s="92" t="s">
        <v>1247</v>
      </c>
      <c r="F737" s="80">
        <v>38</v>
      </c>
      <c r="G737" s="82"/>
      <c r="H737" s="204"/>
    </row>
    <row r="738" spans="1:8">
      <c r="A738" s="224" t="s">
        <v>16</v>
      </c>
      <c r="B738" s="214" t="s">
        <v>17</v>
      </c>
      <c r="C738" s="196" t="str">
        <f t="shared" si="33"/>
        <v>송현여자고등학교</v>
      </c>
      <c r="D738" s="89">
        <v>6</v>
      </c>
      <c r="E738" s="92" t="s">
        <v>1222</v>
      </c>
      <c r="F738" s="80">
        <v>27</v>
      </c>
      <c r="G738" s="82"/>
      <c r="H738" s="204"/>
    </row>
    <row r="739" spans="1:8">
      <c r="A739" s="224" t="s">
        <v>16</v>
      </c>
      <c r="B739" s="214" t="s">
        <v>17</v>
      </c>
      <c r="C739" s="196" t="str">
        <f t="shared" si="33"/>
        <v>송현여자고등학교</v>
      </c>
      <c r="D739" s="89">
        <v>7</v>
      </c>
      <c r="E739" s="92" t="s">
        <v>1248</v>
      </c>
      <c r="F739" s="80">
        <v>889</v>
      </c>
      <c r="G739" s="82"/>
      <c r="H739" s="204"/>
    </row>
    <row r="740" spans="1:8">
      <c r="A740" s="224" t="s">
        <v>16</v>
      </c>
      <c r="B740" s="214" t="s">
        <v>17</v>
      </c>
      <c r="C740" s="196" t="str">
        <f t="shared" si="33"/>
        <v>송현여자고등학교</v>
      </c>
      <c r="D740" s="89">
        <v>8</v>
      </c>
      <c r="E740" s="92" t="s">
        <v>1249</v>
      </c>
      <c r="F740" s="80">
        <v>80</v>
      </c>
      <c r="G740" s="82"/>
      <c r="H740" s="204"/>
    </row>
    <row r="741" spans="1:8">
      <c r="A741" s="224" t="s">
        <v>16</v>
      </c>
      <c r="B741" s="214" t="s">
        <v>17</v>
      </c>
      <c r="C741" s="196" t="str">
        <f t="shared" si="33"/>
        <v>송현여자고등학교</v>
      </c>
      <c r="D741" s="89">
        <v>9</v>
      </c>
      <c r="E741" s="92" t="s">
        <v>1250</v>
      </c>
      <c r="F741" s="80">
        <v>978</v>
      </c>
      <c r="G741" s="82"/>
      <c r="H741" s="204"/>
    </row>
    <row r="742" spans="1:8">
      <c r="A742" s="224" t="s">
        <v>16</v>
      </c>
      <c r="B742" s="214" t="s">
        <v>17</v>
      </c>
      <c r="C742" s="196" t="str">
        <f t="shared" si="33"/>
        <v>송현여자고등학교</v>
      </c>
      <c r="D742" s="89">
        <v>10</v>
      </c>
      <c r="E742" s="92" t="s">
        <v>2335</v>
      </c>
      <c r="F742" s="80">
        <v>423</v>
      </c>
      <c r="G742" s="82"/>
      <c r="H742" s="204"/>
    </row>
    <row r="743" spans="1:8">
      <c r="A743" s="224" t="s">
        <v>16</v>
      </c>
      <c r="B743" s="214" t="s">
        <v>17</v>
      </c>
      <c r="C743" s="196" t="str">
        <f t="shared" si="33"/>
        <v>송현여자고등학교</v>
      </c>
      <c r="D743" s="89">
        <v>11</v>
      </c>
      <c r="E743" s="92" t="s">
        <v>1251</v>
      </c>
      <c r="F743" s="80">
        <v>1957</v>
      </c>
      <c r="G743" s="82"/>
      <c r="H743" s="204"/>
    </row>
    <row r="744" spans="1:8">
      <c r="A744" s="224" t="s">
        <v>16</v>
      </c>
      <c r="B744" s="214" t="s">
        <v>17</v>
      </c>
      <c r="C744" s="196" t="str">
        <f t="shared" si="33"/>
        <v>송현여자고등학교</v>
      </c>
      <c r="D744" s="89">
        <v>12</v>
      </c>
      <c r="E744" s="92" t="s">
        <v>1252</v>
      </c>
      <c r="F744" s="80">
        <v>4044</v>
      </c>
      <c r="G744" s="82"/>
      <c r="H744" s="204"/>
    </row>
    <row r="745" spans="1:8">
      <c r="A745" s="224" t="s">
        <v>16</v>
      </c>
      <c r="B745" s="214" t="s">
        <v>17</v>
      </c>
      <c r="C745" s="196" t="str">
        <f t="shared" si="33"/>
        <v>송현여자고등학교</v>
      </c>
      <c r="D745" s="89">
        <v>13</v>
      </c>
      <c r="E745" s="92" t="s">
        <v>1253</v>
      </c>
      <c r="F745" s="80">
        <v>775</v>
      </c>
      <c r="G745" s="82"/>
      <c r="H745" s="204"/>
    </row>
    <row r="746" spans="1:8">
      <c r="A746" s="224" t="s">
        <v>16</v>
      </c>
      <c r="B746" s="214" t="s">
        <v>17</v>
      </c>
      <c r="C746" s="196" t="str">
        <f t="shared" si="33"/>
        <v>송현여자고등학교</v>
      </c>
      <c r="D746" s="89">
        <v>14</v>
      </c>
      <c r="E746" s="92" t="s">
        <v>1254</v>
      </c>
      <c r="F746" s="80">
        <v>1319</v>
      </c>
      <c r="G746" s="82"/>
      <c r="H746" s="204"/>
    </row>
    <row r="747" spans="1:8">
      <c r="A747" s="224" t="s">
        <v>16</v>
      </c>
      <c r="B747" s="214" t="s">
        <v>17</v>
      </c>
      <c r="C747" s="196" t="str">
        <f t="shared" si="33"/>
        <v>송현여자고등학교</v>
      </c>
      <c r="D747" s="89">
        <v>15</v>
      </c>
      <c r="E747" s="92" t="s">
        <v>2430</v>
      </c>
      <c r="F747" s="80">
        <v>1096</v>
      </c>
      <c r="G747" s="82"/>
      <c r="H747" s="204"/>
    </row>
    <row r="748" spans="1:8">
      <c r="A748" s="224" t="s">
        <v>16</v>
      </c>
      <c r="B748" s="214" t="s">
        <v>17</v>
      </c>
      <c r="C748" s="196" t="str">
        <f t="shared" si="33"/>
        <v>송현여자고등학교</v>
      </c>
      <c r="D748" s="89">
        <v>16</v>
      </c>
      <c r="E748" s="92" t="s">
        <v>1255</v>
      </c>
      <c r="F748" s="80">
        <v>440</v>
      </c>
      <c r="G748" s="82"/>
      <c r="H748" s="204"/>
    </row>
    <row r="749" spans="1:8">
      <c r="A749" s="224" t="s">
        <v>16</v>
      </c>
      <c r="B749" s="214" t="s">
        <v>17</v>
      </c>
      <c r="C749" s="196" t="str">
        <f t="shared" si="33"/>
        <v>송현여자고등학교</v>
      </c>
      <c r="D749" s="89">
        <v>17</v>
      </c>
      <c r="E749" s="92" t="s">
        <v>1256</v>
      </c>
      <c r="F749" s="80">
        <v>118</v>
      </c>
      <c r="G749" s="82"/>
      <c r="H749" s="204"/>
    </row>
    <row r="750" spans="1:8">
      <c r="A750" s="224" t="s">
        <v>16</v>
      </c>
      <c r="B750" s="214" t="s">
        <v>17</v>
      </c>
      <c r="C750" s="196" t="str">
        <f t="shared" si="33"/>
        <v>송현여자고등학교</v>
      </c>
      <c r="D750" s="89">
        <v>18</v>
      </c>
      <c r="E750" s="92" t="s">
        <v>1070</v>
      </c>
      <c r="F750" s="80">
        <v>8265</v>
      </c>
      <c r="G750" s="82"/>
      <c r="H750" s="204"/>
    </row>
    <row r="751" spans="1:8">
      <c r="A751" s="224" t="s">
        <v>16</v>
      </c>
      <c r="B751" s="214" t="s">
        <v>17</v>
      </c>
      <c r="C751" s="196" t="str">
        <f t="shared" si="33"/>
        <v>송현여자고등학교</v>
      </c>
      <c r="D751" s="89">
        <v>19</v>
      </c>
      <c r="E751" s="92" t="s">
        <v>788</v>
      </c>
      <c r="F751" s="80">
        <v>3701</v>
      </c>
      <c r="G751" s="82"/>
      <c r="H751" s="204"/>
    </row>
    <row r="752" spans="1:8">
      <c r="A752" s="224" t="s">
        <v>16</v>
      </c>
      <c r="B752" s="214" t="s">
        <v>17</v>
      </c>
      <c r="C752" s="196" t="str">
        <f t="shared" si="33"/>
        <v>송현여자고등학교</v>
      </c>
      <c r="D752" s="89">
        <v>20</v>
      </c>
      <c r="E752" s="92" t="s">
        <v>1069</v>
      </c>
      <c r="F752" s="80">
        <v>367</v>
      </c>
      <c r="G752" s="82"/>
      <c r="H752" s="204"/>
    </row>
    <row r="753" spans="1:8">
      <c r="A753" s="224" t="s">
        <v>16</v>
      </c>
      <c r="B753" s="214" t="s">
        <v>17</v>
      </c>
      <c r="C753" s="196" t="str">
        <f t="shared" si="33"/>
        <v>송현여자고등학교</v>
      </c>
      <c r="D753" s="89">
        <v>21</v>
      </c>
      <c r="E753" s="92" t="s">
        <v>1047</v>
      </c>
      <c r="F753" s="80">
        <v>4130</v>
      </c>
      <c r="G753" s="82"/>
      <c r="H753" s="204"/>
    </row>
    <row r="754" spans="1:8">
      <c r="A754" s="224" t="s">
        <v>16</v>
      </c>
      <c r="B754" s="214" t="s">
        <v>17</v>
      </c>
      <c r="C754" s="196" t="str">
        <f t="shared" si="33"/>
        <v>송현여자고등학교</v>
      </c>
      <c r="D754" s="89">
        <v>22</v>
      </c>
      <c r="E754" s="92" t="s">
        <v>1257</v>
      </c>
      <c r="F754" s="80">
        <v>1117</v>
      </c>
      <c r="G754" s="82"/>
      <c r="H754" s="204"/>
    </row>
    <row r="755" spans="1:8">
      <c r="A755" s="224" t="s">
        <v>16</v>
      </c>
      <c r="B755" s="214" t="s">
        <v>17</v>
      </c>
      <c r="C755" s="196" t="str">
        <f t="shared" si="33"/>
        <v>송현여자고등학교</v>
      </c>
      <c r="D755" s="89">
        <v>23</v>
      </c>
      <c r="E755" s="92" t="s">
        <v>1258</v>
      </c>
      <c r="F755" s="80">
        <v>480</v>
      </c>
      <c r="G755" s="82"/>
      <c r="H755" s="204"/>
    </row>
    <row r="756" spans="1:8" ht="21" thickBot="1">
      <c r="A756" s="225" t="s">
        <v>16</v>
      </c>
      <c r="B756" s="215" t="s">
        <v>17</v>
      </c>
      <c r="C756" s="197" t="str">
        <f t="shared" si="33"/>
        <v>송현여자고등학교</v>
      </c>
      <c r="D756" s="137">
        <v>24</v>
      </c>
      <c r="E756" s="138" t="s">
        <v>1259</v>
      </c>
      <c r="F756" s="139">
        <v>948</v>
      </c>
      <c r="G756" s="140"/>
      <c r="H756" s="207"/>
    </row>
    <row r="757" spans="1:8">
      <c r="A757" s="226" t="s">
        <v>16</v>
      </c>
      <c r="B757" s="216" t="s">
        <v>17</v>
      </c>
      <c r="C757" s="201" t="s">
        <v>179</v>
      </c>
      <c r="D757" s="97">
        <v>1</v>
      </c>
      <c r="E757" s="132" t="s">
        <v>1260</v>
      </c>
      <c r="F757" s="133">
        <v>800</v>
      </c>
      <c r="G757" s="110"/>
      <c r="H757" s="203">
        <f>SUMIF(C:C,"시지고등학교",F:F)</f>
        <v>5700</v>
      </c>
    </row>
    <row r="758" spans="1:8">
      <c r="A758" s="224" t="s">
        <v>16</v>
      </c>
      <c r="B758" s="214" t="s">
        <v>17</v>
      </c>
      <c r="C758" s="196" t="str">
        <f t="shared" ref="C758:C759" si="34">C757</f>
        <v>시지고등학교</v>
      </c>
      <c r="D758" s="89">
        <v>2</v>
      </c>
      <c r="E758" s="92" t="s">
        <v>1261</v>
      </c>
      <c r="F758" s="80">
        <v>400</v>
      </c>
      <c r="G758" s="82"/>
      <c r="H758" s="204"/>
    </row>
    <row r="759" spans="1:8" ht="21" thickBot="1">
      <c r="A759" s="227" t="s">
        <v>16</v>
      </c>
      <c r="B759" s="217" t="s">
        <v>17</v>
      </c>
      <c r="C759" s="202" t="str">
        <f t="shared" si="34"/>
        <v>시지고등학교</v>
      </c>
      <c r="D759" s="95">
        <v>3</v>
      </c>
      <c r="E759" s="129" t="s">
        <v>1262</v>
      </c>
      <c r="F759" s="130">
        <v>4500</v>
      </c>
      <c r="G759" s="131"/>
      <c r="H759" s="205"/>
    </row>
    <row r="760" spans="1:8">
      <c r="A760" s="223" t="s">
        <v>16</v>
      </c>
      <c r="B760" s="213" t="s">
        <v>17</v>
      </c>
      <c r="C760" s="195" t="s">
        <v>184</v>
      </c>
      <c r="D760" s="134">
        <v>1</v>
      </c>
      <c r="E760" s="135" t="s">
        <v>2431</v>
      </c>
      <c r="F760" s="136">
        <v>639</v>
      </c>
      <c r="G760" s="114"/>
      <c r="H760" s="206">
        <f>SUMIF(C:C,"심인고등학교",F:F)</f>
        <v>10335</v>
      </c>
    </row>
    <row r="761" spans="1:8">
      <c r="A761" s="224" t="s">
        <v>16</v>
      </c>
      <c r="B761" s="214" t="s">
        <v>17</v>
      </c>
      <c r="C761" s="196" t="str">
        <f t="shared" ref="C761:C796" si="35">C760</f>
        <v>심인고등학교</v>
      </c>
      <c r="D761" s="89">
        <v>2</v>
      </c>
      <c r="E761" s="92" t="s">
        <v>1263</v>
      </c>
      <c r="F761" s="80">
        <v>192</v>
      </c>
      <c r="G761" s="82"/>
      <c r="H761" s="204"/>
    </row>
    <row r="762" spans="1:8">
      <c r="A762" s="224" t="s">
        <v>16</v>
      </c>
      <c r="B762" s="214" t="s">
        <v>17</v>
      </c>
      <c r="C762" s="196" t="str">
        <f t="shared" si="35"/>
        <v>심인고등학교</v>
      </c>
      <c r="D762" s="89">
        <v>3</v>
      </c>
      <c r="E762" s="92" t="s">
        <v>1264</v>
      </c>
      <c r="F762" s="80">
        <v>900</v>
      </c>
      <c r="G762" s="82"/>
      <c r="H762" s="204"/>
    </row>
    <row r="763" spans="1:8">
      <c r="A763" s="224" t="s">
        <v>16</v>
      </c>
      <c r="B763" s="214" t="s">
        <v>17</v>
      </c>
      <c r="C763" s="196" t="str">
        <f t="shared" si="35"/>
        <v>심인고등학교</v>
      </c>
      <c r="D763" s="89">
        <v>4</v>
      </c>
      <c r="E763" s="92" t="s">
        <v>2432</v>
      </c>
      <c r="F763" s="80">
        <v>520</v>
      </c>
      <c r="G763" s="82"/>
      <c r="H763" s="204"/>
    </row>
    <row r="764" spans="1:8">
      <c r="A764" s="224" t="s">
        <v>16</v>
      </c>
      <c r="B764" s="214" t="s">
        <v>17</v>
      </c>
      <c r="C764" s="196" t="str">
        <f t="shared" si="35"/>
        <v>심인고등학교</v>
      </c>
      <c r="D764" s="89">
        <v>5</v>
      </c>
      <c r="E764" s="92" t="s">
        <v>2433</v>
      </c>
      <c r="F764" s="80">
        <v>422</v>
      </c>
      <c r="G764" s="82"/>
      <c r="H764" s="204"/>
    </row>
    <row r="765" spans="1:8">
      <c r="A765" s="224" t="s">
        <v>16</v>
      </c>
      <c r="B765" s="214" t="s">
        <v>17</v>
      </c>
      <c r="C765" s="196" t="str">
        <f t="shared" si="35"/>
        <v>심인고등학교</v>
      </c>
      <c r="D765" s="89">
        <v>6</v>
      </c>
      <c r="E765" s="92" t="s">
        <v>1265</v>
      </c>
      <c r="F765" s="80">
        <v>91</v>
      </c>
      <c r="G765" s="82"/>
      <c r="H765" s="204"/>
    </row>
    <row r="766" spans="1:8">
      <c r="A766" s="224" t="s">
        <v>16</v>
      </c>
      <c r="B766" s="214" t="s">
        <v>17</v>
      </c>
      <c r="C766" s="196" t="str">
        <f t="shared" si="35"/>
        <v>심인고등학교</v>
      </c>
      <c r="D766" s="89">
        <v>7</v>
      </c>
      <c r="E766" s="92" t="s">
        <v>1266</v>
      </c>
      <c r="F766" s="80">
        <v>28</v>
      </c>
      <c r="G766" s="82"/>
      <c r="H766" s="204"/>
    </row>
    <row r="767" spans="1:8">
      <c r="A767" s="224" t="s">
        <v>16</v>
      </c>
      <c r="B767" s="214" t="s">
        <v>17</v>
      </c>
      <c r="C767" s="196" t="str">
        <f t="shared" si="35"/>
        <v>심인고등학교</v>
      </c>
      <c r="D767" s="89">
        <v>8</v>
      </c>
      <c r="E767" s="92" t="s">
        <v>1267</v>
      </c>
      <c r="F767" s="80">
        <v>31</v>
      </c>
      <c r="G767" s="82"/>
      <c r="H767" s="204"/>
    </row>
    <row r="768" spans="1:8">
      <c r="A768" s="224" t="s">
        <v>16</v>
      </c>
      <c r="B768" s="214" t="s">
        <v>17</v>
      </c>
      <c r="C768" s="196" t="str">
        <f t="shared" si="35"/>
        <v>심인고등학교</v>
      </c>
      <c r="D768" s="89">
        <v>9</v>
      </c>
      <c r="E768" s="92" t="s">
        <v>2434</v>
      </c>
      <c r="F768" s="80">
        <v>1158</v>
      </c>
      <c r="G768" s="82"/>
      <c r="H768" s="204"/>
    </row>
    <row r="769" spans="1:8">
      <c r="A769" s="224" t="s">
        <v>16</v>
      </c>
      <c r="B769" s="214" t="s">
        <v>17</v>
      </c>
      <c r="C769" s="196" t="str">
        <f t="shared" si="35"/>
        <v>심인고등학교</v>
      </c>
      <c r="D769" s="89">
        <v>10</v>
      </c>
      <c r="E769" s="92" t="s">
        <v>1268</v>
      </c>
      <c r="F769" s="80">
        <v>98</v>
      </c>
      <c r="G769" s="82"/>
      <c r="H769" s="204"/>
    </row>
    <row r="770" spans="1:8">
      <c r="A770" s="224" t="s">
        <v>16</v>
      </c>
      <c r="B770" s="214" t="s">
        <v>17</v>
      </c>
      <c r="C770" s="196" t="str">
        <f t="shared" si="35"/>
        <v>심인고등학교</v>
      </c>
      <c r="D770" s="89">
        <v>11</v>
      </c>
      <c r="E770" s="92" t="s">
        <v>2435</v>
      </c>
      <c r="F770" s="80">
        <v>466</v>
      </c>
      <c r="G770" s="82"/>
      <c r="H770" s="204"/>
    </row>
    <row r="771" spans="1:8">
      <c r="A771" s="224" t="s">
        <v>16</v>
      </c>
      <c r="B771" s="214" t="s">
        <v>17</v>
      </c>
      <c r="C771" s="196" t="str">
        <f t="shared" si="35"/>
        <v>심인고등학교</v>
      </c>
      <c r="D771" s="89">
        <v>12</v>
      </c>
      <c r="E771" s="92" t="s">
        <v>1269</v>
      </c>
      <c r="F771" s="80">
        <v>144</v>
      </c>
      <c r="G771" s="82"/>
      <c r="H771" s="204"/>
    </row>
    <row r="772" spans="1:8">
      <c r="A772" s="224" t="s">
        <v>16</v>
      </c>
      <c r="B772" s="214" t="s">
        <v>17</v>
      </c>
      <c r="C772" s="196" t="str">
        <f t="shared" si="35"/>
        <v>심인고등학교</v>
      </c>
      <c r="D772" s="89">
        <v>13</v>
      </c>
      <c r="E772" s="92" t="s">
        <v>1270</v>
      </c>
      <c r="F772" s="80">
        <v>543</v>
      </c>
      <c r="G772" s="82"/>
      <c r="H772" s="204"/>
    </row>
    <row r="773" spans="1:8">
      <c r="A773" s="224" t="s">
        <v>16</v>
      </c>
      <c r="B773" s="214" t="s">
        <v>17</v>
      </c>
      <c r="C773" s="196" t="str">
        <f t="shared" si="35"/>
        <v>심인고등학교</v>
      </c>
      <c r="D773" s="89">
        <v>14</v>
      </c>
      <c r="E773" s="92" t="s">
        <v>1271</v>
      </c>
      <c r="F773" s="80">
        <v>587</v>
      </c>
      <c r="G773" s="82"/>
      <c r="H773" s="204"/>
    </row>
    <row r="774" spans="1:8">
      <c r="A774" s="224" t="s">
        <v>16</v>
      </c>
      <c r="B774" s="214" t="s">
        <v>17</v>
      </c>
      <c r="C774" s="196" t="str">
        <f t="shared" si="35"/>
        <v>심인고등학교</v>
      </c>
      <c r="D774" s="89">
        <v>15</v>
      </c>
      <c r="E774" s="92" t="s">
        <v>1272</v>
      </c>
      <c r="F774" s="80">
        <v>112</v>
      </c>
      <c r="G774" s="82"/>
      <c r="H774" s="204"/>
    </row>
    <row r="775" spans="1:8">
      <c r="A775" s="224" t="s">
        <v>16</v>
      </c>
      <c r="B775" s="214" t="s">
        <v>17</v>
      </c>
      <c r="C775" s="196" t="str">
        <f t="shared" si="35"/>
        <v>심인고등학교</v>
      </c>
      <c r="D775" s="89">
        <v>16</v>
      </c>
      <c r="E775" s="92" t="s">
        <v>1273</v>
      </c>
      <c r="F775" s="80">
        <v>898</v>
      </c>
      <c r="G775" s="82"/>
      <c r="H775" s="204"/>
    </row>
    <row r="776" spans="1:8">
      <c r="A776" s="224" t="s">
        <v>16</v>
      </c>
      <c r="B776" s="214" t="s">
        <v>17</v>
      </c>
      <c r="C776" s="196" t="str">
        <f t="shared" si="35"/>
        <v>심인고등학교</v>
      </c>
      <c r="D776" s="89">
        <v>17</v>
      </c>
      <c r="E776" s="92" t="s">
        <v>1274</v>
      </c>
      <c r="F776" s="80">
        <v>167</v>
      </c>
      <c r="G776" s="82"/>
      <c r="H776" s="204"/>
    </row>
    <row r="777" spans="1:8">
      <c r="A777" s="224" t="s">
        <v>16</v>
      </c>
      <c r="B777" s="214" t="s">
        <v>17</v>
      </c>
      <c r="C777" s="196" t="str">
        <f t="shared" si="35"/>
        <v>심인고등학교</v>
      </c>
      <c r="D777" s="89">
        <v>18</v>
      </c>
      <c r="E777" s="92" t="s">
        <v>779</v>
      </c>
      <c r="F777" s="80">
        <v>99</v>
      </c>
      <c r="G777" s="82"/>
      <c r="H777" s="204"/>
    </row>
    <row r="778" spans="1:8">
      <c r="A778" s="224" t="s">
        <v>16</v>
      </c>
      <c r="B778" s="214" t="s">
        <v>17</v>
      </c>
      <c r="C778" s="196" t="str">
        <f t="shared" si="35"/>
        <v>심인고등학교</v>
      </c>
      <c r="D778" s="89">
        <v>19</v>
      </c>
      <c r="E778" s="92" t="s">
        <v>1275</v>
      </c>
      <c r="F778" s="80">
        <v>115</v>
      </c>
      <c r="G778" s="82"/>
      <c r="H778" s="204"/>
    </row>
    <row r="779" spans="1:8">
      <c r="A779" s="224" t="s">
        <v>16</v>
      </c>
      <c r="B779" s="214" t="s">
        <v>17</v>
      </c>
      <c r="C779" s="196" t="str">
        <f t="shared" si="35"/>
        <v>심인고등학교</v>
      </c>
      <c r="D779" s="89">
        <v>20</v>
      </c>
      <c r="E779" s="92" t="s">
        <v>1276</v>
      </c>
      <c r="F779" s="80">
        <v>139</v>
      </c>
      <c r="G779" s="82"/>
      <c r="H779" s="204"/>
    </row>
    <row r="780" spans="1:8">
      <c r="A780" s="224" t="s">
        <v>16</v>
      </c>
      <c r="B780" s="214" t="s">
        <v>17</v>
      </c>
      <c r="C780" s="196" t="str">
        <f t="shared" si="35"/>
        <v>심인고등학교</v>
      </c>
      <c r="D780" s="89">
        <v>21</v>
      </c>
      <c r="E780" s="92" t="s">
        <v>2436</v>
      </c>
      <c r="F780" s="80">
        <v>41</v>
      </c>
      <c r="G780" s="82"/>
      <c r="H780" s="204"/>
    </row>
    <row r="781" spans="1:8">
      <c r="A781" s="224" t="s">
        <v>16</v>
      </c>
      <c r="B781" s="214" t="s">
        <v>17</v>
      </c>
      <c r="C781" s="196" t="str">
        <f t="shared" si="35"/>
        <v>심인고등학교</v>
      </c>
      <c r="D781" s="89">
        <v>22</v>
      </c>
      <c r="E781" s="92" t="s">
        <v>1277</v>
      </c>
      <c r="F781" s="80">
        <v>123</v>
      </c>
      <c r="G781" s="82"/>
      <c r="H781" s="204"/>
    </row>
    <row r="782" spans="1:8">
      <c r="A782" s="224" t="s">
        <v>16</v>
      </c>
      <c r="B782" s="214" t="s">
        <v>17</v>
      </c>
      <c r="C782" s="196" t="str">
        <f t="shared" si="35"/>
        <v>심인고등학교</v>
      </c>
      <c r="D782" s="89">
        <v>23</v>
      </c>
      <c r="E782" s="92" t="s">
        <v>1278</v>
      </c>
      <c r="F782" s="80">
        <v>116</v>
      </c>
      <c r="G782" s="82"/>
      <c r="H782" s="204"/>
    </row>
    <row r="783" spans="1:8">
      <c r="A783" s="224" t="s">
        <v>16</v>
      </c>
      <c r="B783" s="214" t="s">
        <v>17</v>
      </c>
      <c r="C783" s="196" t="str">
        <f t="shared" si="35"/>
        <v>심인고등학교</v>
      </c>
      <c r="D783" s="89">
        <v>24</v>
      </c>
      <c r="E783" s="92" t="s">
        <v>1279</v>
      </c>
      <c r="F783" s="80">
        <v>574</v>
      </c>
      <c r="G783" s="82"/>
      <c r="H783" s="204"/>
    </row>
    <row r="784" spans="1:8">
      <c r="A784" s="224" t="s">
        <v>16</v>
      </c>
      <c r="B784" s="214" t="s">
        <v>17</v>
      </c>
      <c r="C784" s="196" t="str">
        <f t="shared" si="35"/>
        <v>심인고등학교</v>
      </c>
      <c r="D784" s="89">
        <v>25</v>
      </c>
      <c r="E784" s="92" t="s">
        <v>1280</v>
      </c>
      <c r="F784" s="80">
        <v>66</v>
      </c>
      <c r="G784" s="82"/>
      <c r="H784" s="204"/>
    </row>
    <row r="785" spans="1:8">
      <c r="A785" s="224" t="s">
        <v>16</v>
      </c>
      <c r="B785" s="214" t="s">
        <v>17</v>
      </c>
      <c r="C785" s="196" t="str">
        <f t="shared" si="35"/>
        <v>심인고등학교</v>
      </c>
      <c r="D785" s="89">
        <v>26</v>
      </c>
      <c r="E785" s="92" t="s">
        <v>2437</v>
      </c>
      <c r="F785" s="80">
        <v>151</v>
      </c>
      <c r="G785" s="82"/>
      <c r="H785" s="204"/>
    </row>
    <row r="786" spans="1:8">
      <c r="A786" s="224" t="s">
        <v>16</v>
      </c>
      <c r="B786" s="214" t="s">
        <v>17</v>
      </c>
      <c r="C786" s="196" t="str">
        <f t="shared" si="35"/>
        <v>심인고등학교</v>
      </c>
      <c r="D786" s="89">
        <v>27</v>
      </c>
      <c r="E786" s="92" t="s">
        <v>1281</v>
      </c>
      <c r="F786" s="80">
        <v>170</v>
      </c>
      <c r="G786" s="82"/>
      <c r="H786" s="204"/>
    </row>
    <row r="787" spans="1:8">
      <c r="A787" s="224" t="s">
        <v>16</v>
      </c>
      <c r="B787" s="214" t="s">
        <v>17</v>
      </c>
      <c r="C787" s="196" t="str">
        <f t="shared" si="35"/>
        <v>심인고등학교</v>
      </c>
      <c r="D787" s="89">
        <v>28</v>
      </c>
      <c r="E787" s="92" t="s">
        <v>1282</v>
      </c>
      <c r="F787" s="80">
        <v>64</v>
      </c>
      <c r="G787" s="82"/>
      <c r="H787" s="204"/>
    </row>
    <row r="788" spans="1:8">
      <c r="A788" s="224" t="s">
        <v>16</v>
      </c>
      <c r="B788" s="214" t="s">
        <v>17</v>
      </c>
      <c r="C788" s="196" t="str">
        <f t="shared" si="35"/>
        <v>심인고등학교</v>
      </c>
      <c r="D788" s="89">
        <v>29</v>
      </c>
      <c r="E788" s="92" t="s">
        <v>1283</v>
      </c>
      <c r="F788" s="80">
        <v>110</v>
      </c>
      <c r="G788" s="82"/>
      <c r="H788" s="204"/>
    </row>
    <row r="789" spans="1:8">
      <c r="A789" s="224" t="s">
        <v>16</v>
      </c>
      <c r="B789" s="214" t="s">
        <v>17</v>
      </c>
      <c r="C789" s="196" t="str">
        <f t="shared" si="35"/>
        <v>심인고등학교</v>
      </c>
      <c r="D789" s="89">
        <v>30</v>
      </c>
      <c r="E789" s="92" t="s">
        <v>1284</v>
      </c>
      <c r="F789" s="80">
        <v>76</v>
      </c>
      <c r="G789" s="82"/>
      <c r="H789" s="204"/>
    </row>
    <row r="790" spans="1:8">
      <c r="A790" s="224" t="s">
        <v>16</v>
      </c>
      <c r="B790" s="214" t="s">
        <v>17</v>
      </c>
      <c r="C790" s="196" t="str">
        <f t="shared" si="35"/>
        <v>심인고등학교</v>
      </c>
      <c r="D790" s="89">
        <v>31</v>
      </c>
      <c r="E790" s="92" t="s">
        <v>1285</v>
      </c>
      <c r="F790" s="80">
        <v>77</v>
      </c>
      <c r="G790" s="82"/>
      <c r="H790" s="204"/>
    </row>
    <row r="791" spans="1:8">
      <c r="A791" s="224" t="s">
        <v>16</v>
      </c>
      <c r="B791" s="214" t="s">
        <v>17</v>
      </c>
      <c r="C791" s="196" t="str">
        <f t="shared" si="35"/>
        <v>심인고등학교</v>
      </c>
      <c r="D791" s="89">
        <v>32</v>
      </c>
      <c r="E791" s="92" t="s">
        <v>1286</v>
      </c>
      <c r="F791" s="80">
        <v>24</v>
      </c>
      <c r="G791" s="82"/>
      <c r="H791" s="204"/>
    </row>
    <row r="792" spans="1:8">
      <c r="A792" s="224" t="s">
        <v>16</v>
      </c>
      <c r="B792" s="214" t="s">
        <v>17</v>
      </c>
      <c r="C792" s="196" t="str">
        <f t="shared" si="35"/>
        <v>심인고등학교</v>
      </c>
      <c r="D792" s="89">
        <v>33</v>
      </c>
      <c r="E792" s="92" t="s">
        <v>1287</v>
      </c>
      <c r="F792" s="80">
        <v>114</v>
      </c>
      <c r="G792" s="82"/>
      <c r="H792" s="204"/>
    </row>
    <row r="793" spans="1:8">
      <c r="A793" s="224" t="s">
        <v>16</v>
      </c>
      <c r="B793" s="214" t="s">
        <v>17</v>
      </c>
      <c r="C793" s="196" t="str">
        <f t="shared" si="35"/>
        <v>심인고등학교</v>
      </c>
      <c r="D793" s="89">
        <v>34</v>
      </c>
      <c r="E793" s="92" t="s">
        <v>1288</v>
      </c>
      <c r="F793" s="80">
        <v>115</v>
      </c>
      <c r="G793" s="82"/>
      <c r="H793" s="204"/>
    </row>
    <row r="794" spans="1:8">
      <c r="A794" s="224" t="s">
        <v>16</v>
      </c>
      <c r="B794" s="214" t="s">
        <v>17</v>
      </c>
      <c r="C794" s="196" t="str">
        <f t="shared" si="35"/>
        <v>심인고등학교</v>
      </c>
      <c r="D794" s="89">
        <v>35</v>
      </c>
      <c r="E794" s="92" t="s">
        <v>1054</v>
      </c>
      <c r="F794" s="80">
        <v>572</v>
      </c>
      <c r="G794" s="82"/>
      <c r="H794" s="204"/>
    </row>
    <row r="795" spans="1:8">
      <c r="A795" s="224" t="s">
        <v>16</v>
      </c>
      <c r="B795" s="214" t="s">
        <v>17</v>
      </c>
      <c r="C795" s="196" t="str">
        <f t="shared" si="35"/>
        <v>심인고등학교</v>
      </c>
      <c r="D795" s="89">
        <v>36</v>
      </c>
      <c r="E795" s="92" t="s">
        <v>1289</v>
      </c>
      <c r="F795" s="80">
        <v>108</v>
      </c>
      <c r="G795" s="82"/>
      <c r="H795" s="204"/>
    </row>
    <row r="796" spans="1:8" ht="21" thickBot="1">
      <c r="A796" s="225" t="s">
        <v>16</v>
      </c>
      <c r="B796" s="215" t="s">
        <v>17</v>
      </c>
      <c r="C796" s="197" t="str">
        <f t="shared" si="35"/>
        <v>심인고등학교</v>
      </c>
      <c r="D796" s="137">
        <v>37</v>
      </c>
      <c r="E796" s="138" t="s">
        <v>1290</v>
      </c>
      <c r="F796" s="139">
        <v>485</v>
      </c>
      <c r="G796" s="140"/>
      <c r="H796" s="207"/>
    </row>
    <row r="797" spans="1:8">
      <c r="A797" s="226" t="s">
        <v>16</v>
      </c>
      <c r="B797" s="216" t="s">
        <v>17</v>
      </c>
      <c r="C797" s="201" t="s">
        <v>187</v>
      </c>
      <c r="D797" s="97">
        <v>1</v>
      </c>
      <c r="E797" s="132" t="s">
        <v>2438</v>
      </c>
      <c r="F797" s="133">
        <v>1570</v>
      </c>
      <c r="G797" s="110"/>
      <c r="H797" s="203">
        <f>SUMIF(C:C,"영남고등학교",F:F)</f>
        <v>67800</v>
      </c>
    </row>
    <row r="798" spans="1:8">
      <c r="A798" s="224" t="s">
        <v>16</v>
      </c>
      <c r="B798" s="214" t="s">
        <v>17</v>
      </c>
      <c r="C798" s="196" t="str">
        <f t="shared" ref="C798:C829" si="36">C797</f>
        <v>영남고등학교</v>
      </c>
      <c r="D798" s="89">
        <v>2</v>
      </c>
      <c r="E798" s="92" t="s">
        <v>1291</v>
      </c>
      <c r="F798" s="80">
        <v>500</v>
      </c>
      <c r="G798" s="82"/>
      <c r="H798" s="204"/>
    </row>
    <row r="799" spans="1:8">
      <c r="A799" s="224" t="s">
        <v>16</v>
      </c>
      <c r="B799" s="214" t="s">
        <v>17</v>
      </c>
      <c r="C799" s="196" t="str">
        <f t="shared" si="36"/>
        <v>영남고등학교</v>
      </c>
      <c r="D799" s="89">
        <v>3</v>
      </c>
      <c r="E799" s="92" t="s">
        <v>1292</v>
      </c>
      <c r="F799" s="80">
        <v>550</v>
      </c>
      <c r="G799" s="82"/>
      <c r="H799" s="204"/>
    </row>
    <row r="800" spans="1:8">
      <c r="A800" s="224" t="s">
        <v>16</v>
      </c>
      <c r="B800" s="214" t="s">
        <v>17</v>
      </c>
      <c r="C800" s="196" t="str">
        <f t="shared" si="36"/>
        <v>영남고등학교</v>
      </c>
      <c r="D800" s="89">
        <v>4</v>
      </c>
      <c r="E800" s="92" t="s">
        <v>1293</v>
      </c>
      <c r="F800" s="80">
        <v>550</v>
      </c>
      <c r="G800" s="82"/>
      <c r="H800" s="204"/>
    </row>
    <row r="801" spans="1:8">
      <c r="A801" s="224" t="s">
        <v>16</v>
      </c>
      <c r="B801" s="214" t="s">
        <v>17</v>
      </c>
      <c r="C801" s="196" t="str">
        <f t="shared" si="36"/>
        <v>영남고등학교</v>
      </c>
      <c r="D801" s="89">
        <v>5</v>
      </c>
      <c r="E801" s="92" t="s">
        <v>1294</v>
      </c>
      <c r="F801" s="80">
        <v>1600</v>
      </c>
      <c r="G801" s="82"/>
      <c r="H801" s="204"/>
    </row>
    <row r="802" spans="1:8">
      <c r="A802" s="224" t="s">
        <v>16</v>
      </c>
      <c r="B802" s="214" t="s">
        <v>17</v>
      </c>
      <c r="C802" s="196" t="str">
        <f t="shared" si="36"/>
        <v>영남고등학교</v>
      </c>
      <c r="D802" s="89">
        <v>6</v>
      </c>
      <c r="E802" s="92" t="s">
        <v>1072</v>
      </c>
      <c r="F802" s="80">
        <v>210</v>
      </c>
      <c r="G802" s="82"/>
      <c r="H802" s="204"/>
    </row>
    <row r="803" spans="1:8">
      <c r="A803" s="224" t="s">
        <v>16</v>
      </c>
      <c r="B803" s="214" t="s">
        <v>17</v>
      </c>
      <c r="C803" s="196" t="str">
        <f t="shared" si="36"/>
        <v>영남고등학교</v>
      </c>
      <c r="D803" s="89">
        <v>7</v>
      </c>
      <c r="E803" s="92" t="s">
        <v>1295</v>
      </c>
      <c r="F803" s="80">
        <v>80</v>
      </c>
      <c r="G803" s="82"/>
      <c r="H803" s="204"/>
    </row>
    <row r="804" spans="1:8">
      <c r="A804" s="224" t="s">
        <v>16</v>
      </c>
      <c r="B804" s="214" t="s">
        <v>17</v>
      </c>
      <c r="C804" s="196" t="str">
        <f t="shared" si="36"/>
        <v>영남고등학교</v>
      </c>
      <c r="D804" s="89">
        <v>8</v>
      </c>
      <c r="E804" s="92" t="s">
        <v>1296</v>
      </c>
      <c r="F804" s="80">
        <v>500</v>
      </c>
      <c r="G804" s="82"/>
      <c r="H804" s="204"/>
    </row>
    <row r="805" spans="1:8">
      <c r="A805" s="224" t="s">
        <v>16</v>
      </c>
      <c r="B805" s="214" t="s">
        <v>17</v>
      </c>
      <c r="C805" s="196" t="str">
        <f t="shared" si="36"/>
        <v>영남고등학교</v>
      </c>
      <c r="D805" s="89">
        <v>9</v>
      </c>
      <c r="E805" s="92" t="s">
        <v>893</v>
      </c>
      <c r="F805" s="80">
        <v>5500</v>
      </c>
      <c r="G805" s="82"/>
      <c r="H805" s="204"/>
    </row>
    <row r="806" spans="1:8">
      <c r="A806" s="224" t="s">
        <v>16</v>
      </c>
      <c r="B806" s="214" t="s">
        <v>17</v>
      </c>
      <c r="C806" s="196" t="str">
        <f t="shared" si="36"/>
        <v>영남고등학교</v>
      </c>
      <c r="D806" s="89">
        <v>10</v>
      </c>
      <c r="E806" s="92" t="s">
        <v>1297</v>
      </c>
      <c r="F806" s="80">
        <v>480</v>
      </c>
      <c r="G806" s="82"/>
      <c r="H806" s="204"/>
    </row>
    <row r="807" spans="1:8">
      <c r="A807" s="224" t="s">
        <v>16</v>
      </c>
      <c r="B807" s="214" t="s">
        <v>17</v>
      </c>
      <c r="C807" s="196" t="str">
        <f t="shared" si="36"/>
        <v>영남고등학교</v>
      </c>
      <c r="D807" s="89">
        <v>11</v>
      </c>
      <c r="E807" s="92" t="s">
        <v>821</v>
      </c>
      <c r="F807" s="80">
        <v>310</v>
      </c>
      <c r="G807" s="82"/>
      <c r="H807" s="204"/>
    </row>
    <row r="808" spans="1:8">
      <c r="A808" s="224" t="s">
        <v>16</v>
      </c>
      <c r="B808" s="214" t="s">
        <v>17</v>
      </c>
      <c r="C808" s="196" t="str">
        <f t="shared" si="36"/>
        <v>영남고등학교</v>
      </c>
      <c r="D808" s="89">
        <v>12</v>
      </c>
      <c r="E808" s="92" t="s">
        <v>792</v>
      </c>
      <c r="F808" s="80">
        <v>160</v>
      </c>
      <c r="G808" s="82"/>
      <c r="H808" s="204"/>
    </row>
    <row r="809" spans="1:8">
      <c r="A809" s="224" t="s">
        <v>16</v>
      </c>
      <c r="B809" s="214" t="s">
        <v>17</v>
      </c>
      <c r="C809" s="196" t="str">
        <f t="shared" si="36"/>
        <v>영남고등학교</v>
      </c>
      <c r="D809" s="89">
        <v>13</v>
      </c>
      <c r="E809" s="92" t="s">
        <v>1208</v>
      </c>
      <c r="F809" s="80">
        <v>4650</v>
      </c>
      <c r="G809" s="82"/>
      <c r="H809" s="204"/>
    </row>
    <row r="810" spans="1:8">
      <c r="A810" s="224" t="s">
        <v>16</v>
      </c>
      <c r="B810" s="214" t="s">
        <v>17</v>
      </c>
      <c r="C810" s="196" t="str">
        <f t="shared" si="36"/>
        <v>영남고등학교</v>
      </c>
      <c r="D810" s="89">
        <v>14</v>
      </c>
      <c r="E810" s="92" t="s">
        <v>1298</v>
      </c>
      <c r="F810" s="80">
        <v>3500</v>
      </c>
      <c r="G810" s="82"/>
      <c r="H810" s="204"/>
    </row>
    <row r="811" spans="1:8">
      <c r="A811" s="224" t="s">
        <v>16</v>
      </c>
      <c r="B811" s="214" t="s">
        <v>17</v>
      </c>
      <c r="C811" s="196" t="str">
        <f t="shared" si="36"/>
        <v>영남고등학교</v>
      </c>
      <c r="D811" s="89">
        <v>15</v>
      </c>
      <c r="E811" s="92" t="s">
        <v>1031</v>
      </c>
      <c r="F811" s="80">
        <v>1500</v>
      </c>
      <c r="G811" s="82"/>
      <c r="H811" s="204"/>
    </row>
    <row r="812" spans="1:8">
      <c r="A812" s="224" t="s">
        <v>16</v>
      </c>
      <c r="B812" s="214" t="s">
        <v>17</v>
      </c>
      <c r="C812" s="196" t="str">
        <f t="shared" si="36"/>
        <v>영남고등학교</v>
      </c>
      <c r="D812" s="89">
        <v>16</v>
      </c>
      <c r="E812" s="92" t="s">
        <v>1299</v>
      </c>
      <c r="F812" s="80">
        <v>490</v>
      </c>
      <c r="G812" s="82"/>
      <c r="H812" s="204"/>
    </row>
    <row r="813" spans="1:8">
      <c r="A813" s="224" t="s">
        <v>16</v>
      </c>
      <c r="B813" s="214" t="s">
        <v>17</v>
      </c>
      <c r="C813" s="196" t="str">
        <f t="shared" si="36"/>
        <v>영남고등학교</v>
      </c>
      <c r="D813" s="89">
        <v>17</v>
      </c>
      <c r="E813" s="92" t="s">
        <v>1300</v>
      </c>
      <c r="F813" s="80">
        <v>1020</v>
      </c>
      <c r="G813" s="82"/>
      <c r="H813" s="204"/>
    </row>
    <row r="814" spans="1:8">
      <c r="A814" s="224" t="s">
        <v>16</v>
      </c>
      <c r="B814" s="214" t="s">
        <v>17</v>
      </c>
      <c r="C814" s="196" t="str">
        <f t="shared" si="36"/>
        <v>영남고등학교</v>
      </c>
      <c r="D814" s="89">
        <v>18</v>
      </c>
      <c r="E814" s="92" t="s">
        <v>1301</v>
      </c>
      <c r="F814" s="80">
        <v>1200</v>
      </c>
      <c r="G814" s="82"/>
      <c r="H814" s="204"/>
    </row>
    <row r="815" spans="1:8">
      <c r="A815" s="224" t="s">
        <v>16</v>
      </c>
      <c r="B815" s="214" t="s">
        <v>17</v>
      </c>
      <c r="C815" s="196" t="str">
        <f t="shared" si="36"/>
        <v>영남고등학교</v>
      </c>
      <c r="D815" s="89">
        <v>19</v>
      </c>
      <c r="E815" s="92" t="s">
        <v>1070</v>
      </c>
      <c r="F815" s="80">
        <v>1050</v>
      </c>
      <c r="G815" s="82"/>
      <c r="H815" s="204"/>
    </row>
    <row r="816" spans="1:8">
      <c r="A816" s="224" t="s">
        <v>16</v>
      </c>
      <c r="B816" s="214" t="s">
        <v>17</v>
      </c>
      <c r="C816" s="196" t="str">
        <f t="shared" si="36"/>
        <v>영남고등학교</v>
      </c>
      <c r="D816" s="89">
        <v>20</v>
      </c>
      <c r="E816" s="92" t="s">
        <v>871</v>
      </c>
      <c r="F816" s="80">
        <v>710</v>
      </c>
      <c r="G816" s="82"/>
      <c r="H816" s="204"/>
    </row>
    <row r="817" spans="1:8">
      <c r="A817" s="224" t="s">
        <v>16</v>
      </c>
      <c r="B817" s="214" t="s">
        <v>17</v>
      </c>
      <c r="C817" s="196" t="str">
        <f t="shared" si="36"/>
        <v>영남고등학교</v>
      </c>
      <c r="D817" s="89">
        <v>21</v>
      </c>
      <c r="E817" s="92" t="s">
        <v>794</v>
      </c>
      <c r="F817" s="80">
        <v>670</v>
      </c>
      <c r="G817" s="82"/>
      <c r="H817" s="204"/>
    </row>
    <row r="818" spans="1:8">
      <c r="A818" s="224" t="s">
        <v>16</v>
      </c>
      <c r="B818" s="214" t="s">
        <v>17</v>
      </c>
      <c r="C818" s="196" t="str">
        <f t="shared" si="36"/>
        <v>영남고등학교</v>
      </c>
      <c r="D818" s="89">
        <v>22</v>
      </c>
      <c r="E818" s="92" t="s">
        <v>1302</v>
      </c>
      <c r="F818" s="80">
        <v>460</v>
      </c>
      <c r="G818" s="82"/>
      <c r="H818" s="204"/>
    </row>
    <row r="819" spans="1:8">
      <c r="A819" s="224" t="s">
        <v>16</v>
      </c>
      <c r="B819" s="214" t="s">
        <v>17</v>
      </c>
      <c r="C819" s="196" t="str">
        <f t="shared" si="36"/>
        <v>영남고등학교</v>
      </c>
      <c r="D819" s="89">
        <v>23</v>
      </c>
      <c r="E819" s="92" t="s">
        <v>1303</v>
      </c>
      <c r="F819" s="80">
        <v>150</v>
      </c>
      <c r="G819" s="82"/>
      <c r="H819" s="204"/>
    </row>
    <row r="820" spans="1:8">
      <c r="A820" s="224" t="s">
        <v>16</v>
      </c>
      <c r="B820" s="214" t="s">
        <v>17</v>
      </c>
      <c r="C820" s="196" t="str">
        <f t="shared" si="36"/>
        <v>영남고등학교</v>
      </c>
      <c r="D820" s="89">
        <v>24</v>
      </c>
      <c r="E820" s="92" t="s">
        <v>1304</v>
      </c>
      <c r="F820" s="80">
        <v>1000</v>
      </c>
      <c r="G820" s="82"/>
      <c r="H820" s="204"/>
    </row>
    <row r="821" spans="1:8">
      <c r="A821" s="224" t="s">
        <v>16</v>
      </c>
      <c r="B821" s="214" t="s">
        <v>17</v>
      </c>
      <c r="C821" s="196" t="str">
        <f t="shared" si="36"/>
        <v>영남고등학교</v>
      </c>
      <c r="D821" s="90">
        <v>25</v>
      </c>
      <c r="E821" s="93" t="s">
        <v>1305</v>
      </c>
      <c r="F821" s="80"/>
      <c r="G821" s="82">
        <v>230</v>
      </c>
      <c r="H821" s="204"/>
    </row>
    <row r="822" spans="1:8">
      <c r="A822" s="224" t="s">
        <v>16</v>
      </c>
      <c r="B822" s="214" t="s">
        <v>17</v>
      </c>
      <c r="C822" s="196" t="str">
        <f t="shared" si="36"/>
        <v>영남고등학교</v>
      </c>
      <c r="D822" s="89">
        <v>26</v>
      </c>
      <c r="E822" s="92" t="s">
        <v>771</v>
      </c>
      <c r="F822" s="80">
        <v>490</v>
      </c>
      <c r="G822" s="82"/>
      <c r="H822" s="204"/>
    </row>
    <row r="823" spans="1:8">
      <c r="A823" s="224" t="s">
        <v>16</v>
      </c>
      <c r="B823" s="214" t="s">
        <v>17</v>
      </c>
      <c r="C823" s="196" t="str">
        <f t="shared" si="36"/>
        <v>영남고등학교</v>
      </c>
      <c r="D823" s="89">
        <v>27</v>
      </c>
      <c r="E823" s="92" t="s">
        <v>1306</v>
      </c>
      <c r="F823" s="80">
        <v>340</v>
      </c>
      <c r="G823" s="82"/>
      <c r="H823" s="204"/>
    </row>
    <row r="824" spans="1:8">
      <c r="A824" s="224" t="s">
        <v>16</v>
      </c>
      <c r="B824" s="214" t="s">
        <v>17</v>
      </c>
      <c r="C824" s="196" t="str">
        <f t="shared" si="36"/>
        <v>영남고등학교</v>
      </c>
      <c r="D824" s="89">
        <v>28</v>
      </c>
      <c r="E824" s="92" t="s">
        <v>1307</v>
      </c>
      <c r="F824" s="80">
        <v>700</v>
      </c>
      <c r="G824" s="82"/>
      <c r="H824" s="204"/>
    </row>
    <row r="825" spans="1:8">
      <c r="A825" s="224" t="s">
        <v>16</v>
      </c>
      <c r="B825" s="214" t="s">
        <v>17</v>
      </c>
      <c r="C825" s="196" t="str">
        <f t="shared" si="36"/>
        <v>영남고등학교</v>
      </c>
      <c r="D825" s="89">
        <v>29</v>
      </c>
      <c r="E825" s="92" t="s">
        <v>781</v>
      </c>
      <c r="F825" s="80">
        <v>730</v>
      </c>
      <c r="G825" s="82"/>
      <c r="H825" s="204"/>
    </row>
    <row r="826" spans="1:8">
      <c r="A826" s="224" t="s">
        <v>16</v>
      </c>
      <c r="B826" s="214" t="s">
        <v>17</v>
      </c>
      <c r="C826" s="196" t="str">
        <f t="shared" si="36"/>
        <v>영남고등학교</v>
      </c>
      <c r="D826" s="89">
        <v>30</v>
      </c>
      <c r="E826" s="92" t="s">
        <v>829</v>
      </c>
      <c r="F826" s="80">
        <v>2650</v>
      </c>
      <c r="G826" s="82"/>
      <c r="H826" s="204"/>
    </row>
    <row r="827" spans="1:8">
      <c r="A827" s="224" t="s">
        <v>16</v>
      </c>
      <c r="B827" s="214" t="s">
        <v>17</v>
      </c>
      <c r="C827" s="196" t="str">
        <f t="shared" si="36"/>
        <v>영남고등학교</v>
      </c>
      <c r="D827" s="89">
        <v>31</v>
      </c>
      <c r="E827" s="92" t="s">
        <v>2439</v>
      </c>
      <c r="F827" s="80">
        <v>490</v>
      </c>
      <c r="G827" s="82"/>
      <c r="H827" s="204"/>
    </row>
    <row r="828" spans="1:8">
      <c r="A828" s="224" t="s">
        <v>16</v>
      </c>
      <c r="B828" s="214" t="s">
        <v>17</v>
      </c>
      <c r="C828" s="196" t="str">
        <f t="shared" si="36"/>
        <v>영남고등학교</v>
      </c>
      <c r="D828" s="89">
        <v>32</v>
      </c>
      <c r="E828" s="92" t="s">
        <v>2440</v>
      </c>
      <c r="F828" s="80">
        <v>910</v>
      </c>
      <c r="G828" s="82"/>
      <c r="H828" s="204"/>
    </row>
    <row r="829" spans="1:8">
      <c r="A829" s="224" t="s">
        <v>16</v>
      </c>
      <c r="B829" s="214" t="s">
        <v>17</v>
      </c>
      <c r="C829" s="196" t="str">
        <f t="shared" si="36"/>
        <v>영남고등학교</v>
      </c>
      <c r="D829" s="89">
        <v>33</v>
      </c>
      <c r="E829" s="92" t="s">
        <v>1308</v>
      </c>
      <c r="F829" s="80">
        <v>550</v>
      </c>
      <c r="G829" s="82"/>
      <c r="H829" s="204"/>
    </row>
    <row r="830" spans="1:8">
      <c r="A830" s="224" t="s">
        <v>16</v>
      </c>
      <c r="B830" s="214" t="s">
        <v>17</v>
      </c>
      <c r="C830" s="196" t="str">
        <f t="shared" ref="C830:C855" si="37">C829</f>
        <v>영남고등학교</v>
      </c>
      <c r="D830" s="89">
        <v>34</v>
      </c>
      <c r="E830" s="92" t="s">
        <v>778</v>
      </c>
      <c r="F830" s="80">
        <v>70</v>
      </c>
      <c r="G830" s="82"/>
      <c r="H830" s="204"/>
    </row>
    <row r="831" spans="1:8">
      <c r="A831" s="224" t="s">
        <v>16</v>
      </c>
      <c r="B831" s="214" t="s">
        <v>17</v>
      </c>
      <c r="C831" s="196" t="str">
        <f t="shared" si="37"/>
        <v>영남고등학교</v>
      </c>
      <c r="D831" s="89">
        <v>35</v>
      </c>
      <c r="E831" s="92" t="s">
        <v>2441</v>
      </c>
      <c r="F831" s="80">
        <v>1600</v>
      </c>
      <c r="G831" s="82"/>
      <c r="H831" s="204"/>
    </row>
    <row r="832" spans="1:8">
      <c r="A832" s="224" t="s">
        <v>16</v>
      </c>
      <c r="B832" s="214" t="s">
        <v>17</v>
      </c>
      <c r="C832" s="196" t="str">
        <f t="shared" si="37"/>
        <v>영남고등학교</v>
      </c>
      <c r="D832" s="89">
        <v>36</v>
      </c>
      <c r="E832" s="92" t="s">
        <v>870</v>
      </c>
      <c r="F832" s="80">
        <v>1030</v>
      </c>
      <c r="G832" s="82"/>
      <c r="H832" s="204"/>
    </row>
    <row r="833" spans="1:8">
      <c r="A833" s="224" t="s">
        <v>16</v>
      </c>
      <c r="B833" s="214" t="s">
        <v>17</v>
      </c>
      <c r="C833" s="196" t="str">
        <f t="shared" si="37"/>
        <v>영남고등학교</v>
      </c>
      <c r="D833" s="89">
        <v>37</v>
      </c>
      <c r="E833" s="92" t="s">
        <v>1309</v>
      </c>
      <c r="F833" s="80">
        <v>600</v>
      </c>
      <c r="G833" s="82"/>
      <c r="H833" s="204"/>
    </row>
    <row r="834" spans="1:8">
      <c r="A834" s="224" t="s">
        <v>16</v>
      </c>
      <c r="B834" s="214" t="s">
        <v>17</v>
      </c>
      <c r="C834" s="196" t="str">
        <f t="shared" si="37"/>
        <v>영남고등학교</v>
      </c>
      <c r="D834" s="89">
        <v>38</v>
      </c>
      <c r="E834" s="92" t="s">
        <v>796</v>
      </c>
      <c r="F834" s="80">
        <v>360</v>
      </c>
      <c r="G834" s="82"/>
      <c r="H834" s="204"/>
    </row>
    <row r="835" spans="1:8">
      <c r="A835" s="224" t="s">
        <v>16</v>
      </c>
      <c r="B835" s="214" t="s">
        <v>17</v>
      </c>
      <c r="C835" s="196" t="str">
        <f t="shared" si="37"/>
        <v>영남고등학교</v>
      </c>
      <c r="D835" s="89">
        <v>39</v>
      </c>
      <c r="E835" s="92" t="s">
        <v>1310</v>
      </c>
      <c r="F835" s="80">
        <v>1640</v>
      </c>
      <c r="G835" s="82"/>
      <c r="H835" s="204"/>
    </row>
    <row r="836" spans="1:8">
      <c r="A836" s="224" t="s">
        <v>16</v>
      </c>
      <c r="B836" s="214" t="s">
        <v>17</v>
      </c>
      <c r="C836" s="196" t="str">
        <f t="shared" si="37"/>
        <v>영남고등학교</v>
      </c>
      <c r="D836" s="89">
        <v>40</v>
      </c>
      <c r="E836" s="92" t="s">
        <v>1311</v>
      </c>
      <c r="F836" s="80">
        <v>5260</v>
      </c>
      <c r="G836" s="82"/>
      <c r="H836" s="204"/>
    </row>
    <row r="837" spans="1:8">
      <c r="A837" s="224" t="s">
        <v>16</v>
      </c>
      <c r="B837" s="214" t="s">
        <v>17</v>
      </c>
      <c r="C837" s="196" t="str">
        <f t="shared" si="37"/>
        <v>영남고등학교</v>
      </c>
      <c r="D837" s="89">
        <v>41</v>
      </c>
      <c r="E837" s="92" t="s">
        <v>1312</v>
      </c>
      <c r="F837" s="80">
        <v>210</v>
      </c>
      <c r="G837" s="82"/>
      <c r="H837" s="204"/>
    </row>
    <row r="838" spans="1:8">
      <c r="A838" s="224" t="s">
        <v>16</v>
      </c>
      <c r="B838" s="214" t="s">
        <v>17</v>
      </c>
      <c r="C838" s="196" t="str">
        <f t="shared" si="37"/>
        <v>영남고등학교</v>
      </c>
      <c r="D838" s="89">
        <v>42</v>
      </c>
      <c r="E838" s="92" t="s">
        <v>1313</v>
      </c>
      <c r="F838" s="80">
        <v>1500</v>
      </c>
      <c r="G838" s="82"/>
      <c r="H838" s="204"/>
    </row>
    <row r="839" spans="1:8">
      <c r="A839" s="224" t="s">
        <v>16</v>
      </c>
      <c r="B839" s="214" t="s">
        <v>17</v>
      </c>
      <c r="C839" s="196" t="str">
        <f t="shared" si="37"/>
        <v>영남고등학교</v>
      </c>
      <c r="D839" s="89">
        <v>43</v>
      </c>
      <c r="E839" s="92" t="s">
        <v>1314</v>
      </c>
      <c r="F839" s="80">
        <v>870</v>
      </c>
      <c r="G839" s="82"/>
      <c r="H839" s="204"/>
    </row>
    <row r="840" spans="1:8">
      <c r="A840" s="224" t="s">
        <v>16</v>
      </c>
      <c r="B840" s="214" t="s">
        <v>17</v>
      </c>
      <c r="C840" s="196" t="str">
        <f t="shared" si="37"/>
        <v>영남고등학교</v>
      </c>
      <c r="D840" s="89">
        <v>44</v>
      </c>
      <c r="E840" s="92" t="s">
        <v>1315</v>
      </c>
      <c r="F840" s="80">
        <v>540</v>
      </c>
      <c r="G840" s="82"/>
      <c r="H840" s="204"/>
    </row>
    <row r="841" spans="1:8">
      <c r="A841" s="224" t="s">
        <v>16</v>
      </c>
      <c r="B841" s="214" t="s">
        <v>17</v>
      </c>
      <c r="C841" s="196" t="str">
        <f t="shared" si="37"/>
        <v>영남고등학교</v>
      </c>
      <c r="D841" s="89">
        <v>45</v>
      </c>
      <c r="E841" s="92" t="s">
        <v>1139</v>
      </c>
      <c r="F841" s="80">
        <v>560</v>
      </c>
      <c r="G841" s="82"/>
      <c r="H841" s="204"/>
    </row>
    <row r="842" spans="1:8">
      <c r="A842" s="224" t="s">
        <v>16</v>
      </c>
      <c r="B842" s="214" t="s">
        <v>17</v>
      </c>
      <c r="C842" s="196" t="str">
        <f t="shared" si="37"/>
        <v>영남고등학교</v>
      </c>
      <c r="D842" s="89">
        <v>46</v>
      </c>
      <c r="E842" s="92" t="s">
        <v>790</v>
      </c>
      <c r="F842" s="80">
        <v>300</v>
      </c>
      <c r="G842" s="82"/>
      <c r="H842" s="204"/>
    </row>
    <row r="843" spans="1:8">
      <c r="A843" s="224" t="s">
        <v>16</v>
      </c>
      <c r="B843" s="214" t="s">
        <v>17</v>
      </c>
      <c r="C843" s="196" t="str">
        <f t="shared" si="37"/>
        <v>영남고등학교</v>
      </c>
      <c r="D843" s="89">
        <v>47</v>
      </c>
      <c r="E843" s="92" t="s">
        <v>846</v>
      </c>
      <c r="F843" s="80">
        <v>1140</v>
      </c>
      <c r="G843" s="82"/>
      <c r="H843" s="204"/>
    </row>
    <row r="844" spans="1:8">
      <c r="A844" s="224" t="s">
        <v>16</v>
      </c>
      <c r="B844" s="214" t="s">
        <v>17</v>
      </c>
      <c r="C844" s="196" t="str">
        <f t="shared" si="37"/>
        <v>영남고등학교</v>
      </c>
      <c r="D844" s="89">
        <v>48</v>
      </c>
      <c r="E844" s="92" t="s">
        <v>1316</v>
      </c>
      <c r="F844" s="80">
        <v>1650</v>
      </c>
      <c r="G844" s="82"/>
      <c r="H844" s="204"/>
    </row>
    <row r="845" spans="1:8">
      <c r="A845" s="224" t="s">
        <v>16</v>
      </c>
      <c r="B845" s="214" t="s">
        <v>17</v>
      </c>
      <c r="C845" s="196" t="str">
        <f t="shared" si="37"/>
        <v>영남고등학교</v>
      </c>
      <c r="D845" s="89">
        <v>49</v>
      </c>
      <c r="E845" s="92" t="s">
        <v>1317</v>
      </c>
      <c r="F845" s="80">
        <v>460</v>
      </c>
      <c r="G845" s="82"/>
      <c r="H845" s="204"/>
    </row>
    <row r="846" spans="1:8">
      <c r="A846" s="224" t="s">
        <v>16</v>
      </c>
      <c r="B846" s="214" t="s">
        <v>17</v>
      </c>
      <c r="C846" s="196" t="str">
        <f t="shared" si="37"/>
        <v>영남고등학교</v>
      </c>
      <c r="D846" s="89">
        <v>50</v>
      </c>
      <c r="E846" s="92" t="s">
        <v>1318</v>
      </c>
      <c r="F846" s="80">
        <v>560</v>
      </c>
      <c r="G846" s="82"/>
      <c r="H846" s="204"/>
    </row>
    <row r="847" spans="1:8">
      <c r="A847" s="224" t="s">
        <v>16</v>
      </c>
      <c r="B847" s="214" t="s">
        <v>17</v>
      </c>
      <c r="C847" s="196" t="str">
        <f t="shared" si="37"/>
        <v>영남고등학교</v>
      </c>
      <c r="D847" s="89">
        <v>51</v>
      </c>
      <c r="E847" s="92" t="s">
        <v>1319</v>
      </c>
      <c r="F847" s="80">
        <v>570</v>
      </c>
      <c r="G847" s="82"/>
      <c r="H847" s="204"/>
    </row>
    <row r="848" spans="1:8">
      <c r="A848" s="224" t="s">
        <v>16</v>
      </c>
      <c r="B848" s="214" t="s">
        <v>17</v>
      </c>
      <c r="C848" s="196" t="str">
        <f t="shared" si="37"/>
        <v>영남고등학교</v>
      </c>
      <c r="D848" s="89">
        <v>52</v>
      </c>
      <c r="E848" s="92" t="s">
        <v>795</v>
      </c>
      <c r="F848" s="80">
        <v>1110</v>
      </c>
      <c r="G848" s="82"/>
      <c r="H848" s="204"/>
    </row>
    <row r="849" spans="1:8">
      <c r="A849" s="224" t="s">
        <v>16</v>
      </c>
      <c r="B849" s="214" t="s">
        <v>17</v>
      </c>
      <c r="C849" s="196" t="str">
        <f t="shared" si="37"/>
        <v>영남고등학교</v>
      </c>
      <c r="D849" s="89">
        <v>53</v>
      </c>
      <c r="E849" s="92" t="s">
        <v>1243</v>
      </c>
      <c r="F849" s="80">
        <v>1200</v>
      </c>
      <c r="G849" s="82"/>
      <c r="H849" s="204"/>
    </row>
    <row r="850" spans="1:8">
      <c r="A850" s="224" t="s">
        <v>16</v>
      </c>
      <c r="B850" s="214" t="s">
        <v>17</v>
      </c>
      <c r="C850" s="196" t="str">
        <f t="shared" si="37"/>
        <v>영남고등학교</v>
      </c>
      <c r="D850" s="89">
        <v>54</v>
      </c>
      <c r="E850" s="92" t="s">
        <v>2442</v>
      </c>
      <c r="F850" s="80">
        <v>1600</v>
      </c>
      <c r="G850" s="82"/>
      <c r="H850" s="204"/>
    </row>
    <row r="851" spans="1:8">
      <c r="A851" s="224" t="s">
        <v>16</v>
      </c>
      <c r="B851" s="214" t="s">
        <v>17</v>
      </c>
      <c r="C851" s="196" t="str">
        <f t="shared" si="37"/>
        <v>영남고등학교</v>
      </c>
      <c r="D851" s="89">
        <v>55</v>
      </c>
      <c r="E851" s="92" t="s">
        <v>1108</v>
      </c>
      <c r="F851" s="80">
        <v>3800</v>
      </c>
      <c r="G851" s="82"/>
      <c r="H851" s="204"/>
    </row>
    <row r="852" spans="1:8">
      <c r="A852" s="224" t="s">
        <v>16</v>
      </c>
      <c r="B852" s="214" t="s">
        <v>17</v>
      </c>
      <c r="C852" s="196" t="str">
        <f t="shared" si="37"/>
        <v>영남고등학교</v>
      </c>
      <c r="D852" s="89">
        <v>56</v>
      </c>
      <c r="E852" s="92" t="s">
        <v>1320</v>
      </c>
      <c r="F852" s="80">
        <v>2600</v>
      </c>
      <c r="G852" s="82"/>
      <c r="H852" s="204"/>
    </row>
    <row r="853" spans="1:8">
      <c r="A853" s="224" t="s">
        <v>16</v>
      </c>
      <c r="B853" s="214" t="s">
        <v>17</v>
      </c>
      <c r="C853" s="196" t="str">
        <f t="shared" si="37"/>
        <v>영남고등학교</v>
      </c>
      <c r="D853" s="89">
        <v>57</v>
      </c>
      <c r="E853" s="92" t="s">
        <v>1321</v>
      </c>
      <c r="F853" s="80">
        <v>1000</v>
      </c>
      <c r="G853" s="82"/>
      <c r="H853" s="204"/>
    </row>
    <row r="854" spans="1:8">
      <c r="A854" s="224" t="s">
        <v>16</v>
      </c>
      <c r="B854" s="214" t="s">
        <v>17</v>
      </c>
      <c r="C854" s="196" t="str">
        <f t="shared" si="37"/>
        <v>영남고등학교</v>
      </c>
      <c r="D854" s="89">
        <v>58</v>
      </c>
      <c r="E854" s="92" t="s">
        <v>1322</v>
      </c>
      <c r="F854" s="80">
        <v>500</v>
      </c>
      <c r="G854" s="82"/>
      <c r="H854" s="204"/>
    </row>
    <row r="855" spans="1:8" ht="21" thickBot="1">
      <c r="A855" s="227" t="s">
        <v>16</v>
      </c>
      <c r="B855" s="217" t="s">
        <v>17</v>
      </c>
      <c r="C855" s="202" t="str">
        <f t="shared" si="37"/>
        <v>영남고등학교</v>
      </c>
      <c r="D855" s="95">
        <v>59</v>
      </c>
      <c r="E855" s="129" t="s">
        <v>801</v>
      </c>
      <c r="F855" s="130">
        <v>1800</v>
      </c>
      <c r="G855" s="131"/>
      <c r="H855" s="205"/>
    </row>
    <row r="856" spans="1:8" ht="21" thickBot="1">
      <c r="A856" s="141" t="s">
        <v>16</v>
      </c>
      <c r="B856" s="142" t="s">
        <v>17</v>
      </c>
      <c r="C856" s="143" t="s">
        <v>190</v>
      </c>
      <c r="D856" s="142">
        <v>1</v>
      </c>
      <c r="E856" s="144" t="s">
        <v>1062</v>
      </c>
      <c r="F856" s="145">
        <v>900</v>
      </c>
      <c r="G856" s="120"/>
      <c r="H856" s="122">
        <f>SUMIF(C:C,"와룡고등학교",F:F)</f>
        <v>900</v>
      </c>
    </row>
    <row r="857" spans="1:8">
      <c r="A857" s="226" t="s">
        <v>16</v>
      </c>
      <c r="B857" s="216" t="s">
        <v>17</v>
      </c>
      <c r="C857" s="201" t="s">
        <v>208</v>
      </c>
      <c r="D857" s="97">
        <v>1</v>
      </c>
      <c r="E857" s="132" t="s">
        <v>1323</v>
      </c>
      <c r="F857" s="133">
        <v>300</v>
      </c>
      <c r="G857" s="110"/>
      <c r="H857" s="203">
        <f>SUMIF(C:C,"포산고등학교",F:F)</f>
        <v>700</v>
      </c>
    </row>
    <row r="858" spans="1:8">
      <c r="A858" s="224" t="s">
        <v>16</v>
      </c>
      <c r="B858" s="214" t="s">
        <v>17</v>
      </c>
      <c r="C858" s="196" t="str">
        <f t="shared" ref="C858:C859" si="38">C857</f>
        <v>포산고등학교</v>
      </c>
      <c r="D858" s="89">
        <v>2</v>
      </c>
      <c r="E858" s="92" t="s">
        <v>1324</v>
      </c>
      <c r="F858" s="80">
        <v>200</v>
      </c>
      <c r="G858" s="82"/>
      <c r="H858" s="204"/>
    </row>
    <row r="859" spans="1:8" ht="21" thickBot="1">
      <c r="A859" s="227" t="s">
        <v>16</v>
      </c>
      <c r="B859" s="217" t="s">
        <v>17</v>
      </c>
      <c r="C859" s="202" t="str">
        <f t="shared" si="38"/>
        <v>포산고등학교</v>
      </c>
      <c r="D859" s="95">
        <v>3</v>
      </c>
      <c r="E859" s="129" t="s">
        <v>1325</v>
      </c>
      <c r="F859" s="130">
        <v>200</v>
      </c>
      <c r="G859" s="131"/>
      <c r="H859" s="205"/>
    </row>
    <row r="860" spans="1:8">
      <c r="A860" s="223" t="s">
        <v>16</v>
      </c>
      <c r="B860" s="213" t="s">
        <v>17</v>
      </c>
      <c r="C860" s="195" t="s">
        <v>214</v>
      </c>
      <c r="D860" s="134">
        <v>1</v>
      </c>
      <c r="E860" s="135" t="s">
        <v>771</v>
      </c>
      <c r="F860" s="136">
        <v>500</v>
      </c>
      <c r="G860" s="114"/>
      <c r="H860" s="206">
        <f>SUMIF(C:C,"함지고등학교",F:F)</f>
        <v>9830</v>
      </c>
    </row>
    <row r="861" spans="1:8">
      <c r="A861" s="224" t="s">
        <v>16</v>
      </c>
      <c r="B861" s="214" t="s">
        <v>17</v>
      </c>
      <c r="C861" s="196" t="str">
        <f t="shared" ref="C861:C876" si="39">C860</f>
        <v>함지고등학교</v>
      </c>
      <c r="D861" s="89">
        <v>2</v>
      </c>
      <c r="E861" s="92" t="s">
        <v>771</v>
      </c>
      <c r="F861" s="80">
        <v>500</v>
      </c>
      <c r="G861" s="82"/>
      <c r="H861" s="204"/>
    </row>
    <row r="862" spans="1:8">
      <c r="A862" s="224" t="s">
        <v>16</v>
      </c>
      <c r="B862" s="214" t="s">
        <v>17</v>
      </c>
      <c r="C862" s="196" t="str">
        <f t="shared" si="39"/>
        <v>함지고등학교</v>
      </c>
      <c r="D862" s="89">
        <v>3</v>
      </c>
      <c r="E862" s="92" t="s">
        <v>771</v>
      </c>
      <c r="F862" s="80">
        <v>500</v>
      </c>
      <c r="G862" s="82"/>
      <c r="H862" s="204"/>
    </row>
    <row r="863" spans="1:8">
      <c r="A863" s="224" t="s">
        <v>16</v>
      </c>
      <c r="B863" s="214" t="s">
        <v>17</v>
      </c>
      <c r="C863" s="196" t="str">
        <f t="shared" si="39"/>
        <v>함지고등학교</v>
      </c>
      <c r="D863" s="89">
        <v>4</v>
      </c>
      <c r="E863" s="92" t="s">
        <v>1232</v>
      </c>
      <c r="F863" s="80">
        <v>300</v>
      </c>
      <c r="G863" s="82"/>
      <c r="H863" s="204"/>
    </row>
    <row r="864" spans="1:8">
      <c r="A864" s="224" t="s">
        <v>16</v>
      </c>
      <c r="B864" s="214" t="s">
        <v>17</v>
      </c>
      <c r="C864" s="196" t="str">
        <f t="shared" si="39"/>
        <v>함지고등학교</v>
      </c>
      <c r="D864" s="89">
        <v>5</v>
      </c>
      <c r="E864" s="92" t="s">
        <v>2443</v>
      </c>
      <c r="F864" s="80">
        <v>600</v>
      </c>
      <c r="G864" s="82"/>
      <c r="H864" s="204"/>
    </row>
    <row r="865" spans="1:8">
      <c r="A865" s="224" t="s">
        <v>16</v>
      </c>
      <c r="B865" s="214" t="s">
        <v>17</v>
      </c>
      <c r="C865" s="196" t="str">
        <f t="shared" si="39"/>
        <v>함지고등학교</v>
      </c>
      <c r="D865" s="89">
        <v>6</v>
      </c>
      <c r="E865" s="92" t="s">
        <v>2444</v>
      </c>
      <c r="F865" s="80">
        <v>600</v>
      </c>
      <c r="G865" s="82"/>
      <c r="H865" s="204"/>
    </row>
    <row r="866" spans="1:8">
      <c r="A866" s="224" t="s">
        <v>16</v>
      </c>
      <c r="B866" s="214" t="s">
        <v>17</v>
      </c>
      <c r="C866" s="196" t="str">
        <f t="shared" si="39"/>
        <v>함지고등학교</v>
      </c>
      <c r="D866" s="89">
        <v>7</v>
      </c>
      <c r="E866" s="92" t="s">
        <v>2445</v>
      </c>
      <c r="F866" s="80">
        <v>400</v>
      </c>
      <c r="G866" s="82"/>
      <c r="H866" s="204"/>
    </row>
    <row r="867" spans="1:8">
      <c r="A867" s="224" t="s">
        <v>16</v>
      </c>
      <c r="B867" s="214" t="s">
        <v>17</v>
      </c>
      <c r="C867" s="196" t="str">
        <f t="shared" si="39"/>
        <v>함지고등학교</v>
      </c>
      <c r="D867" s="89">
        <v>8</v>
      </c>
      <c r="E867" s="92" t="s">
        <v>788</v>
      </c>
      <c r="F867" s="80">
        <v>550</v>
      </c>
      <c r="G867" s="82"/>
      <c r="H867" s="204"/>
    </row>
    <row r="868" spans="1:8">
      <c r="A868" s="224" t="s">
        <v>16</v>
      </c>
      <c r="B868" s="214" t="s">
        <v>17</v>
      </c>
      <c r="C868" s="196" t="str">
        <f t="shared" si="39"/>
        <v>함지고등학교</v>
      </c>
      <c r="D868" s="89">
        <v>9</v>
      </c>
      <c r="E868" s="92" t="s">
        <v>2446</v>
      </c>
      <c r="F868" s="80">
        <v>500</v>
      </c>
      <c r="G868" s="82"/>
      <c r="H868" s="204"/>
    </row>
    <row r="869" spans="1:8">
      <c r="A869" s="224" t="s">
        <v>16</v>
      </c>
      <c r="B869" s="214" t="s">
        <v>17</v>
      </c>
      <c r="C869" s="196" t="str">
        <f t="shared" si="39"/>
        <v>함지고등학교</v>
      </c>
      <c r="D869" s="89">
        <v>10</v>
      </c>
      <c r="E869" s="92" t="s">
        <v>2447</v>
      </c>
      <c r="F869" s="80">
        <v>500</v>
      </c>
      <c r="G869" s="82"/>
      <c r="H869" s="204"/>
    </row>
    <row r="870" spans="1:8">
      <c r="A870" s="224" t="s">
        <v>16</v>
      </c>
      <c r="B870" s="214" t="s">
        <v>17</v>
      </c>
      <c r="C870" s="196" t="str">
        <f t="shared" si="39"/>
        <v>함지고등학교</v>
      </c>
      <c r="D870" s="89">
        <v>11</v>
      </c>
      <c r="E870" s="92" t="s">
        <v>774</v>
      </c>
      <c r="F870" s="80">
        <v>600</v>
      </c>
      <c r="G870" s="82"/>
      <c r="H870" s="204"/>
    </row>
    <row r="871" spans="1:8">
      <c r="A871" s="224" t="s">
        <v>16</v>
      </c>
      <c r="B871" s="214" t="s">
        <v>17</v>
      </c>
      <c r="C871" s="196" t="str">
        <f t="shared" si="39"/>
        <v>함지고등학교</v>
      </c>
      <c r="D871" s="89">
        <v>12</v>
      </c>
      <c r="E871" s="92" t="s">
        <v>796</v>
      </c>
      <c r="F871" s="80">
        <v>280</v>
      </c>
      <c r="G871" s="82"/>
      <c r="H871" s="204"/>
    </row>
    <row r="872" spans="1:8">
      <c r="A872" s="224" t="s">
        <v>16</v>
      </c>
      <c r="B872" s="214" t="s">
        <v>17</v>
      </c>
      <c r="C872" s="196" t="str">
        <f t="shared" si="39"/>
        <v>함지고등학교</v>
      </c>
      <c r="D872" s="89">
        <v>13</v>
      </c>
      <c r="E872" s="92" t="s">
        <v>870</v>
      </c>
      <c r="F872" s="80">
        <v>500</v>
      </c>
      <c r="G872" s="82"/>
      <c r="H872" s="204"/>
    </row>
    <row r="873" spans="1:8">
      <c r="A873" s="224" t="s">
        <v>16</v>
      </c>
      <c r="B873" s="214" t="s">
        <v>17</v>
      </c>
      <c r="C873" s="196" t="str">
        <f t="shared" si="39"/>
        <v>함지고등학교</v>
      </c>
      <c r="D873" s="89">
        <v>14</v>
      </c>
      <c r="E873" s="92" t="s">
        <v>829</v>
      </c>
      <c r="F873" s="80">
        <v>600</v>
      </c>
      <c r="G873" s="82"/>
      <c r="H873" s="204"/>
    </row>
    <row r="874" spans="1:8">
      <c r="A874" s="224" t="s">
        <v>16</v>
      </c>
      <c r="B874" s="214" t="s">
        <v>17</v>
      </c>
      <c r="C874" s="196" t="str">
        <f t="shared" si="39"/>
        <v>함지고등학교</v>
      </c>
      <c r="D874" s="89">
        <v>15</v>
      </c>
      <c r="E874" s="92" t="s">
        <v>2448</v>
      </c>
      <c r="F874" s="80">
        <v>1000</v>
      </c>
      <c r="G874" s="82"/>
      <c r="H874" s="204"/>
    </row>
    <row r="875" spans="1:8">
      <c r="A875" s="224" t="s">
        <v>16</v>
      </c>
      <c r="B875" s="214" t="s">
        <v>17</v>
      </c>
      <c r="C875" s="196" t="str">
        <f t="shared" si="39"/>
        <v>함지고등학교</v>
      </c>
      <c r="D875" s="89">
        <v>16</v>
      </c>
      <c r="E875" s="92" t="s">
        <v>2448</v>
      </c>
      <c r="F875" s="80">
        <v>1000</v>
      </c>
      <c r="G875" s="82"/>
      <c r="H875" s="204"/>
    </row>
    <row r="876" spans="1:8" ht="21" thickBot="1">
      <c r="A876" s="225" t="s">
        <v>16</v>
      </c>
      <c r="B876" s="215" t="s">
        <v>17</v>
      </c>
      <c r="C876" s="197" t="str">
        <f t="shared" si="39"/>
        <v>함지고등학교</v>
      </c>
      <c r="D876" s="137">
        <v>17</v>
      </c>
      <c r="E876" s="138" t="s">
        <v>1326</v>
      </c>
      <c r="F876" s="139">
        <v>900</v>
      </c>
      <c r="G876" s="140"/>
      <c r="H876" s="207"/>
    </row>
    <row r="877" spans="1:8">
      <c r="A877" s="226" t="s">
        <v>16</v>
      </c>
      <c r="B877" s="216" t="s">
        <v>17</v>
      </c>
      <c r="C877" s="201" t="s">
        <v>220</v>
      </c>
      <c r="D877" s="97">
        <v>1</v>
      </c>
      <c r="E877" s="132" t="s">
        <v>1327</v>
      </c>
      <c r="F877" s="133">
        <v>210</v>
      </c>
      <c r="G877" s="110"/>
      <c r="H877" s="203">
        <f>SUMIF(C:C,"호산고등학교",F:F)</f>
        <v>4550</v>
      </c>
    </row>
    <row r="878" spans="1:8">
      <c r="A878" s="224" t="s">
        <v>16</v>
      </c>
      <c r="B878" s="214" t="s">
        <v>17</v>
      </c>
      <c r="C878" s="196" t="str">
        <f t="shared" ref="C878:C885" si="40">C877</f>
        <v>호산고등학교</v>
      </c>
      <c r="D878" s="89">
        <v>2</v>
      </c>
      <c r="E878" s="92" t="s">
        <v>1210</v>
      </c>
      <c r="F878" s="80">
        <v>210</v>
      </c>
      <c r="G878" s="82"/>
      <c r="H878" s="204"/>
    </row>
    <row r="879" spans="1:8">
      <c r="A879" s="224" t="s">
        <v>16</v>
      </c>
      <c r="B879" s="214" t="s">
        <v>17</v>
      </c>
      <c r="C879" s="196" t="str">
        <f t="shared" si="40"/>
        <v>호산고등학교</v>
      </c>
      <c r="D879" s="89">
        <v>3</v>
      </c>
      <c r="E879" s="92" t="s">
        <v>1328</v>
      </c>
      <c r="F879" s="80">
        <v>580</v>
      </c>
      <c r="G879" s="82"/>
      <c r="H879" s="204"/>
    </row>
    <row r="880" spans="1:8">
      <c r="A880" s="224" t="s">
        <v>16</v>
      </c>
      <c r="B880" s="214" t="s">
        <v>17</v>
      </c>
      <c r="C880" s="196" t="str">
        <f t="shared" si="40"/>
        <v>호산고등학교</v>
      </c>
      <c r="D880" s="89">
        <v>4</v>
      </c>
      <c r="E880" s="92" t="s">
        <v>1329</v>
      </c>
      <c r="F880" s="80">
        <v>570</v>
      </c>
      <c r="G880" s="82"/>
      <c r="H880" s="204"/>
    </row>
    <row r="881" spans="1:8">
      <c r="A881" s="224" t="s">
        <v>16</v>
      </c>
      <c r="B881" s="214" t="s">
        <v>17</v>
      </c>
      <c r="C881" s="196" t="str">
        <f t="shared" si="40"/>
        <v>호산고등학교</v>
      </c>
      <c r="D881" s="89">
        <v>5</v>
      </c>
      <c r="E881" s="92" t="s">
        <v>863</v>
      </c>
      <c r="F881" s="80">
        <v>100</v>
      </c>
      <c r="G881" s="82"/>
      <c r="H881" s="204"/>
    </row>
    <row r="882" spans="1:8">
      <c r="A882" s="224" t="s">
        <v>16</v>
      </c>
      <c r="B882" s="214" t="s">
        <v>17</v>
      </c>
      <c r="C882" s="196" t="str">
        <f t="shared" si="40"/>
        <v>호산고등학교</v>
      </c>
      <c r="D882" s="89">
        <v>6</v>
      </c>
      <c r="E882" s="92" t="s">
        <v>779</v>
      </c>
      <c r="F882" s="80">
        <v>1140</v>
      </c>
      <c r="G882" s="82"/>
      <c r="H882" s="204"/>
    </row>
    <row r="883" spans="1:8">
      <c r="A883" s="224" t="s">
        <v>16</v>
      </c>
      <c r="B883" s="214" t="s">
        <v>17</v>
      </c>
      <c r="C883" s="196" t="str">
        <f t="shared" si="40"/>
        <v>호산고등학교</v>
      </c>
      <c r="D883" s="89">
        <v>7</v>
      </c>
      <c r="E883" s="92" t="s">
        <v>788</v>
      </c>
      <c r="F883" s="80">
        <v>900</v>
      </c>
      <c r="G883" s="82"/>
      <c r="H883" s="204"/>
    </row>
    <row r="884" spans="1:8">
      <c r="A884" s="224" t="s">
        <v>16</v>
      </c>
      <c r="B884" s="214" t="s">
        <v>17</v>
      </c>
      <c r="C884" s="196" t="str">
        <f t="shared" si="40"/>
        <v>호산고등학교</v>
      </c>
      <c r="D884" s="89">
        <v>8</v>
      </c>
      <c r="E884" s="92" t="s">
        <v>1330</v>
      </c>
      <c r="F884" s="80">
        <v>120</v>
      </c>
      <c r="G884" s="82"/>
      <c r="H884" s="204"/>
    </row>
    <row r="885" spans="1:8" ht="21" thickBot="1">
      <c r="A885" s="227" t="s">
        <v>16</v>
      </c>
      <c r="B885" s="217" t="s">
        <v>17</v>
      </c>
      <c r="C885" s="202" t="str">
        <f t="shared" si="40"/>
        <v>호산고등학교</v>
      </c>
      <c r="D885" s="95">
        <v>9</v>
      </c>
      <c r="E885" s="129" t="s">
        <v>1331</v>
      </c>
      <c r="F885" s="130">
        <v>720</v>
      </c>
      <c r="G885" s="131"/>
      <c r="H885" s="205"/>
    </row>
    <row r="886" spans="1:8">
      <c r="A886" s="223" t="s">
        <v>16</v>
      </c>
      <c r="B886" s="213" t="s">
        <v>17</v>
      </c>
      <c r="C886" s="195" t="s">
        <v>226</v>
      </c>
      <c r="D886" s="134">
        <v>1</v>
      </c>
      <c r="E886" s="135" t="s">
        <v>1332</v>
      </c>
      <c r="F886" s="136">
        <v>70</v>
      </c>
      <c r="G886" s="114"/>
      <c r="H886" s="206">
        <f>SUMIF(C:C,"효성여자고등학교",F:F)</f>
        <v>1355</v>
      </c>
    </row>
    <row r="887" spans="1:8">
      <c r="A887" s="224" t="s">
        <v>16</v>
      </c>
      <c r="B887" s="214" t="s">
        <v>17</v>
      </c>
      <c r="C887" s="196" t="str">
        <f t="shared" ref="C887:C890" si="41">C886</f>
        <v>효성여자고등학교</v>
      </c>
      <c r="D887" s="89">
        <v>2</v>
      </c>
      <c r="E887" s="92" t="s">
        <v>1333</v>
      </c>
      <c r="F887" s="80">
        <v>110</v>
      </c>
      <c r="G887" s="82"/>
      <c r="H887" s="204"/>
    </row>
    <row r="888" spans="1:8">
      <c r="A888" s="224" t="s">
        <v>16</v>
      </c>
      <c r="B888" s="214" t="s">
        <v>17</v>
      </c>
      <c r="C888" s="196" t="str">
        <f t="shared" si="41"/>
        <v>효성여자고등학교</v>
      </c>
      <c r="D888" s="89">
        <v>3</v>
      </c>
      <c r="E888" s="92" t="s">
        <v>1334</v>
      </c>
      <c r="F888" s="80">
        <v>900</v>
      </c>
      <c r="G888" s="82"/>
      <c r="H888" s="204"/>
    </row>
    <row r="889" spans="1:8">
      <c r="A889" s="224" t="s">
        <v>16</v>
      </c>
      <c r="B889" s="214" t="s">
        <v>17</v>
      </c>
      <c r="C889" s="196" t="str">
        <f t="shared" si="41"/>
        <v>효성여자고등학교</v>
      </c>
      <c r="D889" s="89">
        <v>4</v>
      </c>
      <c r="E889" s="92" t="s">
        <v>875</v>
      </c>
      <c r="F889" s="80">
        <v>155</v>
      </c>
      <c r="G889" s="82"/>
      <c r="H889" s="204"/>
    </row>
    <row r="890" spans="1:8" ht="21" thickBot="1">
      <c r="A890" s="225" t="s">
        <v>16</v>
      </c>
      <c r="B890" s="215" t="s">
        <v>17</v>
      </c>
      <c r="C890" s="197" t="str">
        <f t="shared" si="41"/>
        <v>효성여자고등학교</v>
      </c>
      <c r="D890" s="137">
        <v>5</v>
      </c>
      <c r="E890" s="138" t="s">
        <v>801</v>
      </c>
      <c r="F890" s="139">
        <v>120</v>
      </c>
      <c r="G890" s="140"/>
      <c r="H890" s="207"/>
    </row>
    <row r="891" spans="1:8">
      <c r="A891" s="226" t="s">
        <v>16</v>
      </c>
      <c r="B891" s="216" t="s">
        <v>17</v>
      </c>
      <c r="C891" s="201" t="s">
        <v>229</v>
      </c>
      <c r="D891" s="97">
        <v>1</v>
      </c>
      <c r="E891" s="132" t="s">
        <v>803</v>
      </c>
      <c r="F891" s="133">
        <v>50</v>
      </c>
      <c r="G891" s="110"/>
      <c r="H891" s="203">
        <f>SUMIF(C:C,"대구남양학교",F:F)</f>
        <v>207</v>
      </c>
    </row>
    <row r="892" spans="1:8">
      <c r="A892" s="224" t="s">
        <v>16</v>
      </c>
      <c r="B892" s="214" t="s">
        <v>17</v>
      </c>
      <c r="C892" s="196" t="str">
        <f t="shared" ref="C892:C895" si="42">C891</f>
        <v>대구남양학교</v>
      </c>
      <c r="D892" s="89">
        <v>2</v>
      </c>
      <c r="E892" s="92" t="s">
        <v>865</v>
      </c>
      <c r="F892" s="80">
        <v>41</v>
      </c>
      <c r="G892" s="82"/>
      <c r="H892" s="204"/>
    </row>
    <row r="893" spans="1:8">
      <c r="A893" s="224" t="s">
        <v>16</v>
      </c>
      <c r="B893" s="214" t="s">
        <v>17</v>
      </c>
      <c r="C893" s="196" t="str">
        <f t="shared" si="42"/>
        <v>대구남양학교</v>
      </c>
      <c r="D893" s="89">
        <v>3</v>
      </c>
      <c r="E893" s="92" t="s">
        <v>1140</v>
      </c>
      <c r="F893" s="80">
        <v>35</v>
      </c>
      <c r="G893" s="82"/>
      <c r="H893" s="204"/>
    </row>
    <row r="894" spans="1:8">
      <c r="A894" s="224" t="s">
        <v>16</v>
      </c>
      <c r="B894" s="214" t="s">
        <v>17</v>
      </c>
      <c r="C894" s="196" t="str">
        <f t="shared" si="42"/>
        <v>대구남양학교</v>
      </c>
      <c r="D894" s="89">
        <v>4</v>
      </c>
      <c r="E894" s="92" t="s">
        <v>1111</v>
      </c>
      <c r="F894" s="80">
        <v>11</v>
      </c>
      <c r="G894" s="82"/>
      <c r="H894" s="204"/>
    </row>
    <row r="895" spans="1:8" ht="21" thickBot="1">
      <c r="A895" s="227" t="s">
        <v>16</v>
      </c>
      <c r="B895" s="217" t="s">
        <v>17</v>
      </c>
      <c r="C895" s="202" t="str">
        <f t="shared" si="42"/>
        <v>대구남양학교</v>
      </c>
      <c r="D895" s="95">
        <v>5</v>
      </c>
      <c r="E895" s="129" t="s">
        <v>1335</v>
      </c>
      <c r="F895" s="130">
        <v>70</v>
      </c>
      <c r="G895" s="131"/>
      <c r="H895" s="205"/>
    </row>
    <row r="896" spans="1:8">
      <c r="A896" s="228" t="s">
        <v>8</v>
      </c>
      <c r="B896" s="218" t="s">
        <v>9</v>
      </c>
      <c r="C896" s="208" t="s">
        <v>236</v>
      </c>
      <c r="D896" s="112">
        <v>1</v>
      </c>
      <c r="E896" s="113" t="s">
        <v>785</v>
      </c>
      <c r="F896" s="114">
        <v>11000</v>
      </c>
      <c r="G896" s="115"/>
      <c r="H896" s="206">
        <f>SUMIF(C:C,"대구경동초등학교",F:F)</f>
        <v>20000</v>
      </c>
    </row>
    <row r="897" spans="1:8">
      <c r="A897" s="229" t="s">
        <v>8</v>
      </c>
      <c r="B897" s="219" t="s">
        <v>9</v>
      </c>
      <c r="C897" s="209" t="s">
        <v>236</v>
      </c>
      <c r="D897" s="91">
        <v>2</v>
      </c>
      <c r="E897" s="94" t="s">
        <v>1336</v>
      </c>
      <c r="F897" s="81">
        <v>8000</v>
      </c>
      <c r="G897" s="83"/>
      <c r="H897" s="204"/>
    </row>
    <row r="898" spans="1:8" ht="21" thickBot="1">
      <c r="A898" s="230" t="s">
        <v>8</v>
      </c>
      <c r="B898" s="220" t="s">
        <v>9</v>
      </c>
      <c r="C898" s="210" t="s">
        <v>236</v>
      </c>
      <c r="D898" s="102">
        <v>3</v>
      </c>
      <c r="E898" s="103" t="s">
        <v>801</v>
      </c>
      <c r="F898" s="104">
        <v>1000</v>
      </c>
      <c r="G898" s="105"/>
      <c r="H898" s="207"/>
    </row>
    <row r="899" spans="1:8">
      <c r="A899" s="231" t="s">
        <v>8</v>
      </c>
      <c r="B899" s="221" t="s">
        <v>9</v>
      </c>
      <c r="C899" s="211" t="s">
        <v>255</v>
      </c>
      <c r="D899" s="100">
        <v>1</v>
      </c>
      <c r="E899" s="109" t="s">
        <v>1337</v>
      </c>
      <c r="F899" s="110">
        <v>130</v>
      </c>
      <c r="G899" s="110"/>
      <c r="H899" s="203">
        <f>SUMIF(C:C,"대구동원초등학교",F:F)</f>
        <v>360</v>
      </c>
    </row>
    <row r="900" spans="1:8" ht="21" thickBot="1">
      <c r="A900" s="232" t="s">
        <v>8</v>
      </c>
      <c r="B900" s="222" t="str">
        <f>B899</f>
        <v>초</v>
      </c>
      <c r="C900" s="212" t="str">
        <f>C899</f>
        <v>대구동원초등학교</v>
      </c>
      <c r="D900" s="98">
        <v>2</v>
      </c>
      <c r="E900" s="106" t="s">
        <v>1338</v>
      </c>
      <c r="F900" s="107">
        <v>230</v>
      </c>
      <c r="G900" s="107"/>
      <c r="H900" s="205"/>
    </row>
    <row r="901" spans="1:8">
      <c r="A901" s="228" t="s">
        <v>8</v>
      </c>
      <c r="B901" s="218" t="s">
        <v>9</v>
      </c>
      <c r="C901" s="208" t="s">
        <v>263</v>
      </c>
      <c r="D901" s="112">
        <v>1</v>
      </c>
      <c r="E901" s="113" t="s">
        <v>1107</v>
      </c>
      <c r="F901" s="114">
        <v>100</v>
      </c>
      <c r="G901" s="115"/>
      <c r="H901" s="206">
        <f>SUMIF(C:C,"대구동일초등학교",F:F)</f>
        <v>1000</v>
      </c>
    </row>
    <row r="902" spans="1:8" ht="21" thickBot="1">
      <c r="A902" s="230" t="s">
        <v>8</v>
      </c>
      <c r="B902" s="220" t="str">
        <f>B901</f>
        <v>초</v>
      </c>
      <c r="C902" s="210" t="str">
        <f>C901</f>
        <v>대구동일초등학교</v>
      </c>
      <c r="D902" s="102">
        <v>2</v>
      </c>
      <c r="E902" s="103" t="s">
        <v>788</v>
      </c>
      <c r="F902" s="104">
        <v>900</v>
      </c>
      <c r="G902" s="105"/>
      <c r="H902" s="207"/>
    </row>
    <row r="903" spans="1:8" ht="21" thickBot="1">
      <c r="A903" s="123" t="s">
        <v>8</v>
      </c>
      <c r="B903" s="99" t="s">
        <v>9</v>
      </c>
      <c r="C903" s="124" t="s">
        <v>270</v>
      </c>
      <c r="D903" s="99">
        <v>1</v>
      </c>
      <c r="E903" s="125" t="s">
        <v>1339</v>
      </c>
      <c r="F903" s="126">
        <v>560</v>
      </c>
      <c r="G903" s="127"/>
      <c r="H903" s="128">
        <f>SUMIF(C:C,"대구동호초등학교",F:F)</f>
        <v>560</v>
      </c>
    </row>
    <row r="904" spans="1:8">
      <c r="A904" s="228" t="s">
        <v>8</v>
      </c>
      <c r="B904" s="218" t="s">
        <v>9</v>
      </c>
      <c r="C904" s="208" t="s">
        <v>274</v>
      </c>
      <c r="D904" s="112">
        <v>1</v>
      </c>
      <c r="E904" s="113" t="s">
        <v>2449</v>
      </c>
      <c r="F904" s="114">
        <v>650</v>
      </c>
      <c r="G904" s="115"/>
      <c r="H904" s="206">
        <f>SUMIF(C:C,"대구두산초등학교",F:F)</f>
        <v>6150</v>
      </c>
    </row>
    <row r="905" spans="1:8">
      <c r="A905" s="229" t="s">
        <v>8</v>
      </c>
      <c r="B905" s="219" t="str">
        <f t="shared" ref="B905:B911" si="43">B904</f>
        <v>초</v>
      </c>
      <c r="C905" s="209" t="str">
        <f>C904</f>
        <v>대구두산초등학교</v>
      </c>
      <c r="D905" s="91">
        <v>2</v>
      </c>
      <c r="E905" s="94" t="s">
        <v>2450</v>
      </c>
      <c r="F905" s="81">
        <v>610</v>
      </c>
      <c r="G905" s="83"/>
      <c r="H905" s="204"/>
    </row>
    <row r="906" spans="1:8">
      <c r="A906" s="229" t="s">
        <v>8</v>
      </c>
      <c r="B906" s="219" t="str">
        <f t="shared" si="43"/>
        <v>초</v>
      </c>
      <c r="C906" s="209" t="str">
        <f t="shared" ref="C906:C911" si="44">C905</f>
        <v>대구두산초등학교</v>
      </c>
      <c r="D906" s="91">
        <v>3</v>
      </c>
      <c r="E906" s="94" t="s">
        <v>1132</v>
      </c>
      <c r="F906" s="81">
        <v>2240</v>
      </c>
      <c r="G906" s="83"/>
      <c r="H906" s="204"/>
    </row>
    <row r="907" spans="1:8">
      <c r="A907" s="229" t="s">
        <v>8</v>
      </c>
      <c r="B907" s="219" t="str">
        <f t="shared" si="43"/>
        <v>초</v>
      </c>
      <c r="C907" s="209" t="str">
        <f t="shared" si="44"/>
        <v>대구두산초등학교</v>
      </c>
      <c r="D907" s="91">
        <v>4</v>
      </c>
      <c r="E907" s="94" t="s">
        <v>1340</v>
      </c>
      <c r="F907" s="81">
        <v>390</v>
      </c>
      <c r="G907" s="83"/>
      <c r="H907" s="204"/>
    </row>
    <row r="908" spans="1:8">
      <c r="A908" s="229" t="s">
        <v>8</v>
      </c>
      <c r="B908" s="219" t="str">
        <f t="shared" si="43"/>
        <v>초</v>
      </c>
      <c r="C908" s="209" t="str">
        <f t="shared" si="44"/>
        <v>대구두산초등학교</v>
      </c>
      <c r="D908" s="91">
        <v>5</v>
      </c>
      <c r="E908" s="94" t="s">
        <v>2451</v>
      </c>
      <c r="F908" s="81">
        <v>610</v>
      </c>
      <c r="G908" s="83"/>
      <c r="H908" s="204"/>
    </row>
    <row r="909" spans="1:8">
      <c r="A909" s="229" t="s">
        <v>8</v>
      </c>
      <c r="B909" s="219" t="str">
        <f t="shared" si="43"/>
        <v>초</v>
      </c>
      <c r="C909" s="209" t="str">
        <f t="shared" si="44"/>
        <v>대구두산초등학교</v>
      </c>
      <c r="D909" s="91">
        <v>6</v>
      </c>
      <c r="E909" s="94" t="s">
        <v>1341</v>
      </c>
      <c r="F909" s="81">
        <v>560</v>
      </c>
      <c r="G909" s="83"/>
      <c r="H909" s="204"/>
    </row>
    <row r="910" spans="1:8">
      <c r="A910" s="229" t="s">
        <v>8</v>
      </c>
      <c r="B910" s="219" t="str">
        <f t="shared" si="43"/>
        <v>초</v>
      </c>
      <c r="C910" s="209" t="str">
        <f t="shared" si="44"/>
        <v>대구두산초등학교</v>
      </c>
      <c r="D910" s="91">
        <v>7</v>
      </c>
      <c r="E910" s="94" t="s">
        <v>2452</v>
      </c>
      <c r="F910" s="81">
        <v>500</v>
      </c>
      <c r="G910" s="83"/>
      <c r="H910" s="204"/>
    </row>
    <row r="911" spans="1:8" ht="21" thickBot="1">
      <c r="A911" s="230" t="s">
        <v>8</v>
      </c>
      <c r="B911" s="220" t="str">
        <f t="shared" si="43"/>
        <v>초</v>
      </c>
      <c r="C911" s="210" t="str">
        <f t="shared" si="44"/>
        <v>대구두산초등학교</v>
      </c>
      <c r="D911" s="102">
        <v>8</v>
      </c>
      <c r="E911" s="103" t="s">
        <v>870</v>
      </c>
      <c r="F911" s="104">
        <v>590</v>
      </c>
      <c r="G911" s="105"/>
      <c r="H911" s="207"/>
    </row>
    <row r="912" spans="1:8">
      <c r="A912" s="228" t="s">
        <v>8</v>
      </c>
      <c r="B912" s="218" t="s">
        <v>9</v>
      </c>
      <c r="C912" s="208" t="s">
        <v>277</v>
      </c>
      <c r="D912" s="112">
        <v>1</v>
      </c>
      <c r="E912" s="113" t="s">
        <v>893</v>
      </c>
      <c r="F912" s="114">
        <v>600</v>
      </c>
      <c r="G912" s="115"/>
      <c r="H912" s="206">
        <f>SUMIF(C:C,"대구들안길초등학교",F:F)</f>
        <v>1150</v>
      </c>
    </row>
    <row r="913" spans="1:8">
      <c r="A913" s="229" t="s">
        <v>8</v>
      </c>
      <c r="B913" s="219" t="str">
        <f t="shared" ref="B913:B914" si="45">B912</f>
        <v>초</v>
      </c>
      <c r="C913" s="209" t="str">
        <f t="shared" ref="C913:C914" si="46">C912</f>
        <v>대구들안길초등학교</v>
      </c>
      <c r="D913" s="91">
        <v>2</v>
      </c>
      <c r="E913" s="94" t="s">
        <v>1132</v>
      </c>
      <c r="F913" s="81">
        <v>400</v>
      </c>
      <c r="G913" s="83"/>
      <c r="H913" s="204"/>
    </row>
    <row r="914" spans="1:8" ht="21" thickBot="1">
      <c r="A914" s="230" t="s">
        <v>8</v>
      </c>
      <c r="B914" s="220" t="str">
        <f t="shared" si="45"/>
        <v>초</v>
      </c>
      <c r="C914" s="210" t="str">
        <f t="shared" si="46"/>
        <v>대구들안길초등학교</v>
      </c>
      <c r="D914" s="102">
        <v>3</v>
      </c>
      <c r="E914" s="103" t="s">
        <v>1342</v>
      </c>
      <c r="F914" s="104">
        <v>150</v>
      </c>
      <c r="G914" s="105"/>
      <c r="H914" s="207"/>
    </row>
    <row r="915" spans="1:8">
      <c r="A915" s="228" t="s">
        <v>8</v>
      </c>
      <c r="B915" s="218" t="s">
        <v>9</v>
      </c>
      <c r="C915" s="208" t="s">
        <v>280</v>
      </c>
      <c r="D915" s="112">
        <v>1</v>
      </c>
      <c r="E915" s="113" t="s">
        <v>1343</v>
      </c>
      <c r="F915" s="114">
        <v>2000</v>
      </c>
      <c r="G915" s="115"/>
      <c r="H915" s="206">
        <f>SUMIF(C:C,"대구만촌초등학교",F:F)</f>
        <v>2750</v>
      </c>
    </row>
    <row r="916" spans="1:8">
      <c r="A916" s="229" t="s">
        <v>8</v>
      </c>
      <c r="B916" s="219" t="str">
        <f t="shared" ref="B916:B917" si="47">B915</f>
        <v>초</v>
      </c>
      <c r="C916" s="209" t="str">
        <f t="shared" ref="C916:C917" si="48">C915</f>
        <v>대구만촌초등학교</v>
      </c>
      <c r="D916" s="91">
        <v>2</v>
      </c>
      <c r="E916" s="94" t="s">
        <v>771</v>
      </c>
      <c r="F916" s="81">
        <v>450</v>
      </c>
      <c r="G916" s="83"/>
      <c r="H916" s="204"/>
    </row>
    <row r="917" spans="1:8" ht="21" thickBot="1">
      <c r="A917" s="230" t="s">
        <v>8</v>
      </c>
      <c r="B917" s="220" t="str">
        <f t="shared" si="47"/>
        <v>초</v>
      </c>
      <c r="C917" s="210" t="str">
        <f t="shared" si="48"/>
        <v>대구만촌초등학교</v>
      </c>
      <c r="D917" s="102">
        <v>3</v>
      </c>
      <c r="E917" s="103" t="s">
        <v>770</v>
      </c>
      <c r="F917" s="104">
        <v>300</v>
      </c>
      <c r="G917" s="105"/>
      <c r="H917" s="207"/>
    </row>
    <row r="918" spans="1:8">
      <c r="A918" s="228" t="s">
        <v>8</v>
      </c>
      <c r="B918" s="218" t="s">
        <v>9</v>
      </c>
      <c r="C918" s="208" t="s">
        <v>284</v>
      </c>
      <c r="D918" s="112">
        <v>1</v>
      </c>
      <c r="E918" s="113" t="s">
        <v>1112</v>
      </c>
      <c r="F918" s="114">
        <v>80</v>
      </c>
      <c r="G918" s="115"/>
      <c r="H918" s="206">
        <f>SUMIF(C:C,"대구매동초등학교",F:F)</f>
        <v>4234</v>
      </c>
    </row>
    <row r="919" spans="1:8">
      <c r="A919" s="229" t="s">
        <v>8</v>
      </c>
      <c r="B919" s="219" t="str">
        <f t="shared" ref="B919:B922" si="49">B918</f>
        <v>초</v>
      </c>
      <c r="C919" s="209" t="str">
        <f t="shared" ref="C919:C922" si="50">C918</f>
        <v>대구매동초등학교</v>
      </c>
      <c r="D919" s="91">
        <v>2</v>
      </c>
      <c r="E919" s="94" t="s">
        <v>1344</v>
      </c>
      <c r="F919" s="81">
        <v>492</v>
      </c>
      <c r="G919" s="83"/>
      <c r="H919" s="204"/>
    </row>
    <row r="920" spans="1:8">
      <c r="A920" s="229" t="s">
        <v>8</v>
      </c>
      <c r="B920" s="219" t="str">
        <f t="shared" si="49"/>
        <v>초</v>
      </c>
      <c r="C920" s="209" t="str">
        <f t="shared" si="50"/>
        <v>대구매동초등학교</v>
      </c>
      <c r="D920" s="91">
        <v>3</v>
      </c>
      <c r="E920" s="94" t="s">
        <v>1345</v>
      </c>
      <c r="F920" s="81">
        <v>2159</v>
      </c>
      <c r="G920" s="83"/>
      <c r="H920" s="204"/>
    </row>
    <row r="921" spans="1:8">
      <c r="A921" s="229" t="s">
        <v>8</v>
      </c>
      <c r="B921" s="219" t="str">
        <f t="shared" si="49"/>
        <v>초</v>
      </c>
      <c r="C921" s="209" t="str">
        <f t="shared" si="50"/>
        <v>대구매동초등학교</v>
      </c>
      <c r="D921" s="91">
        <v>4</v>
      </c>
      <c r="E921" s="94" t="s">
        <v>1033</v>
      </c>
      <c r="F921" s="81">
        <v>594</v>
      </c>
      <c r="G921" s="83"/>
      <c r="H921" s="204"/>
    </row>
    <row r="922" spans="1:8" ht="21" thickBot="1">
      <c r="A922" s="230" t="s">
        <v>8</v>
      </c>
      <c r="B922" s="220" t="str">
        <f t="shared" si="49"/>
        <v>초</v>
      </c>
      <c r="C922" s="210" t="str">
        <f t="shared" si="50"/>
        <v>대구매동초등학교</v>
      </c>
      <c r="D922" s="102">
        <v>5</v>
      </c>
      <c r="E922" s="103" t="s">
        <v>1346</v>
      </c>
      <c r="F922" s="104">
        <v>909</v>
      </c>
      <c r="G922" s="105"/>
      <c r="H922" s="207"/>
    </row>
    <row r="923" spans="1:8" ht="21" thickBot="1">
      <c r="A923" s="123" t="s">
        <v>8</v>
      </c>
      <c r="B923" s="99" t="s">
        <v>9</v>
      </c>
      <c r="C923" s="124" t="s">
        <v>294</v>
      </c>
      <c r="D923" s="99">
        <v>1</v>
      </c>
      <c r="E923" s="125" t="s">
        <v>1342</v>
      </c>
      <c r="F923" s="126">
        <v>2000</v>
      </c>
      <c r="G923" s="127"/>
      <c r="H923" s="128">
        <f>SUMIF(C:C,"대구범물초등학교",F:F)</f>
        <v>2000</v>
      </c>
    </row>
    <row r="924" spans="1:8">
      <c r="A924" s="228" t="s">
        <v>8</v>
      </c>
      <c r="B924" s="218" t="s">
        <v>9</v>
      </c>
      <c r="C924" s="208" t="s">
        <v>298</v>
      </c>
      <c r="D924" s="112">
        <v>1</v>
      </c>
      <c r="E924" s="113" t="s">
        <v>870</v>
      </c>
      <c r="F924" s="114">
        <v>910</v>
      </c>
      <c r="G924" s="115"/>
      <c r="H924" s="206">
        <f>SUMIF(C:C,"대구범일초등학교",F:F)</f>
        <v>38110</v>
      </c>
    </row>
    <row r="925" spans="1:8" ht="21" thickBot="1">
      <c r="A925" s="230" t="s">
        <v>8</v>
      </c>
      <c r="B925" s="220" t="str">
        <f>B924</f>
        <v>초</v>
      </c>
      <c r="C925" s="210" t="str">
        <f>C924</f>
        <v>대구범일초등학교</v>
      </c>
      <c r="D925" s="102">
        <v>2</v>
      </c>
      <c r="E925" s="103" t="s">
        <v>1243</v>
      </c>
      <c r="F925" s="104">
        <v>37200</v>
      </c>
      <c r="G925" s="105"/>
      <c r="H925" s="207"/>
    </row>
    <row r="926" spans="1:8">
      <c r="A926" s="231" t="s">
        <v>8</v>
      </c>
      <c r="B926" s="221" t="s">
        <v>9</v>
      </c>
      <c r="C926" s="211" t="s">
        <v>302</v>
      </c>
      <c r="D926" s="100">
        <v>1</v>
      </c>
      <c r="E926" s="109" t="s">
        <v>946</v>
      </c>
      <c r="F926" s="110">
        <v>1610</v>
      </c>
      <c r="G926" s="111"/>
      <c r="H926" s="203">
        <f>SUMIF(C:C,"대구복명초등학교",F:F)</f>
        <v>6575</v>
      </c>
    </row>
    <row r="927" spans="1:8">
      <c r="A927" s="229" t="s">
        <v>8</v>
      </c>
      <c r="B927" s="219" t="str">
        <f t="shared" ref="B927:B930" si="51">B926</f>
        <v>초</v>
      </c>
      <c r="C927" s="209" t="str">
        <f t="shared" ref="C927:C930" si="52">C926</f>
        <v>대구복명초등학교</v>
      </c>
      <c r="D927" s="91">
        <v>2</v>
      </c>
      <c r="E927" s="94" t="s">
        <v>771</v>
      </c>
      <c r="F927" s="81">
        <v>1181</v>
      </c>
      <c r="G927" s="83"/>
      <c r="H927" s="204"/>
    </row>
    <row r="928" spans="1:8">
      <c r="A928" s="229" t="s">
        <v>8</v>
      </c>
      <c r="B928" s="219" t="str">
        <f t="shared" si="51"/>
        <v>초</v>
      </c>
      <c r="C928" s="209" t="str">
        <f t="shared" si="52"/>
        <v>대구복명초등학교</v>
      </c>
      <c r="D928" s="91">
        <v>3</v>
      </c>
      <c r="E928" s="94" t="s">
        <v>1112</v>
      </c>
      <c r="F928" s="81">
        <v>1164</v>
      </c>
      <c r="G928" s="83"/>
      <c r="H928" s="204"/>
    </row>
    <row r="929" spans="1:8">
      <c r="A929" s="229" t="s">
        <v>8</v>
      </c>
      <c r="B929" s="219" t="str">
        <f t="shared" si="51"/>
        <v>초</v>
      </c>
      <c r="C929" s="209" t="str">
        <f t="shared" si="52"/>
        <v>대구복명초등학교</v>
      </c>
      <c r="D929" s="91">
        <v>4</v>
      </c>
      <c r="E929" s="94" t="s">
        <v>803</v>
      </c>
      <c r="F929" s="81">
        <v>980</v>
      </c>
      <c r="G929" s="83"/>
      <c r="H929" s="204"/>
    </row>
    <row r="930" spans="1:8" ht="21" thickBot="1">
      <c r="A930" s="232" t="s">
        <v>8</v>
      </c>
      <c r="B930" s="222" t="str">
        <f t="shared" si="51"/>
        <v>초</v>
      </c>
      <c r="C930" s="212" t="str">
        <f t="shared" si="52"/>
        <v>대구복명초등학교</v>
      </c>
      <c r="D930" s="98">
        <v>5</v>
      </c>
      <c r="E930" s="106" t="s">
        <v>1347</v>
      </c>
      <c r="F930" s="107">
        <v>1640</v>
      </c>
      <c r="G930" s="108"/>
      <c r="H930" s="205"/>
    </row>
    <row r="931" spans="1:8">
      <c r="A931" s="228" t="s">
        <v>8</v>
      </c>
      <c r="B931" s="218" t="s">
        <v>9</v>
      </c>
      <c r="C931" s="208" t="s">
        <v>305</v>
      </c>
      <c r="D931" s="112">
        <v>1</v>
      </c>
      <c r="E931" s="113" t="s">
        <v>1342</v>
      </c>
      <c r="F931" s="114">
        <v>330</v>
      </c>
      <c r="G931" s="115"/>
      <c r="H931" s="206">
        <f>SUMIF(C:C,"대구불로초등학교",F:F)</f>
        <v>700</v>
      </c>
    </row>
    <row r="932" spans="1:8" ht="21" thickBot="1">
      <c r="A932" s="230" t="s">
        <v>8</v>
      </c>
      <c r="B932" s="220" t="str">
        <f>B931</f>
        <v>초</v>
      </c>
      <c r="C932" s="210" t="str">
        <f>C931</f>
        <v>대구불로초등학교</v>
      </c>
      <c r="D932" s="102">
        <v>2</v>
      </c>
      <c r="E932" s="103" t="s">
        <v>1348</v>
      </c>
      <c r="F932" s="104">
        <v>370</v>
      </c>
      <c r="G932" s="105"/>
      <c r="H932" s="207"/>
    </row>
    <row r="933" spans="1:8">
      <c r="A933" s="231" t="s">
        <v>8</v>
      </c>
      <c r="B933" s="221" t="s">
        <v>9</v>
      </c>
      <c r="C933" s="211" t="s">
        <v>308</v>
      </c>
      <c r="D933" s="100">
        <v>1</v>
      </c>
      <c r="E933" s="109" t="s">
        <v>1349</v>
      </c>
      <c r="F933" s="110">
        <v>1288</v>
      </c>
      <c r="G933" s="111"/>
      <c r="H933" s="203">
        <f>SUMIF(C:C,"대구삼육초등학교",F:F)</f>
        <v>10675</v>
      </c>
    </row>
    <row r="934" spans="1:8">
      <c r="A934" s="229" t="s">
        <v>8</v>
      </c>
      <c r="B934" s="219" t="str">
        <f t="shared" ref="B934:B942" si="53">B933</f>
        <v>초</v>
      </c>
      <c r="C934" s="209" t="str">
        <f t="shared" ref="C934:C942" si="54">C933</f>
        <v>대구삼육초등학교</v>
      </c>
      <c r="D934" s="91">
        <v>2</v>
      </c>
      <c r="E934" s="94" t="s">
        <v>1236</v>
      </c>
      <c r="F934" s="81">
        <v>1237</v>
      </c>
      <c r="G934" s="83"/>
      <c r="H934" s="204"/>
    </row>
    <row r="935" spans="1:8">
      <c r="A935" s="229" t="s">
        <v>8</v>
      </c>
      <c r="B935" s="219" t="str">
        <f t="shared" si="53"/>
        <v>초</v>
      </c>
      <c r="C935" s="209" t="str">
        <f t="shared" si="54"/>
        <v>대구삼육초등학교</v>
      </c>
      <c r="D935" s="91">
        <v>3</v>
      </c>
      <c r="E935" s="94" t="s">
        <v>1350</v>
      </c>
      <c r="F935" s="81">
        <v>1041</v>
      </c>
      <c r="G935" s="83"/>
      <c r="H935" s="204"/>
    </row>
    <row r="936" spans="1:8">
      <c r="A936" s="229" t="s">
        <v>8</v>
      </c>
      <c r="B936" s="219" t="str">
        <f t="shared" si="53"/>
        <v>초</v>
      </c>
      <c r="C936" s="209" t="str">
        <f t="shared" si="54"/>
        <v>대구삼육초등학교</v>
      </c>
      <c r="D936" s="91">
        <v>4</v>
      </c>
      <c r="E936" s="94" t="s">
        <v>1351</v>
      </c>
      <c r="F936" s="81">
        <v>623</v>
      </c>
      <c r="G936" s="83"/>
      <c r="H936" s="204"/>
    </row>
    <row r="937" spans="1:8">
      <c r="A937" s="229" t="s">
        <v>8</v>
      </c>
      <c r="B937" s="219" t="str">
        <f t="shared" si="53"/>
        <v>초</v>
      </c>
      <c r="C937" s="209" t="str">
        <f t="shared" si="54"/>
        <v>대구삼육초등학교</v>
      </c>
      <c r="D937" s="91">
        <v>5</v>
      </c>
      <c r="E937" s="94" t="s">
        <v>1070</v>
      </c>
      <c r="F937" s="81">
        <v>903</v>
      </c>
      <c r="G937" s="83"/>
      <c r="H937" s="204"/>
    </row>
    <row r="938" spans="1:8">
      <c r="A938" s="229" t="s">
        <v>8</v>
      </c>
      <c r="B938" s="219" t="str">
        <f t="shared" si="53"/>
        <v>초</v>
      </c>
      <c r="C938" s="209" t="str">
        <f t="shared" si="54"/>
        <v>대구삼육초등학교</v>
      </c>
      <c r="D938" s="91">
        <v>6</v>
      </c>
      <c r="E938" s="94" t="s">
        <v>1047</v>
      </c>
      <c r="F938" s="81">
        <v>427</v>
      </c>
      <c r="G938" s="83"/>
      <c r="H938" s="204"/>
    </row>
    <row r="939" spans="1:8">
      <c r="A939" s="229" t="s">
        <v>8</v>
      </c>
      <c r="B939" s="219" t="str">
        <f t="shared" si="53"/>
        <v>초</v>
      </c>
      <c r="C939" s="209" t="str">
        <f t="shared" si="54"/>
        <v>대구삼육초등학교</v>
      </c>
      <c r="D939" s="91">
        <v>7</v>
      </c>
      <c r="E939" s="94" t="s">
        <v>1111</v>
      </c>
      <c r="F939" s="81">
        <v>1732</v>
      </c>
      <c r="G939" s="83"/>
      <c r="H939" s="204"/>
    </row>
    <row r="940" spans="1:8">
      <c r="A940" s="229" t="s">
        <v>8</v>
      </c>
      <c r="B940" s="219" t="str">
        <f t="shared" si="53"/>
        <v>초</v>
      </c>
      <c r="C940" s="209" t="str">
        <f t="shared" si="54"/>
        <v>대구삼육초등학교</v>
      </c>
      <c r="D940" s="91">
        <v>8</v>
      </c>
      <c r="E940" s="94" t="s">
        <v>1352</v>
      </c>
      <c r="F940" s="81">
        <v>1449</v>
      </c>
      <c r="G940" s="83"/>
      <c r="H940" s="204"/>
    </row>
    <row r="941" spans="1:8">
      <c r="A941" s="229" t="s">
        <v>8</v>
      </c>
      <c r="B941" s="219" t="str">
        <f t="shared" si="53"/>
        <v>초</v>
      </c>
      <c r="C941" s="209" t="str">
        <f t="shared" si="54"/>
        <v>대구삼육초등학교</v>
      </c>
      <c r="D941" s="91">
        <v>9</v>
      </c>
      <c r="E941" s="94" t="s">
        <v>1353</v>
      </c>
      <c r="F941" s="81">
        <v>962</v>
      </c>
      <c r="G941" s="83"/>
      <c r="H941" s="204"/>
    </row>
    <row r="942" spans="1:8" ht="21" thickBot="1">
      <c r="A942" s="232" t="s">
        <v>8</v>
      </c>
      <c r="B942" s="222" t="str">
        <f t="shared" si="53"/>
        <v>초</v>
      </c>
      <c r="C942" s="212" t="str">
        <f t="shared" si="54"/>
        <v>대구삼육초등학교</v>
      </c>
      <c r="D942" s="98">
        <v>10</v>
      </c>
      <c r="E942" s="106" t="s">
        <v>846</v>
      </c>
      <c r="F942" s="107">
        <v>1013</v>
      </c>
      <c r="G942" s="108"/>
      <c r="H942" s="205"/>
    </row>
    <row r="943" spans="1:8">
      <c r="A943" s="228" t="s">
        <v>8</v>
      </c>
      <c r="B943" s="218" t="s">
        <v>9</v>
      </c>
      <c r="C943" s="208" t="s">
        <v>312</v>
      </c>
      <c r="D943" s="112">
        <v>1</v>
      </c>
      <c r="E943" s="113" t="s">
        <v>946</v>
      </c>
      <c r="F943" s="114">
        <v>680</v>
      </c>
      <c r="G943" s="115"/>
      <c r="H943" s="206">
        <f>SUMIF(C:C,"대구수창초등학교",F:F)</f>
        <v>980</v>
      </c>
    </row>
    <row r="944" spans="1:8" ht="21" thickBot="1">
      <c r="A944" s="230" t="s">
        <v>8</v>
      </c>
      <c r="B944" s="220" t="str">
        <f>B943</f>
        <v>초</v>
      </c>
      <c r="C944" s="210" t="str">
        <f>C943</f>
        <v>대구수창초등학교</v>
      </c>
      <c r="D944" s="102">
        <v>2</v>
      </c>
      <c r="E944" s="103" t="s">
        <v>782</v>
      </c>
      <c r="F944" s="104">
        <v>300</v>
      </c>
      <c r="G944" s="105"/>
      <c r="H944" s="207"/>
    </row>
    <row r="945" spans="1:8">
      <c r="A945" s="231" t="s">
        <v>8</v>
      </c>
      <c r="B945" s="221" t="s">
        <v>9</v>
      </c>
      <c r="C945" s="211" t="s">
        <v>328</v>
      </c>
      <c r="D945" s="100">
        <v>1</v>
      </c>
      <c r="E945" s="109" t="s">
        <v>771</v>
      </c>
      <c r="F945" s="110">
        <v>4000</v>
      </c>
      <c r="G945" s="111"/>
      <c r="H945" s="203">
        <f>SUMIF(C:C,"대구율원초등학교",F:F)</f>
        <v>7000</v>
      </c>
    </row>
    <row r="946" spans="1:8" ht="21" thickBot="1">
      <c r="A946" s="232" t="s">
        <v>8</v>
      </c>
      <c r="B946" s="222" t="str">
        <f>B945</f>
        <v>초</v>
      </c>
      <c r="C946" s="212" t="str">
        <f>C945</f>
        <v>대구율원초등학교</v>
      </c>
      <c r="D946" s="98">
        <v>2</v>
      </c>
      <c r="E946" s="106" t="s">
        <v>1112</v>
      </c>
      <c r="F946" s="107">
        <v>3000</v>
      </c>
      <c r="G946" s="108"/>
      <c r="H946" s="205"/>
    </row>
    <row r="947" spans="1:8" ht="21" thickBot="1">
      <c r="A947" s="116" t="s">
        <v>8</v>
      </c>
      <c r="B947" s="117" t="s">
        <v>9</v>
      </c>
      <c r="C947" s="118" t="s">
        <v>332</v>
      </c>
      <c r="D947" s="117">
        <v>1</v>
      </c>
      <c r="E947" s="119" t="s">
        <v>1354</v>
      </c>
      <c r="F947" s="120">
        <v>1850</v>
      </c>
      <c r="G947" s="121"/>
      <c r="H947" s="122">
        <f>SUMIF(C:C,"대구입석초등학교",F:F)</f>
        <v>1850</v>
      </c>
    </row>
    <row r="948" spans="1:8">
      <c r="A948" s="231" t="s">
        <v>8</v>
      </c>
      <c r="B948" s="221" t="s">
        <v>9</v>
      </c>
      <c r="C948" s="211" t="s">
        <v>335</v>
      </c>
      <c r="D948" s="100">
        <v>1</v>
      </c>
      <c r="E948" s="109" t="s">
        <v>1255</v>
      </c>
      <c r="F948" s="110">
        <v>2026</v>
      </c>
      <c r="G948" s="111"/>
      <c r="H948" s="203">
        <f>SUMIF(C:C,"대구종로초등학교",F:F)</f>
        <v>4646</v>
      </c>
    </row>
    <row r="949" spans="1:8">
      <c r="A949" s="229" t="s">
        <v>8</v>
      </c>
      <c r="B949" s="219" t="str">
        <f t="shared" ref="B949:B953" si="55">B948</f>
        <v>초</v>
      </c>
      <c r="C949" s="209" t="str">
        <f t="shared" ref="C949:C953" si="56">C948</f>
        <v>대구종로초등학교</v>
      </c>
      <c r="D949" s="91">
        <v>2</v>
      </c>
      <c r="E949" s="94" t="s">
        <v>1347</v>
      </c>
      <c r="F949" s="81">
        <v>894</v>
      </c>
      <c r="G949" s="83"/>
      <c r="H949" s="204"/>
    </row>
    <row r="950" spans="1:8">
      <c r="A950" s="229" t="s">
        <v>8</v>
      </c>
      <c r="B950" s="219" t="str">
        <f t="shared" si="55"/>
        <v>초</v>
      </c>
      <c r="C950" s="209" t="str">
        <f t="shared" si="56"/>
        <v>대구종로초등학교</v>
      </c>
      <c r="D950" s="91">
        <v>3</v>
      </c>
      <c r="E950" s="94" t="s">
        <v>1355</v>
      </c>
      <c r="F950" s="81">
        <v>519</v>
      </c>
      <c r="G950" s="83"/>
      <c r="H950" s="204"/>
    </row>
    <row r="951" spans="1:8">
      <c r="A951" s="229" t="s">
        <v>8</v>
      </c>
      <c r="B951" s="219" t="str">
        <f t="shared" si="55"/>
        <v>초</v>
      </c>
      <c r="C951" s="209" t="str">
        <f t="shared" si="56"/>
        <v>대구종로초등학교</v>
      </c>
      <c r="D951" s="91">
        <v>4</v>
      </c>
      <c r="E951" s="94" t="s">
        <v>1356</v>
      </c>
      <c r="F951" s="81">
        <v>303</v>
      </c>
      <c r="G951" s="83"/>
      <c r="H951" s="204"/>
    </row>
    <row r="952" spans="1:8">
      <c r="A952" s="229" t="s">
        <v>8</v>
      </c>
      <c r="B952" s="219" t="str">
        <f t="shared" si="55"/>
        <v>초</v>
      </c>
      <c r="C952" s="209" t="str">
        <f t="shared" si="56"/>
        <v>대구종로초등학교</v>
      </c>
      <c r="D952" s="91">
        <v>5</v>
      </c>
      <c r="E952" s="94" t="s">
        <v>1354</v>
      </c>
      <c r="F952" s="81">
        <v>449</v>
      </c>
      <c r="G952" s="83"/>
      <c r="H952" s="204"/>
    </row>
    <row r="953" spans="1:8" ht="21" thickBot="1">
      <c r="A953" s="232" t="s">
        <v>8</v>
      </c>
      <c r="B953" s="222" t="str">
        <f t="shared" si="55"/>
        <v>초</v>
      </c>
      <c r="C953" s="212" t="str">
        <f t="shared" si="56"/>
        <v>대구종로초등학교</v>
      </c>
      <c r="D953" s="98">
        <v>6</v>
      </c>
      <c r="E953" s="106" t="s">
        <v>1357</v>
      </c>
      <c r="F953" s="107">
        <v>455</v>
      </c>
      <c r="G953" s="108"/>
      <c r="H953" s="205"/>
    </row>
    <row r="954" spans="1:8">
      <c r="A954" s="228" t="s">
        <v>8</v>
      </c>
      <c r="B954" s="218" t="s">
        <v>9</v>
      </c>
      <c r="C954" s="208" t="s">
        <v>338</v>
      </c>
      <c r="D954" s="112">
        <v>1</v>
      </c>
      <c r="E954" s="113" t="s">
        <v>2453</v>
      </c>
      <c r="F954" s="114">
        <v>1300</v>
      </c>
      <c r="G954" s="115"/>
      <c r="H954" s="206">
        <f>SUMIF(C:C,"대구중앙초등학교",F:F)</f>
        <v>5290</v>
      </c>
    </row>
    <row r="955" spans="1:8">
      <c r="A955" s="229" t="s">
        <v>8</v>
      </c>
      <c r="B955" s="219" t="str">
        <f t="shared" ref="B955:B961" si="57">B954</f>
        <v>초</v>
      </c>
      <c r="C955" s="209" t="str">
        <f t="shared" ref="C955:C961" si="58">C954</f>
        <v>대구중앙초등학교</v>
      </c>
      <c r="D955" s="91">
        <v>2</v>
      </c>
      <c r="E955" s="94" t="s">
        <v>1112</v>
      </c>
      <c r="F955" s="81">
        <v>290</v>
      </c>
      <c r="G955" s="83"/>
      <c r="H955" s="204"/>
    </row>
    <row r="956" spans="1:8">
      <c r="A956" s="229" t="s">
        <v>8</v>
      </c>
      <c r="B956" s="219" t="str">
        <f t="shared" si="57"/>
        <v>초</v>
      </c>
      <c r="C956" s="209" t="str">
        <f t="shared" si="58"/>
        <v>대구중앙초등학교</v>
      </c>
      <c r="D956" s="91">
        <v>3</v>
      </c>
      <c r="E956" s="94" t="s">
        <v>771</v>
      </c>
      <c r="F956" s="81">
        <v>380</v>
      </c>
      <c r="G956" s="83"/>
      <c r="H956" s="204"/>
    </row>
    <row r="957" spans="1:8">
      <c r="A957" s="229" t="s">
        <v>8</v>
      </c>
      <c r="B957" s="219" t="str">
        <f t="shared" si="57"/>
        <v>초</v>
      </c>
      <c r="C957" s="209" t="str">
        <f t="shared" si="58"/>
        <v>대구중앙초등학교</v>
      </c>
      <c r="D957" s="91">
        <v>4</v>
      </c>
      <c r="E957" s="94" t="s">
        <v>788</v>
      </c>
      <c r="F957" s="81">
        <v>480</v>
      </c>
      <c r="G957" s="83"/>
      <c r="H957" s="204"/>
    </row>
    <row r="958" spans="1:8">
      <c r="A958" s="229" t="s">
        <v>8</v>
      </c>
      <c r="B958" s="219" t="str">
        <f t="shared" si="57"/>
        <v>초</v>
      </c>
      <c r="C958" s="209" t="str">
        <f t="shared" si="58"/>
        <v>대구중앙초등학교</v>
      </c>
      <c r="D958" s="91">
        <v>5</v>
      </c>
      <c r="E958" s="94" t="s">
        <v>1132</v>
      </c>
      <c r="F958" s="81">
        <v>860</v>
      </c>
      <c r="G958" s="83"/>
      <c r="H958" s="204"/>
    </row>
    <row r="959" spans="1:8">
      <c r="A959" s="229" t="s">
        <v>8</v>
      </c>
      <c r="B959" s="219" t="str">
        <f t="shared" si="57"/>
        <v>초</v>
      </c>
      <c r="C959" s="209" t="str">
        <f t="shared" si="58"/>
        <v>대구중앙초등학교</v>
      </c>
      <c r="D959" s="91">
        <v>6</v>
      </c>
      <c r="E959" s="94" t="s">
        <v>1358</v>
      </c>
      <c r="F959" s="81">
        <v>330</v>
      </c>
      <c r="G959" s="83"/>
      <c r="H959" s="204"/>
    </row>
    <row r="960" spans="1:8">
      <c r="A960" s="229" t="s">
        <v>8</v>
      </c>
      <c r="B960" s="219" t="str">
        <f t="shared" si="57"/>
        <v>초</v>
      </c>
      <c r="C960" s="209" t="str">
        <f t="shared" si="58"/>
        <v>대구중앙초등학교</v>
      </c>
      <c r="D960" s="91">
        <v>7</v>
      </c>
      <c r="E960" s="94" t="s">
        <v>1346</v>
      </c>
      <c r="F960" s="81">
        <v>520</v>
      </c>
      <c r="G960" s="83"/>
      <c r="H960" s="204"/>
    </row>
    <row r="961" spans="1:8" ht="21" thickBot="1">
      <c r="A961" s="230" t="s">
        <v>8</v>
      </c>
      <c r="B961" s="220" t="str">
        <f t="shared" si="57"/>
        <v>초</v>
      </c>
      <c r="C961" s="210" t="str">
        <f t="shared" si="58"/>
        <v>대구중앙초등학교</v>
      </c>
      <c r="D961" s="102">
        <v>8</v>
      </c>
      <c r="E961" s="103" t="s">
        <v>2454</v>
      </c>
      <c r="F961" s="104">
        <v>1130</v>
      </c>
      <c r="G961" s="105"/>
      <c r="H961" s="207"/>
    </row>
    <row r="962" spans="1:8">
      <c r="A962" s="231" t="s">
        <v>8</v>
      </c>
      <c r="B962" s="221" t="s">
        <v>9</v>
      </c>
      <c r="C962" s="211" t="s">
        <v>342</v>
      </c>
      <c r="D962" s="100">
        <v>1</v>
      </c>
      <c r="E962" s="109" t="s">
        <v>771</v>
      </c>
      <c r="F962" s="110">
        <v>970</v>
      </c>
      <c r="G962" s="111"/>
      <c r="H962" s="203">
        <f>SUMIF(C:C,"대구지봉초등학교",F:F)</f>
        <v>14180</v>
      </c>
    </row>
    <row r="963" spans="1:8">
      <c r="A963" s="229" t="s">
        <v>8</v>
      </c>
      <c r="B963" s="219" t="str">
        <f t="shared" ref="B963:B975" si="59">B962</f>
        <v>초</v>
      </c>
      <c r="C963" s="209" t="str">
        <f t="shared" ref="C963:C975" si="60">C962</f>
        <v>대구지봉초등학교</v>
      </c>
      <c r="D963" s="91">
        <v>2</v>
      </c>
      <c r="E963" s="94" t="s">
        <v>1112</v>
      </c>
      <c r="F963" s="81">
        <v>1000</v>
      </c>
      <c r="G963" s="83"/>
      <c r="H963" s="204"/>
    </row>
    <row r="964" spans="1:8">
      <c r="A964" s="229" t="s">
        <v>8</v>
      </c>
      <c r="B964" s="219" t="str">
        <f t="shared" si="59"/>
        <v>초</v>
      </c>
      <c r="C964" s="209" t="str">
        <f t="shared" si="60"/>
        <v>대구지봉초등학교</v>
      </c>
      <c r="D964" s="91">
        <v>3</v>
      </c>
      <c r="E964" s="94" t="s">
        <v>1359</v>
      </c>
      <c r="F964" s="81">
        <v>1930</v>
      </c>
      <c r="G964" s="83"/>
      <c r="H964" s="204"/>
    </row>
    <row r="965" spans="1:8">
      <c r="A965" s="229" t="s">
        <v>8</v>
      </c>
      <c r="B965" s="219" t="str">
        <f t="shared" si="59"/>
        <v>초</v>
      </c>
      <c r="C965" s="209" t="str">
        <f t="shared" si="60"/>
        <v>대구지봉초등학교</v>
      </c>
      <c r="D965" s="91">
        <v>4</v>
      </c>
      <c r="E965" s="94" t="s">
        <v>1132</v>
      </c>
      <c r="F965" s="81">
        <v>980</v>
      </c>
      <c r="G965" s="83"/>
      <c r="H965" s="204"/>
    </row>
    <row r="966" spans="1:8">
      <c r="A966" s="229" t="s">
        <v>8</v>
      </c>
      <c r="B966" s="219" t="str">
        <f t="shared" si="59"/>
        <v>초</v>
      </c>
      <c r="C966" s="209" t="str">
        <f t="shared" si="60"/>
        <v>대구지봉초등학교</v>
      </c>
      <c r="D966" s="91">
        <v>5</v>
      </c>
      <c r="E966" s="94" t="s">
        <v>1339</v>
      </c>
      <c r="F966" s="81">
        <v>300</v>
      </c>
      <c r="G966" s="83"/>
      <c r="H966" s="204"/>
    </row>
    <row r="967" spans="1:8">
      <c r="A967" s="229" t="s">
        <v>8</v>
      </c>
      <c r="B967" s="219" t="str">
        <f t="shared" si="59"/>
        <v>초</v>
      </c>
      <c r="C967" s="209" t="str">
        <f t="shared" si="60"/>
        <v>대구지봉초등학교</v>
      </c>
      <c r="D967" s="91">
        <v>6</v>
      </c>
      <c r="E967" s="94" t="s">
        <v>1360</v>
      </c>
      <c r="F967" s="81">
        <v>2150</v>
      </c>
      <c r="G967" s="83"/>
      <c r="H967" s="204"/>
    </row>
    <row r="968" spans="1:8">
      <c r="A968" s="229" t="s">
        <v>8</v>
      </c>
      <c r="B968" s="219" t="str">
        <f t="shared" si="59"/>
        <v>초</v>
      </c>
      <c r="C968" s="209" t="str">
        <f t="shared" si="60"/>
        <v>대구지봉초등학교</v>
      </c>
      <c r="D968" s="91">
        <v>7</v>
      </c>
      <c r="E968" s="94" t="s">
        <v>1348</v>
      </c>
      <c r="F968" s="81">
        <v>700</v>
      </c>
      <c r="G968" s="83"/>
      <c r="H968" s="204"/>
    </row>
    <row r="969" spans="1:8">
      <c r="A969" s="229" t="s">
        <v>8</v>
      </c>
      <c r="B969" s="219" t="str">
        <f t="shared" si="59"/>
        <v>초</v>
      </c>
      <c r="C969" s="209" t="str">
        <f t="shared" si="60"/>
        <v>대구지봉초등학교</v>
      </c>
      <c r="D969" s="91">
        <v>8</v>
      </c>
      <c r="E969" s="94" t="s">
        <v>1342</v>
      </c>
      <c r="F969" s="81">
        <v>230</v>
      </c>
      <c r="G969" s="83"/>
      <c r="H969" s="204"/>
    </row>
    <row r="970" spans="1:8">
      <c r="A970" s="229" t="s">
        <v>8</v>
      </c>
      <c r="B970" s="219" t="str">
        <f t="shared" si="59"/>
        <v>초</v>
      </c>
      <c r="C970" s="209" t="str">
        <f t="shared" si="60"/>
        <v>대구지봉초등학교</v>
      </c>
      <c r="D970" s="91">
        <v>9</v>
      </c>
      <c r="E970" s="94" t="s">
        <v>1361</v>
      </c>
      <c r="F970" s="81">
        <v>350</v>
      </c>
      <c r="G970" s="83"/>
      <c r="H970" s="204"/>
    </row>
    <row r="971" spans="1:8">
      <c r="A971" s="229" t="s">
        <v>8</v>
      </c>
      <c r="B971" s="219" t="str">
        <f t="shared" si="59"/>
        <v>초</v>
      </c>
      <c r="C971" s="209" t="str">
        <f t="shared" si="60"/>
        <v>대구지봉초등학교</v>
      </c>
      <c r="D971" s="91">
        <v>10</v>
      </c>
      <c r="E971" s="94" t="s">
        <v>1354</v>
      </c>
      <c r="F971" s="81">
        <v>280</v>
      </c>
      <c r="G971" s="83"/>
      <c r="H971" s="204"/>
    </row>
    <row r="972" spans="1:8">
      <c r="A972" s="229" t="s">
        <v>8</v>
      </c>
      <c r="B972" s="219" t="str">
        <f t="shared" si="59"/>
        <v>초</v>
      </c>
      <c r="C972" s="209" t="str">
        <f t="shared" si="60"/>
        <v>대구지봉초등학교</v>
      </c>
      <c r="D972" s="91">
        <v>11</v>
      </c>
      <c r="E972" s="94" t="s">
        <v>1033</v>
      </c>
      <c r="F972" s="81">
        <v>1650</v>
      </c>
      <c r="G972" s="83"/>
      <c r="H972" s="204"/>
    </row>
    <row r="973" spans="1:8">
      <c r="A973" s="229" t="s">
        <v>8</v>
      </c>
      <c r="B973" s="219" t="str">
        <f t="shared" si="59"/>
        <v>초</v>
      </c>
      <c r="C973" s="209" t="str">
        <f t="shared" si="60"/>
        <v>대구지봉초등학교</v>
      </c>
      <c r="D973" s="91">
        <v>12</v>
      </c>
      <c r="E973" s="94" t="s">
        <v>1072</v>
      </c>
      <c r="F973" s="81">
        <v>1000</v>
      </c>
      <c r="G973" s="83"/>
      <c r="H973" s="204"/>
    </row>
    <row r="974" spans="1:8">
      <c r="A974" s="229" t="s">
        <v>8</v>
      </c>
      <c r="B974" s="219" t="str">
        <f t="shared" si="59"/>
        <v>초</v>
      </c>
      <c r="C974" s="209" t="str">
        <f t="shared" si="60"/>
        <v>대구지봉초등학교</v>
      </c>
      <c r="D974" s="91">
        <v>13</v>
      </c>
      <c r="E974" s="94" t="s">
        <v>1107</v>
      </c>
      <c r="F974" s="81">
        <v>370</v>
      </c>
      <c r="G974" s="83"/>
      <c r="H974" s="204"/>
    </row>
    <row r="975" spans="1:8" ht="21" thickBot="1">
      <c r="A975" s="232" t="s">
        <v>8</v>
      </c>
      <c r="B975" s="222" t="str">
        <f t="shared" si="59"/>
        <v>초</v>
      </c>
      <c r="C975" s="212" t="str">
        <f t="shared" si="60"/>
        <v>대구지봉초등학교</v>
      </c>
      <c r="D975" s="98">
        <v>14</v>
      </c>
      <c r="E975" s="106" t="s">
        <v>877</v>
      </c>
      <c r="F975" s="107">
        <v>2270</v>
      </c>
      <c r="G975" s="108"/>
      <c r="H975" s="205"/>
    </row>
    <row r="976" spans="1:8">
      <c r="A976" s="228" t="s">
        <v>8</v>
      </c>
      <c r="B976" s="218" t="s">
        <v>9</v>
      </c>
      <c r="C976" s="208" t="s">
        <v>350</v>
      </c>
      <c r="D976" s="112">
        <v>1</v>
      </c>
      <c r="E976" s="113" t="s">
        <v>2455</v>
      </c>
      <c r="F976" s="114">
        <v>121</v>
      </c>
      <c r="G976" s="115"/>
      <c r="H976" s="206">
        <f>SUMIF(C:C,"대구해서초등학교",F:F)</f>
        <v>1049</v>
      </c>
    </row>
    <row r="977" spans="1:8">
      <c r="A977" s="229" t="s">
        <v>8</v>
      </c>
      <c r="B977" s="219" t="str">
        <f t="shared" ref="B977:B978" si="61">B976</f>
        <v>초</v>
      </c>
      <c r="C977" s="209" t="str">
        <f t="shared" ref="C977:C978" si="62">C976</f>
        <v>대구해서초등학교</v>
      </c>
      <c r="D977" s="91">
        <v>2</v>
      </c>
      <c r="E977" s="94" t="s">
        <v>1039</v>
      </c>
      <c r="F977" s="81">
        <v>419</v>
      </c>
      <c r="G977" s="83"/>
      <c r="H977" s="204"/>
    </row>
    <row r="978" spans="1:8" ht="21" thickBot="1">
      <c r="A978" s="230" t="s">
        <v>8</v>
      </c>
      <c r="B978" s="220" t="str">
        <f t="shared" si="61"/>
        <v>초</v>
      </c>
      <c r="C978" s="210" t="str">
        <f t="shared" si="62"/>
        <v>대구해서초등학교</v>
      </c>
      <c r="D978" s="102">
        <v>3</v>
      </c>
      <c r="E978" s="103" t="s">
        <v>1362</v>
      </c>
      <c r="F978" s="104">
        <v>509</v>
      </c>
      <c r="G978" s="105"/>
      <c r="H978" s="207"/>
    </row>
    <row r="979" spans="1:8">
      <c r="A979" s="231" t="s">
        <v>8</v>
      </c>
      <c r="B979" s="221" t="s">
        <v>9</v>
      </c>
      <c r="C979" s="211" t="s">
        <v>354</v>
      </c>
      <c r="D979" s="100">
        <v>1</v>
      </c>
      <c r="E979" s="109" t="s">
        <v>829</v>
      </c>
      <c r="F979" s="110">
        <v>30</v>
      </c>
      <c r="G979" s="111"/>
      <c r="H979" s="203">
        <f>SUMIF(C:C,"대구해안초등학교",F:F)</f>
        <v>333</v>
      </c>
    </row>
    <row r="980" spans="1:8">
      <c r="A980" s="229" t="s">
        <v>8</v>
      </c>
      <c r="B980" s="219" t="str">
        <f t="shared" ref="B980:B982" si="63">B979</f>
        <v>초</v>
      </c>
      <c r="C980" s="209" t="str">
        <f t="shared" ref="C980:C982" si="64">C979</f>
        <v>대구해안초등학교</v>
      </c>
      <c r="D980" s="91">
        <v>2</v>
      </c>
      <c r="E980" s="94" t="s">
        <v>1033</v>
      </c>
      <c r="F980" s="81">
        <v>30</v>
      </c>
      <c r="G980" s="83"/>
      <c r="H980" s="204"/>
    </row>
    <row r="981" spans="1:8">
      <c r="A981" s="229" t="s">
        <v>8</v>
      </c>
      <c r="B981" s="219" t="str">
        <f t="shared" si="63"/>
        <v>초</v>
      </c>
      <c r="C981" s="209" t="str">
        <f t="shared" si="64"/>
        <v>대구해안초등학교</v>
      </c>
      <c r="D981" s="91">
        <v>3</v>
      </c>
      <c r="E981" s="94" t="s">
        <v>1336</v>
      </c>
      <c r="F981" s="81">
        <v>40</v>
      </c>
      <c r="G981" s="83"/>
      <c r="H981" s="204"/>
    </row>
    <row r="982" spans="1:8" ht="21" thickBot="1">
      <c r="A982" s="232" t="s">
        <v>8</v>
      </c>
      <c r="B982" s="222" t="str">
        <f t="shared" si="63"/>
        <v>초</v>
      </c>
      <c r="C982" s="212" t="str">
        <f t="shared" si="64"/>
        <v>대구해안초등학교</v>
      </c>
      <c r="D982" s="98">
        <v>4</v>
      </c>
      <c r="E982" s="106" t="s">
        <v>1363</v>
      </c>
      <c r="F982" s="107">
        <v>233</v>
      </c>
      <c r="G982" s="108"/>
      <c r="H982" s="205"/>
    </row>
    <row r="983" spans="1:8">
      <c r="A983" s="228" t="s">
        <v>8</v>
      </c>
      <c r="B983" s="218" t="s">
        <v>9</v>
      </c>
      <c r="C983" s="208" t="s">
        <v>357</v>
      </c>
      <c r="D983" s="112">
        <v>1</v>
      </c>
      <c r="E983" s="113" t="s">
        <v>1357</v>
      </c>
      <c r="F983" s="114">
        <v>475</v>
      </c>
      <c r="G983" s="115"/>
      <c r="H983" s="206">
        <f>SUMIF(C:C,"대구황금초등학교",F:F)</f>
        <v>2050</v>
      </c>
    </row>
    <row r="984" spans="1:8">
      <c r="A984" s="229" t="s">
        <v>8</v>
      </c>
      <c r="B984" s="219" t="str">
        <f t="shared" ref="B984:B986" si="65">B983</f>
        <v>초</v>
      </c>
      <c r="C984" s="209" t="str">
        <f t="shared" ref="C984:C986" si="66">C983</f>
        <v>대구황금초등학교</v>
      </c>
      <c r="D984" s="91">
        <v>2</v>
      </c>
      <c r="E984" s="94" t="s">
        <v>1360</v>
      </c>
      <c r="F984" s="81">
        <v>560</v>
      </c>
      <c r="G984" s="83"/>
      <c r="H984" s="204"/>
    </row>
    <row r="985" spans="1:8">
      <c r="A985" s="229" t="s">
        <v>8</v>
      </c>
      <c r="B985" s="219" t="str">
        <f t="shared" si="65"/>
        <v>초</v>
      </c>
      <c r="C985" s="209" t="str">
        <f t="shared" si="66"/>
        <v>대구황금초등학교</v>
      </c>
      <c r="D985" s="91">
        <v>3</v>
      </c>
      <c r="E985" s="94" t="s">
        <v>771</v>
      </c>
      <c r="F985" s="81">
        <v>475</v>
      </c>
      <c r="G985" s="83"/>
      <c r="H985" s="204"/>
    </row>
    <row r="986" spans="1:8" ht="21" thickBot="1">
      <c r="A986" s="230" t="s">
        <v>8</v>
      </c>
      <c r="B986" s="220" t="str">
        <f t="shared" si="65"/>
        <v>초</v>
      </c>
      <c r="C986" s="210" t="str">
        <f t="shared" si="66"/>
        <v>대구황금초등학교</v>
      </c>
      <c r="D986" s="102">
        <v>4</v>
      </c>
      <c r="E986" s="103" t="s">
        <v>1364</v>
      </c>
      <c r="F986" s="104">
        <v>540</v>
      </c>
      <c r="G986" s="105"/>
      <c r="H986" s="207"/>
    </row>
    <row r="987" spans="1:8">
      <c r="A987" s="231" t="s">
        <v>8</v>
      </c>
      <c r="B987" s="221" t="s">
        <v>9</v>
      </c>
      <c r="C987" s="211" t="s">
        <v>360</v>
      </c>
      <c r="D987" s="100">
        <v>1</v>
      </c>
      <c r="E987" s="109" t="s">
        <v>2456</v>
      </c>
      <c r="F987" s="110">
        <v>2100</v>
      </c>
      <c r="G987" s="111"/>
      <c r="H987" s="203">
        <f>SUMIF(C:C,"대구효동초등학교",F:F)</f>
        <v>5600</v>
      </c>
    </row>
    <row r="988" spans="1:8">
      <c r="A988" s="229" t="s">
        <v>8</v>
      </c>
      <c r="B988" s="219" t="str">
        <f t="shared" ref="B988:B989" si="67">B987</f>
        <v>초</v>
      </c>
      <c r="C988" s="209" t="str">
        <f t="shared" ref="C988:C989" si="68">C987</f>
        <v>대구효동초등학교</v>
      </c>
      <c r="D988" s="91">
        <v>2</v>
      </c>
      <c r="E988" s="94" t="s">
        <v>2457</v>
      </c>
      <c r="F988" s="81">
        <v>1500</v>
      </c>
      <c r="G988" s="83"/>
      <c r="H988" s="204"/>
    </row>
    <row r="989" spans="1:8" ht="21" thickBot="1">
      <c r="A989" s="232" t="s">
        <v>8</v>
      </c>
      <c r="B989" s="222" t="str">
        <f t="shared" si="67"/>
        <v>초</v>
      </c>
      <c r="C989" s="212" t="str">
        <f t="shared" si="68"/>
        <v>대구효동초등학교</v>
      </c>
      <c r="D989" s="98">
        <v>3</v>
      </c>
      <c r="E989" s="106" t="s">
        <v>767</v>
      </c>
      <c r="F989" s="107">
        <v>2000</v>
      </c>
      <c r="G989" s="108"/>
      <c r="H989" s="205"/>
    </row>
    <row r="990" spans="1:8">
      <c r="A990" s="228" t="s">
        <v>8</v>
      </c>
      <c r="B990" s="218" t="s">
        <v>9</v>
      </c>
      <c r="C990" s="208" t="s">
        <v>363</v>
      </c>
      <c r="D990" s="112">
        <v>1</v>
      </c>
      <c r="E990" s="113" t="s">
        <v>1255</v>
      </c>
      <c r="F990" s="114">
        <v>540</v>
      </c>
      <c r="G990" s="115"/>
      <c r="H990" s="206">
        <f>SUMIF(C:C,"대구효목초등학교",F:F)</f>
        <v>2440</v>
      </c>
    </row>
    <row r="991" spans="1:8">
      <c r="A991" s="229" t="s">
        <v>8</v>
      </c>
      <c r="B991" s="219" t="str">
        <f t="shared" ref="B991:B993" si="69">B990</f>
        <v>초</v>
      </c>
      <c r="C991" s="209" t="str">
        <f t="shared" ref="C991:C993" si="70">C990</f>
        <v>대구효목초등학교</v>
      </c>
      <c r="D991" s="91">
        <v>2</v>
      </c>
      <c r="E991" s="94" t="s">
        <v>771</v>
      </c>
      <c r="F991" s="81">
        <v>620</v>
      </c>
      <c r="G991" s="83"/>
      <c r="H991" s="204"/>
    </row>
    <row r="992" spans="1:8">
      <c r="A992" s="229" t="s">
        <v>8</v>
      </c>
      <c r="B992" s="219" t="str">
        <f t="shared" si="69"/>
        <v>초</v>
      </c>
      <c r="C992" s="209" t="str">
        <f t="shared" si="70"/>
        <v>대구효목초등학교</v>
      </c>
      <c r="D992" s="91">
        <v>3</v>
      </c>
      <c r="E992" s="94" t="s">
        <v>1365</v>
      </c>
      <c r="F992" s="81">
        <v>560</v>
      </c>
      <c r="G992" s="83"/>
      <c r="H992" s="204"/>
    </row>
    <row r="993" spans="1:8" ht="21" thickBot="1">
      <c r="A993" s="230" t="s">
        <v>8</v>
      </c>
      <c r="B993" s="220" t="str">
        <f t="shared" si="69"/>
        <v>초</v>
      </c>
      <c r="C993" s="210" t="str">
        <f t="shared" si="70"/>
        <v>대구효목초등학교</v>
      </c>
      <c r="D993" s="102">
        <v>4</v>
      </c>
      <c r="E993" s="103" t="s">
        <v>2458</v>
      </c>
      <c r="F993" s="104">
        <v>720</v>
      </c>
      <c r="G993" s="105"/>
      <c r="H993" s="207"/>
    </row>
    <row r="994" spans="1:8">
      <c r="A994" s="231" t="s">
        <v>8</v>
      </c>
      <c r="B994" s="221" t="s">
        <v>9</v>
      </c>
      <c r="C994" s="211" t="s">
        <v>366</v>
      </c>
      <c r="D994" s="100">
        <v>1</v>
      </c>
      <c r="E994" s="109" t="s">
        <v>946</v>
      </c>
      <c r="F994" s="110">
        <v>1200</v>
      </c>
      <c r="G994" s="111"/>
      <c r="H994" s="203">
        <f>SUMIF(C:C,"영신초등학교",F:F)</f>
        <v>3400</v>
      </c>
    </row>
    <row r="995" spans="1:8">
      <c r="A995" s="229" t="s">
        <v>8</v>
      </c>
      <c r="B995" s="219" t="str">
        <f t="shared" ref="B995:B998" si="71">B994</f>
        <v>초</v>
      </c>
      <c r="C995" s="209" t="str">
        <f t="shared" ref="C995:C998" si="72">C994</f>
        <v>영신초등학교</v>
      </c>
      <c r="D995" s="91">
        <v>2</v>
      </c>
      <c r="E995" s="94" t="s">
        <v>2459</v>
      </c>
      <c r="F995" s="81">
        <v>500</v>
      </c>
      <c r="G995" s="83"/>
      <c r="H995" s="204"/>
    </row>
    <row r="996" spans="1:8">
      <c r="A996" s="229" t="s">
        <v>8</v>
      </c>
      <c r="B996" s="219" t="str">
        <f t="shared" si="71"/>
        <v>초</v>
      </c>
      <c r="C996" s="209" t="str">
        <f t="shared" si="72"/>
        <v>영신초등학교</v>
      </c>
      <c r="D996" s="91">
        <v>3</v>
      </c>
      <c r="E996" s="94" t="s">
        <v>1366</v>
      </c>
      <c r="F996" s="81">
        <v>200</v>
      </c>
      <c r="G996" s="83"/>
      <c r="H996" s="204"/>
    </row>
    <row r="997" spans="1:8">
      <c r="A997" s="229" t="s">
        <v>8</v>
      </c>
      <c r="B997" s="219" t="str">
        <f t="shared" si="71"/>
        <v>초</v>
      </c>
      <c r="C997" s="209" t="str">
        <f t="shared" si="72"/>
        <v>영신초등학교</v>
      </c>
      <c r="D997" s="91">
        <v>4</v>
      </c>
      <c r="E997" s="94" t="s">
        <v>1070</v>
      </c>
      <c r="F997" s="81">
        <v>1400</v>
      </c>
      <c r="G997" s="83"/>
      <c r="H997" s="204"/>
    </row>
    <row r="998" spans="1:8" ht="21" thickBot="1">
      <c r="A998" s="232" t="s">
        <v>8</v>
      </c>
      <c r="B998" s="222" t="str">
        <f t="shared" si="71"/>
        <v>초</v>
      </c>
      <c r="C998" s="212" t="str">
        <f t="shared" si="72"/>
        <v>영신초등학교</v>
      </c>
      <c r="D998" s="98">
        <v>5</v>
      </c>
      <c r="E998" s="106" t="s">
        <v>2460</v>
      </c>
      <c r="F998" s="107">
        <v>100</v>
      </c>
      <c r="G998" s="108"/>
      <c r="H998" s="205"/>
    </row>
    <row r="999" spans="1:8">
      <c r="A999" s="228" t="s">
        <v>8</v>
      </c>
      <c r="B999" s="218" t="s">
        <v>10</v>
      </c>
      <c r="C999" s="208" t="s">
        <v>369</v>
      </c>
      <c r="D999" s="112">
        <v>1</v>
      </c>
      <c r="E999" s="113" t="s">
        <v>785</v>
      </c>
      <c r="F999" s="114">
        <v>100</v>
      </c>
      <c r="G999" s="115"/>
      <c r="H999" s="206">
        <f>SUMIF(C:C,"경구중학교",F:F)</f>
        <v>15280</v>
      </c>
    </row>
    <row r="1000" spans="1:8">
      <c r="A1000" s="229" t="s">
        <v>8</v>
      </c>
      <c r="B1000" s="219" t="str">
        <f t="shared" ref="B1000:B1018" si="73">B999</f>
        <v>중</v>
      </c>
      <c r="C1000" s="209" t="str">
        <f t="shared" ref="C1000:C1018" si="74">C999</f>
        <v>경구중학교</v>
      </c>
      <c r="D1000" s="91">
        <v>2</v>
      </c>
      <c r="E1000" s="94" t="s">
        <v>1097</v>
      </c>
      <c r="F1000" s="81">
        <v>900</v>
      </c>
      <c r="G1000" s="83"/>
      <c r="H1000" s="204"/>
    </row>
    <row r="1001" spans="1:8">
      <c r="A1001" s="229" t="s">
        <v>8</v>
      </c>
      <c r="B1001" s="219" t="str">
        <f t="shared" si="73"/>
        <v>중</v>
      </c>
      <c r="C1001" s="209" t="str">
        <f t="shared" si="74"/>
        <v>경구중학교</v>
      </c>
      <c r="D1001" s="91">
        <v>3</v>
      </c>
      <c r="E1001" s="94" t="s">
        <v>1072</v>
      </c>
      <c r="F1001" s="81">
        <v>892</v>
      </c>
      <c r="G1001" s="83"/>
      <c r="H1001" s="204"/>
    </row>
    <row r="1002" spans="1:8">
      <c r="A1002" s="229" t="s">
        <v>8</v>
      </c>
      <c r="B1002" s="219" t="str">
        <f t="shared" si="73"/>
        <v>중</v>
      </c>
      <c r="C1002" s="209" t="str">
        <f t="shared" si="74"/>
        <v>경구중학교</v>
      </c>
      <c r="D1002" s="91">
        <v>4</v>
      </c>
      <c r="E1002" s="94" t="s">
        <v>1205</v>
      </c>
      <c r="F1002" s="81">
        <v>530</v>
      </c>
      <c r="G1002" s="83"/>
      <c r="H1002" s="204"/>
    </row>
    <row r="1003" spans="1:8">
      <c r="A1003" s="229" t="s">
        <v>8</v>
      </c>
      <c r="B1003" s="219" t="str">
        <f t="shared" si="73"/>
        <v>중</v>
      </c>
      <c r="C1003" s="209" t="str">
        <f t="shared" si="74"/>
        <v>경구중학교</v>
      </c>
      <c r="D1003" s="91">
        <v>5</v>
      </c>
      <c r="E1003" s="94" t="s">
        <v>1070</v>
      </c>
      <c r="F1003" s="81">
        <v>337</v>
      </c>
      <c r="G1003" s="83"/>
      <c r="H1003" s="204"/>
    </row>
    <row r="1004" spans="1:8">
      <c r="A1004" s="229" t="s">
        <v>8</v>
      </c>
      <c r="B1004" s="219" t="str">
        <f t="shared" si="73"/>
        <v>중</v>
      </c>
      <c r="C1004" s="209" t="str">
        <f t="shared" si="74"/>
        <v>경구중학교</v>
      </c>
      <c r="D1004" s="91">
        <v>6</v>
      </c>
      <c r="E1004" s="94" t="s">
        <v>774</v>
      </c>
      <c r="F1004" s="81">
        <v>682</v>
      </c>
      <c r="G1004" s="83"/>
      <c r="H1004" s="204"/>
    </row>
    <row r="1005" spans="1:8">
      <c r="A1005" s="229" t="s">
        <v>8</v>
      </c>
      <c r="B1005" s="219" t="str">
        <f t="shared" si="73"/>
        <v>중</v>
      </c>
      <c r="C1005" s="209" t="str">
        <f t="shared" si="74"/>
        <v>경구중학교</v>
      </c>
      <c r="D1005" s="91">
        <v>7</v>
      </c>
      <c r="E1005" s="94" t="s">
        <v>796</v>
      </c>
      <c r="F1005" s="81">
        <v>370</v>
      </c>
      <c r="G1005" s="83"/>
      <c r="H1005" s="204"/>
    </row>
    <row r="1006" spans="1:8">
      <c r="A1006" s="229" t="s">
        <v>8</v>
      </c>
      <c r="B1006" s="219" t="str">
        <f t="shared" si="73"/>
        <v>중</v>
      </c>
      <c r="C1006" s="209" t="str">
        <f t="shared" si="74"/>
        <v>경구중학교</v>
      </c>
      <c r="D1006" s="91">
        <v>8</v>
      </c>
      <c r="E1006" s="94" t="s">
        <v>1367</v>
      </c>
      <c r="F1006" s="81">
        <v>376</v>
      </c>
      <c r="G1006" s="83"/>
      <c r="H1006" s="204"/>
    </row>
    <row r="1007" spans="1:8">
      <c r="A1007" s="229" t="s">
        <v>8</v>
      </c>
      <c r="B1007" s="219" t="str">
        <f t="shared" si="73"/>
        <v>중</v>
      </c>
      <c r="C1007" s="209" t="str">
        <f t="shared" si="74"/>
        <v>경구중학교</v>
      </c>
      <c r="D1007" s="91">
        <v>9</v>
      </c>
      <c r="E1007" s="94" t="s">
        <v>877</v>
      </c>
      <c r="F1007" s="81">
        <v>685</v>
      </c>
      <c r="G1007" s="83"/>
      <c r="H1007" s="204"/>
    </row>
    <row r="1008" spans="1:8">
      <c r="A1008" s="229" t="s">
        <v>8</v>
      </c>
      <c r="B1008" s="219" t="str">
        <f t="shared" si="73"/>
        <v>중</v>
      </c>
      <c r="C1008" s="209" t="str">
        <f t="shared" si="74"/>
        <v>경구중학교</v>
      </c>
      <c r="D1008" s="91">
        <v>10</v>
      </c>
      <c r="E1008" s="94" t="s">
        <v>2425</v>
      </c>
      <c r="F1008" s="81">
        <v>725</v>
      </c>
      <c r="G1008" s="83"/>
      <c r="H1008" s="204"/>
    </row>
    <row r="1009" spans="1:8">
      <c r="A1009" s="229" t="s">
        <v>8</v>
      </c>
      <c r="B1009" s="219" t="str">
        <f t="shared" si="73"/>
        <v>중</v>
      </c>
      <c r="C1009" s="209" t="str">
        <f t="shared" si="74"/>
        <v>경구중학교</v>
      </c>
      <c r="D1009" s="91">
        <v>11</v>
      </c>
      <c r="E1009" s="94" t="s">
        <v>1255</v>
      </c>
      <c r="F1009" s="81">
        <v>983</v>
      </c>
      <c r="G1009" s="83"/>
      <c r="H1009" s="204"/>
    </row>
    <row r="1010" spans="1:8">
      <c r="A1010" s="229" t="s">
        <v>8</v>
      </c>
      <c r="B1010" s="219" t="str">
        <f t="shared" si="73"/>
        <v>중</v>
      </c>
      <c r="C1010" s="209" t="str">
        <f t="shared" si="74"/>
        <v>경구중학교</v>
      </c>
      <c r="D1010" s="91">
        <v>12</v>
      </c>
      <c r="E1010" s="94" t="s">
        <v>1047</v>
      </c>
      <c r="F1010" s="81">
        <v>1075</v>
      </c>
      <c r="G1010" s="83"/>
      <c r="H1010" s="204"/>
    </row>
    <row r="1011" spans="1:8">
      <c r="A1011" s="229" t="s">
        <v>8</v>
      </c>
      <c r="B1011" s="219" t="str">
        <f t="shared" si="73"/>
        <v>중</v>
      </c>
      <c r="C1011" s="209" t="str">
        <f t="shared" si="74"/>
        <v>경구중학교</v>
      </c>
      <c r="D1011" s="91">
        <v>13</v>
      </c>
      <c r="E1011" s="94" t="s">
        <v>1348</v>
      </c>
      <c r="F1011" s="81">
        <v>1150</v>
      </c>
      <c r="G1011" s="83"/>
      <c r="H1011" s="204"/>
    </row>
    <row r="1012" spans="1:8">
      <c r="A1012" s="229" t="s">
        <v>8</v>
      </c>
      <c r="B1012" s="219" t="str">
        <f t="shared" si="73"/>
        <v>중</v>
      </c>
      <c r="C1012" s="209" t="str">
        <f t="shared" si="74"/>
        <v>경구중학교</v>
      </c>
      <c r="D1012" s="91">
        <v>14</v>
      </c>
      <c r="E1012" s="94" t="s">
        <v>1368</v>
      </c>
      <c r="F1012" s="81">
        <v>575</v>
      </c>
      <c r="G1012" s="83"/>
      <c r="H1012" s="204"/>
    </row>
    <row r="1013" spans="1:8">
      <c r="A1013" s="229" t="s">
        <v>8</v>
      </c>
      <c r="B1013" s="219" t="str">
        <f t="shared" si="73"/>
        <v>중</v>
      </c>
      <c r="C1013" s="209" t="str">
        <f t="shared" si="74"/>
        <v>경구중학교</v>
      </c>
      <c r="D1013" s="91">
        <v>15</v>
      </c>
      <c r="E1013" s="94" t="s">
        <v>1369</v>
      </c>
      <c r="F1013" s="81">
        <v>1125</v>
      </c>
      <c r="G1013" s="83"/>
      <c r="H1013" s="204"/>
    </row>
    <row r="1014" spans="1:8">
      <c r="A1014" s="229" t="s">
        <v>8</v>
      </c>
      <c r="B1014" s="219" t="str">
        <f t="shared" si="73"/>
        <v>중</v>
      </c>
      <c r="C1014" s="209" t="str">
        <f t="shared" si="74"/>
        <v>경구중학교</v>
      </c>
      <c r="D1014" s="91">
        <v>16</v>
      </c>
      <c r="E1014" s="94" t="s">
        <v>1370</v>
      </c>
      <c r="F1014" s="81">
        <v>325</v>
      </c>
      <c r="G1014" s="83"/>
      <c r="H1014" s="204"/>
    </row>
    <row r="1015" spans="1:8">
      <c r="A1015" s="229" t="s">
        <v>8</v>
      </c>
      <c r="B1015" s="219" t="str">
        <f t="shared" si="73"/>
        <v>중</v>
      </c>
      <c r="C1015" s="209" t="str">
        <f t="shared" si="74"/>
        <v>경구중학교</v>
      </c>
      <c r="D1015" s="91">
        <v>17</v>
      </c>
      <c r="E1015" s="94" t="s">
        <v>1371</v>
      </c>
      <c r="F1015" s="81">
        <v>1075</v>
      </c>
      <c r="G1015" s="83"/>
      <c r="H1015" s="204"/>
    </row>
    <row r="1016" spans="1:8">
      <c r="A1016" s="229" t="s">
        <v>8</v>
      </c>
      <c r="B1016" s="219" t="str">
        <f t="shared" si="73"/>
        <v>중</v>
      </c>
      <c r="C1016" s="209" t="str">
        <f t="shared" si="74"/>
        <v>경구중학교</v>
      </c>
      <c r="D1016" s="91">
        <v>18</v>
      </c>
      <c r="E1016" s="94" t="s">
        <v>803</v>
      </c>
      <c r="F1016" s="81">
        <v>1175</v>
      </c>
      <c r="G1016" s="83"/>
      <c r="H1016" s="204"/>
    </row>
    <row r="1017" spans="1:8">
      <c r="A1017" s="229" t="s">
        <v>8</v>
      </c>
      <c r="B1017" s="219" t="str">
        <f t="shared" si="73"/>
        <v>중</v>
      </c>
      <c r="C1017" s="209" t="str">
        <f t="shared" si="74"/>
        <v>경구중학교</v>
      </c>
      <c r="D1017" s="91">
        <v>19</v>
      </c>
      <c r="E1017" s="94" t="s">
        <v>1222</v>
      </c>
      <c r="F1017" s="81">
        <v>925</v>
      </c>
      <c r="G1017" s="83"/>
      <c r="H1017" s="204"/>
    </row>
    <row r="1018" spans="1:8" ht="21" thickBot="1">
      <c r="A1018" s="230" t="s">
        <v>8</v>
      </c>
      <c r="B1018" s="220" t="str">
        <f t="shared" si="73"/>
        <v>중</v>
      </c>
      <c r="C1018" s="210" t="str">
        <f t="shared" si="74"/>
        <v>경구중학교</v>
      </c>
      <c r="D1018" s="102">
        <v>20</v>
      </c>
      <c r="E1018" s="103" t="s">
        <v>1070</v>
      </c>
      <c r="F1018" s="104">
        <v>1275</v>
      </c>
      <c r="G1018" s="105"/>
      <c r="H1018" s="207"/>
    </row>
    <row r="1019" spans="1:8">
      <c r="A1019" s="231" t="s">
        <v>8</v>
      </c>
      <c r="B1019" s="221" t="s">
        <v>10</v>
      </c>
      <c r="C1019" s="211" t="s">
        <v>381</v>
      </c>
      <c r="D1019" s="100">
        <v>1</v>
      </c>
      <c r="E1019" s="109" t="s">
        <v>1219</v>
      </c>
      <c r="F1019" s="110">
        <v>1800</v>
      </c>
      <c r="G1019" s="111"/>
      <c r="H1019" s="203">
        <f>SUMIF(C:C,"대구동중학교",F:F)</f>
        <v>30200</v>
      </c>
    </row>
    <row r="1020" spans="1:8">
      <c r="A1020" s="229" t="s">
        <v>8</v>
      </c>
      <c r="B1020" s="219" t="str">
        <f t="shared" ref="B1020:B1052" si="75">B1019</f>
        <v>중</v>
      </c>
      <c r="C1020" s="209" t="str">
        <f t="shared" ref="C1020:C1052" si="76">C1019</f>
        <v>대구동중학교</v>
      </c>
      <c r="D1020" s="91">
        <v>2</v>
      </c>
      <c r="E1020" s="94" t="s">
        <v>1372</v>
      </c>
      <c r="F1020" s="81">
        <v>600</v>
      </c>
      <c r="G1020" s="83"/>
      <c r="H1020" s="204"/>
    </row>
    <row r="1021" spans="1:8">
      <c r="A1021" s="229" t="s">
        <v>8</v>
      </c>
      <c r="B1021" s="219" t="str">
        <f t="shared" si="75"/>
        <v>중</v>
      </c>
      <c r="C1021" s="209" t="str">
        <f t="shared" si="76"/>
        <v>대구동중학교</v>
      </c>
      <c r="D1021" s="91">
        <v>3</v>
      </c>
      <c r="E1021" s="94" t="s">
        <v>869</v>
      </c>
      <c r="F1021" s="81">
        <v>900</v>
      </c>
      <c r="G1021" s="83"/>
      <c r="H1021" s="204"/>
    </row>
    <row r="1022" spans="1:8">
      <c r="A1022" s="229" t="s">
        <v>8</v>
      </c>
      <c r="B1022" s="219" t="str">
        <f t="shared" si="75"/>
        <v>중</v>
      </c>
      <c r="C1022" s="209" t="str">
        <f t="shared" si="76"/>
        <v>대구동중학교</v>
      </c>
      <c r="D1022" s="91">
        <v>4</v>
      </c>
      <c r="E1022" s="94" t="s">
        <v>1072</v>
      </c>
      <c r="F1022" s="81">
        <v>900</v>
      </c>
      <c r="G1022" s="83"/>
      <c r="H1022" s="204"/>
    </row>
    <row r="1023" spans="1:8">
      <c r="A1023" s="229" t="s">
        <v>8</v>
      </c>
      <c r="B1023" s="219" t="str">
        <f t="shared" si="75"/>
        <v>중</v>
      </c>
      <c r="C1023" s="209" t="str">
        <f t="shared" si="76"/>
        <v>대구동중학교</v>
      </c>
      <c r="D1023" s="91">
        <v>5</v>
      </c>
      <c r="E1023" s="94" t="s">
        <v>1373</v>
      </c>
      <c r="F1023" s="81">
        <v>900</v>
      </c>
      <c r="G1023" s="83"/>
      <c r="H1023" s="204"/>
    </row>
    <row r="1024" spans="1:8">
      <c r="A1024" s="229" t="s">
        <v>8</v>
      </c>
      <c r="B1024" s="219" t="str">
        <f t="shared" si="75"/>
        <v>중</v>
      </c>
      <c r="C1024" s="209" t="str">
        <f t="shared" si="76"/>
        <v>대구동중학교</v>
      </c>
      <c r="D1024" s="91">
        <v>6</v>
      </c>
      <c r="E1024" s="94" t="s">
        <v>2461</v>
      </c>
      <c r="F1024" s="81">
        <v>900</v>
      </c>
      <c r="G1024" s="83"/>
      <c r="H1024" s="204"/>
    </row>
    <row r="1025" spans="1:8">
      <c r="A1025" s="229" t="s">
        <v>8</v>
      </c>
      <c r="B1025" s="219" t="str">
        <f t="shared" si="75"/>
        <v>중</v>
      </c>
      <c r="C1025" s="209" t="str">
        <f t="shared" si="76"/>
        <v>대구동중학교</v>
      </c>
      <c r="D1025" s="91">
        <v>7</v>
      </c>
      <c r="E1025" s="94" t="s">
        <v>792</v>
      </c>
      <c r="F1025" s="81">
        <v>500</v>
      </c>
      <c r="G1025" s="83"/>
      <c r="H1025" s="204"/>
    </row>
    <row r="1026" spans="1:8">
      <c r="A1026" s="229" t="s">
        <v>8</v>
      </c>
      <c r="B1026" s="219" t="str">
        <f t="shared" si="75"/>
        <v>중</v>
      </c>
      <c r="C1026" s="209" t="str">
        <f t="shared" si="76"/>
        <v>대구동중학교</v>
      </c>
      <c r="D1026" s="91">
        <v>8</v>
      </c>
      <c r="E1026" s="94" t="s">
        <v>1208</v>
      </c>
      <c r="F1026" s="81">
        <v>900</v>
      </c>
      <c r="G1026" s="83"/>
      <c r="H1026" s="204"/>
    </row>
    <row r="1027" spans="1:8">
      <c r="A1027" s="229" t="s">
        <v>8</v>
      </c>
      <c r="B1027" s="219" t="str">
        <f t="shared" si="75"/>
        <v>중</v>
      </c>
      <c r="C1027" s="209" t="str">
        <f t="shared" si="76"/>
        <v>대구동중학교</v>
      </c>
      <c r="D1027" s="91">
        <v>9</v>
      </c>
      <c r="E1027" s="94" t="s">
        <v>1347</v>
      </c>
      <c r="F1027" s="81">
        <v>900</v>
      </c>
      <c r="G1027" s="83"/>
      <c r="H1027" s="204"/>
    </row>
    <row r="1028" spans="1:8">
      <c r="A1028" s="229" t="s">
        <v>8</v>
      </c>
      <c r="B1028" s="219" t="str">
        <f t="shared" si="75"/>
        <v>중</v>
      </c>
      <c r="C1028" s="209" t="str">
        <f t="shared" si="76"/>
        <v>대구동중학교</v>
      </c>
      <c r="D1028" s="91">
        <v>10</v>
      </c>
      <c r="E1028" s="94" t="s">
        <v>2344</v>
      </c>
      <c r="F1028" s="81">
        <v>900</v>
      </c>
      <c r="G1028" s="83"/>
      <c r="H1028" s="204"/>
    </row>
    <row r="1029" spans="1:8">
      <c r="A1029" s="229" t="s">
        <v>8</v>
      </c>
      <c r="B1029" s="219" t="str">
        <f t="shared" si="75"/>
        <v>중</v>
      </c>
      <c r="C1029" s="209" t="str">
        <f t="shared" si="76"/>
        <v>대구동중학교</v>
      </c>
      <c r="D1029" s="91">
        <v>11</v>
      </c>
      <c r="E1029" s="94" t="s">
        <v>2343</v>
      </c>
      <c r="F1029" s="81">
        <v>900</v>
      </c>
      <c r="G1029" s="83"/>
      <c r="H1029" s="204"/>
    </row>
    <row r="1030" spans="1:8">
      <c r="A1030" s="229" t="s">
        <v>8</v>
      </c>
      <c r="B1030" s="219" t="str">
        <f t="shared" si="75"/>
        <v>중</v>
      </c>
      <c r="C1030" s="209" t="str">
        <f t="shared" si="76"/>
        <v>대구동중학교</v>
      </c>
      <c r="D1030" s="91">
        <v>12</v>
      </c>
      <c r="E1030" s="94" t="s">
        <v>2462</v>
      </c>
      <c r="F1030" s="81">
        <v>900</v>
      </c>
      <c r="G1030" s="83"/>
      <c r="H1030" s="204"/>
    </row>
    <row r="1031" spans="1:8">
      <c r="A1031" s="229" t="s">
        <v>8</v>
      </c>
      <c r="B1031" s="219" t="str">
        <f t="shared" si="75"/>
        <v>중</v>
      </c>
      <c r="C1031" s="209" t="str">
        <f t="shared" si="76"/>
        <v>대구동중학교</v>
      </c>
      <c r="D1031" s="91">
        <v>13</v>
      </c>
      <c r="E1031" s="94" t="s">
        <v>1070</v>
      </c>
      <c r="F1031" s="81">
        <v>100</v>
      </c>
      <c r="G1031" s="83"/>
      <c r="H1031" s="204"/>
    </row>
    <row r="1032" spans="1:8">
      <c r="A1032" s="229" t="s">
        <v>8</v>
      </c>
      <c r="B1032" s="219" t="str">
        <f t="shared" si="75"/>
        <v>중</v>
      </c>
      <c r="C1032" s="209" t="str">
        <f t="shared" si="76"/>
        <v>대구동중학교</v>
      </c>
      <c r="D1032" s="91">
        <v>14</v>
      </c>
      <c r="E1032" s="94" t="s">
        <v>2463</v>
      </c>
      <c r="F1032" s="81">
        <v>900</v>
      </c>
      <c r="G1032" s="83"/>
      <c r="H1032" s="204"/>
    </row>
    <row r="1033" spans="1:8">
      <c r="A1033" s="229" t="s">
        <v>8</v>
      </c>
      <c r="B1033" s="219" t="str">
        <f t="shared" si="75"/>
        <v>중</v>
      </c>
      <c r="C1033" s="209" t="str">
        <f t="shared" si="76"/>
        <v>대구동중학교</v>
      </c>
      <c r="D1033" s="91">
        <v>15</v>
      </c>
      <c r="E1033" s="94" t="s">
        <v>2453</v>
      </c>
      <c r="F1033" s="81">
        <v>100</v>
      </c>
      <c r="G1033" s="83"/>
      <c r="H1033" s="204"/>
    </row>
    <row r="1034" spans="1:8">
      <c r="A1034" s="229" t="s">
        <v>8</v>
      </c>
      <c r="B1034" s="219" t="str">
        <f t="shared" si="75"/>
        <v>중</v>
      </c>
      <c r="C1034" s="209" t="str">
        <f t="shared" si="76"/>
        <v>대구동중학교</v>
      </c>
      <c r="D1034" s="91">
        <v>16</v>
      </c>
      <c r="E1034" s="94" t="s">
        <v>1243</v>
      </c>
      <c r="F1034" s="81">
        <v>500</v>
      </c>
      <c r="G1034" s="83"/>
      <c r="H1034" s="204"/>
    </row>
    <row r="1035" spans="1:8">
      <c r="A1035" s="229" t="s">
        <v>8</v>
      </c>
      <c r="B1035" s="219" t="str">
        <f t="shared" si="75"/>
        <v>중</v>
      </c>
      <c r="C1035" s="209" t="str">
        <f t="shared" si="76"/>
        <v>대구동중학교</v>
      </c>
      <c r="D1035" s="91">
        <v>17</v>
      </c>
      <c r="E1035" s="94" t="s">
        <v>2464</v>
      </c>
      <c r="F1035" s="81">
        <v>900</v>
      </c>
      <c r="G1035" s="83"/>
      <c r="H1035" s="204"/>
    </row>
    <row r="1036" spans="1:8">
      <c r="A1036" s="229" t="s">
        <v>8</v>
      </c>
      <c r="B1036" s="219" t="str">
        <f t="shared" si="75"/>
        <v>중</v>
      </c>
      <c r="C1036" s="209" t="str">
        <f t="shared" si="76"/>
        <v>대구동중학교</v>
      </c>
      <c r="D1036" s="91">
        <v>18</v>
      </c>
      <c r="E1036" s="94" t="s">
        <v>2460</v>
      </c>
      <c r="F1036" s="81">
        <v>100</v>
      </c>
      <c r="G1036" s="83"/>
      <c r="H1036" s="204"/>
    </row>
    <row r="1037" spans="1:8">
      <c r="A1037" s="229" t="s">
        <v>8</v>
      </c>
      <c r="B1037" s="219" t="str">
        <f t="shared" si="75"/>
        <v>중</v>
      </c>
      <c r="C1037" s="209" t="str">
        <f t="shared" si="76"/>
        <v>대구동중학교</v>
      </c>
      <c r="D1037" s="91">
        <v>19</v>
      </c>
      <c r="E1037" s="94" t="s">
        <v>1374</v>
      </c>
      <c r="F1037" s="81">
        <v>900</v>
      </c>
      <c r="G1037" s="83"/>
      <c r="H1037" s="204"/>
    </row>
    <row r="1038" spans="1:8">
      <c r="A1038" s="229" t="s">
        <v>8</v>
      </c>
      <c r="B1038" s="219" t="str">
        <f t="shared" si="75"/>
        <v>중</v>
      </c>
      <c r="C1038" s="209" t="str">
        <f t="shared" si="76"/>
        <v>대구동중학교</v>
      </c>
      <c r="D1038" s="91">
        <v>20</v>
      </c>
      <c r="E1038" s="94" t="s">
        <v>2465</v>
      </c>
      <c r="F1038" s="81">
        <v>900</v>
      </c>
      <c r="G1038" s="83"/>
      <c r="H1038" s="204"/>
    </row>
    <row r="1039" spans="1:8">
      <c r="A1039" s="229" t="s">
        <v>8</v>
      </c>
      <c r="B1039" s="219" t="str">
        <f t="shared" si="75"/>
        <v>중</v>
      </c>
      <c r="C1039" s="209" t="str">
        <f t="shared" si="76"/>
        <v>대구동중학교</v>
      </c>
      <c r="D1039" s="91">
        <v>21</v>
      </c>
      <c r="E1039" s="94" t="s">
        <v>837</v>
      </c>
      <c r="F1039" s="81">
        <v>900</v>
      </c>
      <c r="G1039" s="83"/>
      <c r="H1039" s="204"/>
    </row>
    <row r="1040" spans="1:8">
      <c r="A1040" s="229" t="s">
        <v>8</v>
      </c>
      <c r="B1040" s="219" t="str">
        <f t="shared" si="75"/>
        <v>중</v>
      </c>
      <c r="C1040" s="209" t="str">
        <f t="shared" si="76"/>
        <v>대구동중학교</v>
      </c>
      <c r="D1040" s="91">
        <v>22</v>
      </c>
      <c r="E1040" s="94" t="s">
        <v>781</v>
      </c>
      <c r="F1040" s="81">
        <v>900</v>
      </c>
      <c r="G1040" s="83"/>
      <c r="H1040" s="204"/>
    </row>
    <row r="1041" spans="1:8">
      <c r="A1041" s="229" t="s">
        <v>8</v>
      </c>
      <c r="B1041" s="219" t="str">
        <f t="shared" si="75"/>
        <v>중</v>
      </c>
      <c r="C1041" s="209" t="str">
        <f t="shared" si="76"/>
        <v>대구동중학교</v>
      </c>
      <c r="D1041" s="91">
        <v>23</v>
      </c>
      <c r="E1041" s="94" t="s">
        <v>829</v>
      </c>
      <c r="F1041" s="81">
        <v>900</v>
      </c>
      <c r="G1041" s="83"/>
      <c r="H1041" s="204"/>
    </row>
    <row r="1042" spans="1:8">
      <c r="A1042" s="229" t="s">
        <v>8</v>
      </c>
      <c r="B1042" s="219" t="str">
        <f t="shared" si="75"/>
        <v>중</v>
      </c>
      <c r="C1042" s="209" t="str">
        <f t="shared" si="76"/>
        <v>대구동중학교</v>
      </c>
      <c r="D1042" s="91">
        <v>24</v>
      </c>
      <c r="E1042" s="94" t="s">
        <v>2466</v>
      </c>
      <c r="F1042" s="81">
        <v>900</v>
      </c>
      <c r="G1042" s="83"/>
      <c r="H1042" s="204"/>
    </row>
    <row r="1043" spans="1:8">
      <c r="A1043" s="229" t="s">
        <v>8</v>
      </c>
      <c r="B1043" s="219" t="str">
        <f t="shared" si="75"/>
        <v>중</v>
      </c>
      <c r="C1043" s="209" t="str">
        <f t="shared" si="76"/>
        <v>대구동중학교</v>
      </c>
      <c r="D1043" s="91">
        <v>25</v>
      </c>
      <c r="E1043" s="94" t="s">
        <v>838</v>
      </c>
      <c r="F1043" s="81">
        <v>900</v>
      </c>
      <c r="G1043" s="83"/>
      <c r="H1043" s="204"/>
    </row>
    <row r="1044" spans="1:8">
      <c r="A1044" s="229" t="s">
        <v>8</v>
      </c>
      <c r="B1044" s="219" t="str">
        <f t="shared" si="75"/>
        <v>중</v>
      </c>
      <c r="C1044" s="209" t="str">
        <f t="shared" si="76"/>
        <v>대구동중학교</v>
      </c>
      <c r="D1044" s="91">
        <v>26</v>
      </c>
      <c r="E1044" s="94" t="s">
        <v>2467</v>
      </c>
      <c r="F1044" s="81">
        <v>900</v>
      </c>
      <c r="G1044" s="83"/>
      <c r="H1044" s="204"/>
    </row>
    <row r="1045" spans="1:8">
      <c r="A1045" s="229" t="s">
        <v>8</v>
      </c>
      <c r="B1045" s="219" t="str">
        <f t="shared" si="75"/>
        <v>중</v>
      </c>
      <c r="C1045" s="209" t="str">
        <f t="shared" si="76"/>
        <v>대구동중학교</v>
      </c>
      <c r="D1045" s="91">
        <v>27</v>
      </c>
      <c r="E1045" s="94" t="s">
        <v>775</v>
      </c>
      <c r="F1045" s="81">
        <v>100</v>
      </c>
      <c r="G1045" s="83"/>
      <c r="H1045" s="204"/>
    </row>
    <row r="1046" spans="1:8">
      <c r="A1046" s="229" t="s">
        <v>8</v>
      </c>
      <c r="B1046" s="219" t="str">
        <f t="shared" si="75"/>
        <v>중</v>
      </c>
      <c r="C1046" s="209" t="str">
        <f t="shared" si="76"/>
        <v>대구동중학교</v>
      </c>
      <c r="D1046" s="91">
        <v>28</v>
      </c>
      <c r="E1046" s="94" t="s">
        <v>1375</v>
      </c>
      <c r="F1046" s="81">
        <v>900</v>
      </c>
      <c r="G1046" s="83"/>
      <c r="H1046" s="204"/>
    </row>
    <row r="1047" spans="1:8">
      <c r="A1047" s="229" t="s">
        <v>8</v>
      </c>
      <c r="B1047" s="219" t="str">
        <f t="shared" si="75"/>
        <v>중</v>
      </c>
      <c r="C1047" s="209" t="str">
        <f t="shared" si="76"/>
        <v>대구동중학교</v>
      </c>
      <c r="D1047" s="91">
        <v>29</v>
      </c>
      <c r="E1047" s="94" t="s">
        <v>2468</v>
      </c>
      <c r="F1047" s="81">
        <v>1800</v>
      </c>
      <c r="G1047" s="83"/>
      <c r="H1047" s="204"/>
    </row>
    <row r="1048" spans="1:8">
      <c r="A1048" s="229" t="s">
        <v>8</v>
      </c>
      <c r="B1048" s="219" t="str">
        <f t="shared" si="75"/>
        <v>중</v>
      </c>
      <c r="C1048" s="209" t="str">
        <f t="shared" si="76"/>
        <v>대구동중학교</v>
      </c>
      <c r="D1048" s="91">
        <v>30</v>
      </c>
      <c r="E1048" s="94" t="s">
        <v>2469</v>
      </c>
      <c r="F1048" s="81">
        <v>900</v>
      </c>
      <c r="G1048" s="83"/>
      <c r="H1048" s="204"/>
    </row>
    <row r="1049" spans="1:8">
      <c r="A1049" s="229" t="s">
        <v>8</v>
      </c>
      <c r="B1049" s="219" t="str">
        <f t="shared" si="75"/>
        <v>중</v>
      </c>
      <c r="C1049" s="209" t="str">
        <f t="shared" si="76"/>
        <v>대구동중학교</v>
      </c>
      <c r="D1049" s="91">
        <v>31</v>
      </c>
      <c r="E1049" s="94" t="s">
        <v>1339</v>
      </c>
      <c r="F1049" s="81">
        <v>900</v>
      </c>
      <c r="G1049" s="83"/>
      <c r="H1049" s="204"/>
    </row>
    <row r="1050" spans="1:8">
      <c r="A1050" s="229" t="s">
        <v>8</v>
      </c>
      <c r="B1050" s="219" t="str">
        <f t="shared" si="75"/>
        <v>중</v>
      </c>
      <c r="C1050" s="209" t="str">
        <f t="shared" si="76"/>
        <v>대구동중학교</v>
      </c>
      <c r="D1050" s="91">
        <v>32</v>
      </c>
      <c r="E1050" s="94" t="s">
        <v>1376</v>
      </c>
      <c r="F1050" s="81">
        <v>900</v>
      </c>
      <c r="G1050" s="83"/>
      <c r="H1050" s="204"/>
    </row>
    <row r="1051" spans="1:8">
      <c r="A1051" s="229" t="s">
        <v>8</v>
      </c>
      <c r="B1051" s="219" t="str">
        <f t="shared" si="75"/>
        <v>중</v>
      </c>
      <c r="C1051" s="209" t="str">
        <f t="shared" si="76"/>
        <v>대구동중학교</v>
      </c>
      <c r="D1051" s="91">
        <v>33</v>
      </c>
      <c r="E1051" s="94" t="s">
        <v>1047</v>
      </c>
      <c r="F1051" s="81">
        <v>900</v>
      </c>
      <c r="G1051" s="83"/>
      <c r="H1051" s="204"/>
    </row>
    <row r="1052" spans="1:8" ht="21" thickBot="1">
      <c r="A1052" s="232" t="s">
        <v>8</v>
      </c>
      <c r="B1052" s="222" t="str">
        <f t="shared" si="75"/>
        <v>중</v>
      </c>
      <c r="C1052" s="212" t="str">
        <f t="shared" si="76"/>
        <v>대구동중학교</v>
      </c>
      <c r="D1052" s="98">
        <v>34</v>
      </c>
      <c r="E1052" s="106" t="s">
        <v>801</v>
      </c>
      <c r="F1052" s="107">
        <v>3000</v>
      </c>
      <c r="G1052" s="108"/>
      <c r="H1052" s="205"/>
    </row>
    <row r="1053" spans="1:8">
      <c r="A1053" s="228" t="s">
        <v>8</v>
      </c>
      <c r="B1053" s="218" t="s">
        <v>10</v>
      </c>
      <c r="C1053" s="208" t="s">
        <v>395</v>
      </c>
      <c r="D1053" s="112">
        <v>1</v>
      </c>
      <c r="E1053" s="113" t="s">
        <v>789</v>
      </c>
      <c r="F1053" s="114">
        <v>458</v>
      </c>
      <c r="G1053" s="115"/>
      <c r="H1053" s="206">
        <f>SUMIF(C:C,"동원중학교",F:F)</f>
        <v>1568</v>
      </c>
    </row>
    <row r="1054" spans="1:8">
      <c r="A1054" s="229" t="s">
        <v>8</v>
      </c>
      <c r="B1054" s="219" t="str">
        <f t="shared" ref="B1054:B1055" si="77">B1053</f>
        <v>중</v>
      </c>
      <c r="C1054" s="209" t="str">
        <f t="shared" ref="C1054:C1055" si="78">C1053</f>
        <v>동원중학교</v>
      </c>
      <c r="D1054" s="91">
        <v>2</v>
      </c>
      <c r="E1054" s="94" t="s">
        <v>1236</v>
      </c>
      <c r="F1054" s="81">
        <v>1005</v>
      </c>
      <c r="G1054" s="83"/>
      <c r="H1054" s="204"/>
    </row>
    <row r="1055" spans="1:8" ht="21" thickBot="1">
      <c r="A1055" s="230" t="s">
        <v>8</v>
      </c>
      <c r="B1055" s="220" t="str">
        <f t="shared" si="77"/>
        <v>중</v>
      </c>
      <c r="C1055" s="210" t="str">
        <f t="shared" si="78"/>
        <v>동원중학교</v>
      </c>
      <c r="D1055" s="102">
        <v>3</v>
      </c>
      <c r="E1055" s="103" t="s">
        <v>1070</v>
      </c>
      <c r="F1055" s="104">
        <v>105</v>
      </c>
      <c r="G1055" s="105"/>
      <c r="H1055" s="207"/>
    </row>
    <row r="1056" spans="1:8" ht="21" thickBot="1">
      <c r="A1056" s="123" t="s">
        <v>8</v>
      </c>
      <c r="B1056" s="99" t="s">
        <v>10</v>
      </c>
      <c r="C1056" s="124" t="s">
        <v>398</v>
      </c>
      <c r="D1056" s="99">
        <v>1</v>
      </c>
      <c r="E1056" s="125" t="s">
        <v>1307</v>
      </c>
      <c r="F1056" s="126">
        <v>1000</v>
      </c>
      <c r="G1056" s="127"/>
      <c r="H1056" s="128">
        <f>SUMIF(C:C,"동촌중학교",F:F)</f>
        <v>1000</v>
      </c>
    </row>
    <row r="1057" spans="1:8">
      <c r="A1057" s="228" t="s">
        <v>8</v>
      </c>
      <c r="B1057" s="218" t="s">
        <v>10</v>
      </c>
      <c r="C1057" s="208" t="s">
        <v>401</v>
      </c>
      <c r="D1057" s="112">
        <v>1</v>
      </c>
      <c r="E1057" s="113" t="s">
        <v>1347</v>
      </c>
      <c r="F1057" s="114">
        <v>1165</v>
      </c>
      <c r="G1057" s="115"/>
      <c r="H1057" s="206">
        <f>SUMIF(C:C,"매호중학교",F:F)</f>
        <v>11364</v>
      </c>
    </row>
    <row r="1058" spans="1:8">
      <c r="A1058" s="229" t="s">
        <v>8</v>
      </c>
      <c r="B1058" s="219" t="str">
        <f t="shared" ref="B1058:B1067" si="79">B1057</f>
        <v>중</v>
      </c>
      <c r="C1058" s="209" t="str">
        <f t="shared" ref="C1058:C1067" si="80">C1057</f>
        <v>매호중학교</v>
      </c>
      <c r="D1058" s="91">
        <v>2</v>
      </c>
      <c r="E1058" s="94" t="s">
        <v>1377</v>
      </c>
      <c r="F1058" s="81">
        <v>572</v>
      </c>
      <c r="G1058" s="83"/>
      <c r="H1058" s="204"/>
    </row>
    <row r="1059" spans="1:8">
      <c r="A1059" s="229" t="s">
        <v>8</v>
      </c>
      <c r="B1059" s="219" t="str">
        <f t="shared" si="79"/>
        <v>중</v>
      </c>
      <c r="C1059" s="209" t="str">
        <f t="shared" si="80"/>
        <v>매호중학교</v>
      </c>
      <c r="D1059" s="91">
        <v>3</v>
      </c>
      <c r="E1059" s="94" t="s">
        <v>1309</v>
      </c>
      <c r="F1059" s="81">
        <v>793</v>
      </c>
      <c r="G1059" s="83"/>
      <c r="H1059" s="204"/>
    </row>
    <row r="1060" spans="1:8">
      <c r="A1060" s="229" t="s">
        <v>8</v>
      </c>
      <c r="B1060" s="219" t="str">
        <f t="shared" si="79"/>
        <v>중</v>
      </c>
      <c r="C1060" s="209" t="str">
        <f t="shared" si="80"/>
        <v>매호중학교</v>
      </c>
      <c r="D1060" s="91">
        <v>4</v>
      </c>
      <c r="E1060" s="94" t="s">
        <v>772</v>
      </c>
      <c r="F1060" s="81">
        <v>215</v>
      </c>
      <c r="G1060" s="83"/>
      <c r="H1060" s="204"/>
    </row>
    <row r="1061" spans="1:8">
      <c r="A1061" s="229" t="s">
        <v>8</v>
      </c>
      <c r="B1061" s="219" t="str">
        <f t="shared" si="79"/>
        <v>중</v>
      </c>
      <c r="C1061" s="209" t="str">
        <f t="shared" si="80"/>
        <v>매호중학교</v>
      </c>
      <c r="D1061" s="91">
        <v>5</v>
      </c>
      <c r="E1061" s="94" t="s">
        <v>1378</v>
      </c>
      <c r="F1061" s="81">
        <v>537</v>
      </c>
      <c r="G1061" s="83"/>
      <c r="H1061" s="204"/>
    </row>
    <row r="1062" spans="1:8">
      <c r="A1062" s="229" t="s">
        <v>8</v>
      </c>
      <c r="B1062" s="219" t="str">
        <f t="shared" si="79"/>
        <v>중</v>
      </c>
      <c r="C1062" s="209" t="str">
        <f t="shared" si="80"/>
        <v>매호중학교</v>
      </c>
      <c r="D1062" s="91">
        <v>6</v>
      </c>
      <c r="E1062" s="94" t="s">
        <v>1379</v>
      </c>
      <c r="F1062" s="81">
        <v>502</v>
      </c>
      <c r="G1062" s="83"/>
      <c r="H1062" s="204"/>
    </row>
    <row r="1063" spans="1:8">
      <c r="A1063" s="229" t="s">
        <v>8</v>
      </c>
      <c r="B1063" s="219" t="str">
        <f t="shared" si="79"/>
        <v>중</v>
      </c>
      <c r="C1063" s="209" t="str">
        <f t="shared" si="80"/>
        <v>매호중학교</v>
      </c>
      <c r="D1063" s="91">
        <v>7</v>
      </c>
      <c r="E1063" s="94" t="s">
        <v>1380</v>
      </c>
      <c r="F1063" s="81">
        <v>669</v>
      </c>
      <c r="G1063" s="83"/>
      <c r="H1063" s="204"/>
    </row>
    <row r="1064" spans="1:8">
      <c r="A1064" s="229" t="s">
        <v>8</v>
      </c>
      <c r="B1064" s="219" t="str">
        <f t="shared" si="79"/>
        <v>중</v>
      </c>
      <c r="C1064" s="209" t="str">
        <f t="shared" si="80"/>
        <v>매호중학교</v>
      </c>
      <c r="D1064" s="91">
        <v>8</v>
      </c>
      <c r="E1064" s="94" t="s">
        <v>2470</v>
      </c>
      <c r="F1064" s="81">
        <v>3883</v>
      </c>
      <c r="G1064" s="83"/>
      <c r="H1064" s="204"/>
    </row>
    <row r="1065" spans="1:8">
      <c r="A1065" s="229" t="s">
        <v>8</v>
      </c>
      <c r="B1065" s="219" t="str">
        <f t="shared" si="79"/>
        <v>중</v>
      </c>
      <c r="C1065" s="209" t="str">
        <f t="shared" si="80"/>
        <v>매호중학교</v>
      </c>
      <c r="D1065" s="91">
        <v>9</v>
      </c>
      <c r="E1065" s="94" t="s">
        <v>2426</v>
      </c>
      <c r="F1065" s="81">
        <v>1359</v>
      </c>
      <c r="G1065" s="83"/>
      <c r="H1065" s="204"/>
    </row>
    <row r="1066" spans="1:8">
      <c r="A1066" s="229" t="s">
        <v>8</v>
      </c>
      <c r="B1066" s="219" t="str">
        <f t="shared" si="79"/>
        <v>중</v>
      </c>
      <c r="C1066" s="209" t="str">
        <f t="shared" si="80"/>
        <v>매호중학교</v>
      </c>
      <c r="D1066" s="91">
        <v>10</v>
      </c>
      <c r="E1066" s="94" t="s">
        <v>1222</v>
      </c>
      <c r="F1066" s="81">
        <v>1003</v>
      </c>
      <c r="G1066" s="83"/>
      <c r="H1066" s="204"/>
    </row>
    <row r="1067" spans="1:8" ht="21" thickBot="1">
      <c r="A1067" s="230" t="s">
        <v>8</v>
      </c>
      <c r="B1067" s="220" t="str">
        <f t="shared" si="79"/>
        <v>중</v>
      </c>
      <c r="C1067" s="210" t="str">
        <f t="shared" si="80"/>
        <v>매호중학교</v>
      </c>
      <c r="D1067" s="102">
        <v>11</v>
      </c>
      <c r="E1067" s="103" t="s">
        <v>1217</v>
      </c>
      <c r="F1067" s="104">
        <v>666</v>
      </c>
      <c r="G1067" s="105"/>
      <c r="H1067" s="207"/>
    </row>
    <row r="1068" spans="1:8">
      <c r="A1068" s="231" t="s">
        <v>8</v>
      </c>
      <c r="B1068" s="221" t="s">
        <v>10</v>
      </c>
      <c r="C1068" s="211" t="s">
        <v>411</v>
      </c>
      <c r="D1068" s="100">
        <v>1</v>
      </c>
      <c r="E1068" s="109" t="s">
        <v>1381</v>
      </c>
      <c r="F1068" s="110">
        <v>1131</v>
      </c>
      <c r="G1068" s="111"/>
      <c r="H1068" s="203">
        <f>SUMIF(C:C,"새론중학교",F:F)</f>
        <v>10353</v>
      </c>
    </row>
    <row r="1069" spans="1:8">
      <c r="A1069" s="229" t="s">
        <v>8</v>
      </c>
      <c r="B1069" s="219" t="str">
        <f t="shared" ref="B1069:B1074" si="81">B1068</f>
        <v>중</v>
      </c>
      <c r="C1069" s="209" t="str">
        <f t="shared" ref="C1069:C1074" si="82">C1068</f>
        <v>새론중학교</v>
      </c>
      <c r="D1069" s="91">
        <v>2</v>
      </c>
      <c r="E1069" s="94" t="s">
        <v>2471</v>
      </c>
      <c r="F1069" s="81">
        <v>718</v>
      </c>
      <c r="G1069" s="83"/>
      <c r="H1069" s="204"/>
    </row>
    <row r="1070" spans="1:8">
      <c r="A1070" s="229" t="s">
        <v>8</v>
      </c>
      <c r="B1070" s="219" t="str">
        <f t="shared" si="81"/>
        <v>중</v>
      </c>
      <c r="C1070" s="209" t="str">
        <f t="shared" si="82"/>
        <v>새론중학교</v>
      </c>
      <c r="D1070" s="91">
        <v>3</v>
      </c>
      <c r="E1070" s="94" t="s">
        <v>882</v>
      </c>
      <c r="F1070" s="81">
        <v>359</v>
      </c>
      <c r="G1070" s="83"/>
      <c r="H1070" s="204"/>
    </row>
    <row r="1071" spans="1:8">
      <c r="A1071" s="229" t="s">
        <v>8</v>
      </c>
      <c r="B1071" s="219" t="str">
        <f t="shared" si="81"/>
        <v>중</v>
      </c>
      <c r="C1071" s="209" t="str">
        <f t="shared" si="82"/>
        <v>새론중학교</v>
      </c>
      <c r="D1071" s="91">
        <v>4</v>
      </c>
      <c r="E1071" s="94" t="s">
        <v>1243</v>
      </c>
      <c r="F1071" s="81">
        <v>305</v>
      </c>
      <c r="G1071" s="83"/>
      <c r="H1071" s="204"/>
    </row>
    <row r="1072" spans="1:8">
      <c r="A1072" s="229" t="s">
        <v>8</v>
      </c>
      <c r="B1072" s="219" t="str">
        <f t="shared" si="81"/>
        <v>중</v>
      </c>
      <c r="C1072" s="209" t="str">
        <f t="shared" si="82"/>
        <v>새론중학교</v>
      </c>
      <c r="D1072" s="91">
        <v>5</v>
      </c>
      <c r="E1072" s="94" t="s">
        <v>2472</v>
      </c>
      <c r="F1072" s="81">
        <v>2414</v>
      </c>
      <c r="G1072" s="83"/>
      <c r="H1072" s="204"/>
    </row>
    <row r="1073" spans="1:8">
      <c r="A1073" s="229" t="s">
        <v>8</v>
      </c>
      <c r="B1073" s="219" t="str">
        <f t="shared" si="81"/>
        <v>중</v>
      </c>
      <c r="C1073" s="209" t="str">
        <f t="shared" si="82"/>
        <v>새론중학교</v>
      </c>
      <c r="D1073" s="91">
        <v>6</v>
      </c>
      <c r="E1073" s="94" t="s">
        <v>1232</v>
      </c>
      <c r="F1073" s="81">
        <v>4960</v>
      </c>
      <c r="G1073" s="83"/>
      <c r="H1073" s="204"/>
    </row>
    <row r="1074" spans="1:8" ht="21" thickBot="1">
      <c r="A1074" s="232" t="s">
        <v>8</v>
      </c>
      <c r="B1074" s="222" t="str">
        <f t="shared" si="81"/>
        <v>중</v>
      </c>
      <c r="C1074" s="212" t="str">
        <f t="shared" si="82"/>
        <v>새론중학교</v>
      </c>
      <c r="D1074" s="98">
        <v>7</v>
      </c>
      <c r="E1074" s="106" t="s">
        <v>801</v>
      </c>
      <c r="F1074" s="107">
        <v>466</v>
      </c>
      <c r="G1074" s="108"/>
      <c r="H1074" s="205"/>
    </row>
    <row r="1075" spans="1:8">
      <c r="A1075" s="228" t="s">
        <v>8</v>
      </c>
      <c r="B1075" s="218" t="s">
        <v>10</v>
      </c>
      <c r="C1075" s="208" t="s">
        <v>414</v>
      </c>
      <c r="D1075" s="112">
        <v>1</v>
      </c>
      <c r="E1075" s="113" t="s">
        <v>1362</v>
      </c>
      <c r="F1075" s="114">
        <v>500</v>
      </c>
      <c r="G1075" s="115"/>
      <c r="H1075" s="206">
        <f>SUMIF(C:C,"수성중학교",F:F)</f>
        <v>17003</v>
      </c>
    </row>
    <row r="1076" spans="1:8">
      <c r="A1076" s="229" t="s">
        <v>8</v>
      </c>
      <c r="B1076" s="219" t="str">
        <f t="shared" ref="B1076:B1109" si="83">B1075</f>
        <v>중</v>
      </c>
      <c r="C1076" s="209" t="str">
        <f t="shared" ref="C1076:C1109" si="84">C1075</f>
        <v>수성중학교</v>
      </c>
      <c r="D1076" s="91">
        <v>2</v>
      </c>
      <c r="E1076" s="94" t="s">
        <v>1382</v>
      </c>
      <c r="F1076" s="81">
        <v>70</v>
      </c>
      <c r="G1076" s="83"/>
      <c r="H1076" s="204"/>
    </row>
    <row r="1077" spans="1:8">
      <c r="A1077" s="229" t="s">
        <v>8</v>
      </c>
      <c r="B1077" s="219" t="str">
        <f t="shared" si="83"/>
        <v>중</v>
      </c>
      <c r="C1077" s="209" t="str">
        <f t="shared" si="84"/>
        <v>수성중학교</v>
      </c>
      <c r="D1077" s="91">
        <v>3</v>
      </c>
      <c r="E1077" s="94" t="s">
        <v>877</v>
      </c>
      <c r="F1077" s="81">
        <v>2300</v>
      </c>
      <c r="G1077" s="83"/>
      <c r="H1077" s="204"/>
    </row>
    <row r="1078" spans="1:8">
      <c r="A1078" s="229" t="s">
        <v>8</v>
      </c>
      <c r="B1078" s="219" t="str">
        <f t="shared" si="83"/>
        <v>중</v>
      </c>
      <c r="C1078" s="209" t="str">
        <f t="shared" si="84"/>
        <v>수성중학교</v>
      </c>
      <c r="D1078" s="91">
        <v>4</v>
      </c>
      <c r="E1078" s="94" t="s">
        <v>1243</v>
      </c>
      <c r="F1078" s="81">
        <v>120</v>
      </c>
      <c r="G1078" s="83"/>
      <c r="H1078" s="204"/>
    </row>
    <row r="1079" spans="1:8">
      <c r="A1079" s="229" t="s">
        <v>8</v>
      </c>
      <c r="B1079" s="219" t="str">
        <f t="shared" si="83"/>
        <v>중</v>
      </c>
      <c r="C1079" s="209" t="str">
        <f t="shared" si="84"/>
        <v>수성중학교</v>
      </c>
      <c r="D1079" s="91">
        <v>5</v>
      </c>
      <c r="E1079" s="94" t="s">
        <v>1347</v>
      </c>
      <c r="F1079" s="81">
        <v>1000</v>
      </c>
      <c r="G1079" s="83"/>
      <c r="H1079" s="204"/>
    </row>
    <row r="1080" spans="1:8">
      <c r="A1080" s="229" t="s">
        <v>8</v>
      </c>
      <c r="B1080" s="219" t="str">
        <f t="shared" si="83"/>
        <v>중</v>
      </c>
      <c r="C1080" s="209" t="str">
        <f t="shared" si="84"/>
        <v>수성중학교</v>
      </c>
      <c r="D1080" s="91">
        <v>6</v>
      </c>
      <c r="E1080" s="94" t="s">
        <v>1383</v>
      </c>
      <c r="F1080" s="81">
        <v>580</v>
      </c>
      <c r="G1080" s="83"/>
      <c r="H1080" s="204"/>
    </row>
    <row r="1081" spans="1:8">
      <c r="A1081" s="229" t="s">
        <v>8</v>
      </c>
      <c r="B1081" s="219" t="str">
        <f t="shared" si="83"/>
        <v>중</v>
      </c>
      <c r="C1081" s="209" t="str">
        <f t="shared" si="84"/>
        <v>수성중학교</v>
      </c>
      <c r="D1081" s="91">
        <v>7</v>
      </c>
      <c r="E1081" s="94" t="s">
        <v>1384</v>
      </c>
      <c r="F1081" s="81">
        <v>523</v>
      </c>
      <c r="G1081" s="83"/>
      <c r="H1081" s="204"/>
    </row>
    <row r="1082" spans="1:8">
      <c r="A1082" s="229" t="s">
        <v>8</v>
      </c>
      <c r="B1082" s="219" t="str">
        <f t="shared" si="83"/>
        <v>중</v>
      </c>
      <c r="C1082" s="209" t="str">
        <f t="shared" si="84"/>
        <v>수성중학교</v>
      </c>
      <c r="D1082" s="91">
        <v>8</v>
      </c>
      <c r="E1082" s="94" t="s">
        <v>1385</v>
      </c>
      <c r="F1082" s="81">
        <v>300</v>
      </c>
      <c r="G1082" s="83"/>
      <c r="H1082" s="204"/>
    </row>
    <row r="1083" spans="1:8">
      <c r="A1083" s="229" t="s">
        <v>8</v>
      </c>
      <c r="B1083" s="219" t="str">
        <f t="shared" si="83"/>
        <v>중</v>
      </c>
      <c r="C1083" s="209" t="str">
        <f t="shared" si="84"/>
        <v>수성중학교</v>
      </c>
      <c r="D1083" s="91">
        <v>9</v>
      </c>
      <c r="E1083" s="94" t="s">
        <v>774</v>
      </c>
      <c r="F1083" s="81">
        <v>6400</v>
      </c>
      <c r="G1083" s="83"/>
      <c r="H1083" s="204"/>
    </row>
    <row r="1084" spans="1:8">
      <c r="A1084" s="229" t="s">
        <v>8</v>
      </c>
      <c r="B1084" s="219" t="str">
        <f t="shared" si="83"/>
        <v>중</v>
      </c>
      <c r="C1084" s="209" t="str">
        <f t="shared" si="84"/>
        <v>수성중학교</v>
      </c>
      <c r="D1084" s="91">
        <v>10</v>
      </c>
      <c r="E1084" s="94" t="s">
        <v>1386</v>
      </c>
      <c r="F1084" s="81">
        <v>500</v>
      </c>
      <c r="G1084" s="83"/>
      <c r="H1084" s="204"/>
    </row>
    <row r="1085" spans="1:8">
      <c r="A1085" s="229" t="s">
        <v>8</v>
      </c>
      <c r="B1085" s="219" t="str">
        <f t="shared" si="83"/>
        <v>중</v>
      </c>
      <c r="C1085" s="209" t="str">
        <f t="shared" si="84"/>
        <v>수성중학교</v>
      </c>
      <c r="D1085" s="91">
        <v>11</v>
      </c>
      <c r="E1085" s="94" t="s">
        <v>1387</v>
      </c>
      <c r="F1085" s="81">
        <v>317</v>
      </c>
      <c r="G1085" s="83"/>
      <c r="H1085" s="204"/>
    </row>
    <row r="1086" spans="1:8">
      <c r="A1086" s="229" t="s">
        <v>8</v>
      </c>
      <c r="B1086" s="219" t="str">
        <f t="shared" si="83"/>
        <v>중</v>
      </c>
      <c r="C1086" s="209" t="str">
        <f t="shared" si="84"/>
        <v>수성중학교</v>
      </c>
      <c r="D1086" s="91">
        <v>12</v>
      </c>
      <c r="E1086" s="94" t="s">
        <v>1388</v>
      </c>
      <c r="F1086" s="81">
        <v>275</v>
      </c>
      <c r="G1086" s="83"/>
      <c r="H1086" s="204"/>
    </row>
    <row r="1087" spans="1:8">
      <c r="A1087" s="229" t="s">
        <v>8</v>
      </c>
      <c r="B1087" s="219" t="str">
        <f t="shared" si="83"/>
        <v>중</v>
      </c>
      <c r="C1087" s="209" t="str">
        <f t="shared" si="84"/>
        <v>수성중학교</v>
      </c>
      <c r="D1087" s="91">
        <v>13</v>
      </c>
      <c r="E1087" s="94" t="s">
        <v>1389</v>
      </c>
      <c r="F1087" s="81">
        <v>40</v>
      </c>
      <c r="G1087" s="83"/>
      <c r="H1087" s="204"/>
    </row>
    <row r="1088" spans="1:8">
      <c r="A1088" s="229" t="s">
        <v>8</v>
      </c>
      <c r="B1088" s="219" t="str">
        <f t="shared" si="83"/>
        <v>중</v>
      </c>
      <c r="C1088" s="209" t="str">
        <f t="shared" si="84"/>
        <v>수성중학교</v>
      </c>
      <c r="D1088" s="91">
        <v>14</v>
      </c>
      <c r="E1088" s="94" t="s">
        <v>1215</v>
      </c>
      <c r="F1088" s="81">
        <v>190</v>
      </c>
      <c r="G1088" s="83"/>
      <c r="H1088" s="204"/>
    </row>
    <row r="1089" spans="1:8">
      <c r="A1089" s="229" t="s">
        <v>8</v>
      </c>
      <c r="B1089" s="219" t="str">
        <f t="shared" si="83"/>
        <v>중</v>
      </c>
      <c r="C1089" s="209" t="str">
        <f t="shared" si="84"/>
        <v>수성중학교</v>
      </c>
      <c r="D1089" s="91">
        <v>15</v>
      </c>
      <c r="E1089" s="94" t="s">
        <v>1390</v>
      </c>
      <c r="F1089" s="81">
        <v>193</v>
      </c>
      <c r="G1089" s="83"/>
      <c r="H1089" s="204"/>
    </row>
    <row r="1090" spans="1:8">
      <c r="A1090" s="229" t="s">
        <v>8</v>
      </c>
      <c r="B1090" s="219" t="str">
        <f t="shared" si="83"/>
        <v>중</v>
      </c>
      <c r="C1090" s="209" t="str">
        <f t="shared" si="84"/>
        <v>수성중학교</v>
      </c>
      <c r="D1090" s="91">
        <v>16</v>
      </c>
      <c r="E1090" s="94" t="s">
        <v>1204</v>
      </c>
      <c r="F1090" s="81">
        <v>212</v>
      </c>
      <c r="G1090" s="83"/>
      <c r="H1090" s="204"/>
    </row>
    <row r="1091" spans="1:8">
      <c r="A1091" s="229" t="s">
        <v>8</v>
      </c>
      <c r="B1091" s="219" t="str">
        <f t="shared" si="83"/>
        <v>중</v>
      </c>
      <c r="C1091" s="209" t="str">
        <f t="shared" si="84"/>
        <v>수성중학교</v>
      </c>
      <c r="D1091" s="91">
        <v>17</v>
      </c>
      <c r="E1091" s="94" t="s">
        <v>1391</v>
      </c>
      <c r="F1091" s="81">
        <v>203</v>
      </c>
      <c r="G1091" s="83"/>
      <c r="H1091" s="204"/>
    </row>
    <row r="1092" spans="1:8">
      <c r="A1092" s="229" t="s">
        <v>8</v>
      </c>
      <c r="B1092" s="219" t="str">
        <f t="shared" si="83"/>
        <v>중</v>
      </c>
      <c r="C1092" s="209" t="str">
        <f t="shared" si="84"/>
        <v>수성중학교</v>
      </c>
      <c r="D1092" s="91">
        <v>18</v>
      </c>
      <c r="E1092" s="94" t="s">
        <v>1392</v>
      </c>
      <c r="F1092" s="81">
        <v>78</v>
      </c>
      <c r="G1092" s="83"/>
      <c r="H1092" s="204"/>
    </row>
    <row r="1093" spans="1:8">
      <c r="A1093" s="229" t="s">
        <v>8</v>
      </c>
      <c r="B1093" s="219" t="str">
        <f t="shared" si="83"/>
        <v>중</v>
      </c>
      <c r="C1093" s="209" t="str">
        <f t="shared" si="84"/>
        <v>수성중학교</v>
      </c>
      <c r="D1093" s="91">
        <v>19</v>
      </c>
      <c r="E1093" s="94" t="s">
        <v>1393</v>
      </c>
      <c r="F1093" s="81">
        <v>74</v>
      </c>
      <c r="G1093" s="83"/>
      <c r="H1093" s="204"/>
    </row>
    <row r="1094" spans="1:8">
      <c r="A1094" s="229" t="s">
        <v>8</v>
      </c>
      <c r="B1094" s="219" t="str">
        <f t="shared" si="83"/>
        <v>중</v>
      </c>
      <c r="C1094" s="209" t="str">
        <f t="shared" si="84"/>
        <v>수성중학교</v>
      </c>
      <c r="D1094" s="91">
        <v>20</v>
      </c>
      <c r="E1094" s="94" t="s">
        <v>1394</v>
      </c>
      <c r="F1094" s="81">
        <v>77</v>
      </c>
      <c r="G1094" s="83"/>
      <c r="H1094" s="204"/>
    </row>
    <row r="1095" spans="1:8">
      <c r="A1095" s="229" t="s">
        <v>8</v>
      </c>
      <c r="B1095" s="219" t="str">
        <f t="shared" si="83"/>
        <v>중</v>
      </c>
      <c r="C1095" s="209" t="str">
        <f t="shared" si="84"/>
        <v>수성중학교</v>
      </c>
      <c r="D1095" s="91">
        <v>21</v>
      </c>
      <c r="E1095" s="94" t="s">
        <v>1395</v>
      </c>
      <c r="F1095" s="81">
        <v>71</v>
      </c>
      <c r="G1095" s="83"/>
      <c r="H1095" s="204"/>
    </row>
    <row r="1096" spans="1:8">
      <c r="A1096" s="229" t="s">
        <v>8</v>
      </c>
      <c r="B1096" s="219" t="str">
        <f t="shared" si="83"/>
        <v>중</v>
      </c>
      <c r="C1096" s="209" t="str">
        <f t="shared" si="84"/>
        <v>수성중학교</v>
      </c>
      <c r="D1096" s="91">
        <v>22</v>
      </c>
      <c r="E1096" s="94" t="s">
        <v>1396</v>
      </c>
      <c r="F1096" s="81">
        <v>76</v>
      </c>
      <c r="G1096" s="83"/>
      <c r="H1096" s="204"/>
    </row>
    <row r="1097" spans="1:8">
      <c r="A1097" s="229" t="s">
        <v>8</v>
      </c>
      <c r="B1097" s="219" t="str">
        <f t="shared" si="83"/>
        <v>중</v>
      </c>
      <c r="C1097" s="209" t="str">
        <f t="shared" si="84"/>
        <v>수성중학교</v>
      </c>
      <c r="D1097" s="91">
        <v>23</v>
      </c>
      <c r="E1097" s="94" t="s">
        <v>780</v>
      </c>
      <c r="F1097" s="81">
        <v>124</v>
      </c>
      <c r="G1097" s="83"/>
      <c r="H1097" s="204"/>
    </row>
    <row r="1098" spans="1:8">
      <c r="A1098" s="229" t="s">
        <v>8</v>
      </c>
      <c r="B1098" s="219" t="str">
        <f t="shared" si="83"/>
        <v>중</v>
      </c>
      <c r="C1098" s="209" t="str">
        <f t="shared" si="84"/>
        <v>수성중학교</v>
      </c>
      <c r="D1098" s="91">
        <v>24</v>
      </c>
      <c r="E1098" s="94" t="s">
        <v>781</v>
      </c>
      <c r="F1098" s="81">
        <v>131</v>
      </c>
      <c r="G1098" s="83"/>
      <c r="H1098" s="204"/>
    </row>
    <row r="1099" spans="1:8">
      <c r="A1099" s="229" t="s">
        <v>8</v>
      </c>
      <c r="B1099" s="219" t="str">
        <f t="shared" si="83"/>
        <v>중</v>
      </c>
      <c r="C1099" s="209" t="str">
        <f t="shared" si="84"/>
        <v>수성중학교</v>
      </c>
      <c r="D1099" s="91">
        <v>25</v>
      </c>
      <c r="E1099" s="94" t="s">
        <v>779</v>
      </c>
      <c r="F1099" s="81">
        <v>100</v>
      </c>
      <c r="G1099" s="83"/>
      <c r="H1099" s="204"/>
    </row>
    <row r="1100" spans="1:8">
      <c r="A1100" s="229" t="s">
        <v>8</v>
      </c>
      <c r="B1100" s="219" t="str">
        <f t="shared" si="83"/>
        <v>중</v>
      </c>
      <c r="C1100" s="209" t="str">
        <f t="shared" si="84"/>
        <v>수성중학교</v>
      </c>
      <c r="D1100" s="91">
        <v>26</v>
      </c>
      <c r="E1100" s="94" t="s">
        <v>1397</v>
      </c>
      <c r="F1100" s="81">
        <v>80</v>
      </c>
      <c r="G1100" s="83"/>
      <c r="H1100" s="204"/>
    </row>
    <row r="1101" spans="1:8">
      <c r="A1101" s="229" t="s">
        <v>8</v>
      </c>
      <c r="B1101" s="219" t="str">
        <f t="shared" si="83"/>
        <v>중</v>
      </c>
      <c r="C1101" s="209" t="str">
        <f t="shared" si="84"/>
        <v>수성중학교</v>
      </c>
      <c r="D1101" s="91">
        <v>27</v>
      </c>
      <c r="E1101" s="94" t="s">
        <v>837</v>
      </c>
      <c r="F1101" s="81">
        <v>126</v>
      </c>
      <c r="G1101" s="83"/>
      <c r="H1101" s="204"/>
    </row>
    <row r="1102" spans="1:8">
      <c r="A1102" s="229" t="s">
        <v>8</v>
      </c>
      <c r="B1102" s="219" t="str">
        <f t="shared" si="83"/>
        <v>중</v>
      </c>
      <c r="C1102" s="209" t="str">
        <f t="shared" si="84"/>
        <v>수성중학교</v>
      </c>
      <c r="D1102" s="91">
        <v>28</v>
      </c>
      <c r="E1102" s="94" t="s">
        <v>777</v>
      </c>
      <c r="F1102" s="81">
        <v>38</v>
      </c>
      <c r="G1102" s="83"/>
      <c r="H1102" s="204"/>
    </row>
    <row r="1103" spans="1:8">
      <c r="A1103" s="229" t="s">
        <v>8</v>
      </c>
      <c r="B1103" s="219" t="str">
        <f t="shared" si="83"/>
        <v>중</v>
      </c>
      <c r="C1103" s="209" t="str">
        <f t="shared" si="84"/>
        <v>수성중학교</v>
      </c>
      <c r="D1103" s="91">
        <v>29</v>
      </c>
      <c r="E1103" s="94" t="s">
        <v>775</v>
      </c>
      <c r="F1103" s="81">
        <v>109</v>
      </c>
      <c r="G1103" s="83"/>
      <c r="H1103" s="204"/>
    </row>
    <row r="1104" spans="1:8">
      <c r="A1104" s="229" t="s">
        <v>8</v>
      </c>
      <c r="B1104" s="219" t="str">
        <f t="shared" si="83"/>
        <v>중</v>
      </c>
      <c r="C1104" s="209" t="str">
        <f t="shared" si="84"/>
        <v>수성중학교</v>
      </c>
      <c r="D1104" s="91">
        <v>30</v>
      </c>
      <c r="E1104" s="94" t="s">
        <v>776</v>
      </c>
      <c r="F1104" s="81">
        <v>100</v>
      </c>
      <c r="G1104" s="83"/>
      <c r="H1104" s="204"/>
    </row>
    <row r="1105" spans="1:8">
      <c r="A1105" s="229" t="s">
        <v>8</v>
      </c>
      <c r="B1105" s="219" t="str">
        <f t="shared" si="83"/>
        <v>중</v>
      </c>
      <c r="C1105" s="209" t="str">
        <f t="shared" si="84"/>
        <v>수성중학교</v>
      </c>
      <c r="D1105" s="91">
        <v>31</v>
      </c>
      <c r="E1105" s="94" t="s">
        <v>1398</v>
      </c>
      <c r="F1105" s="81">
        <v>100</v>
      </c>
      <c r="G1105" s="83"/>
      <c r="H1105" s="204"/>
    </row>
    <row r="1106" spans="1:8">
      <c r="A1106" s="229" t="s">
        <v>8</v>
      </c>
      <c r="B1106" s="219" t="str">
        <f t="shared" si="83"/>
        <v>중</v>
      </c>
      <c r="C1106" s="209" t="str">
        <f t="shared" si="84"/>
        <v>수성중학교</v>
      </c>
      <c r="D1106" s="91">
        <v>32</v>
      </c>
      <c r="E1106" s="94" t="s">
        <v>774</v>
      </c>
      <c r="F1106" s="81">
        <v>26</v>
      </c>
      <c r="G1106" s="83"/>
      <c r="H1106" s="204"/>
    </row>
    <row r="1107" spans="1:8">
      <c r="A1107" s="229" t="s">
        <v>8</v>
      </c>
      <c r="B1107" s="219" t="str">
        <f t="shared" si="83"/>
        <v>중</v>
      </c>
      <c r="C1107" s="209" t="str">
        <f t="shared" si="84"/>
        <v>수성중학교</v>
      </c>
      <c r="D1107" s="91">
        <v>33</v>
      </c>
      <c r="E1107" s="94" t="s">
        <v>803</v>
      </c>
      <c r="F1107" s="81">
        <v>38</v>
      </c>
      <c r="G1107" s="83"/>
      <c r="H1107" s="204"/>
    </row>
    <row r="1108" spans="1:8">
      <c r="A1108" s="229" t="s">
        <v>8</v>
      </c>
      <c r="B1108" s="219" t="str">
        <f t="shared" si="83"/>
        <v>중</v>
      </c>
      <c r="C1108" s="209" t="str">
        <f t="shared" si="84"/>
        <v>수성중학교</v>
      </c>
      <c r="D1108" s="91">
        <v>34</v>
      </c>
      <c r="E1108" s="94" t="s">
        <v>1232</v>
      </c>
      <c r="F1108" s="81">
        <v>1800</v>
      </c>
      <c r="G1108" s="83"/>
      <c r="H1108" s="204"/>
    </row>
    <row r="1109" spans="1:8" ht="21" thickBot="1">
      <c r="A1109" s="230" t="s">
        <v>8</v>
      </c>
      <c r="B1109" s="220" t="str">
        <f t="shared" si="83"/>
        <v>중</v>
      </c>
      <c r="C1109" s="210" t="str">
        <f t="shared" si="84"/>
        <v>수성중학교</v>
      </c>
      <c r="D1109" s="102">
        <v>35</v>
      </c>
      <c r="E1109" s="103" t="s">
        <v>2473</v>
      </c>
      <c r="F1109" s="104">
        <v>132</v>
      </c>
      <c r="G1109" s="105"/>
      <c r="H1109" s="207"/>
    </row>
    <row r="1110" spans="1:8">
      <c r="A1110" s="231" t="s">
        <v>8</v>
      </c>
      <c r="B1110" s="221" t="s">
        <v>10</v>
      </c>
      <c r="C1110" s="211" t="s">
        <v>421</v>
      </c>
      <c r="D1110" s="100">
        <v>1</v>
      </c>
      <c r="E1110" s="109" t="s">
        <v>781</v>
      </c>
      <c r="F1110" s="110">
        <v>620</v>
      </c>
      <c r="G1110" s="111"/>
      <c r="H1110" s="203">
        <f>SUMIF(C:C,"신명여자중학교",F:F)</f>
        <v>17140</v>
      </c>
    </row>
    <row r="1111" spans="1:8">
      <c r="A1111" s="229" t="s">
        <v>8</v>
      </c>
      <c r="B1111" s="219" t="str">
        <f t="shared" ref="B1111:B1133" si="85">B1110</f>
        <v>중</v>
      </c>
      <c r="C1111" s="209" t="str">
        <f t="shared" ref="C1111:C1133" si="86">C1110</f>
        <v>신명여자중학교</v>
      </c>
      <c r="D1111" s="91">
        <v>2</v>
      </c>
      <c r="E1111" s="94" t="s">
        <v>784</v>
      </c>
      <c r="F1111" s="81">
        <v>1200</v>
      </c>
      <c r="G1111" s="83"/>
      <c r="H1111" s="204"/>
    </row>
    <row r="1112" spans="1:8">
      <c r="A1112" s="229" t="s">
        <v>8</v>
      </c>
      <c r="B1112" s="219" t="str">
        <f t="shared" si="85"/>
        <v>중</v>
      </c>
      <c r="C1112" s="209" t="str">
        <f t="shared" si="86"/>
        <v>신명여자중학교</v>
      </c>
      <c r="D1112" s="91">
        <v>3</v>
      </c>
      <c r="E1112" s="94" t="s">
        <v>812</v>
      </c>
      <c r="F1112" s="81">
        <v>640</v>
      </c>
      <c r="G1112" s="83"/>
      <c r="H1112" s="204"/>
    </row>
    <row r="1113" spans="1:8">
      <c r="A1113" s="229" t="s">
        <v>8</v>
      </c>
      <c r="B1113" s="219" t="str">
        <f t="shared" si="85"/>
        <v>중</v>
      </c>
      <c r="C1113" s="209" t="str">
        <f t="shared" si="86"/>
        <v>신명여자중학교</v>
      </c>
      <c r="D1113" s="91">
        <v>4</v>
      </c>
      <c r="E1113" s="94" t="s">
        <v>782</v>
      </c>
      <c r="F1113" s="81">
        <v>100</v>
      </c>
      <c r="G1113" s="83"/>
      <c r="H1113" s="204"/>
    </row>
    <row r="1114" spans="1:8">
      <c r="A1114" s="229" t="s">
        <v>8</v>
      </c>
      <c r="B1114" s="219" t="str">
        <f t="shared" si="85"/>
        <v>중</v>
      </c>
      <c r="C1114" s="209" t="str">
        <f t="shared" si="86"/>
        <v>신명여자중학교</v>
      </c>
      <c r="D1114" s="91">
        <v>5</v>
      </c>
      <c r="E1114" s="94" t="s">
        <v>1399</v>
      </c>
      <c r="F1114" s="81">
        <v>540</v>
      </c>
      <c r="G1114" s="83"/>
      <c r="H1114" s="204"/>
    </row>
    <row r="1115" spans="1:8">
      <c r="A1115" s="229" t="s">
        <v>8</v>
      </c>
      <c r="B1115" s="219" t="str">
        <f t="shared" si="85"/>
        <v>중</v>
      </c>
      <c r="C1115" s="209" t="str">
        <f t="shared" si="86"/>
        <v>신명여자중학교</v>
      </c>
      <c r="D1115" s="91">
        <v>6</v>
      </c>
      <c r="E1115" s="94" t="s">
        <v>777</v>
      </c>
      <c r="F1115" s="81">
        <v>580</v>
      </c>
      <c r="G1115" s="83"/>
      <c r="H1115" s="204"/>
    </row>
    <row r="1116" spans="1:8">
      <c r="A1116" s="229" t="s">
        <v>8</v>
      </c>
      <c r="B1116" s="219" t="str">
        <f t="shared" si="85"/>
        <v>중</v>
      </c>
      <c r="C1116" s="209" t="str">
        <f t="shared" si="86"/>
        <v>신명여자중학교</v>
      </c>
      <c r="D1116" s="91">
        <v>7</v>
      </c>
      <c r="E1116" s="94" t="s">
        <v>779</v>
      </c>
      <c r="F1116" s="81">
        <v>1520</v>
      </c>
      <c r="G1116" s="83"/>
      <c r="H1116" s="204"/>
    </row>
    <row r="1117" spans="1:8">
      <c r="A1117" s="229" t="s">
        <v>8</v>
      </c>
      <c r="B1117" s="219" t="str">
        <f t="shared" si="85"/>
        <v>중</v>
      </c>
      <c r="C1117" s="209" t="str">
        <f t="shared" si="86"/>
        <v>신명여자중학교</v>
      </c>
      <c r="D1117" s="91">
        <v>8</v>
      </c>
      <c r="E1117" s="94" t="s">
        <v>819</v>
      </c>
      <c r="F1117" s="81">
        <v>540</v>
      </c>
      <c r="G1117" s="83"/>
      <c r="H1117" s="204"/>
    </row>
    <row r="1118" spans="1:8">
      <c r="A1118" s="229" t="s">
        <v>8</v>
      </c>
      <c r="B1118" s="219" t="str">
        <f t="shared" si="85"/>
        <v>중</v>
      </c>
      <c r="C1118" s="209" t="str">
        <f t="shared" si="86"/>
        <v>신명여자중학교</v>
      </c>
      <c r="D1118" s="91">
        <v>9</v>
      </c>
      <c r="E1118" s="94" t="s">
        <v>788</v>
      </c>
      <c r="F1118" s="81">
        <v>540</v>
      </c>
      <c r="G1118" s="83"/>
      <c r="H1118" s="204"/>
    </row>
    <row r="1119" spans="1:8">
      <c r="A1119" s="229" t="s">
        <v>8</v>
      </c>
      <c r="B1119" s="219" t="str">
        <f t="shared" si="85"/>
        <v>중</v>
      </c>
      <c r="C1119" s="209" t="str">
        <f t="shared" si="86"/>
        <v>신명여자중학교</v>
      </c>
      <c r="D1119" s="91">
        <v>10</v>
      </c>
      <c r="E1119" s="94" t="s">
        <v>794</v>
      </c>
      <c r="F1119" s="81">
        <v>580</v>
      </c>
      <c r="G1119" s="83"/>
      <c r="H1119" s="204"/>
    </row>
    <row r="1120" spans="1:8">
      <c r="A1120" s="229" t="s">
        <v>8</v>
      </c>
      <c r="B1120" s="219" t="str">
        <f t="shared" si="85"/>
        <v>중</v>
      </c>
      <c r="C1120" s="209" t="str">
        <f t="shared" si="86"/>
        <v>신명여자중학교</v>
      </c>
      <c r="D1120" s="91">
        <v>11</v>
      </c>
      <c r="E1120" s="94" t="s">
        <v>1400</v>
      </c>
      <c r="F1120" s="81">
        <v>680</v>
      </c>
      <c r="G1120" s="83"/>
      <c r="H1120" s="204"/>
    </row>
    <row r="1121" spans="1:8">
      <c r="A1121" s="229" t="s">
        <v>8</v>
      </c>
      <c r="B1121" s="219" t="str">
        <f t="shared" si="85"/>
        <v>중</v>
      </c>
      <c r="C1121" s="209" t="str">
        <f t="shared" si="86"/>
        <v>신명여자중학교</v>
      </c>
      <c r="D1121" s="91">
        <v>12</v>
      </c>
      <c r="E1121" s="94" t="s">
        <v>1401</v>
      </c>
      <c r="F1121" s="81">
        <v>980</v>
      </c>
      <c r="G1121" s="83"/>
      <c r="H1121" s="204"/>
    </row>
    <row r="1122" spans="1:8">
      <c r="A1122" s="229" t="s">
        <v>8</v>
      </c>
      <c r="B1122" s="219" t="str">
        <f t="shared" si="85"/>
        <v>중</v>
      </c>
      <c r="C1122" s="209" t="str">
        <f t="shared" si="86"/>
        <v>신명여자중학교</v>
      </c>
      <c r="D1122" s="91">
        <v>13</v>
      </c>
      <c r="E1122" s="94" t="s">
        <v>2474</v>
      </c>
      <c r="F1122" s="81">
        <v>880</v>
      </c>
      <c r="G1122" s="83"/>
      <c r="H1122" s="204"/>
    </row>
    <row r="1123" spans="1:8">
      <c r="A1123" s="229" t="s">
        <v>8</v>
      </c>
      <c r="B1123" s="219" t="str">
        <f t="shared" si="85"/>
        <v>중</v>
      </c>
      <c r="C1123" s="209" t="str">
        <f t="shared" si="86"/>
        <v>신명여자중학교</v>
      </c>
      <c r="D1123" s="91">
        <v>14</v>
      </c>
      <c r="E1123" s="94" t="s">
        <v>1303</v>
      </c>
      <c r="F1123" s="81">
        <v>620</v>
      </c>
      <c r="G1123" s="83"/>
      <c r="H1123" s="204"/>
    </row>
    <row r="1124" spans="1:8">
      <c r="A1124" s="229" t="s">
        <v>8</v>
      </c>
      <c r="B1124" s="219" t="str">
        <f t="shared" si="85"/>
        <v>중</v>
      </c>
      <c r="C1124" s="209" t="str">
        <f t="shared" si="86"/>
        <v>신명여자중학교</v>
      </c>
      <c r="D1124" s="91">
        <v>15</v>
      </c>
      <c r="E1124" s="94" t="s">
        <v>1402</v>
      </c>
      <c r="F1124" s="81">
        <v>900</v>
      </c>
      <c r="G1124" s="83"/>
      <c r="H1124" s="204"/>
    </row>
    <row r="1125" spans="1:8">
      <c r="A1125" s="229" t="s">
        <v>8</v>
      </c>
      <c r="B1125" s="219" t="str">
        <f t="shared" si="85"/>
        <v>중</v>
      </c>
      <c r="C1125" s="209" t="str">
        <f t="shared" si="86"/>
        <v>신명여자중학교</v>
      </c>
      <c r="D1125" s="91">
        <v>16</v>
      </c>
      <c r="E1125" s="94" t="s">
        <v>796</v>
      </c>
      <c r="F1125" s="81">
        <v>560</v>
      </c>
      <c r="G1125" s="83"/>
      <c r="H1125" s="204"/>
    </row>
    <row r="1126" spans="1:8">
      <c r="A1126" s="229" t="s">
        <v>8</v>
      </c>
      <c r="B1126" s="219" t="str">
        <f t="shared" si="85"/>
        <v>중</v>
      </c>
      <c r="C1126" s="209" t="str">
        <f t="shared" si="86"/>
        <v>신명여자중학교</v>
      </c>
      <c r="D1126" s="91">
        <v>17</v>
      </c>
      <c r="E1126" s="94" t="s">
        <v>870</v>
      </c>
      <c r="F1126" s="81">
        <v>700</v>
      </c>
      <c r="G1126" s="83"/>
      <c r="H1126" s="204"/>
    </row>
    <row r="1127" spans="1:8">
      <c r="A1127" s="229" t="s">
        <v>8</v>
      </c>
      <c r="B1127" s="219" t="str">
        <f t="shared" si="85"/>
        <v>중</v>
      </c>
      <c r="C1127" s="209" t="str">
        <f t="shared" si="86"/>
        <v>신명여자중학교</v>
      </c>
      <c r="D1127" s="91">
        <v>18</v>
      </c>
      <c r="E1127" s="94" t="s">
        <v>1403</v>
      </c>
      <c r="F1127" s="81">
        <v>500</v>
      </c>
      <c r="G1127" s="83"/>
      <c r="H1127" s="204"/>
    </row>
    <row r="1128" spans="1:8">
      <c r="A1128" s="229" t="s">
        <v>8</v>
      </c>
      <c r="B1128" s="219" t="str">
        <f t="shared" si="85"/>
        <v>중</v>
      </c>
      <c r="C1128" s="209" t="str">
        <f t="shared" si="86"/>
        <v>신명여자중학교</v>
      </c>
      <c r="D1128" s="91">
        <v>19</v>
      </c>
      <c r="E1128" s="94" t="s">
        <v>1047</v>
      </c>
      <c r="F1128" s="81">
        <v>440</v>
      </c>
      <c r="G1128" s="83"/>
      <c r="H1128" s="204"/>
    </row>
    <row r="1129" spans="1:8">
      <c r="A1129" s="229" t="s">
        <v>8</v>
      </c>
      <c r="B1129" s="219" t="str">
        <f t="shared" si="85"/>
        <v>중</v>
      </c>
      <c r="C1129" s="209" t="str">
        <f t="shared" si="86"/>
        <v>신명여자중학교</v>
      </c>
      <c r="D1129" s="91">
        <v>20</v>
      </c>
      <c r="E1129" s="94" t="s">
        <v>1404</v>
      </c>
      <c r="F1129" s="81">
        <v>600</v>
      </c>
      <c r="G1129" s="83"/>
      <c r="H1129" s="204"/>
    </row>
    <row r="1130" spans="1:8">
      <c r="A1130" s="229" t="s">
        <v>8</v>
      </c>
      <c r="B1130" s="219" t="str">
        <f t="shared" si="85"/>
        <v>중</v>
      </c>
      <c r="C1130" s="209" t="str">
        <f t="shared" si="86"/>
        <v>신명여자중학교</v>
      </c>
      <c r="D1130" s="91">
        <v>21</v>
      </c>
      <c r="E1130" s="94" t="s">
        <v>863</v>
      </c>
      <c r="F1130" s="81">
        <v>420</v>
      </c>
      <c r="G1130" s="83"/>
      <c r="H1130" s="204"/>
    </row>
    <row r="1131" spans="1:8">
      <c r="A1131" s="229" t="s">
        <v>8</v>
      </c>
      <c r="B1131" s="219" t="str">
        <f t="shared" si="85"/>
        <v>중</v>
      </c>
      <c r="C1131" s="209" t="str">
        <f t="shared" si="86"/>
        <v>신명여자중학교</v>
      </c>
      <c r="D1131" s="91">
        <v>22</v>
      </c>
      <c r="E1131" s="94" t="s">
        <v>789</v>
      </c>
      <c r="F1131" s="81">
        <v>920</v>
      </c>
      <c r="G1131" s="83"/>
      <c r="H1131" s="204"/>
    </row>
    <row r="1132" spans="1:8">
      <c r="A1132" s="229" t="s">
        <v>8</v>
      </c>
      <c r="B1132" s="219" t="str">
        <f t="shared" si="85"/>
        <v>중</v>
      </c>
      <c r="C1132" s="209" t="str">
        <f t="shared" si="86"/>
        <v>신명여자중학교</v>
      </c>
      <c r="D1132" s="91">
        <v>23</v>
      </c>
      <c r="E1132" s="94" t="s">
        <v>875</v>
      </c>
      <c r="F1132" s="81">
        <v>480</v>
      </c>
      <c r="G1132" s="83"/>
      <c r="H1132" s="204"/>
    </row>
    <row r="1133" spans="1:8" ht="21" thickBot="1">
      <c r="A1133" s="232" t="s">
        <v>8</v>
      </c>
      <c r="B1133" s="222" t="str">
        <f t="shared" si="85"/>
        <v>중</v>
      </c>
      <c r="C1133" s="212" t="str">
        <f t="shared" si="86"/>
        <v>신명여자중학교</v>
      </c>
      <c r="D1133" s="98">
        <v>24</v>
      </c>
      <c r="E1133" s="106" t="s">
        <v>877</v>
      </c>
      <c r="F1133" s="107">
        <v>1600</v>
      </c>
      <c r="G1133" s="108"/>
      <c r="H1133" s="205"/>
    </row>
    <row r="1134" spans="1:8">
      <c r="A1134" s="228" t="s">
        <v>8</v>
      </c>
      <c r="B1134" s="218" t="s">
        <v>10</v>
      </c>
      <c r="C1134" s="208" t="s">
        <v>424</v>
      </c>
      <c r="D1134" s="112">
        <v>1</v>
      </c>
      <c r="E1134" s="113" t="s">
        <v>1328</v>
      </c>
      <c r="F1134" s="114">
        <v>600</v>
      </c>
      <c r="G1134" s="115"/>
      <c r="H1134" s="206">
        <f>SUMIF(C:C,"신아중학교",F:F)</f>
        <v>61260</v>
      </c>
    </row>
    <row r="1135" spans="1:8">
      <c r="A1135" s="229" t="s">
        <v>8</v>
      </c>
      <c r="B1135" s="219" t="str">
        <f t="shared" ref="B1135:B1166" si="87">B1134</f>
        <v>중</v>
      </c>
      <c r="C1135" s="209" t="str">
        <f t="shared" ref="C1135:C1166" si="88">C1134</f>
        <v>신아중학교</v>
      </c>
      <c r="D1135" s="91">
        <v>2</v>
      </c>
      <c r="E1135" s="94" t="s">
        <v>1405</v>
      </c>
      <c r="F1135" s="81">
        <v>400</v>
      </c>
      <c r="G1135" s="83"/>
      <c r="H1135" s="204"/>
    </row>
    <row r="1136" spans="1:8">
      <c r="A1136" s="229" t="s">
        <v>8</v>
      </c>
      <c r="B1136" s="219" t="str">
        <f t="shared" si="87"/>
        <v>중</v>
      </c>
      <c r="C1136" s="209" t="str">
        <f t="shared" si="88"/>
        <v>신아중학교</v>
      </c>
      <c r="D1136" s="91">
        <v>3</v>
      </c>
      <c r="E1136" s="94" t="s">
        <v>1257</v>
      </c>
      <c r="F1136" s="81">
        <v>2000</v>
      </c>
      <c r="G1136" s="83"/>
      <c r="H1136" s="204"/>
    </row>
    <row r="1137" spans="1:8">
      <c r="A1137" s="229" t="s">
        <v>8</v>
      </c>
      <c r="B1137" s="219" t="str">
        <f t="shared" si="87"/>
        <v>중</v>
      </c>
      <c r="C1137" s="209" t="str">
        <f t="shared" si="88"/>
        <v>신아중학교</v>
      </c>
      <c r="D1137" s="91">
        <v>4</v>
      </c>
      <c r="E1137" s="94" t="s">
        <v>1047</v>
      </c>
      <c r="F1137" s="81">
        <v>1200</v>
      </c>
      <c r="G1137" s="83"/>
      <c r="H1137" s="204"/>
    </row>
    <row r="1138" spans="1:8">
      <c r="A1138" s="229" t="s">
        <v>8</v>
      </c>
      <c r="B1138" s="219" t="str">
        <f t="shared" si="87"/>
        <v>중</v>
      </c>
      <c r="C1138" s="209" t="str">
        <f t="shared" si="88"/>
        <v>신아중학교</v>
      </c>
      <c r="D1138" s="91">
        <v>5</v>
      </c>
      <c r="E1138" s="94" t="s">
        <v>1406</v>
      </c>
      <c r="F1138" s="81">
        <v>600</v>
      </c>
      <c r="G1138" s="83"/>
      <c r="H1138" s="204"/>
    </row>
    <row r="1139" spans="1:8">
      <c r="A1139" s="229" t="s">
        <v>8</v>
      </c>
      <c r="B1139" s="219" t="str">
        <f t="shared" si="87"/>
        <v>중</v>
      </c>
      <c r="C1139" s="209" t="str">
        <f t="shared" si="88"/>
        <v>신아중학교</v>
      </c>
      <c r="D1139" s="91">
        <v>6</v>
      </c>
      <c r="E1139" s="94" t="s">
        <v>1407</v>
      </c>
      <c r="F1139" s="81">
        <v>1300</v>
      </c>
      <c r="G1139" s="83"/>
      <c r="H1139" s="204"/>
    </row>
    <row r="1140" spans="1:8">
      <c r="A1140" s="229" t="s">
        <v>8</v>
      </c>
      <c r="B1140" s="219" t="str">
        <f t="shared" si="87"/>
        <v>중</v>
      </c>
      <c r="C1140" s="209" t="str">
        <f t="shared" si="88"/>
        <v>신아중학교</v>
      </c>
      <c r="D1140" s="91">
        <v>7</v>
      </c>
      <c r="E1140" s="94" t="s">
        <v>869</v>
      </c>
      <c r="F1140" s="81">
        <v>500</v>
      </c>
      <c r="G1140" s="83"/>
      <c r="H1140" s="204"/>
    </row>
    <row r="1141" spans="1:8">
      <c r="A1141" s="229" t="s">
        <v>8</v>
      </c>
      <c r="B1141" s="219" t="str">
        <f t="shared" si="87"/>
        <v>중</v>
      </c>
      <c r="C1141" s="209" t="str">
        <f t="shared" si="88"/>
        <v>신아중학교</v>
      </c>
      <c r="D1141" s="91">
        <v>8</v>
      </c>
      <c r="E1141" s="94" t="s">
        <v>871</v>
      </c>
      <c r="F1141" s="81">
        <v>800</v>
      </c>
      <c r="G1141" s="83"/>
      <c r="H1141" s="204"/>
    </row>
    <row r="1142" spans="1:8">
      <c r="A1142" s="229" t="s">
        <v>8</v>
      </c>
      <c r="B1142" s="219" t="str">
        <f t="shared" si="87"/>
        <v>중</v>
      </c>
      <c r="C1142" s="209" t="str">
        <f t="shared" si="88"/>
        <v>신아중학교</v>
      </c>
      <c r="D1142" s="91">
        <v>9</v>
      </c>
      <c r="E1142" s="94" t="s">
        <v>1408</v>
      </c>
      <c r="F1142" s="81">
        <v>600</v>
      </c>
      <c r="G1142" s="83"/>
      <c r="H1142" s="204"/>
    </row>
    <row r="1143" spans="1:8">
      <c r="A1143" s="229" t="s">
        <v>8</v>
      </c>
      <c r="B1143" s="219" t="str">
        <f t="shared" si="87"/>
        <v>중</v>
      </c>
      <c r="C1143" s="209" t="str">
        <f t="shared" si="88"/>
        <v>신아중학교</v>
      </c>
      <c r="D1143" s="91">
        <v>10</v>
      </c>
      <c r="E1143" s="94" t="s">
        <v>2475</v>
      </c>
      <c r="F1143" s="81">
        <v>580</v>
      </c>
      <c r="G1143" s="83"/>
      <c r="H1143" s="204"/>
    </row>
    <row r="1144" spans="1:8">
      <c r="A1144" s="229" t="s">
        <v>8</v>
      </c>
      <c r="B1144" s="219" t="str">
        <f t="shared" si="87"/>
        <v>중</v>
      </c>
      <c r="C1144" s="209" t="str">
        <f t="shared" si="88"/>
        <v>신아중학교</v>
      </c>
      <c r="D1144" s="91">
        <v>11</v>
      </c>
      <c r="E1144" s="94" t="s">
        <v>948</v>
      </c>
      <c r="F1144" s="81">
        <v>2840</v>
      </c>
      <c r="G1144" s="83"/>
      <c r="H1144" s="204"/>
    </row>
    <row r="1145" spans="1:8">
      <c r="A1145" s="229" t="s">
        <v>8</v>
      </c>
      <c r="B1145" s="219" t="str">
        <f t="shared" si="87"/>
        <v>중</v>
      </c>
      <c r="C1145" s="209" t="str">
        <f t="shared" si="88"/>
        <v>신아중학교</v>
      </c>
      <c r="D1145" s="91">
        <v>12</v>
      </c>
      <c r="E1145" s="94" t="s">
        <v>1258</v>
      </c>
      <c r="F1145" s="81">
        <v>1090</v>
      </c>
      <c r="G1145" s="83"/>
      <c r="H1145" s="204"/>
    </row>
    <row r="1146" spans="1:8">
      <c r="A1146" s="229" t="s">
        <v>8</v>
      </c>
      <c r="B1146" s="219" t="str">
        <f t="shared" si="87"/>
        <v>중</v>
      </c>
      <c r="C1146" s="209" t="str">
        <f t="shared" si="88"/>
        <v>신아중학교</v>
      </c>
      <c r="D1146" s="91">
        <v>13</v>
      </c>
      <c r="E1146" s="94" t="s">
        <v>829</v>
      </c>
      <c r="F1146" s="81">
        <v>600</v>
      </c>
      <c r="G1146" s="83"/>
      <c r="H1146" s="204"/>
    </row>
    <row r="1147" spans="1:8">
      <c r="A1147" s="229" t="s">
        <v>8</v>
      </c>
      <c r="B1147" s="219" t="str">
        <f t="shared" si="87"/>
        <v>중</v>
      </c>
      <c r="C1147" s="209" t="str">
        <f t="shared" si="88"/>
        <v>신아중학교</v>
      </c>
      <c r="D1147" s="91">
        <v>14</v>
      </c>
      <c r="E1147" s="94" t="s">
        <v>772</v>
      </c>
      <c r="F1147" s="81">
        <v>630</v>
      </c>
      <c r="G1147" s="83"/>
      <c r="H1147" s="204"/>
    </row>
    <row r="1148" spans="1:8">
      <c r="A1148" s="229" t="s">
        <v>8</v>
      </c>
      <c r="B1148" s="219" t="str">
        <f t="shared" si="87"/>
        <v>중</v>
      </c>
      <c r="C1148" s="209" t="str">
        <f t="shared" si="88"/>
        <v>신아중학교</v>
      </c>
      <c r="D1148" s="91">
        <v>15</v>
      </c>
      <c r="E1148" s="94" t="s">
        <v>788</v>
      </c>
      <c r="F1148" s="81">
        <v>420</v>
      </c>
      <c r="G1148" s="83"/>
      <c r="H1148" s="204"/>
    </row>
    <row r="1149" spans="1:8">
      <c r="A1149" s="229" t="s">
        <v>8</v>
      </c>
      <c r="B1149" s="219" t="str">
        <f t="shared" si="87"/>
        <v>중</v>
      </c>
      <c r="C1149" s="209" t="str">
        <f t="shared" si="88"/>
        <v>신아중학교</v>
      </c>
      <c r="D1149" s="91">
        <v>16</v>
      </c>
      <c r="E1149" s="94" t="s">
        <v>778</v>
      </c>
      <c r="F1149" s="81">
        <v>1100</v>
      </c>
      <c r="G1149" s="83"/>
      <c r="H1149" s="204"/>
    </row>
    <row r="1150" spans="1:8">
      <c r="A1150" s="229" t="s">
        <v>8</v>
      </c>
      <c r="B1150" s="219" t="str">
        <f t="shared" si="87"/>
        <v>중</v>
      </c>
      <c r="C1150" s="209" t="str">
        <f t="shared" si="88"/>
        <v>신아중학교</v>
      </c>
      <c r="D1150" s="91">
        <v>17</v>
      </c>
      <c r="E1150" s="94" t="s">
        <v>2476</v>
      </c>
      <c r="F1150" s="81">
        <v>600</v>
      </c>
      <c r="G1150" s="83"/>
      <c r="H1150" s="204"/>
    </row>
    <row r="1151" spans="1:8">
      <c r="A1151" s="229" t="s">
        <v>8</v>
      </c>
      <c r="B1151" s="219" t="str">
        <f t="shared" si="87"/>
        <v>중</v>
      </c>
      <c r="C1151" s="209" t="str">
        <f t="shared" si="88"/>
        <v>신아중학교</v>
      </c>
      <c r="D1151" s="91">
        <v>18</v>
      </c>
      <c r="E1151" s="94" t="s">
        <v>794</v>
      </c>
      <c r="F1151" s="81">
        <v>1220</v>
      </c>
      <c r="G1151" s="83"/>
      <c r="H1151" s="204"/>
    </row>
    <row r="1152" spans="1:8">
      <c r="A1152" s="229" t="s">
        <v>8</v>
      </c>
      <c r="B1152" s="219" t="str">
        <f t="shared" si="87"/>
        <v>중</v>
      </c>
      <c r="C1152" s="209" t="str">
        <f t="shared" si="88"/>
        <v>신아중학교</v>
      </c>
      <c r="D1152" s="91">
        <v>19</v>
      </c>
      <c r="E1152" s="94" t="s">
        <v>781</v>
      </c>
      <c r="F1152" s="81">
        <v>500</v>
      </c>
      <c r="G1152" s="83"/>
      <c r="H1152" s="204"/>
    </row>
    <row r="1153" spans="1:8">
      <c r="A1153" s="229" t="s">
        <v>8</v>
      </c>
      <c r="B1153" s="219" t="str">
        <f t="shared" si="87"/>
        <v>중</v>
      </c>
      <c r="C1153" s="209" t="str">
        <f t="shared" si="88"/>
        <v>신아중학교</v>
      </c>
      <c r="D1153" s="91">
        <v>20</v>
      </c>
      <c r="E1153" s="94" t="s">
        <v>780</v>
      </c>
      <c r="F1153" s="81">
        <v>345</v>
      </c>
      <c r="G1153" s="83"/>
      <c r="H1153" s="204"/>
    </row>
    <row r="1154" spans="1:8">
      <c r="A1154" s="229" t="s">
        <v>8</v>
      </c>
      <c r="B1154" s="219" t="str">
        <f t="shared" si="87"/>
        <v>중</v>
      </c>
      <c r="C1154" s="209" t="str">
        <f t="shared" si="88"/>
        <v>신아중학교</v>
      </c>
      <c r="D1154" s="91">
        <v>21</v>
      </c>
      <c r="E1154" s="94" t="s">
        <v>1378</v>
      </c>
      <c r="F1154" s="81">
        <v>1220</v>
      </c>
      <c r="G1154" s="83"/>
      <c r="H1154" s="204"/>
    </row>
    <row r="1155" spans="1:8">
      <c r="A1155" s="229" t="s">
        <v>8</v>
      </c>
      <c r="B1155" s="219" t="str">
        <f t="shared" si="87"/>
        <v>중</v>
      </c>
      <c r="C1155" s="209" t="str">
        <f t="shared" si="88"/>
        <v>신아중학교</v>
      </c>
      <c r="D1155" s="91">
        <v>22</v>
      </c>
      <c r="E1155" s="94" t="s">
        <v>1070</v>
      </c>
      <c r="F1155" s="81">
        <v>260</v>
      </c>
      <c r="G1155" s="83"/>
      <c r="H1155" s="204"/>
    </row>
    <row r="1156" spans="1:8">
      <c r="A1156" s="229" t="s">
        <v>8</v>
      </c>
      <c r="B1156" s="219" t="str">
        <f t="shared" si="87"/>
        <v>중</v>
      </c>
      <c r="C1156" s="209" t="str">
        <f t="shared" si="88"/>
        <v>신아중학교</v>
      </c>
      <c r="D1156" s="91">
        <v>23</v>
      </c>
      <c r="E1156" s="94" t="s">
        <v>1409</v>
      </c>
      <c r="F1156" s="81">
        <v>520</v>
      </c>
      <c r="G1156" s="83"/>
      <c r="H1156" s="204"/>
    </row>
    <row r="1157" spans="1:8">
      <c r="A1157" s="229" t="s">
        <v>8</v>
      </c>
      <c r="B1157" s="219" t="str">
        <f t="shared" si="87"/>
        <v>중</v>
      </c>
      <c r="C1157" s="209" t="str">
        <f t="shared" si="88"/>
        <v>신아중학교</v>
      </c>
      <c r="D1157" s="91">
        <v>24</v>
      </c>
      <c r="E1157" s="94" t="s">
        <v>2477</v>
      </c>
      <c r="F1157" s="81">
        <v>600</v>
      </c>
      <c r="G1157" s="83"/>
      <c r="H1157" s="204"/>
    </row>
    <row r="1158" spans="1:8">
      <c r="A1158" s="229" t="s">
        <v>8</v>
      </c>
      <c r="B1158" s="219" t="str">
        <f t="shared" si="87"/>
        <v>중</v>
      </c>
      <c r="C1158" s="209" t="str">
        <f t="shared" si="88"/>
        <v>신아중학교</v>
      </c>
      <c r="D1158" s="91">
        <v>25</v>
      </c>
      <c r="E1158" s="94" t="s">
        <v>1310</v>
      </c>
      <c r="F1158" s="81">
        <v>1160</v>
      </c>
      <c r="G1158" s="83"/>
      <c r="H1158" s="204"/>
    </row>
    <row r="1159" spans="1:8">
      <c r="A1159" s="229" t="s">
        <v>8</v>
      </c>
      <c r="B1159" s="219" t="str">
        <f t="shared" si="87"/>
        <v>중</v>
      </c>
      <c r="C1159" s="209" t="str">
        <f t="shared" si="88"/>
        <v>신아중학교</v>
      </c>
      <c r="D1159" s="91">
        <v>26</v>
      </c>
      <c r="E1159" s="94" t="s">
        <v>1236</v>
      </c>
      <c r="F1159" s="81">
        <v>660</v>
      </c>
      <c r="G1159" s="83"/>
      <c r="H1159" s="204"/>
    </row>
    <row r="1160" spans="1:8">
      <c r="A1160" s="229" t="s">
        <v>8</v>
      </c>
      <c r="B1160" s="219" t="str">
        <f t="shared" si="87"/>
        <v>중</v>
      </c>
      <c r="C1160" s="209" t="str">
        <f t="shared" si="88"/>
        <v>신아중학교</v>
      </c>
      <c r="D1160" s="91">
        <v>27</v>
      </c>
      <c r="E1160" s="94" t="s">
        <v>1410</v>
      </c>
      <c r="F1160" s="81">
        <v>980</v>
      </c>
      <c r="G1160" s="83"/>
      <c r="H1160" s="204"/>
    </row>
    <row r="1161" spans="1:8">
      <c r="A1161" s="229" t="s">
        <v>8</v>
      </c>
      <c r="B1161" s="219" t="str">
        <f t="shared" si="87"/>
        <v>중</v>
      </c>
      <c r="C1161" s="209" t="str">
        <f t="shared" si="88"/>
        <v>신아중학교</v>
      </c>
      <c r="D1161" s="91">
        <v>28</v>
      </c>
      <c r="E1161" s="94" t="s">
        <v>870</v>
      </c>
      <c r="F1161" s="81">
        <v>580</v>
      </c>
      <c r="G1161" s="83"/>
      <c r="H1161" s="204"/>
    </row>
    <row r="1162" spans="1:8">
      <c r="A1162" s="229" t="s">
        <v>8</v>
      </c>
      <c r="B1162" s="219" t="str">
        <f t="shared" si="87"/>
        <v>중</v>
      </c>
      <c r="C1162" s="209" t="str">
        <f t="shared" si="88"/>
        <v>신아중학교</v>
      </c>
      <c r="D1162" s="91">
        <v>29</v>
      </c>
      <c r="E1162" s="94" t="s">
        <v>775</v>
      </c>
      <c r="F1162" s="81">
        <v>625</v>
      </c>
      <c r="G1162" s="83"/>
      <c r="H1162" s="204"/>
    </row>
    <row r="1163" spans="1:8">
      <c r="A1163" s="229" t="s">
        <v>8</v>
      </c>
      <c r="B1163" s="219" t="str">
        <f t="shared" si="87"/>
        <v>중</v>
      </c>
      <c r="C1163" s="209" t="str">
        <f t="shared" si="88"/>
        <v>신아중학교</v>
      </c>
      <c r="D1163" s="91">
        <v>30</v>
      </c>
      <c r="E1163" s="94" t="s">
        <v>1132</v>
      </c>
      <c r="F1163" s="81">
        <v>560</v>
      </c>
      <c r="G1163" s="83"/>
      <c r="H1163" s="204"/>
    </row>
    <row r="1164" spans="1:8">
      <c r="A1164" s="229" t="s">
        <v>8</v>
      </c>
      <c r="B1164" s="219" t="str">
        <f t="shared" si="87"/>
        <v>중</v>
      </c>
      <c r="C1164" s="209" t="str">
        <f t="shared" si="88"/>
        <v>신아중학교</v>
      </c>
      <c r="D1164" s="91">
        <v>31</v>
      </c>
      <c r="E1164" s="94" t="s">
        <v>771</v>
      </c>
      <c r="F1164" s="81">
        <v>580</v>
      </c>
      <c r="G1164" s="83"/>
      <c r="H1164" s="204"/>
    </row>
    <row r="1165" spans="1:8">
      <c r="A1165" s="229" t="s">
        <v>8</v>
      </c>
      <c r="B1165" s="219" t="str">
        <f t="shared" si="87"/>
        <v>중</v>
      </c>
      <c r="C1165" s="209" t="str">
        <f t="shared" si="88"/>
        <v>신아중학교</v>
      </c>
      <c r="D1165" s="91">
        <v>32</v>
      </c>
      <c r="E1165" s="94" t="s">
        <v>1411</v>
      </c>
      <c r="F1165" s="81">
        <v>580</v>
      </c>
      <c r="G1165" s="83"/>
      <c r="H1165" s="204"/>
    </row>
    <row r="1166" spans="1:8">
      <c r="A1166" s="229" t="s">
        <v>8</v>
      </c>
      <c r="B1166" s="219" t="str">
        <f t="shared" si="87"/>
        <v>중</v>
      </c>
      <c r="C1166" s="209" t="str">
        <f t="shared" si="88"/>
        <v>신아중학교</v>
      </c>
      <c r="D1166" s="91">
        <v>33</v>
      </c>
      <c r="E1166" s="94" t="s">
        <v>1412</v>
      </c>
      <c r="F1166" s="81">
        <v>600</v>
      </c>
      <c r="G1166" s="83"/>
      <c r="H1166" s="204"/>
    </row>
    <row r="1167" spans="1:8">
      <c r="A1167" s="229" t="s">
        <v>8</v>
      </c>
      <c r="B1167" s="219" t="str">
        <f t="shared" ref="B1167:B1198" si="89">B1166</f>
        <v>중</v>
      </c>
      <c r="C1167" s="209" t="str">
        <f t="shared" ref="C1167:C1198" si="90">C1166</f>
        <v>신아중학교</v>
      </c>
      <c r="D1167" s="91">
        <v>34</v>
      </c>
      <c r="E1167" s="94" t="s">
        <v>1347</v>
      </c>
      <c r="F1167" s="81">
        <v>1060</v>
      </c>
      <c r="G1167" s="83"/>
      <c r="H1167" s="204"/>
    </row>
    <row r="1168" spans="1:8">
      <c r="A1168" s="229" t="s">
        <v>8</v>
      </c>
      <c r="B1168" s="219" t="str">
        <f t="shared" si="89"/>
        <v>중</v>
      </c>
      <c r="C1168" s="209" t="str">
        <f t="shared" si="90"/>
        <v>신아중학교</v>
      </c>
      <c r="D1168" s="91">
        <v>35</v>
      </c>
      <c r="E1168" s="94" t="s">
        <v>1413</v>
      </c>
      <c r="F1168" s="81">
        <v>600</v>
      </c>
      <c r="G1168" s="83"/>
      <c r="H1168" s="204"/>
    </row>
    <row r="1169" spans="1:8">
      <c r="A1169" s="229" t="s">
        <v>8</v>
      </c>
      <c r="B1169" s="219" t="str">
        <f t="shared" si="89"/>
        <v>중</v>
      </c>
      <c r="C1169" s="209" t="str">
        <f t="shared" si="90"/>
        <v>신아중학교</v>
      </c>
      <c r="D1169" s="91">
        <v>36</v>
      </c>
      <c r="E1169" s="94" t="s">
        <v>2478</v>
      </c>
      <c r="F1169" s="81">
        <v>1220</v>
      </c>
      <c r="G1169" s="83"/>
      <c r="H1169" s="204"/>
    </row>
    <row r="1170" spans="1:8">
      <c r="A1170" s="229" t="s">
        <v>8</v>
      </c>
      <c r="B1170" s="219" t="str">
        <f t="shared" si="89"/>
        <v>중</v>
      </c>
      <c r="C1170" s="209" t="str">
        <f t="shared" si="90"/>
        <v>신아중학교</v>
      </c>
      <c r="D1170" s="91">
        <v>37</v>
      </c>
      <c r="E1170" s="94" t="s">
        <v>2479</v>
      </c>
      <c r="F1170" s="81">
        <v>480</v>
      </c>
      <c r="G1170" s="83"/>
      <c r="H1170" s="204"/>
    </row>
    <row r="1171" spans="1:8">
      <c r="A1171" s="229" t="s">
        <v>8</v>
      </c>
      <c r="B1171" s="219" t="str">
        <f t="shared" si="89"/>
        <v>중</v>
      </c>
      <c r="C1171" s="209" t="str">
        <f t="shared" si="90"/>
        <v>신아중학교</v>
      </c>
      <c r="D1171" s="91">
        <v>38</v>
      </c>
      <c r="E1171" s="94" t="s">
        <v>2480</v>
      </c>
      <c r="F1171" s="81">
        <v>1140</v>
      </c>
      <c r="G1171" s="83"/>
      <c r="H1171" s="204"/>
    </row>
    <row r="1172" spans="1:8">
      <c r="A1172" s="229" t="s">
        <v>8</v>
      </c>
      <c r="B1172" s="219" t="str">
        <f t="shared" si="89"/>
        <v>중</v>
      </c>
      <c r="C1172" s="209" t="str">
        <f t="shared" si="90"/>
        <v>신아중학교</v>
      </c>
      <c r="D1172" s="91">
        <v>39</v>
      </c>
      <c r="E1172" s="94" t="s">
        <v>1125</v>
      </c>
      <c r="F1172" s="81">
        <v>820</v>
      </c>
      <c r="G1172" s="83"/>
      <c r="H1172" s="204"/>
    </row>
    <row r="1173" spans="1:8">
      <c r="A1173" s="229" t="s">
        <v>8</v>
      </c>
      <c r="B1173" s="219" t="str">
        <f t="shared" si="89"/>
        <v>중</v>
      </c>
      <c r="C1173" s="209" t="str">
        <f t="shared" si="90"/>
        <v>신아중학교</v>
      </c>
      <c r="D1173" s="91">
        <v>40</v>
      </c>
      <c r="E1173" s="94" t="s">
        <v>2481</v>
      </c>
      <c r="F1173" s="81">
        <v>580</v>
      </c>
      <c r="G1173" s="83"/>
      <c r="H1173" s="204"/>
    </row>
    <row r="1174" spans="1:8">
      <c r="A1174" s="229" t="s">
        <v>8</v>
      </c>
      <c r="B1174" s="219" t="str">
        <f t="shared" si="89"/>
        <v>중</v>
      </c>
      <c r="C1174" s="209" t="str">
        <f t="shared" si="90"/>
        <v>신아중학교</v>
      </c>
      <c r="D1174" s="91">
        <v>41</v>
      </c>
      <c r="E1174" s="94" t="s">
        <v>2482</v>
      </c>
      <c r="F1174" s="81">
        <v>560</v>
      </c>
      <c r="G1174" s="83"/>
      <c r="H1174" s="204"/>
    </row>
    <row r="1175" spans="1:8">
      <c r="A1175" s="229" t="s">
        <v>8</v>
      </c>
      <c r="B1175" s="219" t="str">
        <f t="shared" si="89"/>
        <v>중</v>
      </c>
      <c r="C1175" s="209" t="str">
        <f t="shared" si="90"/>
        <v>신아중학교</v>
      </c>
      <c r="D1175" s="91">
        <v>42</v>
      </c>
      <c r="E1175" s="94" t="s">
        <v>2483</v>
      </c>
      <c r="F1175" s="81">
        <v>520</v>
      </c>
      <c r="G1175" s="83"/>
      <c r="H1175" s="204"/>
    </row>
    <row r="1176" spans="1:8">
      <c r="A1176" s="229" t="s">
        <v>8</v>
      </c>
      <c r="B1176" s="219" t="str">
        <f t="shared" si="89"/>
        <v>중</v>
      </c>
      <c r="C1176" s="209" t="str">
        <f t="shared" si="90"/>
        <v>신아중학교</v>
      </c>
      <c r="D1176" s="91">
        <v>43</v>
      </c>
      <c r="E1176" s="94" t="s">
        <v>1414</v>
      </c>
      <c r="F1176" s="81">
        <v>480</v>
      </c>
      <c r="G1176" s="83"/>
      <c r="H1176" s="204"/>
    </row>
    <row r="1177" spans="1:8">
      <c r="A1177" s="229" t="s">
        <v>8</v>
      </c>
      <c r="B1177" s="219" t="str">
        <f t="shared" si="89"/>
        <v>중</v>
      </c>
      <c r="C1177" s="209" t="str">
        <f t="shared" si="90"/>
        <v>신아중학교</v>
      </c>
      <c r="D1177" s="91">
        <v>44</v>
      </c>
      <c r="E1177" s="94" t="s">
        <v>785</v>
      </c>
      <c r="F1177" s="81">
        <v>4220</v>
      </c>
      <c r="G1177" s="83"/>
      <c r="H1177" s="204"/>
    </row>
    <row r="1178" spans="1:8">
      <c r="A1178" s="229" t="s">
        <v>8</v>
      </c>
      <c r="B1178" s="219" t="str">
        <f t="shared" si="89"/>
        <v>중</v>
      </c>
      <c r="C1178" s="209" t="str">
        <f t="shared" si="90"/>
        <v>신아중학교</v>
      </c>
      <c r="D1178" s="91">
        <v>45</v>
      </c>
      <c r="E1178" s="94" t="s">
        <v>1415</v>
      </c>
      <c r="F1178" s="81">
        <v>500</v>
      </c>
      <c r="G1178" s="83"/>
      <c r="H1178" s="204"/>
    </row>
    <row r="1179" spans="1:8">
      <c r="A1179" s="229" t="s">
        <v>8</v>
      </c>
      <c r="B1179" s="219" t="str">
        <f t="shared" si="89"/>
        <v>중</v>
      </c>
      <c r="C1179" s="209" t="str">
        <f t="shared" si="90"/>
        <v>신아중학교</v>
      </c>
      <c r="D1179" s="91">
        <v>46</v>
      </c>
      <c r="E1179" s="94" t="s">
        <v>846</v>
      </c>
      <c r="F1179" s="81">
        <v>940</v>
      </c>
      <c r="G1179" s="83"/>
      <c r="H1179" s="204"/>
    </row>
    <row r="1180" spans="1:8">
      <c r="A1180" s="229" t="s">
        <v>8</v>
      </c>
      <c r="B1180" s="219" t="str">
        <f t="shared" si="89"/>
        <v>중</v>
      </c>
      <c r="C1180" s="209" t="str">
        <f t="shared" si="90"/>
        <v>신아중학교</v>
      </c>
      <c r="D1180" s="91">
        <v>47</v>
      </c>
      <c r="E1180" s="94" t="s">
        <v>2484</v>
      </c>
      <c r="F1180" s="81">
        <v>1120</v>
      </c>
      <c r="G1180" s="83"/>
      <c r="H1180" s="204"/>
    </row>
    <row r="1181" spans="1:8">
      <c r="A1181" s="229" t="s">
        <v>8</v>
      </c>
      <c r="B1181" s="219" t="str">
        <f t="shared" si="89"/>
        <v>중</v>
      </c>
      <c r="C1181" s="209" t="str">
        <f t="shared" si="90"/>
        <v>신아중학교</v>
      </c>
      <c r="D1181" s="91">
        <v>48</v>
      </c>
      <c r="E1181" s="94" t="s">
        <v>2485</v>
      </c>
      <c r="F1181" s="81">
        <v>900</v>
      </c>
      <c r="G1181" s="83"/>
      <c r="H1181" s="204"/>
    </row>
    <row r="1182" spans="1:8">
      <c r="A1182" s="229" t="s">
        <v>8</v>
      </c>
      <c r="B1182" s="219" t="str">
        <f t="shared" si="89"/>
        <v>중</v>
      </c>
      <c r="C1182" s="209" t="str">
        <f t="shared" si="90"/>
        <v>신아중학교</v>
      </c>
      <c r="D1182" s="91">
        <v>49</v>
      </c>
      <c r="E1182" s="94" t="s">
        <v>1033</v>
      </c>
      <c r="F1182" s="81">
        <v>2000</v>
      </c>
      <c r="G1182" s="83"/>
      <c r="H1182" s="204"/>
    </row>
    <row r="1183" spans="1:8">
      <c r="A1183" s="229" t="s">
        <v>8</v>
      </c>
      <c r="B1183" s="219" t="str">
        <f t="shared" si="89"/>
        <v>중</v>
      </c>
      <c r="C1183" s="209" t="str">
        <f t="shared" si="90"/>
        <v>신아중학교</v>
      </c>
      <c r="D1183" s="91">
        <v>50</v>
      </c>
      <c r="E1183" s="94" t="s">
        <v>1222</v>
      </c>
      <c r="F1183" s="81">
        <v>700</v>
      </c>
      <c r="G1183" s="83"/>
      <c r="H1183" s="204"/>
    </row>
    <row r="1184" spans="1:8">
      <c r="A1184" s="229" t="s">
        <v>8</v>
      </c>
      <c r="B1184" s="219" t="str">
        <f t="shared" si="89"/>
        <v>중</v>
      </c>
      <c r="C1184" s="209" t="str">
        <f t="shared" si="90"/>
        <v>신아중학교</v>
      </c>
      <c r="D1184" s="91">
        <v>51</v>
      </c>
      <c r="E1184" s="94" t="s">
        <v>1072</v>
      </c>
      <c r="F1184" s="81">
        <v>1900</v>
      </c>
      <c r="G1184" s="83"/>
      <c r="H1184" s="204"/>
    </row>
    <row r="1185" spans="1:8">
      <c r="A1185" s="229" t="s">
        <v>8</v>
      </c>
      <c r="B1185" s="219" t="str">
        <f t="shared" si="89"/>
        <v>중</v>
      </c>
      <c r="C1185" s="209" t="str">
        <f t="shared" si="90"/>
        <v>신아중학교</v>
      </c>
      <c r="D1185" s="91">
        <v>52</v>
      </c>
      <c r="E1185" s="94" t="s">
        <v>782</v>
      </c>
      <c r="F1185" s="81">
        <v>520</v>
      </c>
      <c r="G1185" s="83"/>
      <c r="H1185" s="204"/>
    </row>
    <row r="1186" spans="1:8">
      <c r="A1186" s="229" t="s">
        <v>8</v>
      </c>
      <c r="B1186" s="219" t="str">
        <f t="shared" si="89"/>
        <v>중</v>
      </c>
      <c r="C1186" s="209" t="str">
        <f t="shared" si="90"/>
        <v>신아중학교</v>
      </c>
      <c r="D1186" s="91">
        <v>53</v>
      </c>
      <c r="E1186" s="94" t="s">
        <v>1366</v>
      </c>
      <c r="F1186" s="81">
        <v>900</v>
      </c>
      <c r="G1186" s="83"/>
      <c r="H1186" s="204"/>
    </row>
    <row r="1187" spans="1:8">
      <c r="A1187" s="229" t="s">
        <v>8</v>
      </c>
      <c r="B1187" s="219" t="str">
        <f t="shared" si="89"/>
        <v>중</v>
      </c>
      <c r="C1187" s="209" t="str">
        <f t="shared" si="90"/>
        <v>신아중학교</v>
      </c>
      <c r="D1187" s="91">
        <v>54</v>
      </c>
      <c r="E1187" s="94" t="s">
        <v>823</v>
      </c>
      <c r="F1187" s="81">
        <v>180</v>
      </c>
      <c r="G1187" s="83"/>
      <c r="H1187" s="204"/>
    </row>
    <row r="1188" spans="1:8">
      <c r="A1188" s="229" t="s">
        <v>8</v>
      </c>
      <c r="B1188" s="219" t="str">
        <f t="shared" si="89"/>
        <v>중</v>
      </c>
      <c r="C1188" s="209" t="str">
        <f t="shared" si="90"/>
        <v>신아중학교</v>
      </c>
      <c r="D1188" s="91">
        <v>55</v>
      </c>
      <c r="E1188" s="94" t="s">
        <v>1416</v>
      </c>
      <c r="F1188" s="81">
        <v>540</v>
      </c>
      <c r="G1188" s="83"/>
      <c r="H1188" s="204"/>
    </row>
    <row r="1189" spans="1:8">
      <c r="A1189" s="229" t="s">
        <v>8</v>
      </c>
      <c r="B1189" s="219" t="str">
        <f t="shared" si="89"/>
        <v>중</v>
      </c>
      <c r="C1189" s="209" t="str">
        <f t="shared" si="90"/>
        <v>신아중학교</v>
      </c>
      <c r="D1189" s="91">
        <v>56</v>
      </c>
      <c r="E1189" s="94" t="s">
        <v>1243</v>
      </c>
      <c r="F1189" s="81">
        <v>280</v>
      </c>
      <c r="G1189" s="83"/>
      <c r="H1189" s="204"/>
    </row>
    <row r="1190" spans="1:8">
      <c r="A1190" s="229" t="s">
        <v>8</v>
      </c>
      <c r="B1190" s="219" t="str">
        <f t="shared" si="89"/>
        <v>중</v>
      </c>
      <c r="C1190" s="209" t="str">
        <f t="shared" si="90"/>
        <v>신아중학교</v>
      </c>
      <c r="D1190" s="91">
        <v>57</v>
      </c>
      <c r="E1190" s="94" t="s">
        <v>1050</v>
      </c>
      <c r="F1190" s="81">
        <v>880</v>
      </c>
      <c r="G1190" s="83"/>
      <c r="H1190" s="204"/>
    </row>
    <row r="1191" spans="1:8">
      <c r="A1191" s="229" t="s">
        <v>8</v>
      </c>
      <c r="B1191" s="219" t="str">
        <f t="shared" si="89"/>
        <v>중</v>
      </c>
      <c r="C1191" s="209" t="str">
        <f t="shared" si="90"/>
        <v>신아중학교</v>
      </c>
      <c r="D1191" s="91">
        <v>58</v>
      </c>
      <c r="E1191" s="94" t="s">
        <v>1417</v>
      </c>
      <c r="F1191" s="81">
        <v>1300</v>
      </c>
      <c r="G1191" s="83"/>
      <c r="H1191" s="204"/>
    </row>
    <row r="1192" spans="1:8">
      <c r="A1192" s="229" t="s">
        <v>8</v>
      </c>
      <c r="B1192" s="219" t="str">
        <f t="shared" si="89"/>
        <v>중</v>
      </c>
      <c r="C1192" s="209" t="str">
        <f t="shared" si="90"/>
        <v>신아중학교</v>
      </c>
      <c r="D1192" s="91">
        <v>59</v>
      </c>
      <c r="E1192" s="94" t="s">
        <v>1418</v>
      </c>
      <c r="F1192" s="81">
        <v>1300</v>
      </c>
      <c r="G1192" s="83"/>
      <c r="H1192" s="204"/>
    </row>
    <row r="1193" spans="1:8">
      <c r="A1193" s="229" t="s">
        <v>8</v>
      </c>
      <c r="B1193" s="219" t="str">
        <f t="shared" si="89"/>
        <v>중</v>
      </c>
      <c r="C1193" s="209" t="str">
        <f t="shared" si="90"/>
        <v>신아중학교</v>
      </c>
      <c r="D1193" s="91">
        <v>60</v>
      </c>
      <c r="E1193" s="94" t="s">
        <v>1329</v>
      </c>
      <c r="F1193" s="81">
        <v>1800</v>
      </c>
      <c r="G1193" s="83"/>
      <c r="H1193" s="204"/>
    </row>
    <row r="1194" spans="1:8">
      <c r="A1194" s="229" t="s">
        <v>8</v>
      </c>
      <c r="B1194" s="219" t="str">
        <f t="shared" si="89"/>
        <v>중</v>
      </c>
      <c r="C1194" s="209" t="str">
        <f t="shared" si="90"/>
        <v>신아중학교</v>
      </c>
      <c r="D1194" s="91">
        <v>61</v>
      </c>
      <c r="E1194" s="94" t="s">
        <v>2471</v>
      </c>
      <c r="F1194" s="81">
        <v>960</v>
      </c>
      <c r="G1194" s="83"/>
      <c r="H1194" s="204"/>
    </row>
    <row r="1195" spans="1:8">
      <c r="A1195" s="229" t="s">
        <v>8</v>
      </c>
      <c r="B1195" s="219" t="str">
        <f t="shared" si="89"/>
        <v>중</v>
      </c>
      <c r="C1195" s="209" t="str">
        <f t="shared" si="90"/>
        <v>신아중학교</v>
      </c>
      <c r="D1195" s="91">
        <v>62</v>
      </c>
      <c r="E1195" s="94" t="s">
        <v>1419</v>
      </c>
      <c r="F1195" s="81">
        <v>570</v>
      </c>
      <c r="G1195" s="83"/>
      <c r="H1195" s="204"/>
    </row>
    <row r="1196" spans="1:8">
      <c r="A1196" s="229" t="s">
        <v>8</v>
      </c>
      <c r="B1196" s="219" t="str">
        <f t="shared" si="89"/>
        <v>중</v>
      </c>
      <c r="C1196" s="209" t="str">
        <f t="shared" si="90"/>
        <v>신아중학교</v>
      </c>
      <c r="D1196" s="91">
        <v>63</v>
      </c>
      <c r="E1196" s="94" t="s">
        <v>1420</v>
      </c>
      <c r="F1196" s="81">
        <v>620</v>
      </c>
      <c r="G1196" s="83"/>
      <c r="H1196" s="204"/>
    </row>
    <row r="1197" spans="1:8">
      <c r="A1197" s="229" t="s">
        <v>8</v>
      </c>
      <c r="B1197" s="219" t="str">
        <f t="shared" si="89"/>
        <v>중</v>
      </c>
      <c r="C1197" s="209" t="str">
        <f t="shared" si="90"/>
        <v>신아중학교</v>
      </c>
      <c r="D1197" s="91">
        <v>64</v>
      </c>
      <c r="E1197" s="94" t="s">
        <v>2335</v>
      </c>
      <c r="F1197" s="81">
        <v>600</v>
      </c>
      <c r="G1197" s="83"/>
      <c r="H1197" s="204"/>
    </row>
    <row r="1198" spans="1:8">
      <c r="A1198" s="229" t="s">
        <v>8</v>
      </c>
      <c r="B1198" s="219" t="str">
        <f t="shared" si="89"/>
        <v>중</v>
      </c>
      <c r="C1198" s="209" t="str">
        <f t="shared" si="90"/>
        <v>신아중학교</v>
      </c>
      <c r="D1198" s="91">
        <v>65</v>
      </c>
      <c r="E1198" s="94" t="s">
        <v>1421</v>
      </c>
      <c r="F1198" s="81">
        <v>500</v>
      </c>
      <c r="G1198" s="83"/>
      <c r="H1198" s="204"/>
    </row>
    <row r="1199" spans="1:8">
      <c r="A1199" s="229" t="s">
        <v>8</v>
      </c>
      <c r="B1199" s="219" t="str">
        <f t="shared" ref="B1199:B1209" si="91">B1198</f>
        <v>중</v>
      </c>
      <c r="C1199" s="209" t="str">
        <f t="shared" ref="C1199:C1209" si="92">C1198</f>
        <v>신아중학교</v>
      </c>
      <c r="D1199" s="91">
        <v>66</v>
      </c>
      <c r="E1199" s="94" t="s">
        <v>882</v>
      </c>
      <c r="F1199" s="81">
        <v>320</v>
      </c>
      <c r="G1199" s="83"/>
      <c r="H1199" s="204"/>
    </row>
    <row r="1200" spans="1:8">
      <c r="A1200" s="229" t="s">
        <v>8</v>
      </c>
      <c r="B1200" s="219" t="str">
        <f t="shared" si="91"/>
        <v>중</v>
      </c>
      <c r="C1200" s="209" t="str">
        <f t="shared" si="92"/>
        <v>신아중학교</v>
      </c>
      <c r="D1200" s="91">
        <v>67</v>
      </c>
      <c r="E1200" s="94" t="s">
        <v>792</v>
      </c>
      <c r="F1200" s="81">
        <v>440</v>
      </c>
      <c r="G1200" s="83"/>
      <c r="H1200" s="204"/>
    </row>
    <row r="1201" spans="1:8">
      <c r="A1201" s="229" t="s">
        <v>8</v>
      </c>
      <c r="B1201" s="219" t="str">
        <f t="shared" si="91"/>
        <v>중</v>
      </c>
      <c r="C1201" s="209" t="str">
        <f t="shared" si="92"/>
        <v>신아중학교</v>
      </c>
      <c r="D1201" s="91">
        <v>68</v>
      </c>
      <c r="E1201" s="94" t="s">
        <v>1210</v>
      </c>
      <c r="F1201" s="81">
        <v>480</v>
      </c>
      <c r="G1201" s="83"/>
      <c r="H1201" s="204"/>
    </row>
    <row r="1202" spans="1:8">
      <c r="A1202" s="229" t="s">
        <v>8</v>
      </c>
      <c r="B1202" s="219" t="str">
        <f t="shared" si="91"/>
        <v>중</v>
      </c>
      <c r="C1202" s="209" t="str">
        <f t="shared" si="92"/>
        <v>신아중학교</v>
      </c>
      <c r="D1202" s="91">
        <v>69</v>
      </c>
      <c r="E1202" s="94" t="s">
        <v>892</v>
      </c>
      <c r="F1202" s="81">
        <v>800</v>
      </c>
      <c r="G1202" s="83"/>
      <c r="H1202" s="204"/>
    </row>
    <row r="1203" spans="1:8">
      <c r="A1203" s="229" t="s">
        <v>8</v>
      </c>
      <c r="B1203" s="219" t="str">
        <f t="shared" si="91"/>
        <v>중</v>
      </c>
      <c r="C1203" s="209" t="str">
        <f t="shared" si="92"/>
        <v>신아중학교</v>
      </c>
      <c r="D1203" s="91">
        <v>70</v>
      </c>
      <c r="E1203" s="94" t="s">
        <v>1422</v>
      </c>
      <c r="F1203" s="81">
        <v>580</v>
      </c>
      <c r="G1203" s="83"/>
      <c r="H1203" s="204"/>
    </row>
    <row r="1204" spans="1:8">
      <c r="A1204" s="229" t="s">
        <v>8</v>
      </c>
      <c r="B1204" s="219" t="str">
        <f t="shared" si="91"/>
        <v>중</v>
      </c>
      <c r="C1204" s="209" t="str">
        <f t="shared" si="92"/>
        <v>신아중학교</v>
      </c>
      <c r="D1204" s="91">
        <v>71</v>
      </c>
      <c r="E1204" s="94" t="s">
        <v>1205</v>
      </c>
      <c r="F1204" s="81">
        <v>860</v>
      </c>
      <c r="G1204" s="83"/>
      <c r="H1204" s="204"/>
    </row>
    <row r="1205" spans="1:8">
      <c r="A1205" s="229" t="s">
        <v>8</v>
      </c>
      <c r="B1205" s="219" t="str">
        <f t="shared" si="91"/>
        <v>중</v>
      </c>
      <c r="C1205" s="209" t="str">
        <f t="shared" si="92"/>
        <v>신아중학교</v>
      </c>
      <c r="D1205" s="91">
        <v>72</v>
      </c>
      <c r="E1205" s="94" t="s">
        <v>777</v>
      </c>
      <c r="F1205" s="81">
        <v>30</v>
      </c>
      <c r="G1205" s="83"/>
      <c r="H1205" s="204"/>
    </row>
    <row r="1206" spans="1:8">
      <c r="A1206" s="229" t="s">
        <v>8</v>
      </c>
      <c r="B1206" s="219" t="str">
        <f t="shared" si="91"/>
        <v>중</v>
      </c>
      <c r="C1206" s="209" t="str">
        <f t="shared" si="92"/>
        <v>신아중학교</v>
      </c>
      <c r="D1206" s="91">
        <v>73</v>
      </c>
      <c r="E1206" s="94" t="s">
        <v>776</v>
      </c>
      <c r="F1206" s="81">
        <v>50</v>
      </c>
      <c r="G1206" s="83"/>
      <c r="H1206" s="204"/>
    </row>
    <row r="1207" spans="1:8">
      <c r="A1207" s="229" t="s">
        <v>8</v>
      </c>
      <c r="B1207" s="219" t="str">
        <f t="shared" si="91"/>
        <v>중</v>
      </c>
      <c r="C1207" s="209" t="str">
        <f t="shared" si="92"/>
        <v>신아중학교</v>
      </c>
      <c r="D1207" s="91">
        <v>74</v>
      </c>
      <c r="E1207" s="94" t="s">
        <v>774</v>
      </c>
      <c r="F1207" s="81">
        <v>50</v>
      </c>
      <c r="G1207" s="83"/>
      <c r="H1207" s="204"/>
    </row>
    <row r="1208" spans="1:8">
      <c r="A1208" s="229" t="s">
        <v>8</v>
      </c>
      <c r="B1208" s="219" t="str">
        <f t="shared" si="91"/>
        <v>중</v>
      </c>
      <c r="C1208" s="209" t="str">
        <f t="shared" si="92"/>
        <v>신아중학교</v>
      </c>
      <c r="D1208" s="91">
        <v>75</v>
      </c>
      <c r="E1208" s="94" t="s">
        <v>779</v>
      </c>
      <c r="F1208" s="81">
        <v>50</v>
      </c>
      <c r="G1208" s="83"/>
      <c r="H1208" s="204"/>
    </row>
    <row r="1209" spans="1:8" ht="21" thickBot="1">
      <c r="A1209" s="230" t="s">
        <v>8</v>
      </c>
      <c r="B1209" s="220" t="str">
        <f t="shared" si="91"/>
        <v>중</v>
      </c>
      <c r="C1209" s="210" t="str">
        <f t="shared" si="92"/>
        <v>신아중학교</v>
      </c>
      <c r="D1209" s="102">
        <v>76</v>
      </c>
      <c r="E1209" s="103" t="s">
        <v>801</v>
      </c>
      <c r="F1209" s="104">
        <v>60</v>
      </c>
      <c r="G1209" s="105"/>
      <c r="H1209" s="207"/>
    </row>
    <row r="1210" spans="1:8">
      <c r="A1210" s="231" t="s">
        <v>8</v>
      </c>
      <c r="B1210" s="221" t="s">
        <v>10</v>
      </c>
      <c r="C1210" s="211" t="s">
        <v>427</v>
      </c>
      <c r="D1210" s="100">
        <v>1</v>
      </c>
      <c r="E1210" s="109" t="s">
        <v>1423</v>
      </c>
      <c r="F1210" s="110">
        <v>174</v>
      </c>
      <c r="G1210" s="111"/>
      <c r="H1210" s="203">
        <f>SUMIF(C:C,"안심중학교",F:F)</f>
        <v>610</v>
      </c>
    </row>
    <row r="1211" spans="1:8">
      <c r="A1211" s="229" t="s">
        <v>8</v>
      </c>
      <c r="B1211" s="219" t="str">
        <f t="shared" ref="B1211:B1213" si="93">B1210</f>
        <v>중</v>
      </c>
      <c r="C1211" s="209" t="str">
        <f t="shared" ref="C1211:C1213" si="94">C1210</f>
        <v>안심중학교</v>
      </c>
      <c r="D1211" s="91">
        <v>2</v>
      </c>
      <c r="E1211" s="94" t="s">
        <v>1210</v>
      </c>
      <c r="F1211" s="81">
        <v>198</v>
      </c>
      <c r="G1211" s="83"/>
      <c r="H1211" s="204"/>
    </row>
    <row r="1212" spans="1:8">
      <c r="A1212" s="229" t="s">
        <v>8</v>
      </c>
      <c r="B1212" s="219" t="str">
        <f t="shared" si="93"/>
        <v>중</v>
      </c>
      <c r="C1212" s="209" t="str">
        <f t="shared" si="94"/>
        <v>안심중학교</v>
      </c>
      <c r="D1212" s="91">
        <v>3</v>
      </c>
      <c r="E1212" s="94" t="s">
        <v>789</v>
      </c>
      <c r="F1212" s="81">
        <v>196</v>
      </c>
      <c r="G1212" s="83"/>
      <c r="H1212" s="204"/>
    </row>
    <row r="1213" spans="1:8" ht="21" thickBot="1">
      <c r="A1213" s="232" t="s">
        <v>8</v>
      </c>
      <c r="B1213" s="222" t="str">
        <f t="shared" si="93"/>
        <v>중</v>
      </c>
      <c r="C1213" s="212" t="str">
        <f t="shared" si="94"/>
        <v>안심중학교</v>
      </c>
      <c r="D1213" s="98">
        <v>4</v>
      </c>
      <c r="E1213" s="106" t="s">
        <v>792</v>
      </c>
      <c r="F1213" s="107">
        <v>42</v>
      </c>
      <c r="G1213" s="108"/>
      <c r="H1213" s="205"/>
    </row>
    <row r="1214" spans="1:8">
      <c r="A1214" s="228" t="s">
        <v>8</v>
      </c>
      <c r="B1214" s="218" t="s">
        <v>10</v>
      </c>
      <c r="C1214" s="208" t="s">
        <v>429</v>
      </c>
      <c r="D1214" s="112">
        <v>1</v>
      </c>
      <c r="E1214" s="113" t="s">
        <v>1219</v>
      </c>
      <c r="F1214" s="114">
        <v>265</v>
      </c>
      <c r="G1214" s="115"/>
      <c r="H1214" s="206">
        <f>SUMIF(C:C,"오성중학교",F:F)</f>
        <v>25785</v>
      </c>
    </row>
    <row r="1215" spans="1:8">
      <c r="A1215" s="229" t="s">
        <v>8</v>
      </c>
      <c r="B1215" s="219" t="str">
        <f t="shared" ref="B1215:B1247" si="95">B1214</f>
        <v>중</v>
      </c>
      <c r="C1215" s="209" t="str">
        <f t="shared" ref="C1215:C1247" si="96">C1214</f>
        <v>오성중학교</v>
      </c>
      <c r="D1215" s="91">
        <v>2</v>
      </c>
      <c r="E1215" s="94" t="s">
        <v>1377</v>
      </c>
      <c r="F1215" s="81">
        <v>930</v>
      </c>
      <c r="G1215" s="83"/>
      <c r="H1215" s="204"/>
    </row>
    <row r="1216" spans="1:8">
      <c r="A1216" s="229" t="s">
        <v>8</v>
      </c>
      <c r="B1216" s="219" t="str">
        <f t="shared" si="95"/>
        <v>중</v>
      </c>
      <c r="C1216" s="209" t="str">
        <f t="shared" si="96"/>
        <v>오성중학교</v>
      </c>
      <c r="D1216" s="91">
        <v>3</v>
      </c>
      <c r="E1216" s="94" t="s">
        <v>869</v>
      </c>
      <c r="F1216" s="81">
        <v>550</v>
      </c>
      <c r="G1216" s="83"/>
      <c r="H1216" s="204"/>
    </row>
    <row r="1217" spans="1:8">
      <c r="A1217" s="229" t="s">
        <v>8</v>
      </c>
      <c r="B1217" s="219" t="str">
        <f t="shared" si="95"/>
        <v>중</v>
      </c>
      <c r="C1217" s="209" t="str">
        <f t="shared" si="96"/>
        <v>오성중학교</v>
      </c>
      <c r="D1217" s="91">
        <v>4</v>
      </c>
      <c r="E1217" s="94" t="s">
        <v>1327</v>
      </c>
      <c r="F1217" s="81">
        <v>165</v>
      </c>
      <c r="G1217" s="83"/>
      <c r="H1217" s="204"/>
    </row>
    <row r="1218" spans="1:8">
      <c r="A1218" s="229" t="s">
        <v>8</v>
      </c>
      <c r="B1218" s="219" t="str">
        <f t="shared" si="95"/>
        <v>중</v>
      </c>
      <c r="C1218" s="209" t="str">
        <f t="shared" si="96"/>
        <v>오성중학교</v>
      </c>
      <c r="D1218" s="91">
        <v>5</v>
      </c>
      <c r="E1218" s="94" t="s">
        <v>1360</v>
      </c>
      <c r="F1218" s="81">
        <v>225</v>
      </c>
      <c r="G1218" s="83"/>
      <c r="H1218" s="204"/>
    </row>
    <row r="1219" spans="1:8">
      <c r="A1219" s="229" t="s">
        <v>8</v>
      </c>
      <c r="B1219" s="219" t="str">
        <f t="shared" si="95"/>
        <v>중</v>
      </c>
      <c r="C1219" s="209" t="str">
        <f t="shared" si="96"/>
        <v>오성중학교</v>
      </c>
      <c r="D1219" s="91">
        <v>6</v>
      </c>
      <c r="E1219" s="94" t="s">
        <v>1347</v>
      </c>
      <c r="F1219" s="81">
        <v>1060</v>
      </c>
      <c r="G1219" s="83"/>
      <c r="H1219" s="204"/>
    </row>
    <row r="1220" spans="1:8">
      <c r="A1220" s="229" t="s">
        <v>8</v>
      </c>
      <c r="B1220" s="219" t="str">
        <f t="shared" si="95"/>
        <v>중</v>
      </c>
      <c r="C1220" s="209" t="str">
        <f t="shared" si="96"/>
        <v>오성중학교</v>
      </c>
      <c r="D1220" s="91">
        <v>7</v>
      </c>
      <c r="E1220" s="94" t="s">
        <v>2425</v>
      </c>
      <c r="F1220" s="81">
        <v>720</v>
      </c>
      <c r="G1220" s="83"/>
      <c r="H1220" s="204"/>
    </row>
    <row r="1221" spans="1:8">
      <c r="A1221" s="229" t="s">
        <v>8</v>
      </c>
      <c r="B1221" s="219" t="str">
        <f t="shared" si="95"/>
        <v>중</v>
      </c>
      <c r="C1221" s="209" t="str">
        <f t="shared" si="96"/>
        <v>오성중학교</v>
      </c>
      <c r="D1221" s="91">
        <v>8</v>
      </c>
      <c r="E1221" s="94" t="s">
        <v>794</v>
      </c>
      <c r="F1221" s="81">
        <v>770</v>
      </c>
      <c r="G1221" s="83"/>
      <c r="H1221" s="204"/>
    </row>
    <row r="1222" spans="1:8">
      <c r="A1222" s="229" t="s">
        <v>8</v>
      </c>
      <c r="B1222" s="219" t="str">
        <f t="shared" si="95"/>
        <v>중</v>
      </c>
      <c r="C1222" s="209" t="str">
        <f t="shared" si="96"/>
        <v>오성중학교</v>
      </c>
      <c r="D1222" s="91">
        <v>9</v>
      </c>
      <c r="E1222" s="94" t="s">
        <v>1328</v>
      </c>
      <c r="F1222" s="81">
        <v>480</v>
      </c>
      <c r="G1222" s="83"/>
      <c r="H1222" s="204"/>
    </row>
    <row r="1223" spans="1:8">
      <c r="A1223" s="229" t="s">
        <v>8</v>
      </c>
      <c r="B1223" s="219" t="str">
        <f t="shared" si="95"/>
        <v>중</v>
      </c>
      <c r="C1223" s="209" t="str">
        <f t="shared" si="96"/>
        <v>오성중학교</v>
      </c>
      <c r="D1223" s="91">
        <v>10</v>
      </c>
      <c r="E1223" s="94" t="s">
        <v>2486</v>
      </c>
      <c r="F1223" s="81">
        <v>1540</v>
      </c>
      <c r="G1223" s="83"/>
      <c r="H1223" s="204"/>
    </row>
    <row r="1224" spans="1:8">
      <c r="A1224" s="229" t="s">
        <v>8</v>
      </c>
      <c r="B1224" s="219" t="str">
        <f t="shared" si="95"/>
        <v>중</v>
      </c>
      <c r="C1224" s="209" t="str">
        <f t="shared" si="96"/>
        <v>오성중학교</v>
      </c>
      <c r="D1224" s="91">
        <v>11</v>
      </c>
      <c r="E1224" s="94" t="s">
        <v>1424</v>
      </c>
      <c r="F1224" s="81">
        <v>1460</v>
      </c>
      <c r="G1224" s="83"/>
      <c r="H1224" s="204"/>
    </row>
    <row r="1225" spans="1:8">
      <c r="A1225" s="229" t="s">
        <v>8</v>
      </c>
      <c r="B1225" s="219" t="str">
        <f t="shared" si="95"/>
        <v>중</v>
      </c>
      <c r="C1225" s="209" t="str">
        <f t="shared" si="96"/>
        <v>오성중학교</v>
      </c>
      <c r="D1225" s="91">
        <v>12</v>
      </c>
      <c r="E1225" s="94" t="s">
        <v>1107</v>
      </c>
      <c r="F1225" s="81">
        <v>780</v>
      </c>
      <c r="G1225" s="83"/>
      <c r="H1225" s="204"/>
    </row>
    <row r="1226" spans="1:8">
      <c r="A1226" s="229" t="s">
        <v>8</v>
      </c>
      <c r="B1226" s="219" t="str">
        <f t="shared" si="95"/>
        <v>중</v>
      </c>
      <c r="C1226" s="209" t="str">
        <f t="shared" si="96"/>
        <v>오성중학교</v>
      </c>
      <c r="D1226" s="91">
        <v>13</v>
      </c>
      <c r="E1226" s="94" t="s">
        <v>837</v>
      </c>
      <c r="F1226" s="81">
        <v>1060</v>
      </c>
      <c r="G1226" s="83"/>
      <c r="H1226" s="204"/>
    </row>
    <row r="1227" spans="1:8">
      <c r="A1227" s="229" t="s">
        <v>8</v>
      </c>
      <c r="B1227" s="219" t="str">
        <f t="shared" si="95"/>
        <v>중</v>
      </c>
      <c r="C1227" s="209" t="str">
        <f t="shared" si="96"/>
        <v>오성중학교</v>
      </c>
      <c r="D1227" s="91">
        <v>14</v>
      </c>
      <c r="E1227" s="94" t="s">
        <v>780</v>
      </c>
      <c r="F1227" s="81">
        <v>300</v>
      </c>
      <c r="G1227" s="83"/>
      <c r="H1227" s="204"/>
    </row>
    <row r="1228" spans="1:8">
      <c r="A1228" s="229" t="s">
        <v>8</v>
      </c>
      <c r="B1228" s="219" t="str">
        <f t="shared" si="95"/>
        <v>중</v>
      </c>
      <c r="C1228" s="209" t="str">
        <f t="shared" si="96"/>
        <v>오성중학교</v>
      </c>
      <c r="D1228" s="91">
        <v>15</v>
      </c>
      <c r="E1228" s="94" t="s">
        <v>1425</v>
      </c>
      <c r="F1228" s="81">
        <v>800</v>
      </c>
      <c r="G1228" s="83"/>
      <c r="H1228" s="204"/>
    </row>
    <row r="1229" spans="1:8">
      <c r="A1229" s="229" t="s">
        <v>8</v>
      </c>
      <c r="B1229" s="219" t="str">
        <f t="shared" si="95"/>
        <v>중</v>
      </c>
      <c r="C1229" s="209" t="str">
        <f t="shared" si="96"/>
        <v>오성중학교</v>
      </c>
      <c r="D1229" s="91">
        <v>16</v>
      </c>
      <c r="E1229" s="94" t="s">
        <v>2476</v>
      </c>
      <c r="F1229" s="81">
        <v>635</v>
      </c>
      <c r="G1229" s="83"/>
      <c r="H1229" s="204"/>
    </row>
    <row r="1230" spans="1:8">
      <c r="A1230" s="229" t="s">
        <v>8</v>
      </c>
      <c r="B1230" s="219" t="str">
        <f t="shared" si="95"/>
        <v>중</v>
      </c>
      <c r="C1230" s="209" t="str">
        <f t="shared" si="96"/>
        <v>오성중학교</v>
      </c>
      <c r="D1230" s="91">
        <v>17</v>
      </c>
      <c r="E1230" s="94" t="s">
        <v>2487</v>
      </c>
      <c r="F1230" s="81">
        <v>910</v>
      </c>
      <c r="G1230" s="83"/>
      <c r="H1230" s="204"/>
    </row>
    <row r="1231" spans="1:8">
      <c r="A1231" s="229" t="s">
        <v>8</v>
      </c>
      <c r="B1231" s="219" t="str">
        <f t="shared" si="95"/>
        <v>중</v>
      </c>
      <c r="C1231" s="209" t="str">
        <f t="shared" si="96"/>
        <v>오성중학교</v>
      </c>
      <c r="D1231" s="91">
        <v>18</v>
      </c>
      <c r="E1231" s="94" t="s">
        <v>2439</v>
      </c>
      <c r="F1231" s="81">
        <v>400</v>
      </c>
      <c r="G1231" s="83"/>
      <c r="H1231" s="204"/>
    </row>
    <row r="1232" spans="1:8">
      <c r="A1232" s="229" t="s">
        <v>8</v>
      </c>
      <c r="B1232" s="219" t="str">
        <f t="shared" si="95"/>
        <v>중</v>
      </c>
      <c r="C1232" s="209" t="str">
        <f t="shared" si="96"/>
        <v>오성중학교</v>
      </c>
      <c r="D1232" s="91">
        <v>19</v>
      </c>
      <c r="E1232" s="94" t="s">
        <v>1258</v>
      </c>
      <c r="F1232" s="81">
        <v>550</v>
      </c>
      <c r="G1232" s="83"/>
      <c r="H1232" s="204"/>
    </row>
    <row r="1233" spans="1:8">
      <c r="A1233" s="229" t="s">
        <v>8</v>
      </c>
      <c r="B1233" s="219" t="str">
        <f t="shared" si="95"/>
        <v>중</v>
      </c>
      <c r="C1233" s="209" t="str">
        <f t="shared" si="96"/>
        <v>오성중학교</v>
      </c>
      <c r="D1233" s="91">
        <v>20</v>
      </c>
      <c r="E1233" s="94" t="s">
        <v>1426</v>
      </c>
      <c r="F1233" s="81">
        <v>500</v>
      </c>
      <c r="G1233" s="83"/>
      <c r="H1233" s="204"/>
    </row>
    <row r="1234" spans="1:8">
      <c r="A1234" s="229" t="s">
        <v>8</v>
      </c>
      <c r="B1234" s="219" t="str">
        <f t="shared" si="95"/>
        <v>중</v>
      </c>
      <c r="C1234" s="209" t="str">
        <f t="shared" si="96"/>
        <v>오성중학교</v>
      </c>
      <c r="D1234" s="91">
        <v>21</v>
      </c>
      <c r="E1234" s="94" t="s">
        <v>1427</v>
      </c>
      <c r="F1234" s="81">
        <v>860</v>
      </c>
      <c r="G1234" s="83"/>
      <c r="H1234" s="204"/>
    </row>
    <row r="1235" spans="1:8">
      <c r="A1235" s="229" t="s">
        <v>8</v>
      </c>
      <c r="B1235" s="219" t="str">
        <f t="shared" si="95"/>
        <v>중</v>
      </c>
      <c r="C1235" s="209" t="str">
        <f t="shared" si="96"/>
        <v>오성중학교</v>
      </c>
      <c r="D1235" s="91">
        <v>22</v>
      </c>
      <c r="E1235" s="94" t="s">
        <v>870</v>
      </c>
      <c r="F1235" s="81">
        <v>575</v>
      </c>
      <c r="G1235" s="83"/>
      <c r="H1235" s="204"/>
    </row>
    <row r="1236" spans="1:8">
      <c r="A1236" s="229" t="s">
        <v>8</v>
      </c>
      <c r="B1236" s="219" t="str">
        <f t="shared" si="95"/>
        <v>중</v>
      </c>
      <c r="C1236" s="209" t="str">
        <f t="shared" si="96"/>
        <v>오성중학교</v>
      </c>
      <c r="D1236" s="91">
        <v>23</v>
      </c>
      <c r="E1236" s="94" t="s">
        <v>1310</v>
      </c>
      <c r="F1236" s="81">
        <v>885</v>
      </c>
      <c r="G1236" s="83"/>
      <c r="H1236" s="204"/>
    </row>
    <row r="1237" spans="1:8">
      <c r="A1237" s="229" t="s">
        <v>8</v>
      </c>
      <c r="B1237" s="219" t="str">
        <f t="shared" si="95"/>
        <v>중</v>
      </c>
      <c r="C1237" s="209" t="str">
        <f t="shared" si="96"/>
        <v>오성중학교</v>
      </c>
      <c r="D1237" s="91">
        <v>24</v>
      </c>
      <c r="E1237" s="94" t="s">
        <v>819</v>
      </c>
      <c r="F1237" s="81">
        <v>1160</v>
      </c>
      <c r="G1237" s="83"/>
      <c r="H1237" s="204"/>
    </row>
    <row r="1238" spans="1:8">
      <c r="A1238" s="229" t="s">
        <v>8</v>
      </c>
      <c r="B1238" s="219" t="str">
        <f t="shared" si="95"/>
        <v>중</v>
      </c>
      <c r="C1238" s="209" t="str">
        <f t="shared" si="96"/>
        <v>오성중학교</v>
      </c>
      <c r="D1238" s="91">
        <v>25</v>
      </c>
      <c r="E1238" s="94" t="s">
        <v>789</v>
      </c>
      <c r="F1238" s="81">
        <v>410</v>
      </c>
      <c r="G1238" s="83"/>
      <c r="H1238" s="204"/>
    </row>
    <row r="1239" spans="1:8">
      <c r="A1239" s="229" t="s">
        <v>8</v>
      </c>
      <c r="B1239" s="219" t="str">
        <f t="shared" si="95"/>
        <v>중</v>
      </c>
      <c r="C1239" s="209" t="str">
        <f t="shared" si="96"/>
        <v>오성중학교</v>
      </c>
      <c r="D1239" s="91">
        <v>26</v>
      </c>
      <c r="E1239" s="94" t="s">
        <v>846</v>
      </c>
      <c r="F1239" s="81">
        <v>820</v>
      </c>
      <c r="G1239" s="83"/>
      <c r="H1239" s="204"/>
    </row>
    <row r="1240" spans="1:8">
      <c r="A1240" s="229" t="s">
        <v>8</v>
      </c>
      <c r="B1240" s="219" t="str">
        <f t="shared" si="95"/>
        <v>중</v>
      </c>
      <c r="C1240" s="209" t="str">
        <f t="shared" si="96"/>
        <v>오성중학교</v>
      </c>
      <c r="D1240" s="91">
        <v>27</v>
      </c>
      <c r="E1240" s="94" t="s">
        <v>803</v>
      </c>
      <c r="F1240" s="81">
        <v>2490</v>
      </c>
      <c r="G1240" s="83"/>
      <c r="H1240" s="204"/>
    </row>
    <row r="1241" spans="1:8">
      <c r="A1241" s="229" t="s">
        <v>8</v>
      </c>
      <c r="B1241" s="219" t="str">
        <f t="shared" si="95"/>
        <v>중</v>
      </c>
      <c r="C1241" s="209" t="str">
        <f t="shared" si="96"/>
        <v>오성중학교</v>
      </c>
      <c r="D1241" s="91">
        <v>28</v>
      </c>
      <c r="E1241" s="94" t="s">
        <v>1428</v>
      </c>
      <c r="F1241" s="81">
        <v>1080</v>
      </c>
      <c r="G1241" s="83"/>
      <c r="H1241" s="204"/>
    </row>
    <row r="1242" spans="1:8">
      <c r="A1242" s="229" t="s">
        <v>8</v>
      </c>
      <c r="B1242" s="219" t="str">
        <f t="shared" si="95"/>
        <v>중</v>
      </c>
      <c r="C1242" s="209" t="str">
        <f t="shared" si="96"/>
        <v>오성중학교</v>
      </c>
      <c r="D1242" s="91">
        <v>29</v>
      </c>
      <c r="E1242" s="94" t="s">
        <v>1429</v>
      </c>
      <c r="F1242" s="81">
        <v>1100</v>
      </c>
      <c r="G1242" s="83"/>
      <c r="H1242" s="204"/>
    </row>
    <row r="1243" spans="1:8">
      <c r="A1243" s="229" t="s">
        <v>8</v>
      </c>
      <c r="B1243" s="219" t="str">
        <f t="shared" si="95"/>
        <v>중</v>
      </c>
      <c r="C1243" s="209" t="str">
        <f t="shared" si="96"/>
        <v>오성중학교</v>
      </c>
      <c r="D1243" s="91">
        <v>30</v>
      </c>
      <c r="E1243" s="94" t="s">
        <v>1430</v>
      </c>
      <c r="F1243" s="81">
        <v>250</v>
      </c>
      <c r="G1243" s="83"/>
      <c r="H1243" s="204"/>
    </row>
    <row r="1244" spans="1:8">
      <c r="A1244" s="229" t="s">
        <v>8</v>
      </c>
      <c r="B1244" s="219" t="str">
        <f t="shared" si="95"/>
        <v>중</v>
      </c>
      <c r="C1244" s="209" t="str">
        <f t="shared" si="96"/>
        <v>오성중학교</v>
      </c>
      <c r="D1244" s="91">
        <v>31</v>
      </c>
      <c r="E1244" s="94" t="s">
        <v>1318</v>
      </c>
      <c r="F1244" s="81">
        <v>555</v>
      </c>
      <c r="G1244" s="83"/>
      <c r="H1244" s="204"/>
    </row>
    <row r="1245" spans="1:8">
      <c r="A1245" s="229" t="s">
        <v>8</v>
      </c>
      <c r="B1245" s="219" t="str">
        <f t="shared" si="95"/>
        <v>중</v>
      </c>
      <c r="C1245" s="209" t="str">
        <f t="shared" si="96"/>
        <v>오성중학교</v>
      </c>
      <c r="D1245" s="91">
        <v>32</v>
      </c>
      <c r="E1245" s="94" t="s">
        <v>1431</v>
      </c>
      <c r="F1245" s="81">
        <v>530</v>
      </c>
      <c r="G1245" s="83"/>
      <c r="H1245" s="204"/>
    </row>
    <row r="1246" spans="1:8">
      <c r="A1246" s="229" t="s">
        <v>8</v>
      </c>
      <c r="B1246" s="219" t="str">
        <f t="shared" si="95"/>
        <v>중</v>
      </c>
      <c r="C1246" s="209" t="str">
        <f t="shared" si="96"/>
        <v>오성중학교</v>
      </c>
      <c r="D1246" s="91">
        <v>33</v>
      </c>
      <c r="E1246" s="94" t="s">
        <v>2488</v>
      </c>
      <c r="F1246" s="81">
        <v>650</v>
      </c>
      <c r="G1246" s="83"/>
      <c r="H1246" s="204"/>
    </row>
    <row r="1247" spans="1:8" ht="21" thickBot="1">
      <c r="A1247" s="230" t="s">
        <v>8</v>
      </c>
      <c r="B1247" s="220" t="str">
        <f t="shared" si="95"/>
        <v>중</v>
      </c>
      <c r="C1247" s="210" t="str">
        <f t="shared" si="96"/>
        <v>오성중학교</v>
      </c>
      <c r="D1247" s="102">
        <v>34</v>
      </c>
      <c r="E1247" s="103" t="s">
        <v>1413</v>
      </c>
      <c r="F1247" s="104">
        <v>320</v>
      </c>
      <c r="G1247" s="105"/>
      <c r="H1247" s="207"/>
    </row>
    <row r="1248" spans="1:8">
      <c r="A1248" s="231" t="s">
        <v>8</v>
      </c>
      <c r="B1248" s="221" t="s">
        <v>10</v>
      </c>
      <c r="C1248" s="211" t="s">
        <v>433</v>
      </c>
      <c r="D1248" s="100">
        <v>1</v>
      </c>
      <c r="E1248" s="109" t="s">
        <v>1020</v>
      </c>
      <c r="F1248" s="110">
        <v>700</v>
      </c>
      <c r="G1248" s="111"/>
      <c r="H1248" s="203">
        <f>SUMIF(C:C,"율원중학교",F:F)</f>
        <v>17700</v>
      </c>
    </row>
    <row r="1249" spans="1:8">
      <c r="A1249" s="229" t="s">
        <v>8</v>
      </c>
      <c r="B1249" s="219" t="str">
        <f t="shared" ref="B1249:B1250" si="97">B1248</f>
        <v>중</v>
      </c>
      <c r="C1249" s="209" t="str">
        <f t="shared" ref="C1249:C1250" si="98">C1248</f>
        <v>율원중학교</v>
      </c>
      <c r="D1249" s="91">
        <v>2</v>
      </c>
      <c r="E1249" s="94" t="s">
        <v>801</v>
      </c>
      <c r="F1249" s="81">
        <v>12000</v>
      </c>
      <c r="G1249" s="83"/>
      <c r="H1249" s="204"/>
    </row>
    <row r="1250" spans="1:8" ht="21" thickBot="1">
      <c r="A1250" s="232" t="s">
        <v>8</v>
      </c>
      <c r="B1250" s="222" t="str">
        <f t="shared" si="97"/>
        <v>중</v>
      </c>
      <c r="C1250" s="212" t="str">
        <f t="shared" si="98"/>
        <v>율원중학교</v>
      </c>
      <c r="D1250" s="98">
        <v>3</v>
      </c>
      <c r="E1250" s="106" t="s">
        <v>801</v>
      </c>
      <c r="F1250" s="107">
        <v>5000</v>
      </c>
      <c r="G1250" s="108"/>
      <c r="H1250" s="205"/>
    </row>
    <row r="1251" spans="1:8">
      <c r="A1251" s="228" t="s">
        <v>12</v>
      </c>
      <c r="B1251" s="218" t="s">
        <v>9</v>
      </c>
      <c r="C1251" s="208" t="s">
        <v>443</v>
      </c>
      <c r="D1251" s="112">
        <v>1</v>
      </c>
      <c r="E1251" s="113" t="s">
        <v>1432</v>
      </c>
      <c r="F1251" s="114">
        <v>1000</v>
      </c>
      <c r="G1251" s="115"/>
      <c r="H1251" s="206">
        <f>SUMIF(C:C,"대구강북초등학교",F:F)</f>
        <v>20100</v>
      </c>
    </row>
    <row r="1252" spans="1:8">
      <c r="A1252" s="229" t="s">
        <v>12</v>
      </c>
      <c r="B1252" s="219" t="str">
        <f t="shared" ref="B1252:B1262" si="99">B1251</f>
        <v>초</v>
      </c>
      <c r="C1252" s="209" t="str">
        <f t="shared" ref="C1252:C1262" si="100">C1251</f>
        <v>대구강북초등학교</v>
      </c>
      <c r="D1252" s="91">
        <v>2</v>
      </c>
      <c r="E1252" s="94" t="s">
        <v>1433</v>
      </c>
      <c r="F1252" s="81">
        <v>2000</v>
      </c>
      <c r="G1252" s="83"/>
      <c r="H1252" s="204"/>
    </row>
    <row r="1253" spans="1:8">
      <c r="A1253" s="229" t="s">
        <v>12</v>
      </c>
      <c r="B1253" s="219" t="str">
        <f t="shared" si="99"/>
        <v>초</v>
      </c>
      <c r="C1253" s="209" t="str">
        <f t="shared" si="100"/>
        <v>대구강북초등학교</v>
      </c>
      <c r="D1253" s="91">
        <v>3</v>
      </c>
      <c r="E1253" s="94" t="s">
        <v>1107</v>
      </c>
      <c r="F1253" s="81">
        <v>100</v>
      </c>
      <c r="G1253" s="83"/>
      <c r="H1253" s="204"/>
    </row>
    <row r="1254" spans="1:8">
      <c r="A1254" s="229" t="s">
        <v>12</v>
      </c>
      <c r="B1254" s="219" t="str">
        <f t="shared" si="99"/>
        <v>초</v>
      </c>
      <c r="C1254" s="209" t="str">
        <f t="shared" si="100"/>
        <v>대구강북초등학교</v>
      </c>
      <c r="D1254" s="91">
        <v>4</v>
      </c>
      <c r="E1254" s="94" t="s">
        <v>1112</v>
      </c>
      <c r="F1254" s="81">
        <v>1000</v>
      </c>
      <c r="G1254" s="83"/>
      <c r="H1254" s="204"/>
    </row>
    <row r="1255" spans="1:8">
      <c r="A1255" s="229" t="s">
        <v>12</v>
      </c>
      <c r="B1255" s="219" t="str">
        <f t="shared" si="99"/>
        <v>초</v>
      </c>
      <c r="C1255" s="209" t="str">
        <f t="shared" si="100"/>
        <v>대구강북초등학교</v>
      </c>
      <c r="D1255" s="91">
        <v>5</v>
      </c>
      <c r="E1255" s="94" t="s">
        <v>1434</v>
      </c>
      <c r="F1255" s="81">
        <v>3000</v>
      </c>
      <c r="G1255" s="83"/>
      <c r="H1255" s="204"/>
    </row>
    <row r="1256" spans="1:8">
      <c r="A1256" s="229" t="s">
        <v>12</v>
      </c>
      <c r="B1256" s="219" t="str">
        <f t="shared" si="99"/>
        <v>초</v>
      </c>
      <c r="C1256" s="209" t="str">
        <f t="shared" si="100"/>
        <v>대구강북초등학교</v>
      </c>
      <c r="D1256" s="91">
        <v>6</v>
      </c>
      <c r="E1256" s="94" t="s">
        <v>1364</v>
      </c>
      <c r="F1256" s="81">
        <v>5000</v>
      </c>
      <c r="G1256" s="83"/>
      <c r="H1256" s="204"/>
    </row>
    <row r="1257" spans="1:8">
      <c r="A1257" s="229" t="s">
        <v>12</v>
      </c>
      <c r="B1257" s="219" t="str">
        <f t="shared" si="99"/>
        <v>초</v>
      </c>
      <c r="C1257" s="209" t="str">
        <f t="shared" si="100"/>
        <v>대구강북초등학교</v>
      </c>
      <c r="D1257" s="91">
        <v>7</v>
      </c>
      <c r="E1257" s="94" t="s">
        <v>1339</v>
      </c>
      <c r="F1257" s="81">
        <v>1000</v>
      </c>
      <c r="G1257" s="83"/>
      <c r="H1257" s="204"/>
    </row>
    <row r="1258" spans="1:8">
      <c r="A1258" s="229" t="s">
        <v>12</v>
      </c>
      <c r="B1258" s="219" t="str">
        <f t="shared" si="99"/>
        <v>초</v>
      </c>
      <c r="C1258" s="209" t="str">
        <f t="shared" si="100"/>
        <v>대구강북초등학교</v>
      </c>
      <c r="D1258" s="91">
        <v>8</v>
      </c>
      <c r="E1258" s="94" t="s">
        <v>1360</v>
      </c>
      <c r="F1258" s="81">
        <v>1000</v>
      </c>
      <c r="G1258" s="83"/>
      <c r="H1258" s="204"/>
    </row>
    <row r="1259" spans="1:8">
      <c r="A1259" s="229" t="s">
        <v>12</v>
      </c>
      <c r="B1259" s="219" t="str">
        <f t="shared" si="99"/>
        <v>초</v>
      </c>
      <c r="C1259" s="209" t="str">
        <f t="shared" si="100"/>
        <v>대구강북초등학교</v>
      </c>
      <c r="D1259" s="91">
        <v>9</v>
      </c>
      <c r="E1259" s="94" t="s">
        <v>1435</v>
      </c>
      <c r="F1259" s="81">
        <v>500</v>
      </c>
      <c r="G1259" s="83"/>
      <c r="H1259" s="204"/>
    </row>
    <row r="1260" spans="1:8">
      <c r="A1260" s="229" t="s">
        <v>12</v>
      </c>
      <c r="B1260" s="219" t="str">
        <f t="shared" si="99"/>
        <v>초</v>
      </c>
      <c r="C1260" s="209" t="str">
        <f t="shared" si="100"/>
        <v>대구강북초등학교</v>
      </c>
      <c r="D1260" s="91">
        <v>10</v>
      </c>
      <c r="E1260" s="94" t="s">
        <v>1436</v>
      </c>
      <c r="F1260" s="81">
        <v>500</v>
      </c>
      <c r="G1260" s="83"/>
      <c r="H1260" s="204"/>
    </row>
    <row r="1261" spans="1:8">
      <c r="A1261" s="229" t="s">
        <v>12</v>
      </c>
      <c r="B1261" s="219" t="str">
        <f t="shared" si="99"/>
        <v>초</v>
      </c>
      <c r="C1261" s="209" t="str">
        <f t="shared" si="100"/>
        <v>대구강북초등학교</v>
      </c>
      <c r="D1261" s="91">
        <v>11</v>
      </c>
      <c r="E1261" s="94" t="s">
        <v>1407</v>
      </c>
      <c r="F1261" s="81">
        <v>3500</v>
      </c>
      <c r="G1261" s="83"/>
      <c r="H1261" s="204"/>
    </row>
    <row r="1262" spans="1:8" ht="21" thickBot="1">
      <c r="A1262" s="230" t="s">
        <v>12</v>
      </c>
      <c r="B1262" s="220" t="str">
        <f t="shared" si="99"/>
        <v>초</v>
      </c>
      <c r="C1262" s="210" t="str">
        <f t="shared" si="100"/>
        <v>대구강북초등학교</v>
      </c>
      <c r="D1262" s="102">
        <v>12</v>
      </c>
      <c r="E1262" s="103" t="s">
        <v>1342</v>
      </c>
      <c r="F1262" s="104">
        <v>1500</v>
      </c>
      <c r="G1262" s="105"/>
      <c r="H1262" s="207"/>
    </row>
    <row r="1263" spans="1:8">
      <c r="A1263" s="231" t="s">
        <v>12</v>
      </c>
      <c r="B1263" s="221" t="s">
        <v>9</v>
      </c>
      <c r="C1263" s="211" t="s">
        <v>449</v>
      </c>
      <c r="D1263" s="100">
        <v>1</v>
      </c>
      <c r="E1263" s="109" t="s">
        <v>788</v>
      </c>
      <c r="F1263" s="110">
        <v>1100</v>
      </c>
      <c r="G1263" s="111"/>
      <c r="H1263" s="203">
        <f>SUMIF(C:C,"대구관남초등학교",F:F)</f>
        <v>2677</v>
      </c>
    </row>
    <row r="1264" spans="1:8">
      <c r="A1264" s="229" t="s">
        <v>12</v>
      </c>
      <c r="B1264" s="219" t="str">
        <f t="shared" ref="B1264:B1266" si="101">B1263</f>
        <v>초</v>
      </c>
      <c r="C1264" s="209" t="str">
        <f t="shared" ref="C1264:C1266" si="102">C1263</f>
        <v>대구관남초등학교</v>
      </c>
      <c r="D1264" s="91">
        <v>2</v>
      </c>
      <c r="E1264" s="94" t="s">
        <v>1347</v>
      </c>
      <c r="F1264" s="81">
        <v>585</v>
      </c>
      <c r="G1264" s="83"/>
      <c r="H1264" s="204"/>
    </row>
    <row r="1265" spans="1:8">
      <c r="A1265" s="229" t="s">
        <v>12</v>
      </c>
      <c r="B1265" s="219" t="str">
        <f t="shared" si="101"/>
        <v>초</v>
      </c>
      <c r="C1265" s="209" t="str">
        <f t="shared" si="102"/>
        <v>대구관남초등학교</v>
      </c>
      <c r="D1265" s="91">
        <v>3</v>
      </c>
      <c r="E1265" s="94" t="s">
        <v>1437</v>
      </c>
      <c r="F1265" s="81">
        <v>420</v>
      </c>
      <c r="G1265" s="83"/>
      <c r="H1265" s="204"/>
    </row>
    <row r="1266" spans="1:8" ht="21" thickBot="1">
      <c r="A1266" s="232" t="s">
        <v>12</v>
      </c>
      <c r="B1266" s="222" t="str">
        <f t="shared" si="101"/>
        <v>초</v>
      </c>
      <c r="C1266" s="212" t="str">
        <f t="shared" si="102"/>
        <v>대구관남초등학교</v>
      </c>
      <c r="D1266" s="98">
        <v>4</v>
      </c>
      <c r="E1266" s="106" t="s">
        <v>846</v>
      </c>
      <c r="F1266" s="107">
        <v>572</v>
      </c>
      <c r="G1266" s="108"/>
      <c r="H1266" s="205"/>
    </row>
    <row r="1267" spans="1:8">
      <c r="A1267" s="228" t="s">
        <v>12</v>
      </c>
      <c r="B1267" s="218" t="s">
        <v>9</v>
      </c>
      <c r="C1267" s="208" t="s">
        <v>452</v>
      </c>
      <c r="D1267" s="112">
        <v>1</v>
      </c>
      <c r="E1267" s="113" t="s">
        <v>1348</v>
      </c>
      <c r="F1267" s="114">
        <v>700</v>
      </c>
      <c r="G1267" s="115"/>
      <c r="H1267" s="206">
        <f>SUMIF(C:C,"대구관문초등학교",F:F)</f>
        <v>10146</v>
      </c>
    </row>
    <row r="1268" spans="1:8">
      <c r="A1268" s="229" t="s">
        <v>12</v>
      </c>
      <c r="B1268" s="219" t="str">
        <f t="shared" ref="B1268:B1272" si="103">B1267</f>
        <v>초</v>
      </c>
      <c r="C1268" s="209" t="str">
        <f t="shared" ref="C1268:C1272" si="104">C1267</f>
        <v>대구관문초등학교</v>
      </c>
      <c r="D1268" s="91">
        <v>2</v>
      </c>
      <c r="E1268" s="94" t="s">
        <v>1033</v>
      </c>
      <c r="F1268" s="81">
        <v>1780</v>
      </c>
      <c r="G1268" s="83"/>
      <c r="H1268" s="204"/>
    </row>
    <row r="1269" spans="1:8">
      <c r="A1269" s="229" t="s">
        <v>12</v>
      </c>
      <c r="B1269" s="219" t="str">
        <f t="shared" si="103"/>
        <v>초</v>
      </c>
      <c r="C1269" s="209" t="str">
        <f t="shared" si="104"/>
        <v>대구관문초등학교</v>
      </c>
      <c r="D1269" s="91">
        <v>3</v>
      </c>
      <c r="E1269" s="94" t="s">
        <v>2489</v>
      </c>
      <c r="F1269" s="81">
        <v>1550</v>
      </c>
      <c r="G1269" s="83"/>
      <c r="H1269" s="204"/>
    </row>
    <row r="1270" spans="1:8">
      <c r="A1270" s="229" t="s">
        <v>12</v>
      </c>
      <c r="B1270" s="219" t="str">
        <f t="shared" si="103"/>
        <v>초</v>
      </c>
      <c r="C1270" s="209" t="str">
        <f t="shared" si="104"/>
        <v>대구관문초등학교</v>
      </c>
      <c r="D1270" s="91">
        <v>4</v>
      </c>
      <c r="E1270" s="94" t="s">
        <v>2490</v>
      </c>
      <c r="F1270" s="81">
        <v>5091</v>
      </c>
      <c r="G1270" s="83"/>
      <c r="H1270" s="204"/>
    </row>
    <row r="1271" spans="1:8">
      <c r="A1271" s="229" t="s">
        <v>12</v>
      </c>
      <c r="B1271" s="219" t="str">
        <f t="shared" si="103"/>
        <v>초</v>
      </c>
      <c r="C1271" s="209" t="str">
        <f t="shared" si="104"/>
        <v>대구관문초등학교</v>
      </c>
      <c r="D1271" s="91">
        <v>5</v>
      </c>
      <c r="E1271" s="94" t="s">
        <v>1344</v>
      </c>
      <c r="F1271" s="81">
        <v>485</v>
      </c>
      <c r="G1271" s="83"/>
      <c r="H1271" s="204"/>
    </row>
    <row r="1272" spans="1:8" ht="21" thickBot="1">
      <c r="A1272" s="230" t="s">
        <v>12</v>
      </c>
      <c r="B1272" s="220" t="str">
        <f t="shared" si="103"/>
        <v>초</v>
      </c>
      <c r="C1272" s="210" t="str">
        <f t="shared" si="104"/>
        <v>대구관문초등학교</v>
      </c>
      <c r="D1272" s="102">
        <v>6</v>
      </c>
      <c r="E1272" s="103" t="s">
        <v>1438</v>
      </c>
      <c r="F1272" s="104">
        <v>540</v>
      </c>
      <c r="G1272" s="105"/>
      <c r="H1272" s="207"/>
    </row>
    <row r="1273" spans="1:8" ht="21" thickBot="1">
      <c r="A1273" s="123" t="s">
        <v>12</v>
      </c>
      <c r="B1273" s="99" t="s">
        <v>9</v>
      </c>
      <c r="C1273" s="124" t="s">
        <v>458</v>
      </c>
      <c r="D1273" s="99">
        <v>1</v>
      </c>
      <c r="E1273" s="125" t="s">
        <v>877</v>
      </c>
      <c r="F1273" s="126">
        <v>1400</v>
      </c>
      <c r="G1273" s="127"/>
      <c r="H1273" s="128">
        <f>SUMIF(C:C,"대구내서초등학교",F:F)</f>
        <v>1400</v>
      </c>
    </row>
    <row r="1274" spans="1:8">
      <c r="A1274" s="228" t="s">
        <v>12</v>
      </c>
      <c r="B1274" s="218" t="s">
        <v>9</v>
      </c>
      <c r="C1274" s="208" t="s">
        <v>461</v>
      </c>
      <c r="D1274" s="112">
        <v>1</v>
      </c>
      <c r="E1274" s="113" t="s">
        <v>1439</v>
      </c>
      <c r="F1274" s="114">
        <v>630</v>
      </c>
      <c r="G1274" s="115"/>
      <c r="H1274" s="206">
        <f>SUMIF(C:C,"대구달산초등학교",F:F)</f>
        <v>9640</v>
      </c>
    </row>
    <row r="1275" spans="1:8">
      <c r="A1275" s="229" t="s">
        <v>12</v>
      </c>
      <c r="B1275" s="219" t="str">
        <f t="shared" ref="B1275:B1282" si="105">B1274</f>
        <v>초</v>
      </c>
      <c r="C1275" s="209" t="str">
        <f t="shared" ref="C1275:C1282" si="106">C1274</f>
        <v>대구달산초등학교</v>
      </c>
      <c r="D1275" s="91">
        <v>2</v>
      </c>
      <c r="E1275" s="94" t="s">
        <v>2491</v>
      </c>
      <c r="F1275" s="81">
        <v>610</v>
      </c>
      <c r="G1275" s="83"/>
      <c r="H1275" s="204"/>
    </row>
    <row r="1276" spans="1:8">
      <c r="A1276" s="229" t="s">
        <v>12</v>
      </c>
      <c r="B1276" s="219" t="str">
        <f t="shared" si="105"/>
        <v>초</v>
      </c>
      <c r="C1276" s="209" t="str">
        <f t="shared" si="106"/>
        <v>대구달산초등학교</v>
      </c>
      <c r="D1276" s="91">
        <v>3</v>
      </c>
      <c r="E1276" s="94" t="s">
        <v>1257</v>
      </c>
      <c r="F1276" s="81">
        <v>1820</v>
      </c>
      <c r="G1276" s="83"/>
      <c r="H1276" s="204"/>
    </row>
    <row r="1277" spans="1:8">
      <c r="A1277" s="229" t="s">
        <v>12</v>
      </c>
      <c r="B1277" s="219" t="str">
        <f t="shared" si="105"/>
        <v>초</v>
      </c>
      <c r="C1277" s="209" t="str">
        <f t="shared" si="106"/>
        <v>대구달산초등학교</v>
      </c>
      <c r="D1277" s="91">
        <v>4</v>
      </c>
      <c r="E1277" s="94" t="s">
        <v>1440</v>
      </c>
      <c r="F1277" s="81">
        <v>3130</v>
      </c>
      <c r="G1277" s="83"/>
      <c r="H1277" s="204"/>
    </row>
    <row r="1278" spans="1:8">
      <c r="A1278" s="229" t="s">
        <v>12</v>
      </c>
      <c r="B1278" s="219" t="str">
        <f t="shared" si="105"/>
        <v>초</v>
      </c>
      <c r="C1278" s="209" t="str">
        <f t="shared" si="106"/>
        <v>대구달산초등학교</v>
      </c>
      <c r="D1278" s="91">
        <v>5</v>
      </c>
      <c r="E1278" s="94" t="s">
        <v>788</v>
      </c>
      <c r="F1278" s="81">
        <v>1070</v>
      </c>
      <c r="G1278" s="83"/>
      <c r="H1278" s="204"/>
    </row>
    <row r="1279" spans="1:8">
      <c r="A1279" s="229" t="s">
        <v>12</v>
      </c>
      <c r="B1279" s="219" t="str">
        <f t="shared" si="105"/>
        <v>초</v>
      </c>
      <c r="C1279" s="209" t="str">
        <f t="shared" si="106"/>
        <v>대구달산초등학교</v>
      </c>
      <c r="D1279" s="91">
        <v>6</v>
      </c>
      <c r="E1279" s="94" t="s">
        <v>870</v>
      </c>
      <c r="F1279" s="81">
        <v>300</v>
      </c>
      <c r="G1279" s="83"/>
      <c r="H1279" s="204"/>
    </row>
    <row r="1280" spans="1:8">
      <c r="A1280" s="229" t="s">
        <v>12</v>
      </c>
      <c r="B1280" s="219" t="str">
        <f t="shared" si="105"/>
        <v>초</v>
      </c>
      <c r="C1280" s="209" t="str">
        <f t="shared" si="106"/>
        <v>대구달산초등학교</v>
      </c>
      <c r="D1280" s="91">
        <v>7</v>
      </c>
      <c r="E1280" s="94" t="s">
        <v>1377</v>
      </c>
      <c r="F1280" s="81">
        <v>1010</v>
      </c>
      <c r="G1280" s="83"/>
      <c r="H1280" s="204"/>
    </row>
    <row r="1281" spans="1:8">
      <c r="A1281" s="229" t="s">
        <v>12</v>
      </c>
      <c r="B1281" s="219" t="str">
        <f t="shared" si="105"/>
        <v>초</v>
      </c>
      <c r="C1281" s="209" t="str">
        <f t="shared" si="106"/>
        <v>대구달산초등학교</v>
      </c>
      <c r="D1281" s="91">
        <v>8</v>
      </c>
      <c r="E1281" s="94" t="s">
        <v>2492</v>
      </c>
      <c r="F1281" s="81">
        <v>110</v>
      </c>
      <c r="G1281" s="83"/>
      <c r="H1281" s="204"/>
    </row>
    <row r="1282" spans="1:8" ht="21" thickBot="1">
      <c r="A1282" s="230" t="s">
        <v>12</v>
      </c>
      <c r="B1282" s="220" t="str">
        <f t="shared" si="105"/>
        <v>초</v>
      </c>
      <c r="C1282" s="210" t="str">
        <f t="shared" si="106"/>
        <v>대구달산초등학교</v>
      </c>
      <c r="D1282" s="102">
        <v>9</v>
      </c>
      <c r="E1282" s="103" t="s">
        <v>1441</v>
      </c>
      <c r="F1282" s="104">
        <v>960</v>
      </c>
      <c r="G1282" s="105"/>
      <c r="H1282" s="207"/>
    </row>
    <row r="1283" spans="1:8">
      <c r="A1283" s="231" t="s">
        <v>12</v>
      </c>
      <c r="B1283" s="221" t="s">
        <v>9</v>
      </c>
      <c r="C1283" s="211" t="s">
        <v>472</v>
      </c>
      <c r="D1283" s="100">
        <v>1</v>
      </c>
      <c r="E1283" s="109" t="s">
        <v>870</v>
      </c>
      <c r="F1283" s="110">
        <v>500</v>
      </c>
      <c r="G1283" s="111"/>
      <c r="H1283" s="203">
        <f>SUMIF(C:C,"대구대산초등학교",F:F)</f>
        <v>19110</v>
      </c>
    </row>
    <row r="1284" spans="1:8">
      <c r="A1284" s="229" t="s">
        <v>12</v>
      </c>
      <c r="B1284" s="219" t="str">
        <f t="shared" ref="B1284:B1306" si="107">B1283</f>
        <v>초</v>
      </c>
      <c r="C1284" s="209" t="str">
        <f t="shared" ref="C1284:C1306" si="108">C1283</f>
        <v>대구대산초등학교</v>
      </c>
      <c r="D1284" s="91">
        <v>2</v>
      </c>
      <c r="E1284" s="94" t="s">
        <v>1442</v>
      </c>
      <c r="F1284" s="81">
        <v>440</v>
      </c>
      <c r="G1284" s="83"/>
      <c r="H1284" s="204"/>
    </row>
    <row r="1285" spans="1:8">
      <c r="A1285" s="229" t="s">
        <v>12</v>
      </c>
      <c r="B1285" s="219" t="str">
        <f t="shared" si="107"/>
        <v>초</v>
      </c>
      <c r="C1285" s="209" t="str">
        <f t="shared" si="108"/>
        <v>대구대산초등학교</v>
      </c>
      <c r="D1285" s="91">
        <v>3</v>
      </c>
      <c r="E1285" s="94" t="s">
        <v>2493</v>
      </c>
      <c r="F1285" s="81">
        <v>330</v>
      </c>
      <c r="G1285" s="83"/>
      <c r="H1285" s="204"/>
    </row>
    <row r="1286" spans="1:8">
      <c r="A1286" s="229" t="s">
        <v>12</v>
      </c>
      <c r="B1286" s="219" t="str">
        <f t="shared" si="107"/>
        <v>초</v>
      </c>
      <c r="C1286" s="209" t="str">
        <f t="shared" si="108"/>
        <v>대구대산초등학교</v>
      </c>
      <c r="D1286" s="91">
        <v>4</v>
      </c>
      <c r="E1286" s="94" t="s">
        <v>1344</v>
      </c>
      <c r="F1286" s="81">
        <v>750</v>
      </c>
      <c r="G1286" s="83"/>
      <c r="H1286" s="204"/>
    </row>
    <row r="1287" spans="1:8">
      <c r="A1287" s="229" t="s">
        <v>12</v>
      </c>
      <c r="B1287" s="219" t="str">
        <f t="shared" si="107"/>
        <v>초</v>
      </c>
      <c r="C1287" s="209" t="str">
        <f t="shared" si="108"/>
        <v>대구대산초등학교</v>
      </c>
      <c r="D1287" s="91">
        <v>5</v>
      </c>
      <c r="E1287" s="94" t="s">
        <v>1348</v>
      </c>
      <c r="F1287" s="81">
        <v>950</v>
      </c>
      <c r="G1287" s="83"/>
      <c r="H1287" s="204"/>
    </row>
    <row r="1288" spans="1:8">
      <c r="A1288" s="229" t="s">
        <v>12</v>
      </c>
      <c r="B1288" s="219" t="str">
        <f t="shared" si="107"/>
        <v>초</v>
      </c>
      <c r="C1288" s="209" t="str">
        <f t="shared" si="108"/>
        <v>대구대산초등학교</v>
      </c>
      <c r="D1288" s="91">
        <v>6</v>
      </c>
      <c r="E1288" s="94" t="s">
        <v>1132</v>
      </c>
      <c r="F1288" s="81">
        <v>920</v>
      </c>
      <c r="G1288" s="83"/>
      <c r="H1288" s="204"/>
    </row>
    <row r="1289" spans="1:8">
      <c r="A1289" s="229" t="s">
        <v>12</v>
      </c>
      <c r="B1289" s="219" t="str">
        <f t="shared" si="107"/>
        <v>초</v>
      </c>
      <c r="C1289" s="209" t="str">
        <f t="shared" si="108"/>
        <v>대구대산초등학교</v>
      </c>
      <c r="D1289" s="91">
        <v>7</v>
      </c>
      <c r="E1289" s="94" t="s">
        <v>1112</v>
      </c>
      <c r="F1289" s="81">
        <v>1200</v>
      </c>
      <c r="G1289" s="83"/>
      <c r="H1289" s="204"/>
    </row>
    <row r="1290" spans="1:8">
      <c r="A1290" s="229" t="s">
        <v>12</v>
      </c>
      <c r="B1290" s="219" t="str">
        <f t="shared" si="107"/>
        <v>초</v>
      </c>
      <c r="C1290" s="209" t="str">
        <f t="shared" si="108"/>
        <v>대구대산초등학교</v>
      </c>
      <c r="D1290" s="91">
        <v>8</v>
      </c>
      <c r="E1290" s="94" t="s">
        <v>771</v>
      </c>
      <c r="F1290" s="81">
        <v>530</v>
      </c>
      <c r="G1290" s="83"/>
      <c r="H1290" s="204"/>
    </row>
    <row r="1291" spans="1:8">
      <c r="A1291" s="229" t="s">
        <v>12</v>
      </c>
      <c r="B1291" s="219" t="str">
        <f t="shared" si="107"/>
        <v>초</v>
      </c>
      <c r="C1291" s="209" t="str">
        <f t="shared" si="108"/>
        <v>대구대산초등학교</v>
      </c>
      <c r="D1291" s="91">
        <v>9</v>
      </c>
      <c r="E1291" s="94" t="s">
        <v>1443</v>
      </c>
      <c r="F1291" s="81">
        <v>1000</v>
      </c>
      <c r="G1291" s="83"/>
      <c r="H1291" s="204"/>
    </row>
    <row r="1292" spans="1:8">
      <c r="A1292" s="229" t="s">
        <v>12</v>
      </c>
      <c r="B1292" s="219" t="str">
        <f t="shared" si="107"/>
        <v>초</v>
      </c>
      <c r="C1292" s="209" t="str">
        <f t="shared" si="108"/>
        <v>대구대산초등학교</v>
      </c>
      <c r="D1292" s="91">
        <v>10</v>
      </c>
      <c r="E1292" s="94" t="s">
        <v>1436</v>
      </c>
      <c r="F1292" s="81">
        <v>630</v>
      </c>
      <c r="G1292" s="83"/>
      <c r="H1292" s="204"/>
    </row>
    <row r="1293" spans="1:8">
      <c r="A1293" s="229" t="s">
        <v>12</v>
      </c>
      <c r="B1293" s="219" t="str">
        <f t="shared" si="107"/>
        <v>초</v>
      </c>
      <c r="C1293" s="209" t="str">
        <f t="shared" si="108"/>
        <v>대구대산초등학교</v>
      </c>
      <c r="D1293" s="91">
        <v>11</v>
      </c>
      <c r="E1293" s="94" t="s">
        <v>1444</v>
      </c>
      <c r="F1293" s="81">
        <v>1930</v>
      </c>
      <c r="G1293" s="83"/>
      <c r="H1293" s="204"/>
    </row>
    <row r="1294" spans="1:8">
      <c r="A1294" s="229" t="s">
        <v>12</v>
      </c>
      <c r="B1294" s="219" t="str">
        <f t="shared" si="107"/>
        <v>초</v>
      </c>
      <c r="C1294" s="209" t="str">
        <f t="shared" si="108"/>
        <v>대구대산초등학교</v>
      </c>
      <c r="D1294" s="91">
        <v>12</v>
      </c>
      <c r="E1294" s="94" t="s">
        <v>1339</v>
      </c>
      <c r="F1294" s="81">
        <v>440</v>
      </c>
      <c r="G1294" s="83"/>
      <c r="H1294" s="204"/>
    </row>
    <row r="1295" spans="1:8">
      <c r="A1295" s="229" t="s">
        <v>12</v>
      </c>
      <c r="B1295" s="219" t="str">
        <f t="shared" si="107"/>
        <v>초</v>
      </c>
      <c r="C1295" s="209" t="str">
        <f t="shared" si="108"/>
        <v>대구대산초등학교</v>
      </c>
      <c r="D1295" s="91">
        <v>13</v>
      </c>
      <c r="E1295" s="94" t="s">
        <v>1445</v>
      </c>
      <c r="F1295" s="81">
        <v>1250</v>
      </c>
      <c r="G1295" s="83"/>
      <c r="H1295" s="204"/>
    </row>
    <row r="1296" spans="1:8">
      <c r="A1296" s="229" t="s">
        <v>12</v>
      </c>
      <c r="B1296" s="219" t="str">
        <f t="shared" si="107"/>
        <v>초</v>
      </c>
      <c r="C1296" s="209" t="str">
        <f t="shared" si="108"/>
        <v>대구대산초등학교</v>
      </c>
      <c r="D1296" s="91">
        <v>14</v>
      </c>
      <c r="E1296" s="94" t="s">
        <v>1376</v>
      </c>
      <c r="F1296" s="81">
        <v>1130</v>
      </c>
      <c r="G1296" s="83"/>
      <c r="H1296" s="204"/>
    </row>
    <row r="1297" spans="1:8">
      <c r="A1297" s="229" t="s">
        <v>12</v>
      </c>
      <c r="B1297" s="219" t="str">
        <f t="shared" si="107"/>
        <v>초</v>
      </c>
      <c r="C1297" s="209" t="str">
        <f t="shared" si="108"/>
        <v>대구대산초등학교</v>
      </c>
      <c r="D1297" s="91">
        <v>15</v>
      </c>
      <c r="E1297" s="94" t="s">
        <v>1446</v>
      </c>
      <c r="F1297" s="81">
        <v>1170</v>
      </c>
      <c r="G1297" s="83"/>
      <c r="H1297" s="204"/>
    </row>
    <row r="1298" spans="1:8">
      <c r="A1298" s="229" t="s">
        <v>12</v>
      </c>
      <c r="B1298" s="219" t="str">
        <f t="shared" si="107"/>
        <v>초</v>
      </c>
      <c r="C1298" s="209" t="str">
        <f t="shared" si="108"/>
        <v>대구대산초등학교</v>
      </c>
      <c r="D1298" s="91">
        <v>16</v>
      </c>
      <c r="E1298" s="94" t="s">
        <v>1447</v>
      </c>
      <c r="F1298" s="81">
        <v>720</v>
      </c>
      <c r="G1298" s="83"/>
      <c r="H1298" s="204"/>
    </row>
    <row r="1299" spans="1:8">
      <c r="A1299" s="229" t="s">
        <v>12</v>
      </c>
      <c r="B1299" s="219" t="str">
        <f t="shared" si="107"/>
        <v>초</v>
      </c>
      <c r="C1299" s="209" t="str">
        <f t="shared" si="108"/>
        <v>대구대산초등학교</v>
      </c>
      <c r="D1299" s="91">
        <v>17</v>
      </c>
      <c r="E1299" s="94" t="s">
        <v>1373</v>
      </c>
      <c r="F1299" s="81">
        <v>880</v>
      </c>
      <c r="G1299" s="83"/>
      <c r="H1299" s="204"/>
    </row>
    <row r="1300" spans="1:8">
      <c r="A1300" s="229" t="s">
        <v>12</v>
      </c>
      <c r="B1300" s="219" t="str">
        <f t="shared" si="107"/>
        <v>초</v>
      </c>
      <c r="C1300" s="209" t="str">
        <f t="shared" si="108"/>
        <v>대구대산초등학교</v>
      </c>
      <c r="D1300" s="91">
        <v>18</v>
      </c>
      <c r="E1300" s="94" t="s">
        <v>1448</v>
      </c>
      <c r="F1300" s="81">
        <v>560</v>
      </c>
      <c r="G1300" s="83"/>
      <c r="H1300" s="204"/>
    </row>
    <row r="1301" spans="1:8">
      <c r="A1301" s="229" t="s">
        <v>12</v>
      </c>
      <c r="B1301" s="219" t="str">
        <f t="shared" si="107"/>
        <v>초</v>
      </c>
      <c r="C1301" s="209" t="str">
        <f t="shared" si="108"/>
        <v>대구대산초등학교</v>
      </c>
      <c r="D1301" s="91">
        <v>19</v>
      </c>
      <c r="E1301" s="94" t="s">
        <v>1449</v>
      </c>
      <c r="F1301" s="81">
        <v>80</v>
      </c>
      <c r="G1301" s="83"/>
      <c r="H1301" s="204"/>
    </row>
    <row r="1302" spans="1:8">
      <c r="A1302" s="229" t="s">
        <v>12</v>
      </c>
      <c r="B1302" s="219" t="str">
        <f t="shared" si="107"/>
        <v>초</v>
      </c>
      <c r="C1302" s="209" t="str">
        <f t="shared" si="108"/>
        <v>대구대산초등학교</v>
      </c>
      <c r="D1302" s="91">
        <v>20</v>
      </c>
      <c r="E1302" s="94" t="s">
        <v>1450</v>
      </c>
      <c r="F1302" s="81">
        <v>200</v>
      </c>
      <c r="G1302" s="83"/>
      <c r="H1302" s="204"/>
    </row>
    <row r="1303" spans="1:8">
      <c r="A1303" s="229" t="s">
        <v>12</v>
      </c>
      <c r="B1303" s="219" t="str">
        <f t="shared" si="107"/>
        <v>초</v>
      </c>
      <c r="C1303" s="209" t="str">
        <f t="shared" si="108"/>
        <v>대구대산초등학교</v>
      </c>
      <c r="D1303" s="91">
        <v>21</v>
      </c>
      <c r="E1303" s="94" t="s">
        <v>1451</v>
      </c>
      <c r="F1303" s="81">
        <v>140</v>
      </c>
      <c r="G1303" s="83"/>
      <c r="H1303" s="204"/>
    </row>
    <row r="1304" spans="1:8">
      <c r="A1304" s="229" t="s">
        <v>12</v>
      </c>
      <c r="B1304" s="219" t="str">
        <f t="shared" si="107"/>
        <v>초</v>
      </c>
      <c r="C1304" s="209" t="str">
        <f t="shared" si="108"/>
        <v>대구대산초등학교</v>
      </c>
      <c r="D1304" s="91">
        <v>22</v>
      </c>
      <c r="E1304" s="94" t="s">
        <v>2494</v>
      </c>
      <c r="F1304" s="81">
        <v>490</v>
      </c>
      <c r="G1304" s="83"/>
      <c r="H1304" s="204"/>
    </row>
    <row r="1305" spans="1:8">
      <c r="A1305" s="229" t="s">
        <v>12</v>
      </c>
      <c r="B1305" s="219" t="str">
        <f t="shared" si="107"/>
        <v>초</v>
      </c>
      <c r="C1305" s="209" t="str">
        <f t="shared" si="108"/>
        <v>대구대산초등학교</v>
      </c>
      <c r="D1305" s="91">
        <v>23</v>
      </c>
      <c r="E1305" s="94" t="s">
        <v>2495</v>
      </c>
      <c r="F1305" s="81">
        <v>570</v>
      </c>
      <c r="G1305" s="83"/>
      <c r="H1305" s="204"/>
    </row>
    <row r="1306" spans="1:8" ht="21" thickBot="1">
      <c r="A1306" s="232" t="s">
        <v>12</v>
      </c>
      <c r="B1306" s="222" t="str">
        <f t="shared" si="107"/>
        <v>초</v>
      </c>
      <c r="C1306" s="212" t="str">
        <f t="shared" si="108"/>
        <v>대구대산초등학교</v>
      </c>
      <c r="D1306" s="98">
        <v>24</v>
      </c>
      <c r="E1306" s="106" t="s">
        <v>1033</v>
      </c>
      <c r="F1306" s="107">
        <v>2300</v>
      </c>
      <c r="G1306" s="108"/>
      <c r="H1306" s="205"/>
    </row>
    <row r="1307" spans="1:8">
      <c r="A1307" s="228" t="s">
        <v>12</v>
      </c>
      <c r="B1307" s="218" t="s">
        <v>9</v>
      </c>
      <c r="C1307" s="208" t="s">
        <v>478</v>
      </c>
      <c r="D1307" s="112">
        <v>1</v>
      </c>
      <c r="E1307" s="113" t="s">
        <v>846</v>
      </c>
      <c r="F1307" s="114">
        <v>589</v>
      </c>
      <c r="G1307" s="115"/>
      <c r="H1307" s="206">
        <f>SUMIF(C:C,"대구두류초등학교",F:F)</f>
        <v>6307</v>
      </c>
    </row>
    <row r="1308" spans="1:8">
      <c r="A1308" s="229" t="s">
        <v>12</v>
      </c>
      <c r="B1308" s="219" t="str">
        <f t="shared" ref="B1308:B1313" si="109">B1307</f>
        <v>초</v>
      </c>
      <c r="C1308" s="209" t="str">
        <f t="shared" ref="C1308:C1313" si="110">C1307</f>
        <v>대구두류초등학교</v>
      </c>
      <c r="D1308" s="91">
        <v>2</v>
      </c>
      <c r="E1308" s="94" t="s">
        <v>1452</v>
      </c>
      <c r="F1308" s="81">
        <v>945</v>
      </c>
      <c r="G1308" s="83"/>
      <c r="H1308" s="204"/>
    </row>
    <row r="1309" spans="1:8">
      <c r="A1309" s="229" t="s">
        <v>12</v>
      </c>
      <c r="B1309" s="219" t="str">
        <f t="shared" si="109"/>
        <v>초</v>
      </c>
      <c r="C1309" s="209" t="str">
        <f t="shared" si="110"/>
        <v>대구두류초등학교</v>
      </c>
      <c r="D1309" s="91">
        <v>3</v>
      </c>
      <c r="E1309" s="94" t="s">
        <v>2470</v>
      </c>
      <c r="F1309" s="81">
        <v>1253</v>
      </c>
      <c r="G1309" s="83"/>
      <c r="H1309" s="204"/>
    </row>
    <row r="1310" spans="1:8">
      <c r="A1310" s="229" t="s">
        <v>12</v>
      </c>
      <c r="B1310" s="219" t="str">
        <f t="shared" si="109"/>
        <v>초</v>
      </c>
      <c r="C1310" s="209" t="str">
        <f t="shared" si="110"/>
        <v>대구두류초등학교</v>
      </c>
      <c r="D1310" s="91">
        <v>4</v>
      </c>
      <c r="E1310" s="94" t="s">
        <v>2496</v>
      </c>
      <c r="F1310" s="81">
        <v>1153</v>
      </c>
      <c r="G1310" s="83"/>
      <c r="H1310" s="204"/>
    </row>
    <row r="1311" spans="1:8">
      <c r="A1311" s="229" t="s">
        <v>12</v>
      </c>
      <c r="B1311" s="219" t="str">
        <f t="shared" si="109"/>
        <v>초</v>
      </c>
      <c r="C1311" s="209" t="str">
        <f t="shared" si="110"/>
        <v>대구두류초등학교</v>
      </c>
      <c r="D1311" s="91">
        <v>5</v>
      </c>
      <c r="E1311" s="94" t="s">
        <v>946</v>
      </c>
      <c r="F1311" s="81">
        <v>535</v>
      </c>
      <c r="G1311" s="83"/>
      <c r="H1311" s="204"/>
    </row>
    <row r="1312" spans="1:8">
      <c r="A1312" s="229" t="s">
        <v>12</v>
      </c>
      <c r="B1312" s="219" t="str">
        <f t="shared" si="109"/>
        <v>초</v>
      </c>
      <c r="C1312" s="209" t="str">
        <f t="shared" si="110"/>
        <v>대구두류초등학교</v>
      </c>
      <c r="D1312" s="91">
        <v>6</v>
      </c>
      <c r="E1312" s="94" t="s">
        <v>2482</v>
      </c>
      <c r="F1312" s="81">
        <v>313</v>
      </c>
      <c r="G1312" s="83"/>
      <c r="H1312" s="204"/>
    </row>
    <row r="1313" spans="1:8" ht="21" thickBot="1">
      <c r="A1313" s="230" t="s">
        <v>12</v>
      </c>
      <c r="B1313" s="220" t="str">
        <f t="shared" si="109"/>
        <v>초</v>
      </c>
      <c r="C1313" s="210" t="str">
        <f t="shared" si="110"/>
        <v>대구두류초등학교</v>
      </c>
      <c r="D1313" s="102">
        <v>7</v>
      </c>
      <c r="E1313" s="103" t="s">
        <v>870</v>
      </c>
      <c r="F1313" s="104">
        <v>1519</v>
      </c>
      <c r="G1313" s="105"/>
      <c r="H1313" s="207"/>
    </row>
    <row r="1314" spans="1:8">
      <c r="A1314" s="231" t="s">
        <v>12</v>
      </c>
      <c r="B1314" s="221" t="s">
        <v>9</v>
      </c>
      <c r="C1314" s="211" t="s">
        <v>488</v>
      </c>
      <c r="D1314" s="100">
        <v>1</v>
      </c>
      <c r="E1314" s="109" t="s">
        <v>1453</v>
      </c>
      <c r="F1314" s="110">
        <v>1050</v>
      </c>
      <c r="G1314" s="111"/>
      <c r="H1314" s="203">
        <f>SUMIF(C:C,"대구산격초등학교",F:F)</f>
        <v>6466</v>
      </c>
    </row>
    <row r="1315" spans="1:8">
      <c r="A1315" s="229" t="s">
        <v>12</v>
      </c>
      <c r="B1315" s="219" t="str">
        <f t="shared" ref="B1315:B1324" si="111">B1314</f>
        <v>초</v>
      </c>
      <c r="C1315" s="209" t="str">
        <f t="shared" ref="C1315:C1324" si="112">C1314</f>
        <v>대구산격초등학교</v>
      </c>
      <c r="D1315" s="91">
        <v>2</v>
      </c>
      <c r="E1315" s="94" t="s">
        <v>1440</v>
      </c>
      <c r="F1315" s="81">
        <v>1200</v>
      </c>
      <c r="G1315" s="83"/>
      <c r="H1315" s="204"/>
    </row>
    <row r="1316" spans="1:8">
      <c r="A1316" s="229" t="s">
        <v>12</v>
      </c>
      <c r="B1316" s="219" t="str">
        <f t="shared" si="111"/>
        <v>초</v>
      </c>
      <c r="C1316" s="209" t="str">
        <f t="shared" si="112"/>
        <v>대구산격초등학교</v>
      </c>
      <c r="D1316" s="91">
        <v>3</v>
      </c>
      <c r="E1316" s="94" t="s">
        <v>1112</v>
      </c>
      <c r="F1316" s="81">
        <v>750</v>
      </c>
      <c r="G1316" s="83"/>
      <c r="H1316" s="204"/>
    </row>
    <row r="1317" spans="1:8">
      <c r="A1317" s="229" t="s">
        <v>12</v>
      </c>
      <c r="B1317" s="219" t="str">
        <f t="shared" si="111"/>
        <v>초</v>
      </c>
      <c r="C1317" s="209" t="str">
        <f t="shared" si="112"/>
        <v>대구산격초등학교</v>
      </c>
      <c r="D1317" s="91">
        <v>4</v>
      </c>
      <c r="E1317" s="94" t="s">
        <v>788</v>
      </c>
      <c r="F1317" s="81">
        <v>290</v>
      </c>
      <c r="G1317" s="83"/>
      <c r="H1317" s="204"/>
    </row>
    <row r="1318" spans="1:8">
      <c r="A1318" s="229" t="s">
        <v>12</v>
      </c>
      <c r="B1318" s="219" t="str">
        <f t="shared" si="111"/>
        <v>초</v>
      </c>
      <c r="C1318" s="209" t="str">
        <f t="shared" si="112"/>
        <v>대구산격초등학교</v>
      </c>
      <c r="D1318" s="91">
        <v>5</v>
      </c>
      <c r="E1318" s="94" t="s">
        <v>1340</v>
      </c>
      <c r="F1318" s="81">
        <v>750</v>
      </c>
      <c r="G1318" s="83"/>
      <c r="H1318" s="204"/>
    </row>
    <row r="1319" spans="1:8">
      <c r="A1319" s="229" t="s">
        <v>12</v>
      </c>
      <c r="B1319" s="219" t="str">
        <f t="shared" si="111"/>
        <v>초</v>
      </c>
      <c r="C1319" s="209" t="str">
        <f t="shared" si="112"/>
        <v>대구산격초등학교</v>
      </c>
      <c r="D1319" s="91">
        <v>6</v>
      </c>
      <c r="E1319" s="94" t="s">
        <v>1132</v>
      </c>
      <c r="F1319" s="81">
        <v>220</v>
      </c>
      <c r="G1319" s="83"/>
      <c r="H1319" s="204"/>
    </row>
    <row r="1320" spans="1:8">
      <c r="A1320" s="229" t="s">
        <v>12</v>
      </c>
      <c r="B1320" s="219" t="str">
        <f t="shared" si="111"/>
        <v>초</v>
      </c>
      <c r="C1320" s="209" t="str">
        <f t="shared" si="112"/>
        <v>대구산격초등학교</v>
      </c>
      <c r="D1320" s="91">
        <v>7</v>
      </c>
      <c r="E1320" s="94" t="s">
        <v>771</v>
      </c>
      <c r="F1320" s="81">
        <v>897</v>
      </c>
      <c r="G1320" s="83"/>
      <c r="H1320" s="204"/>
    </row>
    <row r="1321" spans="1:8">
      <c r="A1321" s="229" t="s">
        <v>12</v>
      </c>
      <c r="B1321" s="219" t="str">
        <f t="shared" si="111"/>
        <v>초</v>
      </c>
      <c r="C1321" s="209" t="str">
        <f t="shared" si="112"/>
        <v>대구산격초등학교</v>
      </c>
      <c r="D1321" s="91">
        <v>8</v>
      </c>
      <c r="E1321" s="94" t="s">
        <v>1454</v>
      </c>
      <c r="F1321" s="81">
        <v>500</v>
      </c>
      <c r="G1321" s="83"/>
      <c r="H1321" s="204"/>
    </row>
    <row r="1322" spans="1:8">
      <c r="A1322" s="229" t="s">
        <v>12</v>
      </c>
      <c r="B1322" s="219" t="str">
        <f t="shared" si="111"/>
        <v>초</v>
      </c>
      <c r="C1322" s="209" t="str">
        <f t="shared" si="112"/>
        <v>대구산격초등학교</v>
      </c>
      <c r="D1322" s="91">
        <v>9</v>
      </c>
      <c r="E1322" s="94" t="s">
        <v>1455</v>
      </c>
      <c r="F1322" s="81">
        <v>246</v>
      </c>
      <c r="G1322" s="83"/>
      <c r="H1322" s="204"/>
    </row>
    <row r="1323" spans="1:8">
      <c r="A1323" s="229" t="s">
        <v>12</v>
      </c>
      <c r="B1323" s="219" t="str">
        <f t="shared" si="111"/>
        <v>초</v>
      </c>
      <c r="C1323" s="209" t="str">
        <f t="shared" si="112"/>
        <v>대구산격초등학교</v>
      </c>
      <c r="D1323" s="91">
        <v>10</v>
      </c>
      <c r="E1323" s="94" t="s">
        <v>1107</v>
      </c>
      <c r="F1323" s="81">
        <v>166</v>
      </c>
      <c r="G1323" s="83"/>
      <c r="H1323" s="204"/>
    </row>
    <row r="1324" spans="1:8" ht="21" thickBot="1">
      <c r="A1324" s="232" t="s">
        <v>12</v>
      </c>
      <c r="B1324" s="222" t="str">
        <f t="shared" si="111"/>
        <v>초</v>
      </c>
      <c r="C1324" s="212" t="str">
        <f t="shared" si="112"/>
        <v>대구산격초등학교</v>
      </c>
      <c r="D1324" s="98">
        <v>11</v>
      </c>
      <c r="E1324" s="106" t="s">
        <v>1255</v>
      </c>
      <c r="F1324" s="107">
        <v>397</v>
      </c>
      <c r="G1324" s="108"/>
      <c r="H1324" s="205"/>
    </row>
    <row r="1325" spans="1:8">
      <c r="A1325" s="228" t="s">
        <v>12</v>
      </c>
      <c r="B1325" s="218" t="s">
        <v>9</v>
      </c>
      <c r="C1325" s="208" t="s">
        <v>494</v>
      </c>
      <c r="D1325" s="112">
        <v>1</v>
      </c>
      <c r="E1325" s="113" t="s">
        <v>870</v>
      </c>
      <c r="F1325" s="114">
        <v>344</v>
      </c>
      <c r="G1325" s="115"/>
      <c r="H1325" s="206">
        <f>SUMIF(C:C,"대구성북초등학교",F:F)</f>
        <v>3141</v>
      </c>
    </row>
    <row r="1326" spans="1:8">
      <c r="A1326" s="229" t="s">
        <v>12</v>
      </c>
      <c r="B1326" s="219" t="str">
        <f t="shared" ref="B1326:B1331" si="113">B1325</f>
        <v>초</v>
      </c>
      <c r="C1326" s="209" t="str">
        <f t="shared" ref="C1326:C1331" si="114">C1325</f>
        <v>대구성북초등학교</v>
      </c>
      <c r="D1326" s="91">
        <v>2</v>
      </c>
      <c r="E1326" s="94" t="s">
        <v>2497</v>
      </c>
      <c r="F1326" s="81">
        <v>297</v>
      </c>
      <c r="G1326" s="83"/>
      <c r="H1326" s="204"/>
    </row>
    <row r="1327" spans="1:8">
      <c r="A1327" s="229" t="s">
        <v>12</v>
      </c>
      <c r="B1327" s="219" t="str">
        <f t="shared" si="113"/>
        <v>초</v>
      </c>
      <c r="C1327" s="209" t="str">
        <f t="shared" si="114"/>
        <v>대구성북초등학교</v>
      </c>
      <c r="D1327" s="91">
        <v>3</v>
      </c>
      <c r="E1327" s="94" t="s">
        <v>2498</v>
      </c>
      <c r="F1327" s="81">
        <v>473</v>
      </c>
      <c r="G1327" s="83"/>
      <c r="H1327" s="204"/>
    </row>
    <row r="1328" spans="1:8">
      <c r="A1328" s="229" t="s">
        <v>12</v>
      </c>
      <c r="B1328" s="219" t="str">
        <f t="shared" si="113"/>
        <v>초</v>
      </c>
      <c r="C1328" s="209" t="str">
        <f t="shared" si="114"/>
        <v>대구성북초등학교</v>
      </c>
      <c r="D1328" s="91">
        <v>4</v>
      </c>
      <c r="E1328" s="94" t="s">
        <v>1033</v>
      </c>
      <c r="F1328" s="81">
        <v>423</v>
      </c>
      <c r="G1328" s="83"/>
      <c r="H1328" s="204"/>
    </row>
    <row r="1329" spans="1:8">
      <c r="A1329" s="229" t="s">
        <v>12</v>
      </c>
      <c r="B1329" s="219" t="str">
        <f t="shared" si="113"/>
        <v>초</v>
      </c>
      <c r="C1329" s="209" t="str">
        <f t="shared" si="114"/>
        <v>대구성북초등학교</v>
      </c>
      <c r="D1329" s="91">
        <v>5</v>
      </c>
      <c r="E1329" s="94" t="s">
        <v>2499</v>
      </c>
      <c r="F1329" s="81">
        <v>394</v>
      </c>
      <c r="G1329" s="83"/>
      <c r="H1329" s="204"/>
    </row>
    <row r="1330" spans="1:8">
      <c r="A1330" s="229" t="s">
        <v>12</v>
      </c>
      <c r="B1330" s="219" t="str">
        <f t="shared" si="113"/>
        <v>초</v>
      </c>
      <c r="C1330" s="209" t="str">
        <f t="shared" si="114"/>
        <v>대구성북초등학교</v>
      </c>
      <c r="D1330" s="91">
        <v>6</v>
      </c>
      <c r="E1330" s="94" t="s">
        <v>1456</v>
      </c>
      <c r="F1330" s="81">
        <v>700</v>
      </c>
      <c r="G1330" s="83"/>
      <c r="H1330" s="204"/>
    </row>
    <row r="1331" spans="1:8" ht="21" thickBot="1">
      <c r="A1331" s="230" t="s">
        <v>12</v>
      </c>
      <c r="B1331" s="220" t="str">
        <f t="shared" si="113"/>
        <v>초</v>
      </c>
      <c r="C1331" s="210" t="str">
        <f t="shared" si="114"/>
        <v>대구성북초등학교</v>
      </c>
      <c r="D1331" s="102">
        <v>7</v>
      </c>
      <c r="E1331" s="103" t="s">
        <v>789</v>
      </c>
      <c r="F1331" s="104">
        <v>510</v>
      </c>
      <c r="G1331" s="105"/>
      <c r="H1331" s="207"/>
    </row>
    <row r="1332" spans="1:8">
      <c r="A1332" s="231" t="s">
        <v>12</v>
      </c>
      <c r="B1332" s="221" t="s">
        <v>9</v>
      </c>
      <c r="C1332" s="211" t="s">
        <v>497</v>
      </c>
      <c r="D1332" s="100">
        <v>1</v>
      </c>
      <c r="E1332" s="109" t="s">
        <v>1457</v>
      </c>
      <c r="F1332" s="110">
        <v>2600</v>
      </c>
      <c r="G1332" s="111"/>
      <c r="H1332" s="203">
        <f>SUMIF(C:C,"대구신암초등학교",F:F)</f>
        <v>4471</v>
      </c>
    </row>
    <row r="1333" spans="1:8">
      <c r="A1333" s="229" t="s">
        <v>12</v>
      </c>
      <c r="B1333" s="219" t="str">
        <f t="shared" ref="B1333:B1336" si="115">B1332</f>
        <v>초</v>
      </c>
      <c r="C1333" s="209" t="str">
        <f t="shared" ref="C1333:C1336" si="116">C1332</f>
        <v>대구신암초등학교</v>
      </c>
      <c r="D1333" s="91">
        <v>2</v>
      </c>
      <c r="E1333" s="94" t="s">
        <v>1458</v>
      </c>
      <c r="F1333" s="81">
        <v>115</v>
      </c>
      <c r="G1333" s="83"/>
      <c r="H1333" s="204"/>
    </row>
    <row r="1334" spans="1:8">
      <c r="A1334" s="229" t="s">
        <v>12</v>
      </c>
      <c r="B1334" s="219" t="str">
        <f t="shared" si="115"/>
        <v>초</v>
      </c>
      <c r="C1334" s="209" t="str">
        <f t="shared" si="116"/>
        <v>대구신암초등학교</v>
      </c>
      <c r="D1334" s="91">
        <v>3</v>
      </c>
      <c r="E1334" s="94" t="s">
        <v>1459</v>
      </c>
      <c r="F1334" s="81">
        <v>494</v>
      </c>
      <c r="G1334" s="83"/>
      <c r="H1334" s="204"/>
    </row>
    <row r="1335" spans="1:8">
      <c r="A1335" s="229" t="s">
        <v>12</v>
      </c>
      <c r="B1335" s="219" t="str">
        <f t="shared" si="115"/>
        <v>초</v>
      </c>
      <c r="C1335" s="209" t="str">
        <f t="shared" si="116"/>
        <v>대구신암초등학교</v>
      </c>
      <c r="D1335" s="91">
        <v>4</v>
      </c>
      <c r="E1335" s="94" t="s">
        <v>1460</v>
      </c>
      <c r="F1335" s="81">
        <v>102</v>
      </c>
      <c r="G1335" s="83"/>
      <c r="H1335" s="204"/>
    </row>
    <row r="1336" spans="1:8" ht="21" thickBot="1">
      <c r="A1336" s="232" t="s">
        <v>12</v>
      </c>
      <c r="B1336" s="222" t="str">
        <f t="shared" si="115"/>
        <v>초</v>
      </c>
      <c r="C1336" s="212" t="str">
        <f t="shared" si="116"/>
        <v>대구신암초등학교</v>
      </c>
      <c r="D1336" s="98">
        <v>5</v>
      </c>
      <c r="E1336" s="106" t="s">
        <v>1461</v>
      </c>
      <c r="F1336" s="107">
        <v>1160</v>
      </c>
      <c r="G1336" s="108"/>
      <c r="H1336" s="205"/>
    </row>
    <row r="1337" spans="1:8">
      <c r="A1337" s="228" t="s">
        <v>12</v>
      </c>
      <c r="B1337" s="218" t="s">
        <v>9</v>
      </c>
      <c r="C1337" s="208" t="s">
        <v>500</v>
      </c>
      <c r="D1337" s="112">
        <v>1</v>
      </c>
      <c r="E1337" s="113" t="s">
        <v>1342</v>
      </c>
      <c r="F1337" s="114">
        <v>1923</v>
      </c>
      <c r="G1337" s="115"/>
      <c r="H1337" s="206">
        <f>SUMIF(C:C,"대구연경초등학교",F:F)</f>
        <v>6116</v>
      </c>
    </row>
    <row r="1338" spans="1:8">
      <c r="A1338" s="229" t="s">
        <v>12</v>
      </c>
      <c r="B1338" s="219" t="str">
        <f t="shared" ref="B1338:B1345" si="117">B1337</f>
        <v>초</v>
      </c>
      <c r="C1338" s="209" t="str">
        <f t="shared" ref="C1338:C1345" si="118">C1337</f>
        <v>대구연경초등학교</v>
      </c>
      <c r="D1338" s="91">
        <v>2</v>
      </c>
      <c r="E1338" s="94" t="s">
        <v>1255</v>
      </c>
      <c r="F1338" s="81">
        <v>1909</v>
      </c>
      <c r="G1338" s="83"/>
      <c r="H1338" s="204"/>
    </row>
    <row r="1339" spans="1:8">
      <c r="A1339" s="229" t="s">
        <v>12</v>
      </c>
      <c r="B1339" s="219" t="str">
        <f t="shared" si="117"/>
        <v>초</v>
      </c>
      <c r="C1339" s="209" t="str">
        <f t="shared" si="118"/>
        <v>대구연경초등학교</v>
      </c>
      <c r="D1339" s="91">
        <v>3</v>
      </c>
      <c r="E1339" s="94" t="s">
        <v>1112</v>
      </c>
      <c r="F1339" s="81">
        <v>480</v>
      </c>
      <c r="G1339" s="83"/>
      <c r="H1339" s="204"/>
    </row>
    <row r="1340" spans="1:8">
      <c r="A1340" s="229" t="s">
        <v>12</v>
      </c>
      <c r="B1340" s="219" t="str">
        <f t="shared" si="117"/>
        <v>초</v>
      </c>
      <c r="C1340" s="209" t="str">
        <f t="shared" si="118"/>
        <v>대구연경초등학교</v>
      </c>
      <c r="D1340" s="91">
        <v>4</v>
      </c>
      <c r="E1340" s="94" t="s">
        <v>771</v>
      </c>
      <c r="F1340" s="81">
        <v>483</v>
      </c>
      <c r="G1340" s="83"/>
      <c r="H1340" s="204"/>
    </row>
    <row r="1341" spans="1:8">
      <c r="A1341" s="229" t="s">
        <v>12</v>
      </c>
      <c r="B1341" s="219" t="str">
        <f t="shared" si="117"/>
        <v>초</v>
      </c>
      <c r="C1341" s="209" t="str">
        <f t="shared" si="118"/>
        <v>대구연경초등학교</v>
      </c>
      <c r="D1341" s="91">
        <v>5</v>
      </c>
      <c r="E1341" s="94" t="s">
        <v>1354</v>
      </c>
      <c r="F1341" s="81">
        <v>137</v>
      </c>
      <c r="G1341" s="83"/>
      <c r="H1341" s="204"/>
    </row>
    <row r="1342" spans="1:8">
      <c r="A1342" s="229" t="s">
        <v>12</v>
      </c>
      <c r="B1342" s="219" t="str">
        <f t="shared" si="117"/>
        <v>초</v>
      </c>
      <c r="C1342" s="209" t="str">
        <f t="shared" si="118"/>
        <v>대구연경초등학교</v>
      </c>
      <c r="D1342" s="91">
        <v>6</v>
      </c>
      <c r="E1342" s="94" t="s">
        <v>1440</v>
      </c>
      <c r="F1342" s="81">
        <v>230</v>
      </c>
      <c r="G1342" s="83"/>
      <c r="H1342" s="204"/>
    </row>
    <row r="1343" spans="1:8">
      <c r="A1343" s="229" t="s">
        <v>12</v>
      </c>
      <c r="B1343" s="219" t="str">
        <f t="shared" si="117"/>
        <v>초</v>
      </c>
      <c r="C1343" s="209" t="str">
        <f t="shared" si="118"/>
        <v>대구연경초등학교</v>
      </c>
      <c r="D1343" s="91">
        <v>7</v>
      </c>
      <c r="E1343" s="94" t="s">
        <v>788</v>
      </c>
      <c r="F1343" s="81">
        <v>202</v>
      </c>
      <c r="G1343" s="83"/>
      <c r="H1343" s="204"/>
    </row>
    <row r="1344" spans="1:8">
      <c r="A1344" s="229" t="s">
        <v>12</v>
      </c>
      <c r="B1344" s="219" t="str">
        <f t="shared" si="117"/>
        <v>초</v>
      </c>
      <c r="C1344" s="209" t="str">
        <f t="shared" si="118"/>
        <v>대구연경초등학교</v>
      </c>
      <c r="D1344" s="91">
        <v>8</v>
      </c>
      <c r="E1344" s="94" t="s">
        <v>1132</v>
      </c>
      <c r="F1344" s="81">
        <v>474</v>
      </c>
      <c r="G1344" s="83"/>
      <c r="H1344" s="204"/>
    </row>
    <row r="1345" spans="1:8" ht="21" thickBot="1">
      <c r="A1345" s="230" t="s">
        <v>12</v>
      </c>
      <c r="B1345" s="220" t="str">
        <f t="shared" si="117"/>
        <v>초</v>
      </c>
      <c r="C1345" s="210" t="str">
        <f t="shared" si="118"/>
        <v>대구연경초등학교</v>
      </c>
      <c r="D1345" s="102">
        <v>9</v>
      </c>
      <c r="E1345" s="103" t="s">
        <v>1462</v>
      </c>
      <c r="F1345" s="104">
        <v>278</v>
      </c>
      <c r="G1345" s="105"/>
      <c r="H1345" s="207"/>
    </row>
    <row r="1346" spans="1:8">
      <c r="A1346" s="231" t="s">
        <v>12</v>
      </c>
      <c r="B1346" s="221" t="s">
        <v>9</v>
      </c>
      <c r="C1346" s="211" t="s">
        <v>507</v>
      </c>
      <c r="D1346" s="100">
        <v>1</v>
      </c>
      <c r="E1346" s="109" t="s">
        <v>870</v>
      </c>
      <c r="F1346" s="110">
        <v>1200</v>
      </c>
      <c r="G1346" s="111"/>
      <c r="H1346" s="203">
        <f>SUMIF(C:C,"대구운암초등학교",F:F)</f>
        <v>3100</v>
      </c>
    </row>
    <row r="1347" spans="1:8">
      <c r="A1347" s="229" t="s">
        <v>12</v>
      </c>
      <c r="B1347" s="219" t="str">
        <f t="shared" ref="B1347:B1348" si="119">B1346</f>
        <v>초</v>
      </c>
      <c r="C1347" s="209" t="str">
        <f t="shared" ref="C1347:C1348" si="120">C1346</f>
        <v>대구운암초등학교</v>
      </c>
      <c r="D1347" s="91">
        <v>2</v>
      </c>
      <c r="E1347" s="94" t="s">
        <v>1440</v>
      </c>
      <c r="F1347" s="81">
        <v>1000</v>
      </c>
      <c r="G1347" s="83"/>
      <c r="H1347" s="204"/>
    </row>
    <row r="1348" spans="1:8" ht="21" thickBot="1">
      <c r="A1348" s="232" t="s">
        <v>12</v>
      </c>
      <c r="B1348" s="222" t="str">
        <f t="shared" si="119"/>
        <v>초</v>
      </c>
      <c r="C1348" s="212" t="str">
        <f t="shared" si="120"/>
        <v>대구운암초등학교</v>
      </c>
      <c r="D1348" s="98">
        <v>3</v>
      </c>
      <c r="E1348" s="106" t="s">
        <v>1463</v>
      </c>
      <c r="F1348" s="107">
        <v>900</v>
      </c>
      <c r="G1348" s="108"/>
      <c r="H1348" s="205"/>
    </row>
    <row r="1349" spans="1:8">
      <c r="A1349" s="228" t="s">
        <v>12</v>
      </c>
      <c r="B1349" s="218" t="s">
        <v>9</v>
      </c>
      <c r="C1349" s="208" t="s">
        <v>513</v>
      </c>
      <c r="D1349" s="112">
        <v>1</v>
      </c>
      <c r="E1349" s="113" t="s">
        <v>2500</v>
      </c>
      <c r="F1349" s="114">
        <v>1000</v>
      </c>
      <c r="G1349" s="115"/>
      <c r="H1349" s="206">
        <f>SUMIF(C:C,"대구중리초등학교",F:F)</f>
        <v>7300</v>
      </c>
    </row>
    <row r="1350" spans="1:8">
      <c r="A1350" s="229" t="s">
        <v>12</v>
      </c>
      <c r="B1350" s="219" t="str">
        <f t="shared" ref="B1350:B1358" si="121">B1349</f>
        <v>초</v>
      </c>
      <c r="C1350" s="209" t="str">
        <f t="shared" ref="C1350:C1358" si="122">C1349</f>
        <v>대구중리초등학교</v>
      </c>
      <c r="D1350" s="91">
        <v>2</v>
      </c>
      <c r="E1350" s="94" t="s">
        <v>1464</v>
      </c>
      <c r="F1350" s="81">
        <v>500</v>
      </c>
      <c r="G1350" s="83"/>
      <c r="H1350" s="204"/>
    </row>
    <row r="1351" spans="1:8">
      <c r="A1351" s="229" t="s">
        <v>12</v>
      </c>
      <c r="B1351" s="219" t="str">
        <f t="shared" si="121"/>
        <v>초</v>
      </c>
      <c r="C1351" s="209" t="str">
        <f t="shared" si="122"/>
        <v>대구중리초등학교</v>
      </c>
      <c r="D1351" s="91">
        <v>3</v>
      </c>
      <c r="E1351" s="94" t="s">
        <v>1465</v>
      </c>
      <c r="F1351" s="81">
        <v>1000</v>
      </c>
      <c r="G1351" s="83"/>
      <c r="H1351" s="204"/>
    </row>
    <row r="1352" spans="1:8">
      <c r="A1352" s="229" t="s">
        <v>12</v>
      </c>
      <c r="B1352" s="219" t="str">
        <f t="shared" si="121"/>
        <v>초</v>
      </c>
      <c r="C1352" s="209" t="str">
        <f t="shared" si="122"/>
        <v>대구중리초등학교</v>
      </c>
      <c r="D1352" s="91">
        <v>4</v>
      </c>
      <c r="E1352" s="94" t="s">
        <v>1447</v>
      </c>
      <c r="F1352" s="81">
        <v>500</v>
      </c>
      <c r="G1352" s="83"/>
      <c r="H1352" s="204"/>
    </row>
    <row r="1353" spans="1:8">
      <c r="A1353" s="229" t="s">
        <v>12</v>
      </c>
      <c r="B1353" s="219" t="str">
        <f t="shared" si="121"/>
        <v>초</v>
      </c>
      <c r="C1353" s="209" t="str">
        <f t="shared" si="122"/>
        <v>대구중리초등학교</v>
      </c>
      <c r="D1353" s="91">
        <v>5</v>
      </c>
      <c r="E1353" s="94" t="s">
        <v>1466</v>
      </c>
      <c r="F1353" s="81">
        <v>550</v>
      </c>
      <c r="G1353" s="83"/>
      <c r="H1353" s="204"/>
    </row>
    <row r="1354" spans="1:8">
      <c r="A1354" s="229" t="s">
        <v>12</v>
      </c>
      <c r="B1354" s="219" t="str">
        <f t="shared" si="121"/>
        <v>초</v>
      </c>
      <c r="C1354" s="209" t="str">
        <f t="shared" si="122"/>
        <v>대구중리초등학교</v>
      </c>
      <c r="D1354" s="91">
        <v>6</v>
      </c>
      <c r="E1354" s="94" t="s">
        <v>1370</v>
      </c>
      <c r="F1354" s="81">
        <v>450</v>
      </c>
      <c r="G1354" s="83"/>
      <c r="H1354" s="204"/>
    </row>
    <row r="1355" spans="1:8">
      <c r="A1355" s="229" t="s">
        <v>12</v>
      </c>
      <c r="B1355" s="219" t="str">
        <f t="shared" si="121"/>
        <v>초</v>
      </c>
      <c r="C1355" s="209" t="str">
        <f t="shared" si="122"/>
        <v>대구중리초등학교</v>
      </c>
      <c r="D1355" s="91">
        <v>7</v>
      </c>
      <c r="E1355" s="94" t="s">
        <v>1125</v>
      </c>
      <c r="F1355" s="81">
        <v>400</v>
      </c>
      <c r="G1355" s="83"/>
      <c r="H1355" s="204"/>
    </row>
    <row r="1356" spans="1:8">
      <c r="A1356" s="229" t="s">
        <v>12</v>
      </c>
      <c r="B1356" s="219" t="str">
        <f t="shared" si="121"/>
        <v>초</v>
      </c>
      <c r="C1356" s="209" t="str">
        <f t="shared" si="122"/>
        <v>대구중리초등학교</v>
      </c>
      <c r="D1356" s="91">
        <v>8</v>
      </c>
      <c r="E1356" s="94" t="s">
        <v>2470</v>
      </c>
      <c r="F1356" s="81">
        <v>1000</v>
      </c>
      <c r="G1356" s="83"/>
      <c r="H1356" s="204"/>
    </row>
    <row r="1357" spans="1:8">
      <c r="A1357" s="229" t="s">
        <v>12</v>
      </c>
      <c r="B1357" s="219" t="str">
        <f t="shared" si="121"/>
        <v>초</v>
      </c>
      <c r="C1357" s="209" t="str">
        <f t="shared" si="122"/>
        <v>대구중리초등학교</v>
      </c>
      <c r="D1357" s="91">
        <v>9</v>
      </c>
      <c r="E1357" s="94" t="s">
        <v>2501</v>
      </c>
      <c r="F1357" s="81">
        <v>100</v>
      </c>
      <c r="G1357" s="83"/>
      <c r="H1357" s="204"/>
    </row>
    <row r="1358" spans="1:8" ht="21" thickBot="1">
      <c r="A1358" s="230" t="s">
        <v>12</v>
      </c>
      <c r="B1358" s="220" t="str">
        <f t="shared" si="121"/>
        <v>초</v>
      </c>
      <c r="C1358" s="210" t="str">
        <f t="shared" si="122"/>
        <v>대구중리초등학교</v>
      </c>
      <c r="D1358" s="102">
        <v>10</v>
      </c>
      <c r="E1358" s="103" t="s">
        <v>1433</v>
      </c>
      <c r="F1358" s="104">
        <v>1800</v>
      </c>
      <c r="G1358" s="105"/>
      <c r="H1358" s="207"/>
    </row>
    <row r="1359" spans="1:8">
      <c r="A1359" s="231" t="s">
        <v>12</v>
      </c>
      <c r="B1359" s="221" t="s">
        <v>9</v>
      </c>
      <c r="C1359" s="211" t="s">
        <v>519</v>
      </c>
      <c r="D1359" s="100">
        <v>1</v>
      </c>
      <c r="E1359" s="109" t="s">
        <v>1355</v>
      </c>
      <c r="F1359" s="110">
        <v>1000</v>
      </c>
      <c r="G1359" s="111"/>
      <c r="H1359" s="203">
        <f>SUMIF(C:C,"대구태암초등학교",F:F)</f>
        <v>1500</v>
      </c>
    </row>
    <row r="1360" spans="1:8" ht="21" thickBot="1">
      <c r="A1360" s="232" t="s">
        <v>12</v>
      </c>
      <c r="B1360" s="222" t="str">
        <f>B1359</f>
        <v>초</v>
      </c>
      <c r="C1360" s="212" t="str">
        <f>C1359</f>
        <v>대구태암초등학교</v>
      </c>
      <c r="D1360" s="98">
        <v>2</v>
      </c>
      <c r="E1360" s="106" t="s">
        <v>1467</v>
      </c>
      <c r="F1360" s="107">
        <v>500</v>
      </c>
      <c r="G1360" s="108"/>
      <c r="H1360" s="205"/>
    </row>
    <row r="1361" spans="1:8">
      <c r="A1361" s="228" t="s">
        <v>12</v>
      </c>
      <c r="B1361" s="218" t="s">
        <v>9</v>
      </c>
      <c r="C1361" s="208" t="s">
        <v>522</v>
      </c>
      <c r="D1361" s="112">
        <v>1</v>
      </c>
      <c r="E1361" s="113" t="s">
        <v>1389</v>
      </c>
      <c r="F1361" s="114">
        <v>670</v>
      </c>
      <c r="G1361" s="115"/>
      <c r="H1361" s="206">
        <f>SUMIF(C:C,"대구학남초등학교",F:F)</f>
        <v>13040</v>
      </c>
    </row>
    <row r="1362" spans="1:8">
      <c r="A1362" s="229" t="s">
        <v>12</v>
      </c>
      <c r="B1362" s="219" t="str">
        <f t="shared" ref="B1362:B1366" si="123">B1361</f>
        <v>초</v>
      </c>
      <c r="C1362" s="209" t="str">
        <f t="shared" ref="C1362:C1366" si="124">C1361</f>
        <v>대구학남초등학교</v>
      </c>
      <c r="D1362" s="91">
        <v>2</v>
      </c>
      <c r="E1362" s="94" t="s">
        <v>1365</v>
      </c>
      <c r="F1362" s="81">
        <v>1000</v>
      </c>
      <c r="G1362" s="83"/>
      <c r="H1362" s="204"/>
    </row>
    <row r="1363" spans="1:8">
      <c r="A1363" s="229" t="s">
        <v>12</v>
      </c>
      <c r="B1363" s="219" t="str">
        <f t="shared" si="123"/>
        <v>초</v>
      </c>
      <c r="C1363" s="209" t="str">
        <f t="shared" si="124"/>
        <v>대구학남초등학교</v>
      </c>
      <c r="D1363" s="91">
        <v>3</v>
      </c>
      <c r="E1363" s="94" t="s">
        <v>1039</v>
      </c>
      <c r="F1363" s="81">
        <v>4600</v>
      </c>
      <c r="G1363" s="83"/>
      <c r="H1363" s="204"/>
    </row>
    <row r="1364" spans="1:8">
      <c r="A1364" s="229" t="s">
        <v>12</v>
      </c>
      <c r="B1364" s="219" t="str">
        <f t="shared" si="123"/>
        <v>초</v>
      </c>
      <c r="C1364" s="209" t="str">
        <f t="shared" si="124"/>
        <v>대구학남초등학교</v>
      </c>
      <c r="D1364" s="91">
        <v>4</v>
      </c>
      <c r="E1364" s="94" t="s">
        <v>2502</v>
      </c>
      <c r="F1364" s="81">
        <v>1400</v>
      </c>
      <c r="G1364" s="83"/>
      <c r="H1364" s="204"/>
    </row>
    <row r="1365" spans="1:8">
      <c r="A1365" s="229" t="s">
        <v>12</v>
      </c>
      <c r="B1365" s="219" t="str">
        <f t="shared" si="123"/>
        <v>초</v>
      </c>
      <c r="C1365" s="209" t="str">
        <f t="shared" si="124"/>
        <v>대구학남초등학교</v>
      </c>
      <c r="D1365" s="91">
        <v>5</v>
      </c>
      <c r="E1365" s="94" t="s">
        <v>2503</v>
      </c>
      <c r="F1365" s="81">
        <v>4800</v>
      </c>
      <c r="G1365" s="83"/>
      <c r="H1365" s="204"/>
    </row>
    <row r="1366" spans="1:8" ht="21" thickBot="1">
      <c r="A1366" s="230" t="s">
        <v>12</v>
      </c>
      <c r="B1366" s="220" t="str">
        <f t="shared" si="123"/>
        <v>초</v>
      </c>
      <c r="C1366" s="210" t="str">
        <f t="shared" si="124"/>
        <v>대구학남초등학교</v>
      </c>
      <c r="D1366" s="102">
        <v>6</v>
      </c>
      <c r="E1366" s="103" t="s">
        <v>870</v>
      </c>
      <c r="F1366" s="104">
        <v>570</v>
      </c>
      <c r="G1366" s="105"/>
      <c r="H1366" s="207"/>
    </row>
    <row r="1367" spans="1:8">
      <c r="A1367" s="231" t="s">
        <v>12</v>
      </c>
      <c r="B1367" s="221" t="s">
        <v>9</v>
      </c>
      <c r="C1367" s="211" t="s">
        <v>528</v>
      </c>
      <c r="D1367" s="100">
        <v>1</v>
      </c>
      <c r="E1367" s="109" t="s">
        <v>2504</v>
      </c>
      <c r="F1367" s="110">
        <v>1540</v>
      </c>
      <c r="G1367" s="111"/>
      <c r="H1367" s="203">
        <f>SUMIF(C:C,"서대구초등학교",F:F)</f>
        <v>8050</v>
      </c>
    </row>
    <row r="1368" spans="1:8">
      <c r="A1368" s="229" t="s">
        <v>12</v>
      </c>
      <c r="B1368" s="219" t="str">
        <f t="shared" ref="B1368:B1374" si="125">B1367</f>
        <v>초</v>
      </c>
      <c r="C1368" s="209" t="str">
        <f t="shared" ref="C1368:C1374" si="126">C1367</f>
        <v>서대구초등학교</v>
      </c>
      <c r="D1368" s="91">
        <v>2</v>
      </c>
      <c r="E1368" s="94" t="s">
        <v>785</v>
      </c>
      <c r="F1368" s="81">
        <v>2470</v>
      </c>
      <c r="G1368" s="83"/>
      <c r="H1368" s="204"/>
    </row>
    <row r="1369" spans="1:8">
      <c r="A1369" s="229" t="s">
        <v>12</v>
      </c>
      <c r="B1369" s="219" t="str">
        <f t="shared" si="125"/>
        <v>초</v>
      </c>
      <c r="C1369" s="209" t="str">
        <f t="shared" si="126"/>
        <v>서대구초등학교</v>
      </c>
      <c r="D1369" s="91">
        <v>3</v>
      </c>
      <c r="E1369" s="94" t="s">
        <v>2505</v>
      </c>
      <c r="F1369" s="81">
        <v>610</v>
      </c>
      <c r="G1369" s="83"/>
      <c r="H1369" s="204"/>
    </row>
    <row r="1370" spans="1:8">
      <c r="A1370" s="229" t="s">
        <v>12</v>
      </c>
      <c r="B1370" s="219" t="str">
        <f t="shared" si="125"/>
        <v>초</v>
      </c>
      <c r="C1370" s="209" t="str">
        <f t="shared" si="126"/>
        <v>서대구초등학교</v>
      </c>
      <c r="D1370" s="91">
        <v>4</v>
      </c>
      <c r="E1370" s="94" t="s">
        <v>2506</v>
      </c>
      <c r="F1370" s="81">
        <v>1150</v>
      </c>
      <c r="G1370" s="83"/>
      <c r="H1370" s="204"/>
    </row>
    <row r="1371" spans="1:8">
      <c r="A1371" s="229" t="s">
        <v>12</v>
      </c>
      <c r="B1371" s="219" t="str">
        <f t="shared" si="125"/>
        <v>초</v>
      </c>
      <c r="C1371" s="209" t="str">
        <f t="shared" si="126"/>
        <v>서대구초등학교</v>
      </c>
      <c r="D1371" s="91">
        <v>5</v>
      </c>
      <c r="E1371" s="94" t="s">
        <v>1468</v>
      </c>
      <c r="F1371" s="81">
        <v>1340</v>
      </c>
      <c r="G1371" s="83"/>
      <c r="H1371" s="204"/>
    </row>
    <row r="1372" spans="1:8">
      <c r="A1372" s="229" t="s">
        <v>12</v>
      </c>
      <c r="B1372" s="219" t="str">
        <f t="shared" si="125"/>
        <v>초</v>
      </c>
      <c r="C1372" s="209" t="str">
        <f t="shared" si="126"/>
        <v>서대구초등학교</v>
      </c>
      <c r="D1372" s="91">
        <v>6</v>
      </c>
      <c r="E1372" s="94" t="s">
        <v>1440</v>
      </c>
      <c r="F1372" s="81">
        <v>280</v>
      </c>
      <c r="G1372" s="83"/>
      <c r="H1372" s="204"/>
    </row>
    <row r="1373" spans="1:8">
      <c r="A1373" s="229" t="s">
        <v>12</v>
      </c>
      <c r="B1373" s="219" t="str">
        <f t="shared" si="125"/>
        <v>초</v>
      </c>
      <c r="C1373" s="209" t="str">
        <f t="shared" si="126"/>
        <v>서대구초등학교</v>
      </c>
      <c r="D1373" s="91">
        <v>7</v>
      </c>
      <c r="E1373" s="94" t="s">
        <v>2453</v>
      </c>
      <c r="F1373" s="81">
        <v>470</v>
      </c>
      <c r="G1373" s="83"/>
      <c r="H1373" s="204"/>
    </row>
    <row r="1374" spans="1:8" ht="21" thickBot="1">
      <c r="A1374" s="232" t="s">
        <v>12</v>
      </c>
      <c r="B1374" s="222" t="str">
        <f t="shared" si="125"/>
        <v>초</v>
      </c>
      <c r="C1374" s="212" t="str">
        <f t="shared" si="126"/>
        <v>서대구초등학교</v>
      </c>
      <c r="D1374" s="98">
        <v>8</v>
      </c>
      <c r="E1374" s="106" t="s">
        <v>1107</v>
      </c>
      <c r="F1374" s="107">
        <v>190</v>
      </c>
      <c r="G1374" s="108"/>
      <c r="H1374" s="205"/>
    </row>
    <row r="1375" spans="1:8">
      <c r="A1375" s="228" t="s">
        <v>12</v>
      </c>
      <c r="B1375" s="218" t="s">
        <v>10</v>
      </c>
      <c r="C1375" s="208" t="s">
        <v>532</v>
      </c>
      <c r="D1375" s="112">
        <v>1</v>
      </c>
      <c r="E1375" s="113" t="s">
        <v>882</v>
      </c>
      <c r="F1375" s="114">
        <v>340</v>
      </c>
      <c r="G1375" s="115"/>
      <c r="H1375" s="206">
        <f>SUMIF(C:C,"경운중학교",F:F)</f>
        <v>21458</v>
      </c>
    </row>
    <row r="1376" spans="1:8">
      <c r="A1376" s="229" t="s">
        <v>12</v>
      </c>
      <c r="B1376" s="219" t="str">
        <f t="shared" ref="B1376:B1388" si="127">B1375</f>
        <v>중</v>
      </c>
      <c r="C1376" s="209" t="str">
        <f t="shared" ref="C1376:C1388" si="128">C1375</f>
        <v>경운중학교</v>
      </c>
      <c r="D1376" s="91">
        <v>2</v>
      </c>
      <c r="E1376" s="94" t="s">
        <v>1039</v>
      </c>
      <c r="F1376" s="81">
        <v>367</v>
      </c>
      <c r="G1376" s="83"/>
      <c r="H1376" s="204"/>
    </row>
    <row r="1377" spans="1:8">
      <c r="A1377" s="229" t="s">
        <v>12</v>
      </c>
      <c r="B1377" s="219" t="str">
        <f t="shared" si="127"/>
        <v>중</v>
      </c>
      <c r="C1377" s="209" t="str">
        <f t="shared" si="128"/>
        <v>경운중학교</v>
      </c>
      <c r="D1377" s="91">
        <v>3</v>
      </c>
      <c r="E1377" s="94" t="s">
        <v>792</v>
      </c>
      <c r="F1377" s="81">
        <v>256</v>
      </c>
      <c r="G1377" s="83"/>
      <c r="H1377" s="204"/>
    </row>
    <row r="1378" spans="1:8">
      <c r="A1378" s="229" t="s">
        <v>12</v>
      </c>
      <c r="B1378" s="219" t="str">
        <f t="shared" si="127"/>
        <v>중</v>
      </c>
      <c r="C1378" s="209" t="str">
        <f t="shared" si="128"/>
        <v>경운중학교</v>
      </c>
      <c r="D1378" s="91">
        <v>4</v>
      </c>
      <c r="E1378" s="94" t="s">
        <v>816</v>
      </c>
      <c r="F1378" s="81">
        <v>166</v>
      </c>
      <c r="G1378" s="83"/>
      <c r="H1378" s="204"/>
    </row>
    <row r="1379" spans="1:8">
      <c r="A1379" s="229" t="s">
        <v>12</v>
      </c>
      <c r="B1379" s="219" t="str">
        <f t="shared" si="127"/>
        <v>중</v>
      </c>
      <c r="C1379" s="209" t="str">
        <f t="shared" si="128"/>
        <v>경운중학교</v>
      </c>
      <c r="D1379" s="91">
        <v>5</v>
      </c>
      <c r="E1379" s="94" t="s">
        <v>2507</v>
      </c>
      <c r="F1379" s="81">
        <v>23</v>
      </c>
      <c r="G1379" s="83"/>
      <c r="H1379" s="204"/>
    </row>
    <row r="1380" spans="1:8">
      <c r="A1380" s="229" t="s">
        <v>12</v>
      </c>
      <c r="B1380" s="219" t="str">
        <f t="shared" si="127"/>
        <v>중</v>
      </c>
      <c r="C1380" s="209" t="str">
        <f t="shared" si="128"/>
        <v>경운중학교</v>
      </c>
      <c r="D1380" s="91">
        <v>6</v>
      </c>
      <c r="E1380" s="94" t="s">
        <v>945</v>
      </c>
      <c r="F1380" s="81">
        <v>394</v>
      </c>
      <c r="G1380" s="83"/>
      <c r="H1380" s="204"/>
    </row>
    <row r="1381" spans="1:8">
      <c r="A1381" s="229" t="s">
        <v>12</v>
      </c>
      <c r="B1381" s="219" t="str">
        <f t="shared" si="127"/>
        <v>중</v>
      </c>
      <c r="C1381" s="209" t="str">
        <f t="shared" si="128"/>
        <v>경운중학교</v>
      </c>
      <c r="D1381" s="91">
        <v>7</v>
      </c>
      <c r="E1381" s="94" t="s">
        <v>1469</v>
      </c>
      <c r="F1381" s="81">
        <v>721</v>
      </c>
      <c r="G1381" s="83"/>
      <c r="H1381" s="204"/>
    </row>
    <row r="1382" spans="1:8">
      <c r="A1382" s="229" t="s">
        <v>12</v>
      </c>
      <c r="B1382" s="219" t="str">
        <f t="shared" si="127"/>
        <v>중</v>
      </c>
      <c r="C1382" s="209" t="str">
        <f t="shared" si="128"/>
        <v>경운중학교</v>
      </c>
      <c r="D1382" s="91">
        <v>8</v>
      </c>
      <c r="E1382" s="94" t="s">
        <v>784</v>
      </c>
      <c r="F1382" s="81">
        <v>67</v>
      </c>
      <c r="G1382" s="83"/>
      <c r="H1382" s="204"/>
    </row>
    <row r="1383" spans="1:8">
      <c r="A1383" s="229" t="s">
        <v>12</v>
      </c>
      <c r="B1383" s="219" t="str">
        <f t="shared" si="127"/>
        <v>중</v>
      </c>
      <c r="C1383" s="209" t="str">
        <f t="shared" si="128"/>
        <v>경운중학교</v>
      </c>
      <c r="D1383" s="91">
        <v>9</v>
      </c>
      <c r="E1383" s="94" t="s">
        <v>1470</v>
      </c>
      <c r="F1383" s="81">
        <v>205</v>
      </c>
      <c r="G1383" s="83"/>
      <c r="H1383" s="204"/>
    </row>
    <row r="1384" spans="1:8">
      <c r="A1384" s="229" t="s">
        <v>12</v>
      </c>
      <c r="B1384" s="219" t="str">
        <f t="shared" si="127"/>
        <v>중</v>
      </c>
      <c r="C1384" s="209" t="str">
        <f t="shared" si="128"/>
        <v>경운중학교</v>
      </c>
      <c r="D1384" s="91">
        <v>10</v>
      </c>
      <c r="E1384" s="94" t="s">
        <v>1471</v>
      </c>
      <c r="F1384" s="81">
        <v>50</v>
      </c>
      <c r="G1384" s="83"/>
      <c r="H1384" s="204"/>
    </row>
    <row r="1385" spans="1:8">
      <c r="A1385" s="229" t="s">
        <v>12</v>
      </c>
      <c r="B1385" s="219" t="str">
        <f t="shared" si="127"/>
        <v>중</v>
      </c>
      <c r="C1385" s="209" t="str">
        <f t="shared" si="128"/>
        <v>경운중학교</v>
      </c>
      <c r="D1385" s="91">
        <v>11</v>
      </c>
      <c r="E1385" s="94" t="s">
        <v>1472</v>
      </c>
      <c r="F1385" s="81">
        <v>45</v>
      </c>
      <c r="G1385" s="83"/>
      <c r="H1385" s="204"/>
    </row>
    <row r="1386" spans="1:8">
      <c r="A1386" s="229" t="s">
        <v>12</v>
      </c>
      <c r="B1386" s="219" t="str">
        <f t="shared" si="127"/>
        <v>중</v>
      </c>
      <c r="C1386" s="209" t="str">
        <f t="shared" si="128"/>
        <v>경운중학교</v>
      </c>
      <c r="D1386" s="91">
        <v>12</v>
      </c>
      <c r="E1386" s="94" t="s">
        <v>1117</v>
      </c>
      <c r="F1386" s="81">
        <v>174</v>
      </c>
      <c r="G1386" s="83"/>
      <c r="H1386" s="204"/>
    </row>
    <row r="1387" spans="1:8">
      <c r="A1387" s="229" t="s">
        <v>12</v>
      </c>
      <c r="B1387" s="219" t="str">
        <f t="shared" si="127"/>
        <v>중</v>
      </c>
      <c r="C1387" s="209" t="str">
        <f t="shared" si="128"/>
        <v>경운중학교</v>
      </c>
      <c r="D1387" s="91">
        <v>13</v>
      </c>
      <c r="E1387" s="94" t="s">
        <v>1243</v>
      </c>
      <c r="F1387" s="81">
        <v>15000</v>
      </c>
      <c r="G1387" s="83"/>
      <c r="H1387" s="204"/>
    </row>
    <row r="1388" spans="1:8" ht="21" thickBot="1">
      <c r="A1388" s="230" t="s">
        <v>12</v>
      </c>
      <c r="B1388" s="220" t="str">
        <f t="shared" si="127"/>
        <v>중</v>
      </c>
      <c r="C1388" s="210" t="str">
        <f t="shared" si="128"/>
        <v>경운중학교</v>
      </c>
      <c r="D1388" s="102">
        <v>14</v>
      </c>
      <c r="E1388" s="103" t="s">
        <v>1473</v>
      </c>
      <c r="F1388" s="104">
        <v>3650</v>
      </c>
      <c r="G1388" s="105"/>
      <c r="H1388" s="207"/>
    </row>
    <row r="1389" spans="1:8">
      <c r="A1389" s="231" t="s">
        <v>12</v>
      </c>
      <c r="B1389" s="221" t="s">
        <v>10</v>
      </c>
      <c r="C1389" s="211" t="s">
        <v>535</v>
      </c>
      <c r="D1389" s="100">
        <v>1</v>
      </c>
      <c r="E1389" s="109" t="s">
        <v>2508</v>
      </c>
      <c r="F1389" s="110">
        <v>600</v>
      </c>
      <c r="G1389" s="111"/>
      <c r="H1389" s="203">
        <f>SUMIF(C:C,"관음중학교",F:F)</f>
        <v>7800</v>
      </c>
    </row>
    <row r="1390" spans="1:8">
      <c r="A1390" s="229" t="s">
        <v>12</v>
      </c>
      <c r="B1390" s="219" t="str">
        <f t="shared" ref="B1390:B1396" si="129">B1389</f>
        <v>중</v>
      </c>
      <c r="C1390" s="209" t="str">
        <f t="shared" ref="C1390:C1396" si="130">C1389</f>
        <v>관음중학교</v>
      </c>
      <c r="D1390" s="91">
        <v>2</v>
      </c>
      <c r="E1390" s="94" t="s">
        <v>1474</v>
      </c>
      <c r="F1390" s="81">
        <v>900</v>
      </c>
      <c r="G1390" s="83"/>
      <c r="H1390" s="204"/>
    </row>
    <row r="1391" spans="1:8">
      <c r="A1391" s="229" t="s">
        <v>12</v>
      </c>
      <c r="B1391" s="219" t="str">
        <f t="shared" si="129"/>
        <v>중</v>
      </c>
      <c r="C1391" s="209" t="str">
        <f t="shared" si="130"/>
        <v>관음중학교</v>
      </c>
      <c r="D1391" s="91">
        <v>3</v>
      </c>
      <c r="E1391" s="94" t="s">
        <v>1222</v>
      </c>
      <c r="F1391" s="81">
        <v>600</v>
      </c>
      <c r="G1391" s="83"/>
      <c r="H1391" s="204"/>
    </row>
    <row r="1392" spans="1:8">
      <c r="A1392" s="229" t="s">
        <v>12</v>
      </c>
      <c r="B1392" s="219" t="str">
        <f t="shared" si="129"/>
        <v>중</v>
      </c>
      <c r="C1392" s="209" t="str">
        <f t="shared" si="130"/>
        <v>관음중학교</v>
      </c>
      <c r="D1392" s="91">
        <v>4</v>
      </c>
      <c r="E1392" s="94" t="s">
        <v>877</v>
      </c>
      <c r="F1392" s="81">
        <v>500</v>
      </c>
      <c r="G1392" s="83"/>
      <c r="H1392" s="204"/>
    </row>
    <row r="1393" spans="1:8">
      <c r="A1393" s="229" t="s">
        <v>12</v>
      </c>
      <c r="B1393" s="219" t="str">
        <f t="shared" si="129"/>
        <v>중</v>
      </c>
      <c r="C1393" s="209" t="str">
        <f t="shared" si="130"/>
        <v>관음중학교</v>
      </c>
      <c r="D1393" s="91">
        <v>5</v>
      </c>
      <c r="E1393" s="94" t="s">
        <v>1243</v>
      </c>
      <c r="F1393" s="81">
        <v>300</v>
      </c>
      <c r="G1393" s="83"/>
      <c r="H1393" s="204"/>
    </row>
    <row r="1394" spans="1:8">
      <c r="A1394" s="229" t="s">
        <v>12</v>
      </c>
      <c r="B1394" s="219" t="str">
        <f t="shared" si="129"/>
        <v>중</v>
      </c>
      <c r="C1394" s="209" t="str">
        <f t="shared" si="130"/>
        <v>관음중학교</v>
      </c>
      <c r="D1394" s="91">
        <v>6</v>
      </c>
      <c r="E1394" s="94" t="s">
        <v>2509</v>
      </c>
      <c r="F1394" s="81">
        <v>500</v>
      </c>
      <c r="G1394" s="83"/>
      <c r="H1394" s="204"/>
    </row>
    <row r="1395" spans="1:8">
      <c r="A1395" s="229" t="s">
        <v>12</v>
      </c>
      <c r="B1395" s="219" t="str">
        <f t="shared" si="129"/>
        <v>중</v>
      </c>
      <c r="C1395" s="209" t="str">
        <f t="shared" si="130"/>
        <v>관음중학교</v>
      </c>
      <c r="D1395" s="91">
        <v>7</v>
      </c>
      <c r="E1395" s="94" t="s">
        <v>1339</v>
      </c>
      <c r="F1395" s="81">
        <v>2900</v>
      </c>
      <c r="G1395" s="83"/>
      <c r="H1395" s="204"/>
    </row>
    <row r="1396" spans="1:8" ht="21" thickBot="1">
      <c r="A1396" s="232" t="s">
        <v>12</v>
      </c>
      <c r="B1396" s="222" t="str">
        <f t="shared" si="129"/>
        <v>중</v>
      </c>
      <c r="C1396" s="212" t="str">
        <f t="shared" si="130"/>
        <v>관음중학교</v>
      </c>
      <c r="D1396" s="98">
        <v>8</v>
      </c>
      <c r="E1396" s="106" t="s">
        <v>801</v>
      </c>
      <c r="F1396" s="107">
        <v>1500</v>
      </c>
      <c r="G1396" s="108"/>
      <c r="H1396" s="205"/>
    </row>
    <row r="1397" spans="1:8">
      <c r="A1397" s="228" t="s">
        <v>12</v>
      </c>
      <c r="B1397" s="218" t="s">
        <v>10</v>
      </c>
      <c r="C1397" s="208" t="s">
        <v>538</v>
      </c>
      <c r="D1397" s="112">
        <v>1</v>
      </c>
      <c r="E1397" s="113" t="s">
        <v>2510</v>
      </c>
      <c r="F1397" s="114">
        <v>222</v>
      </c>
      <c r="G1397" s="115"/>
      <c r="H1397" s="206">
        <f>SUMIF(C:C,"관천중학교",F:F)</f>
        <v>1733</v>
      </c>
    </row>
    <row r="1398" spans="1:8">
      <c r="A1398" s="229" t="s">
        <v>12</v>
      </c>
      <c r="B1398" s="219" t="str">
        <f t="shared" ref="B1398:B1404" si="131">B1397</f>
        <v>중</v>
      </c>
      <c r="C1398" s="209" t="str">
        <f t="shared" ref="C1398:C1404" si="132">C1397</f>
        <v>관천중학교</v>
      </c>
      <c r="D1398" s="91">
        <v>2</v>
      </c>
      <c r="E1398" s="94" t="s">
        <v>2511</v>
      </c>
      <c r="F1398" s="81">
        <v>207</v>
      </c>
      <c r="G1398" s="83"/>
      <c r="H1398" s="204"/>
    </row>
    <row r="1399" spans="1:8">
      <c r="A1399" s="229" t="s">
        <v>12</v>
      </c>
      <c r="B1399" s="219" t="str">
        <f t="shared" si="131"/>
        <v>중</v>
      </c>
      <c r="C1399" s="209" t="str">
        <f t="shared" si="132"/>
        <v>관천중학교</v>
      </c>
      <c r="D1399" s="91">
        <v>3</v>
      </c>
      <c r="E1399" s="94" t="s">
        <v>2512</v>
      </c>
      <c r="F1399" s="81">
        <v>131</v>
      </c>
      <c r="G1399" s="83"/>
      <c r="H1399" s="204"/>
    </row>
    <row r="1400" spans="1:8">
      <c r="A1400" s="229" t="s">
        <v>12</v>
      </c>
      <c r="B1400" s="219" t="str">
        <f t="shared" si="131"/>
        <v>중</v>
      </c>
      <c r="C1400" s="209" t="str">
        <f t="shared" si="132"/>
        <v>관천중학교</v>
      </c>
      <c r="D1400" s="91">
        <v>4</v>
      </c>
      <c r="E1400" s="94" t="s">
        <v>1072</v>
      </c>
      <c r="F1400" s="81">
        <v>99</v>
      </c>
      <c r="G1400" s="83"/>
      <c r="H1400" s="204"/>
    </row>
    <row r="1401" spans="1:8">
      <c r="A1401" s="229" t="s">
        <v>12</v>
      </c>
      <c r="B1401" s="219" t="str">
        <f t="shared" si="131"/>
        <v>중</v>
      </c>
      <c r="C1401" s="209" t="str">
        <f t="shared" si="132"/>
        <v>관천중학교</v>
      </c>
      <c r="D1401" s="91">
        <v>5</v>
      </c>
      <c r="E1401" s="94" t="s">
        <v>1310</v>
      </c>
      <c r="F1401" s="81">
        <v>291</v>
      </c>
      <c r="G1401" s="83"/>
      <c r="H1401" s="204"/>
    </row>
    <row r="1402" spans="1:8">
      <c r="A1402" s="229" t="s">
        <v>12</v>
      </c>
      <c r="B1402" s="219" t="str">
        <f t="shared" si="131"/>
        <v>중</v>
      </c>
      <c r="C1402" s="209" t="str">
        <f t="shared" si="132"/>
        <v>관천중학교</v>
      </c>
      <c r="D1402" s="91">
        <v>6</v>
      </c>
      <c r="E1402" s="94" t="s">
        <v>785</v>
      </c>
      <c r="F1402" s="81">
        <v>213</v>
      </c>
      <c r="G1402" s="83"/>
      <c r="H1402" s="204"/>
    </row>
    <row r="1403" spans="1:8">
      <c r="A1403" s="229" t="s">
        <v>12</v>
      </c>
      <c r="B1403" s="219" t="str">
        <f t="shared" si="131"/>
        <v>중</v>
      </c>
      <c r="C1403" s="209" t="str">
        <f t="shared" si="132"/>
        <v>관천중학교</v>
      </c>
      <c r="D1403" s="91">
        <v>7</v>
      </c>
      <c r="E1403" s="94" t="s">
        <v>775</v>
      </c>
      <c r="F1403" s="81">
        <v>225</v>
      </c>
      <c r="G1403" s="83"/>
      <c r="H1403" s="204"/>
    </row>
    <row r="1404" spans="1:8" ht="21" thickBot="1">
      <c r="A1404" s="230" t="s">
        <v>12</v>
      </c>
      <c r="B1404" s="220" t="str">
        <f t="shared" si="131"/>
        <v>중</v>
      </c>
      <c r="C1404" s="210" t="str">
        <f t="shared" si="132"/>
        <v>관천중학교</v>
      </c>
      <c r="D1404" s="102">
        <v>8</v>
      </c>
      <c r="E1404" s="103" t="s">
        <v>1475</v>
      </c>
      <c r="F1404" s="104">
        <v>345</v>
      </c>
      <c r="G1404" s="105"/>
      <c r="H1404" s="207"/>
    </row>
    <row r="1405" spans="1:8">
      <c r="A1405" s="231" t="s">
        <v>12</v>
      </c>
      <c r="B1405" s="221" t="s">
        <v>10</v>
      </c>
      <c r="C1405" s="211" t="s">
        <v>541</v>
      </c>
      <c r="D1405" s="100">
        <v>1</v>
      </c>
      <c r="E1405" s="109" t="s">
        <v>1070</v>
      </c>
      <c r="F1405" s="110">
        <v>1100</v>
      </c>
      <c r="G1405" s="111"/>
      <c r="H1405" s="203">
        <f>SUMIF(C:C,"구암중학교",F:F)</f>
        <v>26310</v>
      </c>
    </row>
    <row r="1406" spans="1:8">
      <c r="A1406" s="229" t="s">
        <v>12</v>
      </c>
      <c r="B1406" s="219" t="str">
        <f t="shared" ref="B1406:B1439" si="133">B1405</f>
        <v>중</v>
      </c>
      <c r="C1406" s="209" t="str">
        <f t="shared" ref="C1406:C1439" si="134">C1405</f>
        <v>구암중학교</v>
      </c>
      <c r="D1406" s="91">
        <v>2</v>
      </c>
      <c r="E1406" s="94" t="s">
        <v>789</v>
      </c>
      <c r="F1406" s="81">
        <v>150</v>
      </c>
      <c r="G1406" s="83"/>
      <c r="H1406" s="204"/>
    </row>
    <row r="1407" spans="1:8">
      <c r="A1407" s="229" t="s">
        <v>12</v>
      </c>
      <c r="B1407" s="219" t="str">
        <f t="shared" si="133"/>
        <v>중</v>
      </c>
      <c r="C1407" s="209" t="str">
        <f t="shared" si="134"/>
        <v>구암중학교</v>
      </c>
      <c r="D1407" s="91">
        <v>3</v>
      </c>
      <c r="E1407" s="94" t="s">
        <v>779</v>
      </c>
      <c r="F1407" s="81">
        <v>1090</v>
      </c>
      <c r="G1407" s="83"/>
      <c r="H1407" s="204"/>
    </row>
    <row r="1408" spans="1:8">
      <c r="A1408" s="229" t="s">
        <v>12</v>
      </c>
      <c r="B1408" s="219" t="str">
        <f t="shared" si="133"/>
        <v>중</v>
      </c>
      <c r="C1408" s="209" t="str">
        <f t="shared" si="134"/>
        <v>구암중학교</v>
      </c>
      <c r="D1408" s="91">
        <v>4</v>
      </c>
      <c r="E1408" s="94" t="s">
        <v>774</v>
      </c>
      <c r="F1408" s="81">
        <v>2590</v>
      </c>
      <c r="G1408" s="83"/>
      <c r="H1408" s="204"/>
    </row>
    <row r="1409" spans="1:8">
      <c r="A1409" s="229" t="s">
        <v>12</v>
      </c>
      <c r="B1409" s="219" t="str">
        <f t="shared" si="133"/>
        <v>중</v>
      </c>
      <c r="C1409" s="209" t="str">
        <f t="shared" si="134"/>
        <v>구암중학교</v>
      </c>
      <c r="D1409" s="91">
        <v>5</v>
      </c>
      <c r="E1409" s="94" t="s">
        <v>1419</v>
      </c>
      <c r="F1409" s="81">
        <v>800</v>
      </c>
      <c r="G1409" s="83"/>
      <c r="H1409" s="204"/>
    </row>
    <row r="1410" spans="1:8">
      <c r="A1410" s="229" t="s">
        <v>12</v>
      </c>
      <c r="B1410" s="219" t="str">
        <f t="shared" si="133"/>
        <v>중</v>
      </c>
      <c r="C1410" s="209" t="str">
        <f t="shared" si="134"/>
        <v>구암중학교</v>
      </c>
      <c r="D1410" s="91">
        <v>6</v>
      </c>
      <c r="E1410" s="94" t="s">
        <v>1371</v>
      </c>
      <c r="F1410" s="81">
        <v>760</v>
      </c>
      <c r="G1410" s="83"/>
      <c r="H1410" s="204"/>
    </row>
    <row r="1411" spans="1:8">
      <c r="A1411" s="229" t="s">
        <v>12</v>
      </c>
      <c r="B1411" s="219" t="str">
        <f t="shared" si="133"/>
        <v>중</v>
      </c>
      <c r="C1411" s="209" t="str">
        <f t="shared" si="134"/>
        <v>구암중학교</v>
      </c>
      <c r="D1411" s="91">
        <v>7</v>
      </c>
      <c r="E1411" s="94" t="s">
        <v>893</v>
      </c>
      <c r="F1411" s="81">
        <v>220</v>
      </c>
      <c r="G1411" s="83"/>
      <c r="H1411" s="204"/>
    </row>
    <row r="1412" spans="1:8">
      <c r="A1412" s="229" t="s">
        <v>12</v>
      </c>
      <c r="B1412" s="219" t="str">
        <f t="shared" si="133"/>
        <v>중</v>
      </c>
      <c r="C1412" s="209" t="str">
        <f t="shared" si="134"/>
        <v>구암중학교</v>
      </c>
      <c r="D1412" s="91">
        <v>8</v>
      </c>
      <c r="E1412" s="94" t="s">
        <v>1412</v>
      </c>
      <c r="F1412" s="81">
        <v>130</v>
      </c>
      <c r="G1412" s="83"/>
      <c r="H1412" s="204"/>
    </row>
    <row r="1413" spans="1:8">
      <c r="A1413" s="229" t="s">
        <v>12</v>
      </c>
      <c r="B1413" s="219" t="str">
        <f t="shared" si="133"/>
        <v>중</v>
      </c>
      <c r="C1413" s="209" t="str">
        <f t="shared" si="134"/>
        <v>구암중학교</v>
      </c>
      <c r="D1413" s="91">
        <v>9</v>
      </c>
      <c r="E1413" s="94" t="s">
        <v>1476</v>
      </c>
      <c r="F1413" s="81">
        <v>380</v>
      </c>
      <c r="G1413" s="83"/>
      <c r="H1413" s="204"/>
    </row>
    <row r="1414" spans="1:8">
      <c r="A1414" s="229" t="s">
        <v>12</v>
      </c>
      <c r="B1414" s="219" t="str">
        <f t="shared" si="133"/>
        <v>중</v>
      </c>
      <c r="C1414" s="209" t="str">
        <f t="shared" si="134"/>
        <v>구암중학교</v>
      </c>
      <c r="D1414" s="91">
        <v>10</v>
      </c>
      <c r="E1414" s="94" t="s">
        <v>776</v>
      </c>
      <c r="F1414" s="81">
        <v>600</v>
      </c>
      <c r="G1414" s="83"/>
      <c r="H1414" s="204"/>
    </row>
    <row r="1415" spans="1:8">
      <c r="A1415" s="229" t="s">
        <v>12</v>
      </c>
      <c r="B1415" s="219" t="str">
        <f t="shared" si="133"/>
        <v>중</v>
      </c>
      <c r="C1415" s="209" t="str">
        <f t="shared" si="134"/>
        <v>구암중학교</v>
      </c>
      <c r="D1415" s="91">
        <v>11</v>
      </c>
      <c r="E1415" s="94" t="s">
        <v>803</v>
      </c>
      <c r="F1415" s="81">
        <v>1540</v>
      </c>
      <c r="G1415" s="83"/>
      <c r="H1415" s="204"/>
    </row>
    <row r="1416" spans="1:8">
      <c r="A1416" s="229" t="s">
        <v>12</v>
      </c>
      <c r="B1416" s="219" t="str">
        <f t="shared" si="133"/>
        <v>중</v>
      </c>
      <c r="C1416" s="209" t="str">
        <f t="shared" si="134"/>
        <v>구암중학교</v>
      </c>
      <c r="D1416" s="91">
        <v>12</v>
      </c>
      <c r="E1416" s="94" t="s">
        <v>2425</v>
      </c>
      <c r="F1416" s="81">
        <v>1000</v>
      </c>
      <c r="G1416" s="83"/>
      <c r="H1416" s="204"/>
    </row>
    <row r="1417" spans="1:8">
      <c r="A1417" s="229" t="s">
        <v>12</v>
      </c>
      <c r="B1417" s="219" t="str">
        <f t="shared" si="133"/>
        <v>중</v>
      </c>
      <c r="C1417" s="209" t="str">
        <f t="shared" si="134"/>
        <v>구암중학교</v>
      </c>
      <c r="D1417" s="91">
        <v>13</v>
      </c>
      <c r="E1417" s="94" t="s">
        <v>1047</v>
      </c>
      <c r="F1417" s="81">
        <v>130</v>
      </c>
      <c r="G1417" s="83"/>
      <c r="H1417" s="204"/>
    </row>
    <row r="1418" spans="1:8">
      <c r="A1418" s="229" t="s">
        <v>12</v>
      </c>
      <c r="B1418" s="219" t="str">
        <f t="shared" si="133"/>
        <v>중</v>
      </c>
      <c r="C1418" s="209" t="str">
        <f t="shared" si="134"/>
        <v>구암중학교</v>
      </c>
      <c r="D1418" s="91">
        <v>14</v>
      </c>
      <c r="E1418" s="94" t="s">
        <v>1477</v>
      </c>
      <c r="F1418" s="81">
        <v>910</v>
      </c>
      <c r="G1418" s="83"/>
      <c r="H1418" s="204"/>
    </row>
    <row r="1419" spans="1:8">
      <c r="A1419" s="229" t="s">
        <v>12</v>
      </c>
      <c r="B1419" s="219" t="str">
        <f t="shared" si="133"/>
        <v>중</v>
      </c>
      <c r="C1419" s="209" t="str">
        <f t="shared" si="134"/>
        <v>구암중학교</v>
      </c>
      <c r="D1419" s="91">
        <v>15</v>
      </c>
      <c r="E1419" s="94" t="s">
        <v>1211</v>
      </c>
      <c r="F1419" s="81">
        <v>270</v>
      </c>
      <c r="G1419" s="83"/>
      <c r="H1419" s="204"/>
    </row>
    <row r="1420" spans="1:8">
      <c r="A1420" s="229" t="s">
        <v>12</v>
      </c>
      <c r="B1420" s="219" t="str">
        <f t="shared" si="133"/>
        <v>중</v>
      </c>
      <c r="C1420" s="209" t="str">
        <f t="shared" si="134"/>
        <v>구암중학교</v>
      </c>
      <c r="D1420" s="91">
        <v>16</v>
      </c>
      <c r="E1420" s="94" t="s">
        <v>1478</v>
      </c>
      <c r="F1420" s="81">
        <v>160</v>
      </c>
      <c r="G1420" s="83"/>
      <c r="H1420" s="204"/>
    </row>
    <row r="1421" spans="1:8">
      <c r="A1421" s="229" t="s">
        <v>12</v>
      </c>
      <c r="B1421" s="219" t="str">
        <f t="shared" si="133"/>
        <v>중</v>
      </c>
      <c r="C1421" s="209" t="str">
        <f t="shared" si="134"/>
        <v>구암중학교</v>
      </c>
      <c r="D1421" s="91">
        <v>17</v>
      </c>
      <c r="E1421" s="94" t="s">
        <v>2513</v>
      </c>
      <c r="F1421" s="81">
        <v>1370</v>
      </c>
      <c r="G1421" s="83"/>
      <c r="H1421" s="204"/>
    </row>
    <row r="1422" spans="1:8">
      <c r="A1422" s="229" t="s">
        <v>12</v>
      </c>
      <c r="B1422" s="219" t="str">
        <f t="shared" si="133"/>
        <v>중</v>
      </c>
      <c r="C1422" s="209" t="str">
        <f t="shared" si="134"/>
        <v>구암중학교</v>
      </c>
      <c r="D1422" s="91">
        <v>18</v>
      </c>
      <c r="E1422" s="94" t="s">
        <v>1479</v>
      </c>
      <c r="F1422" s="81">
        <v>220</v>
      </c>
      <c r="G1422" s="83"/>
      <c r="H1422" s="204"/>
    </row>
    <row r="1423" spans="1:8">
      <c r="A1423" s="229" t="s">
        <v>12</v>
      </c>
      <c r="B1423" s="219" t="str">
        <f t="shared" si="133"/>
        <v>중</v>
      </c>
      <c r="C1423" s="209" t="str">
        <f t="shared" si="134"/>
        <v>구암중학교</v>
      </c>
      <c r="D1423" s="91">
        <v>19</v>
      </c>
      <c r="E1423" s="94" t="s">
        <v>1421</v>
      </c>
      <c r="F1423" s="81">
        <v>1340</v>
      </c>
      <c r="G1423" s="83"/>
      <c r="H1423" s="204"/>
    </row>
    <row r="1424" spans="1:8">
      <c r="A1424" s="229" t="s">
        <v>12</v>
      </c>
      <c r="B1424" s="219" t="str">
        <f t="shared" si="133"/>
        <v>중</v>
      </c>
      <c r="C1424" s="209" t="str">
        <f t="shared" si="134"/>
        <v>구암중학교</v>
      </c>
      <c r="D1424" s="91">
        <v>20</v>
      </c>
      <c r="E1424" s="94" t="s">
        <v>1210</v>
      </c>
      <c r="F1424" s="81">
        <v>700</v>
      </c>
      <c r="G1424" s="83"/>
      <c r="H1424" s="204"/>
    </row>
    <row r="1425" spans="1:8">
      <c r="A1425" s="229" t="s">
        <v>12</v>
      </c>
      <c r="B1425" s="219" t="str">
        <f t="shared" si="133"/>
        <v>중</v>
      </c>
      <c r="C1425" s="209" t="str">
        <f t="shared" si="134"/>
        <v>구암중학교</v>
      </c>
      <c r="D1425" s="91">
        <v>21</v>
      </c>
      <c r="E1425" s="94" t="s">
        <v>882</v>
      </c>
      <c r="F1425" s="81">
        <v>600</v>
      </c>
      <c r="G1425" s="83"/>
      <c r="H1425" s="204"/>
    </row>
    <row r="1426" spans="1:8">
      <c r="A1426" s="229" t="s">
        <v>12</v>
      </c>
      <c r="B1426" s="219" t="str">
        <f t="shared" si="133"/>
        <v>중</v>
      </c>
      <c r="C1426" s="209" t="str">
        <f t="shared" si="134"/>
        <v>구암중학교</v>
      </c>
      <c r="D1426" s="91">
        <v>22</v>
      </c>
      <c r="E1426" s="94" t="s">
        <v>818</v>
      </c>
      <c r="F1426" s="81">
        <v>700</v>
      </c>
      <c r="G1426" s="83"/>
      <c r="H1426" s="204"/>
    </row>
    <row r="1427" spans="1:8">
      <c r="A1427" s="229" t="s">
        <v>12</v>
      </c>
      <c r="B1427" s="219" t="str">
        <f t="shared" si="133"/>
        <v>중</v>
      </c>
      <c r="C1427" s="209" t="str">
        <f t="shared" si="134"/>
        <v>구암중학교</v>
      </c>
      <c r="D1427" s="91">
        <v>23</v>
      </c>
      <c r="E1427" s="94" t="s">
        <v>1236</v>
      </c>
      <c r="F1427" s="81">
        <v>700</v>
      </c>
      <c r="G1427" s="83"/>
      <c r="H1427" s="204"/>
    </row>
    <row r="1428" spans="1:8">
      <c r="A1428" s="229" t="s">
        <v>12</v>
      </c>
      <c r="B1428" s="219" t="str">
        <f t="shared" si="133"/>
        <v>중</v>
      </c>
      <c r="C1428" s="209" t="str">
        <f t="shared" si="134"/>
        <v>구암중학교</v>
      </c>
      <c r="D1428" s="91">
        <v>24</v>
      </c>
      <c r="E1428" s="94" t="s">
        <v>796</v>
      </c>
      <c r="F1428" s="81">
        <v>180</v>
      </c>
      <c r="G1428" s="83"/>
      <c r="H1428" s="204"/>
    </row>
    <row r="1429" spans="1:8">
      <c r="A1429" s="229" t="s">
        <v>12</v>
      </c>
      <c r="B1429" s="219" t="str">
        <f t="shared" si="133"/>
        <v>중</v>
      </c>
      <c r="C1429" s="209" t="str">
        <f t="shared" si="134"/>
        <v>구암중학교</v>
      </c>
      <c r="D1429" s="91">
        <v>25</v>
      </c>
      <c r="E1429" s="94" t="s">
        <v>2335</v>
      </c>
      <c r="F1429" s="81">
        <v>580</v>
      </c>
      <c r="G1429" s="83"/>
      <c r="H1429" s="204"/>
    </row>
    <row r="1430" spans="1:8">
      <c r="A1430" s="229" t="s">
        <v>12</v>
      </c>
      <c r="B1430" s="219" t="str">
        <f t="shared" si="133"/>
        <v>중</v>
      </c>
      <c r="C1430" s="209" t="str">
        <f t="shared" si="134"/>
        <v>구암중학교</v>
      </c>
      <c r="D1430" s="91">
        <v>26</v>
      </c>
      <c r="E1430" s="94" t="s">
        <v>778</v>
      </c>
      <c r="F1430" s="81">
        <v>1250</v>
      </c>
      <c r="G1430" s="83"/>
      <c r="H1430" s="204"/>
    </row>
    <row r="1431" spans="1:8">
      <c r="A1431" s="229" t="s">
        <v>12</v>
      </c>
      <c r="B1431" s="219" t="str">
        <f t="shared" si="133"/>
        <v>중</v>
      </c>
      <c r="C1431" s="209" t="str">
        <f t="shared" si="134"/>
        <v>구암중학교</v>
      </c>
      <c r="D1431" s="91">
        <v>27</v>
      </c>
      <c r="E1431" s="94" t="s">
        <v>877</v>
      </c>
      <c r="F1431" s="81">
        <v>2400</v>
      </c>
      <c r="G1431" s="83"/>
      <c r="H1431" s="204"/>
    </row>
    <row r="1432" spans="1:8">
      <c r="A1432" s="229" t="s">
        <v>12</v>
      </c>
      <c r="B1432" s="219" t="str">
        <f t="shared" si="133"/>
        <v>중</v>
      </c>
      <c r="C1432" s="209" t="str">
        <f t="shared" si="134"/>
        <v>구암중학교</v>
      </c>
      <c r="D1432" s="91">
        <v>28</v>
      </c>
      <c r="E1432" s="94" t="s">
        <v>785</v>
      </c>
      <c r="F1432" s="81">
        <v>1250</v>
      </c>
      <c r="G1432" s="83"/>
      <c r="H1432" s="204"/>
    </row>
    <row r="1433" spans="1:8">
      <c r="A1433" s="229" t="s">
        <v>12</v>
      </c>
      <c r="B1433" s="219" t="str">
        <f t="shared" si="133"/>
        <v>중</v>
      </c>
      <c r="C1433" s="209" t="str">
        <f t="shared" si="134"/>
        <v>구암중학교</v>
      </c>
      <c r="D1433" s="91">
        <v>29</v>
      </c>
      <c r="E1433" s="94" t="s">
        <v>837</v>
      </c>
      <c r="F1433" s="81">
        <v>380</v>
      </c>
      <c r="G1433" s="83"/>
      <c r="H1433" s="204"/>
    </row>
    <row r="1434" spans="1:8">
      <c r="A1434" s="229" t="s">
        <v>12</v>
      </c>
      <c r="B1434" s="219" t="str">
        <f t="shared" si="133"/>
        <v>중</v>
      </c>
      <c r="C1434" s="209" t="str">
        <f t="shared" si="134"/>
        <v>구암중학교</v>
      </c>
      <c r="D1434" s="91">
        <v>30</v>
      </c>
      <c r="E1434" s="94" t="s">
        <v>780</v>
      </c>
      <c r="F1434" s="81">
        <v>600</v>
      </c>
      <c r="G1434" s="83"/>
      <c r="H1434" s="204"/>
    </row>
    <row r="1435" spans="1:8">
      <c r="A1435" s="229" t="s">
        <v>12</v>
      </c>
      <c r="B1435" s="219" t="str">
        <f t="shared" si="133"/>
        <v>중</v>
      </c>
      <c r="C1435" s="209" t="str">
        <f t="shared" si="134"/>
        <v>구암중학교</v>
      </c>
      <c r="D1435" s="91">
        <v>31</v>
      </c>
      <c r="E1435" s="94" t="s">
        <v>777</v>
      </c>
      <c r="F1435" s="81">
        <v>300</v>
      </c>
      <c r="G1435" s="83"/>
      <c r="H1435" s="204"/>
    </row>
    <row r="1436" spans="1:8">
      <c r="A1436" s="229" t="s">
        <v>12</v>
      </c>
      <c r="B1436" s="219" t="str">
        <f t="shared" si="133"/>
        <v>중</v>
      </c>
      <c r="C1436" s="209" t="str">
        <f t="shared" si="134"/>
        <v>구암중학교</v>
      </c>
      <c r="D1436" s="91">
        <v>32</v>
      </c>
      <c r="E1436" s="94" t="s">
        <v>781</v>
      </c>
      <c r="F1436" s="81">
        <v>600</v>
      </c>
      <c r="G1436" s="83"/>
      <c r="H1436" s="204"/>
    </row>
    <row r="1437" spans="1:8">
      <c r="A1437" s="229" t="s">
        <v>12</v>
      </c>
      <c r="B1437" s="219" t="str">
        <f t="shared" si="133"/>
        <v>중</v>
      </c>
      <c r="C1437" s="209" t="str">
        <f t="shared" si="134"/>
        <v>구암중학교</v>
      </c>
      <c r="D1437" s="91">
        <v>33</v>
      </c>
      <c r="E1437" s="94" t="s">
        <v>1258</v>
      </c>
      <c r="F1437" s="81">
        <v>680</v>
      </c>
      <c r="G1437" s="83"/>
      <c r="H1437" s="204"/>
    </row>
    <row r="1438" spans="1:8">
      <c r="A1438" s="229" t="s">
        <v>12</v>
      </c>
      <c r="B1438" s="219" t="str">
        <f t="shared" si="133"/>
        <v>중</v>
      </c>
      <c r="C1438" s="209" t="str">
        <f t="shared" si="134"/>
        <v>구암중학교</v>
      </c>
      <c r="D1438" s="91">
        <v>34</v>
      </c>
      <c r="E1438" s="94" t="s">
        <v>775</v>
      </c>
      <c r="F1438" s="81">
        <v>300</v>
      </c>
      <c r="G1438" s="83"/>
      <c r="H1438" s="204"/>
    </row>
    <row r="1439" spans="1:8" ht="21" thickBot="1">
      <c r="A1439" s="232" t="s">
        <v>12</v>
      </c>
      <c r="B1439" s="222" t="str">
        <f t="shared" si="133"/>
        <v>중</v>
      </c>
      <c r="C1439" s="212" t="str">
        <f t="shared" si="134"/>
        <v>구암중학교</v>
      </c>
      <c r="D1439" s="98">
        <v>35</v>
      </c>
      <c r="E1439" s="106" t="s">
        <v>773</v>
      </c>
      <c r="F1439" s="107">
        <v>330</v>
      </c>
      <c r="G1439" s="108"/>
      <c r="H1439" s="205"/>
    </row>
    <row r="1440" spans="1:8">
      <c r="A1440" s="228" t="s">
        <v>12</v>
      </c>
      <c r="B1440" s="218" t="s">
        <v>10</v>
      </c>
      <c r="C1440" s="208" t="s">
        <v>544</v>
      </c>
      <c r="D1440" s="112">
        <v>1</v>
      </c>
      <c r="E1440" s="113" t="s">
        <v>2514</v>
      </c>
      <c r="F1440" s="114">
        <v>4600</v>
      </c>
      <c r="G1440" s="115"/>
      <c r="H1440" s="206">
        <f>SUMIF(C:C,"대구일중학교",F:F)</f>
        <v>19700</v>
      </c>
    </row>
    <row r="1441" spans="1:8">
      <c r="A1441" s="229" t="s">
        <v>12</v>
      </c>
      <c r="B1441" s="219" t="str">
        <f t="shared" ref="B1441:B1460" si="135">B1440</f>
        <v>중</v>
      </c>
      <c r="C1441" s="209" t="str">
        <f t="shared" ref="C1441:C1460" si="136">C1440</f>
        <v>대구일중학교</v>
      </c>
      <c r="D1441" s="91">
        <v>2</v>
      </c>
      <c r="E1441" s="94" t="s">
        <v>1347</v>
      </c>
      <c r="F1441" s="81">
        <v>530</v>
      </c>
      <c r="G1441" s="83"/>
      <c r="H1441" s="204"/>
    </row>
    <row r="1442" spans="1:8">
      <c r="A1442" s="229" t="s">
        <v>12</v>
      </c>
      <c r="B1442" s="219" t="str">
        <f t="shared" si="135"/>
        <v>중</v>
      </c>
      <c r="C1442" s="209" t="str">
        <f t="shared" si="136"/>
        <v>대구일중학교</v>
      </c>
      <c r="D1442" s="91">
        <v>3</v>
      </c>
      <c r="E1442" s="94" t="s">
        <v>871</v>
      </c>
      <c r="F1442" s="81">
        <v>200</v>
      </c>
      <c r="G1442" s="83"/>
      <c r="H1442" s="204"/>
    </row>
    <row r="1443" spans="1:8">
      <c r="A1443" s="229" t="s">
        <v>12</v>
      </c>
      <c r="B1443" s="219" t="str">
        <f t="shared" si="135"/>
        <v>중</v>
      </c>
      <c r="C1443" s="209" t="str">
        <f t="shared" si="136"/>
        <v>대구일중학교</v>
      </c>
      <c r="D1443" s="91">
        <v>4</v>
      </c>
      <c r="E1443" s="94" t="s">
        <v>1400</v>
      </c>
      <c r="F1443" s="81">
        <v>830</v>
      </c>
      <c r="G1443" s="83"/>
      <c r="H1443" s="204"/>
    </row>
    <row r="1444" spans="1:8">
      <c r="A1444" s="229" t="s">
        <v>12</v>
      </c>
      <c r="B1444" s="219" t="str">
        <f t="shared" si="135"/>
        <v>중</v>
      </c>
      <c r="C1444" s="209" t="str">
        <f t="shared" si="136"/>
        <v>대구일중학교</v>
      </c>
      <c r="D1444" s="91">
        <v>5</v>
      </c>
      <c r="E1444" s="94" t="s">
        <v>775</v>
      </c>
      <c r="F1444" s="81">
        <v>900</v>
      </c>
      <c r="G1444" s="83"/>
      <c r="H1444" s="204"/>
    </row>
    <row r="1445" spans="1:8">
      <c r="A1445" s="229" t="s">
        <v>12</v>
      </c>
      <c r="B1445" s="219" t="str">
        <f t="shared" si="135"/>
        <v>중</v>
      </c>
      <c r="C1445" s="209" t="str">
        <f t="shared" si="136"/>
        <v>대구일중학교</v>
      </c>
      <c r="D1445" s="91">
        <v>6</v>
      </c>
      <c r="E1445" s="94" t="s">
        <v>819</v>
      </c>
      <c r="F1445" s="81">
        <v>550</v>
      </c>
      <c r="G1445" s="83"/>
      <c r="H1445" s="204"/>
    </row>
    <row r="1446" spans="1:8">
      <c r="A1446" s="229" t="s">
        <v>12</v>
      </c>
      <c r="B1446" s="219" t="str">
        <f t="shared" si="135"/>
        <v>중</v>
      </c>
      <c r="C1446" s="209" t="str">
        <f t="shared" si="136"/>
        <v>대구일중학교</v>
      </c>
      <c r="D1446" s="91">
        <v>7</v>
      </c>
      <c r="E1446" s="94" t="s">
        <v>1480</v>
      </c>
      <c r="F1446" s="81">
        <v>600</v>
      </c>
      <c r="G1446" s="83"/>
      <c r="H1446" s="204"/>
    </row>
    <row r="1447" spans="1:8">
      <c r="A1447" s="229" t="s">
        <v>12</v>
      </c>
      <c r="B1447" s="219" t="str">
        <f t="shared" si="135"/>
        <v>중</v>
      </c>
      <c r="C1447" s="209" t="str">
        <f t="shared" si="136"/>
        <v>대구일중학교</v>
      </c>
      <c r="D1447" s="91">
        <v>8</v>
      </c>
      <c r="E1447" s="94" t="s">
        <v>1481</v>
      </c>
      <c r="F1447" s="81">
        <v>560</v>
      </c>
      <c r="G1447" s="83"/>
      <c r="H1447" s="204"/>
    </row>
    <row r="1448" spans="1:8">
      <c r="A1448" s="229" t="s">
        <v>12</v>
      </c>
      <c r="B1448" s="219" t="str">
        <f t="shared" si="135"/>
        <v>중</v>
      </c>
      <c r="C1448" s="209" t="str">
        <f t="shared" si="136"/>
        <v>대구일중학교</v>
      </c>
      <c r="D1448" s="91">
        <v>9</v>
      </c>
      <c r="E1448" s="94" t="s">
        <v>823</v>
      </c>
      <c r="F1448" s="81">
        <v>2300</v>
      </c>
      <c r="G1448" s="83"/>
      <c r="H1448" s="204"/>
    </row>
    <row r="1449" spans="1:8">
      <c r="A1449" s="229" t="s">
        <v>12</v>
      </c>
      <c r="B1449" s="219" t="str">
        <f t="shared" si="135"/>
        <v>중</v>
      </c>
      <c r="C1449" s="209" t="str">
        <f t="shared" si="136"/>
        <v>대구일중학교</v>
      </c>
      <c r="D1449" s="91">
        <v>10</v>
      </c>
      <c r="E1449" s="94" t="s">
        <v>781</v>
      </c>
      <c r="F1449" s="81">
        <v>450</v>
      </c>
      <c r="G1449" s="83"/>
      <c r="H1449" s="204"/>
    </row>
    <row r="1450" spans="1:8">
      <c r="A1450" s="229" t="s">
        <v>12</v>
      </c>
      <c r="B1450" s="219" t="str">
        <f t="shared" si="135"/>
        <v>중</v>
      </c>
      <c r="C1450" s="209" t="str">
        <f t="shared" si="136"/>
        <v>대구일중학교</v>
      </c>
      <c r="D1450" s="91">
        <v>11</v>
      </c>
      <c r="E1450" s="94" t="s">
        <v>1482</v>
      </c>
      <c r="F1450" s="81">
        <v>600</v>
      </c>
      <c r="G1450" s="83"/>
      <c r="H1450" s="204"/>
    </row>
    <row r="1451" spans="1:8">
      <c r="A1451" s="229" t="s">
        <v>12</v>
      </c>
      <c r="B1451" s="219" t="str">
        <f t="shared" si="135"/>
        <v>중</v>
      </c>
      <c r="C1451" s="209" t="str">
        <f t="shared" si="136"/>
        <v>대구일중학교</v>
      </c>
      <c r="D1451" s="91">
        <v>12</v>
      </c>
      <c r="E1451" s="94" t="s">
        <v>1483</v>
      </c>
      <c r="F1451" s="81">
        <v>550</v>
      </c>
      <c r="G1451" s="83"/>
      <c r="H1451" s="204"/>
    </row>
    <row r="1452" spans="1:8">
      <c r="A1452" s="229" t="s">
        <v>12</v>
      </c>
      <c r="B1452" s="219" t="str">
        <f t="shared" si="135"/>
        <v>중</v>
      </c>
      <c r="C1452" s="209" t="str">
        <f t="shared" si="136"/>
        <v>대구일중학교</v>
      </c>
      <c r="D1452" s="91">
        <v>13</v>
      </c>
      <c r="E1452" s="94" t="s">
        <v>1484</v>
      </c>
      <c r="F1452" s="81">
        <v>210</v>
      </c>
      <c r="G1452" s="83"/>
      <c r="H1452" s="204"/>
    </row>
    <row r="1453" spans="1:8">
      <c r="A1453" s="229" t="s">
        <v>12</v>
      </c>
      <c r="B1453" s="219" t="str">
        <f t="shared" si="135"/>
        <v>중</v>
      </c>
      <c r="C1453" s="209" t="str">
        <f t="shared" si="136"/>
        <v>대구일중학교</v>
      </c>
      <c r="D1453" s="91">
        <v>14</v>
      </c>
      <c r="E1453" s="94" t="s">
        <v>2515</v>
      </c>
      <c r="F1453" s="81">
        <v>1600</v>
      </c>
      <c r="G1453" s="83"/>
      <c r="H1453" s="204"/>
    </row>
    <row r="1454" spans="1:8">
      <c r="A1454" s="229" t="s">
        <v>12</v>
      </c>
      <c r="B1454" s="219" t="str">
        <f t="shared" si="135"/>
        <v>중</v>
      </c>
      <c r="C1454" s="209" t="str">
        <f t="shared" si="136"/>
        <v>대구일중학교</v>
      </c>
      <c r="D1454" s="91">
        <v>15</v>
      </c>
      <c r="E1454" s="94" t="s">
        <v>837</v>
      </c>
      <c r="F1454" s="81">
        <v>510</v>
      </c>
      <c r="G1454" s="83"/>
      <c r="H1454" s="204"/>
    </row>
    <row r="1455" spans="1:8">
      <c r="A1455" s="229" t="s">
        <v>12</v>
      </c>
      <c r="B1455" s="219" t="str">
        <f t="shared" si="135"/>
        <v>중</v>
      </c>
      <c r="C1455" s="209" t="str">
        <f t="shared" si="136"/>
        <v>대구일중학교</v>
      </c>
      <c r="D1455" s="91">
        <v>16</v>
      </c>
      <c r="E1455" s="94" t="s">
        <v>780</v>
      </c>
      <c r="F1455" s="81">
        <v>600</v>
      </c>
      <c r="G1455" s="83"/>
      <c r="H1455" s="204"/>
    </row>
    <row r="1456" spans="1:8">
      <c r="A1456" s="229" t="s">
        <v>12</v>
      </c>
      <c r="B1456" s="219" t="str">
        <f t="shared" si="135"/>
        <v>중</v>
      </c>
      <c r="C1456" s="209" t="str">
        <f t="shared" si="136"/>
        <v>대구일중학교</v>
      </c>
      <c r="D1456" s="91">
        <v>17</v>
      </c>
      <c r="E1456" s="94" t="s">
        <v>1378</v>
      </c>
      <c r="F1456" s="81">
        <v>610</v>
      </c>
      <c r="G1456" s="83"/>
      <c r="H1456" s="204"/>
    </row>
    <row r="1457" spans="1:8">
      <c r="A1457" s="229" t="s">
        <v>12</v>
      </c>
      <c r="B1457" s="219" t="str">
        <f t="shared" si="135"/>
        <v>중</v>
      </c>
      <c r="C1457" s="209" t="str">
        <f t="shared" si="136"/>
        <v>대구일중학교</v>
      </c>
      <c r="D1457" s="91">
        <v>18</v>
      </c>
      <c r="E1457" s="94" t="s">
        <v>788</v>
      </c>
      <c r="F1457" s="81">
        <v>600</v>
      </c>
      <c r="G1457" s="83"/>
      <c r="H1457" s="204"/>
    </row>
    <row r="1458" spans="1:8">
      <c r="A1458" s="229" t="s">
        <v>12</v>
      </c>
      <c r="B1458" s="219" t="str">
        <f t="shared" si="135"/>
        <v>중</v>
      </c>
      <c r="C1458" s="209" t="str">
        <f t="shared" si="136"/>
        <v>대구일중학교</v>
      </c>
      <c r="D1458" s="91">
        <v>19</v>
      </c>
      <c r="E1458" s="94" t="s">
        <v>1033</v>
      </c>
      <c r="F1458" s="81">
        <v>550</v>
      </c>
      <c r="G1458" s="83"/>
      <c r="H1458" s="204"/>
    </row>
    <row r="1459" spans="1:8">
      <c r="A1459" s="229" t="s">
        <v>12</v>
      </c>
      <c r="B1459" s="219" t="str">
        <f t="shared" si="135"/>
        <v>중</v>
      </c>
      <c r="C1459" s="209" t="str">
        <f t="shared" si="136"/>
        <v>대구일중학교</v>
      </c>
      <c r="D1459" s="91">
        <v>20</v>
      </c>
      <c r="E1459" s="94" t="s">
        <v>2516</v>
      </c>
      <c r="F1459" s="81">
        <v>1600</v>
      </c>
      <c r="G1459" s="83"/>
      <c r="H1459" s="204"/>
    </row>
    <row r="1460" spans="1:8" ht="21" thickBot="1">
      <c r="A1460" s="230" t="s">
        <v>12</v>
      </c>
      <c r="B1460" s="220" t="str">
        <f t="shared" si="135"/>
        <v>중</v>
      </c>
      <c r="C1460" s="210" t="str">
        <f t="shared" si="136"/>
        <v>대구일중학교</v>
      </c>
      <c r="D1460" s="102">
        <v>21</v>
      </c>
      <c r="E1460" s="103" t="s">
        <v>1307</v>
      </c>
      <c r="F1460" s="104">
        <v>750</v>
      </c>
      <c r="G1460" s="105"/>
      <c r="H1460" s="207"/>
    </row>
    <row r="1461" spans="1:8" ht="21" thickBot="1">
      <c r="A1461" s="123" t="s">
        <v>12</v>
      </c>
      <c r="B1461" s="99" t="s">
        <v>10</v>
      </c>
      <c r="C1461" s="124" t="s">
        <v>551</v>
      </c>
      <c r="D1461" s="99">
        <v>1</v>
      </c>
      <c r="E1461" s="125" t="s">
        <v>2517</v>
      </c>
      <c r="F1461" s="126">
        <v>1500</v>
      </c>
      <c r="G1461" s="127"/>
      <c r="H1461" s="128">
        <f>SUMIF(C:C,"사수중학교",F:F)</f>
        <v>1500</v>
      </c>
    </row>
    <row r="1462" spans="1:8">
      <c r="A1462" s="228" t="s">
        <v>12</v>
      </c>
      <c r="B1462" s="218" t="s">
        <v>10</v>
      </c>
      <c r="C1462" s="208" t="s">
        <v>554</v>
      </c>
      <c r="D1462" s="112">
        <v>1</v>
      </c>
      <c r="E1462" s="113" t="s">
        <v>1097</v>
      </c>
      <c r="F1462" s="114">
        <v>2100</v>
      </c>
      <c r="G1462" s="115"/>
      <c r="H1462" s="206">
        <f>SUMIF(C:C,"산격중학교",F:F)</f>
        <v>3600</v>
      </c>
    </row>
    <row r="1463" spans="1:8" ht="21" thickBot="1">
      <c r="A1463" s="230" t="s">
        <v>12</v>
      </c>
      <c r="B1463" s="220" t="str">
        <f>B1462</f>
        <v>중</v>
      </c>
      <c r="C1463" s="210" t="str">
        <f>C1462</f>
        <v>산격중학교</v>
      </c>
      <c r="D1463" s="102">
        <v>2</v>
      </c>
      <c r="E1463" s="103" t="s">
        <v>801</v>
      </c>
      <c r="F1463" s="104">
        <v>1500</v>
      </c>
      <c r="G1463" s="105"/>
      <c r="H1463" s="207"/>
    </row>
    <row r="1464" spans="1:8">
      <c r="A1464" s="231" t="s">
        <v>12</v>
      </c>
      <c r="B1464" s="221" t="s">
        <v>10</v>
      </c>
      <c r="C1464" s="211" t="s">
        <v>557</v>
      </c>
      <c r="D1464" s="100">
        <v>1</v>
      </c>
      <c r="E1464" s="109" t="s">
        <v>1339</v>
      </c>
      <c r="F1464" s="110">
        <v>357</v>
      </c>
      <c r="G1464" s="111"/>
      <c r="H1464" s="203">
        <f>SUMIF(C:C,"서대구중학교",F:F)</f>
        <v>3044</v>
      </c>
    </row>
    <row r="1465" spans="1:8">
      <c r="A1465" s="229" t="s">
        <v>12</v>
      </c>
      <c r="B1465" s="219" t="str">
        <f t="shared" ref="B1465:B1474" si="137">B1464</f>
        <v>중</v>
      </c>
      <c r="C1465" s="209" t="str">
        <f t="shared" ref="C1465:C1474" si="138">C1464</f>
        <v>서대구중학교</v>
      </c>
      <c r="D1465" s="91">
        <v>2</v>
      </c>
      <c r="E1465" s="94" t="s">
        <v>1339</v>
      </c>
      <c r="F1465" s="81">
        <v>509</v>
      </c>
      <c r="G1465" s="83"/>
      <c r="H1465" s="204"/>
    </row>
    <row r="1466" spans="1:8">
      <c r="A1466" s="229" t="s">
        <v>12</v>
      </c>
      <c r="B1466" s="219" t="str">
        <f t="shared" si="137"/>
        <v>중</v>
      </c>
      <c r="C1466" s="209" t="str">
        <f t="shared" si="138"/>
        <v>서대구중학교</v>
      </c>
      <c r="D1466" s="91">
        <v>3</v>
      </c>
      <c r="E1466" s="94" t="s">
        <v>2518</v>
      </c>
      <c r="F1466" s="81">
        <v>117</v>
      </c>
      <c r="G1466" s="83"/>
      <c r="H1466" s="204"/>
    </row>
    <row r="1467" spans="1:8">
      <c r="A1467" s="229" t="s">
        <v>12</v>
      </c>
      <c r="B1467" s="219" t="str">
        <f t="shared" si="137"/>
        <v>중</v>
      </c>
      <c r="C1467" s="209" t="str">
        <f t="shared" si="138"/>
        <v>서대구중학교</v>
      </c>
      <c r="D1467" s="91">
        <v>4</v>
      </c>
      <c r="E1467" s="94" t="s">
        <v>2519</v>
      </c>
      <c r="F1467" s="81">
        <v>110</v>
      </c>
      <c r="G1467" s="83"/>
      <c r="H1467" s="204"/>
    </row>
    <row r="1468" spans="1:8">
      <c r="A1468" s="229" t="s">
        <v>12</v>
      </c>
      <c r="B1468" s="219" t="str">
        <f t="shared" si="137"/>
        <v>중</v>
      </c>
      <c r="C1468" s="209" t="str">
        <f t="shared" si="138"/>
        <v>서대구중학교</v>
      </c>
      <c r="D1468" s="91">
        <v>5</v>
      </c>
      <c r="E1468" s="94" t="s">
        <v>1222</v>
      </c>
      <c r="F1468" s="81">
        <v>112</v>
      </c>
      <c r="G1468" s="83"/>
      <c r="H1468" s="204"/>
    </row>
    <row r="1469" spans="1:8">
      <c r="A1469" s="229" t="s">
        <v>12</v>
      </c>
      <c r="B1469" s="219" t="str">
        <f t="shared" si="137"/>
        <v>중</v>
      </c>
      <c r="C1469" s="209" t="str">
        <f t="shared" si="138"/>
        <v>서대구중학교</v>
      </c>
      <c r="D1469" s="91">
        <v>6</v>
      </c>
      <c r="E1469" s="94" t="s">
        <v>1390</v>
      </c>
      <c r="F1469" s="81">
        <v>89</v>
      </c>
      <c r="G1469" s="83"/>
      <c r="H1469" s="204"/>
    </row>
    <row r="1470" spans="1:8">
      <c r="A1470" s="229" t="s">
        <v>12</v>
      </c>
      <c r="B1470" s="219" t="str">
        <f t="shared" si="137"/>
        <v>중</v>
      </c>
      <c r="C1470" s="209" t="str">
        <f t="shared" si="138"/>
        <v>서대구중학교</v>
      </c>
      <c r="D1470" s="91">
        <v>7</v>
      </c>
      <c r="E1470" s="94" t="s">
        <v>2470</v>
      </c>
      <c r="F1470" s="81">
        <v>109</v>
      </c>
      <c r="G1470" s="83"/>
      <c r="H1470" s="204"/>
    </row>
    <row r="1471" spans="1:8">
      <c r="A1471" s="229" t="s">
        <v>12</v>
      </c>
      <c r="B1471" s="219" t="str">
        <f t="shared" si="137"/>
        <v>중</v>
      </c>
      <c r="C1471" s="209" t="str">
        <f t="shared" si="138"/>
        <v>서대구중학교</v>
      </c>
      <c r="D1471" s="91">
        <v>8</v>
      </c>
      <c r="E1471" s="94" t="s">
        <v>870</v>
      </c>
      <c r="F1471" s="81">
        <v>570</v>
      </c>
      <c r="G1471" s="83"/>
      <c r="H1471" s="204"/>
    </row>
    <row r="1472" spans="1:8">
      <c r="A1472" s="229" t="s">
        <v>12</v>
      </c>
      <c r="B1472" s="219" t="str">
        <f t="shared" si="137"/>
        <v>중</v>
      </c>
      <c r="C1472" s="209" t="str">
        <f t="shared" si="138"/>
        <v>서대구중학교</v>
      </c>
      <c r="D1472" s="91">
        <v>9</v>
      </c>
      <c r="E1472" s="94" t="s">
        <v>1249</v>
      </c>
      <c r="F1472" s="81">
        <v>505</v>
      </c>
      <c r="G1472" s="83"/>
      <c r="H1472" s="204"/>
    </row>
    <row r="1473" spans="1:8">
      <c r="A1473" s="229" t="s">
        <v>12</v>
      </c>
      <c r="B1473" s="219" t="str">
        <f t="shared" si="137"/>
        <v>중</v>
      </c>
      <c r="C1473" s="209" t="str">
        <f t="shared" si="138"/>
        <v>서대구중학교</v>
      </c>
      <c r="D1473" s="91">
        <v>10</v>
      </c>
      <c r="E1473" s="94" t="s">
        <v>1327</v>
      </c>
      <c r="F1473" s="81">
        <v>381</v>
      </c>
      <c r="G1473" s="83"/>
      <c r="H1473" s="204"/>
    </row>
    <row r="1474" spans="1:8" ht="21" thickBot="1">
      <c r="A1474" s="232" t="s">
        <v>12</v>
      </c>
      <c r="B1474" s="222" t="str">
        <f t="shared" si="137"/>
        <v>중</v>
      </c>
      <c r="C1474" s="212" t="str">
        <f t="shared" si="138"/>
        <v>서대구중학교</v>
      </c>
      <c r="D1474" s="98">
        <v>11</v>
      </c>
      <c r="E1474" s="106" t="s">
        <v>1219</v>
      </c>
      <c r="F1474" s="107">
        <v>185</v>
      </c>
      <c r="G1474" s="108"/>
      <c r="H1474" s="205"/>
    </row>
    <row r="1475" spans="1:8">
      <c r="A1475" s="228" t="s">
        <v>12</v>
      </c>
      <c r="B1475" s="218" t="s">
        <v>10</v>
      </c>
      <c r="C1475" s="208" t="s">
        <v>559</v>
      </c>
      <c r="D1475" s="112">
        <v>1</v>
      </c>
      <c r="E1475" s="113" t="s">
        <v>1390</v>
      </c>
      <c r="F1475" s="114">
        <v>900</v>
      </c>
      <c r="G1475" s="115"/>
      <c r="H1475" s="206">
        <f>SUMIF(C:C,"서변중학교",F:F)</f>
        <v>9020</v>
      </c>
    </row>
    <row r="1476" spans="1:8">
      <c r="A1476" s="229" t="s">
        <v>12</v>
      </c>
      <c r="B1476" s="219" t="str">
        <f t="shared" ref="B1476:B1495" si="139">B1475</f>
        <v>중</v>
      </c>
      <c r="C1476" s="209" t="str">
        <f t="shared" ref="C1476:C1495" si="140">C1475</f>
        <v>서변중학교</v>
      </c>
      <c r="D1476" s="91">
        <v>2</v>
      </c>
      <c r="E1476" s="94" t="s">
        <v>1107</v>
      </c>
      <c r="F1476" s="81">
        <v>120</v>
      </c>
      <c r="G1476" s="83"/>
      <c r="H1476" s="204"/>
    </row>
    <row r="1477" spans="1:8">
      <c r="A1477" s="229" t="s">
        <v>12</v>
      </c>
      <c r="B1477" s="219" t="str">
        <f t="shared" si="139"/>
        <v>중</v>
      </c>
      <c r="C1477" s="209" t="str">
        <f t="shared" si="140"/>
        <v>서변중학교</v>
      </c>
      <c r="D1477" s="91">
        <v>3</v>
      </c>
      <c r="E1477" s="94" t="s">
        <v>788</v>
      </c>
      <c r="F1477" s="81">
        <v>440</v>
      </c>
      <c r="G1477" s="83"/>
      <c r="H1477" s="204"/>
    </row>
    <row r="1478" spans="1:8">
      <c r="A1478" s="229" t="s">
        <v>12</v>
      </c>
      <c r="B1478" s="219" t="str">
        <f t="shared" si="139"/>
        <v>중</v>
      </c>
      <c r="C1478" s="209" t="str">
        <f t="shared" si="140"/>
        <v>서변중학교</v>
      </c>
      <c r="D1478" s="91">
        <v>4</v>
      </c>
      <c r="E1478" s="94" t="s">
        <v>788</v>
      </c>
      <c r="F1478" s="81">
        <v>270</v>
      </c>
      <c r="G1478" s="83"/>
      <c r="H1478" s="204"/>
    </row>
    <row r="1479" spans="1:8">
      <c r="A1479" s="229" t="s">
        <v>12</v>
      </c>
      <c r="B1479" s="219" t="str">
        <f t="shared" si="139"/>
        <v>중</v>
      </c>
      <c r="C1479" s="209" t="str">
        <f t="shared" si="140"/>
        <v>서변중학교</v>
      </c>
      <c r="D1479" s="91">
        <v>5</v>
      </c>
      <c r="E1479" s="94" t="s">
        <v>818</v>
      </c>
      <c r="F1479" s="81">
        <v>850</v>
      </c>
      <c r="G1479" s="83"/>
      <c r="H1479" s="204"/>
    </row>
    <row r="1480" spans="1:8">
      <c r="A1480" s="229" t="s">
        <v>12</v>
      </c>
      <c r="B1480" s="219" t="str">
        <f t="shared" si="139"/>
        <v>중</v>
      </c>
      <c r="C1480" s="209" t="str">
        <f t="shared" si="140"/>
        <v>서변중학교</v>
      </c>
      <c r="D1480" s="91">
        <v>6</v>
      </c>
      <c r="E1480" s="94" t="s">
        <v>1436</v>
      </c>
      <c r="F1480" s="81">
        <v>430</v>
      </c>
      <c r="G1480" s="83"/>
      <c r="H1480" s="204"/>
    </row>
    <row r="1481" spans="1:8">
      <c r="A1481" s="229" t="s">
        <v>12</v>
      </c>
      <c r="B1481" s="219" t="str">
        <f t="shared" si="139"/>
        <v>중</v>
      </c>
      <c r="C1481" s="209" t="str">
        <f t="shared" si="140"/>
        <v>서변중학교</v>
      </c>
      <c r="D1481" s="91">
        <v>7</v>
      </c>
      <c r="E1481" s="94" t="s">
        <v>794</v>
      </c>
      <c r="F1481" s="81">
        <v>550</v>
      </c>
      <c r="G1481" s="83"/>
      <c r="H1481" s="204"/>
    </row>
    <row r="1482" spans="1:8">
      <c r="A1482" s="229" t="s">
        <v>12</v>
      </c>
      <c r="B1482" s="219" t="str">
        <f t="shared" si="139"/>
        <v>중</v>
      </c>
      <c r="C1482" s="209" t="str">
        <f t="shared" si="140"/>
        <v>서변중학교</v>
      </c>
      <c r="D1482" s="91">
        <v>8</v>
      </c>
      <c r="E1482" s="94" t="s">
        <v>1047</v>
      </c>
      <c r="F1482" s="81">
        <v>260</v>
      </c>
      <c r="G1482" s="83"/>
      <c r="H1482" s="204"/>
    </row>
    <row r="1483" spans="1:8">
      <c r="A1483" s="229" t="s">
        <v>12</v>
      </c>
      <c r="B1483" s="219" t="str">
        <f t="shared" si="139"/>
        <v>중</v>
      </c>
      <c r="C1483" s="209" t="str">
        <f t="shared" si="140"/>
        <v>서변중학교</v>
      </c>
      <c r="D1483" s="91">
        <v>9</v>
      </c>
      <c r="E1483" s="94" t="s">
        <v>1047</v>
      </c>
      <c r="F1483" s="81">
        <v>540</v>
      </c>
      <c r="G1483" s="83"/>
      <c r="H1483" s="204"/>
    </row>
    <row r="1484" spans="1:8">
      <c r="A1484" s="229" t="s">
        <v>12</v>
      </c>
      <c r="B1484" s="219" t="str">
        <f t="shared" si="139"/>
        <v>중</v>
      </c>
      <c r="C1484" s="209" t="str">
        <f t="shared" si="140"/>
        <v>서변중학교</v>
      </c>
      <c r="D1484" s="91">
        <v>10</v>
      </c>
      <c r="E1484" s="94" t="s">
        <v>778</v>
      </c>
      <c r="F1484" s="81">
        <v>500</v>
      </c>
      <c r="G1484" s="83"/>
      <c r="H1484" s="204"/>
    </row>
    <row r="1485" spans="1:8">
      <c r="A1485" s="229" t="s">
        <v>12</v>
      </c>
      <c r="B1485" s="219" t="str">
        <f t="shared" si="139"/>
        <v>중</v>
      </c>
      <c r="C1485" s="209" t="str">
        <f t="shared" si="140"/>
        <v>서변중학교</v>
      </c>
      <c r="D1485" s="91">
        <v>11</v>
      </c>
      <c r="E1485" s="94" t="s">
        <v>785</v>
      </c>
      <c r="F1485" s="81">
        <v>240</v>
      </c>
      <c r="G1485" s="83"/>
      <c r="H1485" s="204"/>
    </row>
    <row r="1486" spans="1:8">
      <c r="A1486" s="229" t="s">
        <v>12</v>
      </c>
      <c r="B1486" s="219" t="str">
        <f t="shared" si="139"/>
        <v>중</v>
      </c>
      <c r="C1486" s="209" t="str">
        <f t="shared" si="140"/>
        <v>서변중학교</v>
      </c>
      <c r="D1486" s="91">
        <v>12</v>
      </c>
      <c r="E1486" s="94" t="s">
        <v>785</v>
      </c>
      <c r="F1486" s="81">
        <v>220</v>
      </c>
      <c r="G1486" s="83"/>
      <c r="H1486" s="204"/>
    </row>
    <row r="1487" spans="1:8">
      <c r="A1487" s="229" t="s">
        <v>12</v>
      </c>
      <c r="B1487" s="219" t="str">
        <f t="shared" si="139"/>
        <v>중</v>
      </c>
      <c r="C1487" s="209" t="str">
        <f t="shared" si="140"/>
        <v>서변중학교</v>
      </c>
      <c r="D1487" s="91">
        <v>13</v>
      </c>
      <c r="E1487" s="94" t="s">
        <v>1468</v>
      </c>
      <c r="F1487" s="81">
        <v>180</v>
      </c>
      <c r="G1487" s="83"/>
      <c r="H1487" s="204"/>
    </row>
    <row r="1488" spans="1:8">
      <c r="A1488" s="229" t="s">
        <v>12</v>
      </c>
      <c r="B1488" s="219" t="str">
        <f t="shared" si="139"/>
        <v>중</v>
      </c>
      <c r="C1488" s="209" t="str">
        <f t="shared" si="140"/>
        <v>서변중학교</v>
      </c>
      <c r="D1488" s="91">
        <v>14</v>
      </c>
      <c r="E1488" s="94" t="s">
        <v>1468</v>
      </c>
      <c r="F1488" s="81">
        <v>540</v>
      </c>
      <c r="G1488" s="83"/>
      <c r="H1488" s="204"/>
    </row>
    <row r="1489" spans="1:8">
      <c r="A1489" s="229" t="s">
        <v>12</v>
      </c>
      <c r="B1489" s="219" t="str">
        <f t="shared" si="139"/>
        <v>중</v>
      </c>
      <c r="C1489" s="209" t="str">
        <f t="shared" si="140"/>
        <v>서변중학교</v>
      </c>
      <c r="D1489" s="91">
        <v>15</v>
      </c>
      <c r="E1489" s="94" t="s">
        <v>1468</v>
      </c>
      <c r="F1489" s="81">
        <v>450</v>
      </c>
      <c r="G1489" s="83"/>
      <c r="H1489" s="204"/>
    </row>
    <row r="1490" spans="1:8">
      <c r="A1490" s="229" t="s">
        <v>12</v>
      </c>
      <c r="B1490" s="219" t="str">
        <f t="shared" si="139"/>
        <v>중</v>
      </c>
      <c r="C1490" s="209" t="str">
        <f t="shared" si="140"/>
        <v>서변중학교</v>
      </c>
      <c r="D1490" s="91">
        <v>16</v>
      </c>
      <c r="E1490" s="94" t="s">
        <v>1485</v>
      </c>
      <c r="F1490" s="81">
        <v>230</v>
      </c>
      <c r="G1490" s="83"/>
      <c r="H1490" s="204"/>
    </row>
    <row r="1491" spans="1:8">
      <c r="A1491" s="229" t="s">
        <v>12</v>
      </c>
      <c r="B1491" s="219" t="str">
        <f t="shared" si="139"/>
        <v>중</v>
      </c>
      <c r="C1491" s="209" t="str">
        <f t="shared" si="140"/>
        <v>서변중학교</v>
      </c>
      <c r="D1491" s="91">
        <v>17</v>
      </c>
      <c r="E1491" s="94" t="s">
        <v>1486</v>
      </c>
      <c r="F1491" s="81">
        <v>520</v>
      </c>
      <c r="G1491" s="83"/>
      <c r="H1491" s="204"/>
    </row>
    <row r="1492" spans="1:8">
      <c r="A1492" s="229" t="s">
        <v>12</v>
      </c>
      <c r="B1492" s="219" t="str">
        <f t="shared" si="139"/>
        <v>중</v>
      </c>
      <c r="C1492" s="209" t="str">
        <f t="shared" si="140"/>
        <v>서변중학교</v>
      </c>
      <c r="D1492" s="91">
        <v>18</v>
      </c>
      <c r="E1492" s="94" t="s">
        <v>1344</v>
      </c>
      <c r="F1492" s="81">
        <v>260</v>
      </c>
      <c r="G1492" s="83"/>
      <c r="H1492" s="204"/>
    </row>
    <row r="1493" spans="1:8">
      <c r="A1493" s="229" t="s">
        <v>12</v>
      </c>
      <c r="B1493" s="219" t="str">
        <f t="shared" si="139"/>
        <v>중</v>
      </c>
      <c r="C1493" s="209" t="str">
        <f t="shared" si="140"/>
        <v>서변중학교</v>
      </c>
      <c r="D1493" s="91">
        <v>19</v>
      </c>
      <c r="E1493" s="94" t="s">
        <v>774</v>
      </c>
      <c r="F1493" s="81">
        <v>480</v>
      </c>
      <c r="G1493" s="83"/>
      <c r="H1493" s="204"/>
    </row>
    <row r="1494" spans="1:8">
      <c r="A1494" s="229" t="s">
        <v>12</v>
      </c>
      <c r="B1494" s="219" t="str">
        <f t="shared" si="139"/>
        <v>중</v>
      </c>
      <c r="C1494" s="209" t="str">
        <f t="shared" si="140"/>
        <v>서변중학교</v>
      </c>
      <c r="D1494" s="91">
        <v>20</v>
      </c>
      <c r="E1494" s="94" t="s">
        <v>1487</v>
      </c>
      <c r="F1494" s="81">
        <v>480</v>
      </c>
      <c r="G1494" s="83"/>
      <c r="H1494" s="204"/>
    </row>
    <row r="1495" spans="1:8" ht="21" thickBot="1">
      <c r="A1495" s="230" t="s">
        <v>12</v>
      </c>
      <c r="B1495" s="220" t="str">
        <f t="shared" si="139"/>
        <v>중</v>
      </c>
      <c r="C1495" s="210" t="str">
        <f t="shared" si="140"/>
        <v>서변중학교</v>
      </c>
      <c r="D1495" s="102">
        <v>21</v>
      </c>
      <c r="E1495" s="103" t="s">
        <v>2520</v>
      </c>
      <c r="F1495" s="104">
        <v>560</v>
      </c>
      <c r="G1495" s="105"/>
      <c r="H1495" s="207"/>
    </row>
    <row r="1496" spans="1:8">
      <c r="A1496" s="231" t="s">
        <v>12</v>
      </c>
      <c r="B1496" s="221" t="s">
        <v>10</v>
      </c>
      <c r="C1496" s="211" t="s">
        <v>562</v>
      </c>
      <c r="D1496" s="100">
        <v>1</v>
      </c>
      <c r="E1496" s="109" t="s">
        <v>1402</v>
      </c>
      <c r="F1496" s="110">
        <v>550</v>
      </c>
      <c r="G1496" s="111"/>
      <c r="H1496" s="203">
        <f>SUMIF(C:C,"성화중학교",F:F)</f>
        <v>17800</v>
      </c>
    </row>
    <row r="1497" spans="1:8">
      <c r="A1497" s="229" t="s">
        <v>12</v>
      </c>
      <c r="B1497" s="219" t="str">
        <f t="shared" ref="B1497:B1515" si="141">B1496</f>
        <v>중</v>
      </c>
      <c r="C1497" s="209" t="str">
        <f t="shared" ref="C1497:C1515" si="142">C1496</f>
        <v>성화중학교</v>
      </c>
      <c r="D1497" s="91">
        <v>2</v>
      </c>
      <c r="E1497" s="94" t="s">
        <v>1030</v>
      </c>
      <c r="F1497" s="81">
        <v>700</v>
      </c>
      <c r="G1497" s="83"/>
      <c r="H1497" s="204"/>
    </row>
    <row r="1498" spans="1:8">
      <c r="A1498" s="229" t="s">
        <v>12</v>
      </c>
      <c r="B1498" s="219" t="str">
        <f t="shared" si="141"/>
        <v>중</v>
      </c>
      <c r="C1498" s="209" t="str">
        <f t="shared" si="142"/>
        <v>성화중학교</v>
      </c>
      <c r="D1498" s="91">
        <v>3</v>
      </c>
      <c r="E1498" s="94" t="s">
        <v>1488</v>
      </c>
      <c r="F1498" s="81">
        <v>750</v>
      </c>
      <c r="G1498" s="83"/>
      <c r="H1498" s="204"/>
    </row>
    <row r="1499" spans="1:8">
      <c r="A1499" s="229" t="s">
        <v>12</v>
      </c>
      <c r="B1499" s="219" t="str">
        <f t="shared" si="141"/>
        <v>중</v>
      </c>
      <c r="C1499" s="209" t="str">
        <f t="shared" si="142"/>
        <v>성화중학교</v>
      </c>
      <c r="D1499" s="91">
        <v>4</v>
      </c>
      <c r="E1499" s="94" t="s">
        <v>1489</v>
      </c>
      <c r="F1499" s="81">
        <v>400</v>
      </c>
      <c r="G1499" s="83"/>
      <c r="H1499" s="204"/>
    </row>
    <row r="1500" spans="1:8">
      <c r="A1500" s="229" t="s">
        <v>12</v>
      </c>
      <c r="B1500" s="219" t="str">
        <f t="shared" si="141"/>
        <v>중</v>
      </c>
      <c r="C1500" s="209" t="str">
        <f t="shared" si="142"/>
        <v>성화중학교</v>
      </c>
      <c r="D1500" s="91">
        <v>5</v>
      </c>
      <c r="E1500" s="94" t="s">
        <v>1490</v>
      </c>
      <c r="F1500" s="81">
        <v>1700</v>
      </c>
      <c r="G1500" s="83"/>
      <c r="H1500" s="204"/>
    </row>
    <row r="1501" spans="1:8">
      <c r="A1501" s="229" t="s">
        <v>12</v>
      </c>
      <c r="B1501" s="219" t="str">
        <f t="shared" si="141"/>
        <v>중</v>
      </c>
      <c r="C1501" s="209" t="str">
        <f t="shared" si="142"/>
        <v>성화중학교</v>
      </c>
      <c r="D1501" s="91">
        <v>6</v>
      </c>
      <c r="E1501" s="94" t="s">
        <v>829</v>
      </c>
      <c r="F1501" s="81">
        <v>370</v>
      </c>
      <c r="G1501" s="83"/>
      <c r="H1501" s="204"/>
    </row>
    <row r="1502" spans="1:8">
      <c r="A1502" s="229" t="s">
        <v>12</v>
      </c>
      <c r="B1502" s="219" t="str">
        <f t="shared" si="141"/>
        <v>중</v>
      </c>
      <c r="C1502" s="209" t="str">
        <f t="shared" si="142"/>
        <v>성화중학교</v>
      </c>
      <c r="D1502" s="91">
        <v>7</v>
      </c>
      <c r="E1502" s="94" t="s">
        <v>805</v>
      </c>
      <c r="F1502" s="81">
        <v>300</v>
      </c>
      <c r="G1502" s="83"/>
      <c r="H1502" s="204"/>
    </row>
    <row r="1503" spans="1:8">
      <c r="A1503" s="229" t="s">
        <v>12</v>
      </c>
      <c r="B1503" s="219" t="str">
        <f t="shared" si="141"/>
        <v>중</v>
      </c>
      <c r="C1503" s="209" t="str">
        <f t="shared" si="142"/>
        <v>성화중학교</v>
      </c>
      <c r="D1503" s="91">
        <v>8</v>
      </c>
      <c r="E1503" s="94" t="s">
        <v>2521</v>
      </c>
      <c r="F1503" s="81">
        <v>2980</v>
      </c>
      <c r="G1503" s="83"/>
      <c r="H1503" s="204"/>
    </row>
    <row r="1504" spans="1:8">
      <c r="A1504" s="229" t="s">
        <v>12</v>
      </c>
      <c r="B1504" s="219" t="str">
        <f t="shared" si="141"/>
        <v>중</v>
      </c>
      <c r="C1504" s="209" t="str">
        <f t="shared" si="142"/>
        <v>성화중학교</v>
      </c>
      <c r="D1504" s="91">
        <v>9</v>
      </c>
      <c r="E1504" s="94" t="s">
        <v>1491</v>
      </c>
      <c r="F1504" s="81">
        <v>350</v>
      </c>
      <c r="G1504" s="83"/>
      <c r="H1504" s="204"/>
    </row>
    <row r="1505" spans="1:8">
      <c r="A1505" s="229" t="s">
        <v>12</v>
      </c>
      <c r="B1505" s="219" t="str">
        <f t="shared" si="141"/>
        <v>중</v>
      </c>
      <c r="C1505" s="209" t="str">
        <f t="shared" si="142"/>
        <v>성화중학교</v>
      </c>
      <c r="D1505" s="91">
        <v>10</v>
      </c>
      <c r="E1505" s="94" t="s">
        <v>1492</v>
      </c>
      <c r="F1505" s="81">
        <v>500</v>
      </c>
      <c r="G1505" s="83"/>
      <c r="H1505" s="204"/>
    </row>
    <row r="1506" spans="1:8">
      <c r="A1506" s="229" t="s">
        <v>12</v>
      </c>
      <c r="B1506" s="219" t="str">
        <f t="shared" si="141"/>
        <v>중</v>
      </c>
      <c r="C1506" s="209" t="str">
        <f t="shared" si="142"/>
        <v>성화중학교</v>
      </c>
      <c r="D1506" s="91">
        <v>11</v>
      </c>
      <c r="E1506" s="94" t="s">
        <v>1493</v>
      </c>
      <c r="F1506" s="81">
        <v>800</v>
      </c>
      <c r="G1506" s="83"/>
      <c r="H1506" s="204"/>
    </row>
    <row r="1507" spans="1:8">
      <c r="A1507" s="229" t="s">
        <v>12</v>
      </c>
      <c r="B1507" s="219" t="str">
        <f t="shared" si="141"/>
        <v>중</v>
      </c>
      <c r="C1507" s="209" t="str">
        <f t="shared" si="142"/>
        <v>성화중학교</v>
      </c>
      <c r="D1507" s="91">
        <v>12</v>
      </c>
      <c r="E1507" s="94" t="s">
        <v>1494</v>
      </c>
      <c r="F1507" s="81">
        <v>630</v>
      </c>
      <c r="G1507" s="83"/>
      <c r="H1507" s="204"/>
    </row>
    <row r="1508" spans="1:8">
      <c r="A1508" s="229" t="s">
        <v>12</v>
      </c>
      <c r="B1508" s="219" t="str">
        <f t="shared" si="141"/>
        <v>중</v>
      </c>
      <c r="C1508" s="209" t="str">
        <f t="shared" si="142"/>
        <v>성화중학교</v>
      </c>
      <c r="D1508" s="91">
        <v>13</v>
      </c>
      <c r="E1508" s="94" t="s">
        <v>1038</v>
      </c>
      <c r="F1508" s="81">
        <v>500</v>
      </c>
      <c r="G1508" s="83"/>
      <c r="H1508" s="204"/>
    </row>
    <row r="1509" spans="1:8">
      <c r="A1509" s="229" t="s">
        <v>12</v>
      </c>
      <c r="B1509" s="219" t="str">
        <f t="shared" si="141"/>
        <v>중</v>
      </c>
      <c r="C1509" s="209" t="str">
        <f t="shared" si="142"/>
        <v>성화중학교</v>
      </c>
      <c r="D1509" s="91">
        <v>14</v>
      </c>
      <c r="E1509" s="94" t="s">
        <v>1037</v>
      </c>
      <c r="F1509" s="81">
        <v>720</v>
      </c>
      <c r="G1509" s="83"/>
      <c r="H1509" s="204"/>
    </row>
    <row r="1510" spans="1:8">
      <c r="A1510" s="229" t="s">
        <v>12</v>
      </c>
      <c r="B1510" s="219" t="str">
        <f t="shared" si="141"/>
        <v>중</v>
      </c>
      <c r="C1510" s="209" t="str">
        <f t="shared" si="142"/>
        <v>성화중학교</v>
      </c>
      <c r="D1510" s="91">
        <v>15</v>
      </c>
      <c r="E1510" s="94" t="s">
        <v>790</v>
      </c>
      <c r="F1510" s="81">
        <v>450</v>
      </c>
      <c r="G1510" s="83"/>
      <c r="H1510" s="204"/>
    </row>
    <row r="1511" spans="1:8">
      <c r="A1511" s="229" t="s">
        <v>12</v>
      </c>
      <c r="B1511" s="219" t="str">
        <f t="shared" si="141"/>
        <v>중</v>
      </c>
      <c r="C1511" s="209" t="str">
        <f t="shared" si="142"/>
        <v>성화중학교</v>
      </c>
      <c r="D1511" s="91">
        <v>16</v>
      </c>
      <c r="E1511" s="94" t="s">
        <v>1041</v>
      </c>
      <c r="F1511" s="81">
        <v>380</v>
      </c>
      <c r="G1511" s="83"/>
      <c r="H1511" s="204"/>
    </row>
    <row r="1512" spans="1:8">
      <c r="A1512" s="229" t="s">
        <v>12</v>
      </c>
      <c r="B1512" s="219" t="str">
        <f t="shared" si="141"/>
        <v>중</v>
      </c>
      <c r="C1512" s="209" t="str">
        <f t="shared" si="142"/>
        <v>성화중학교</v>
      </c>
      <c r="D1512" s="91">
        <v>17</v>
      </c>
      <c r="E1512" s="94" t="s">
        <v>1316</v>
      </c>
      <c r="F1512" s="81">
        <v>420</v>
      </c>
      <c r="G1512" s="83"/>
      <c r="H1512" s="204"/>
    </row>
    <row r="1513" spans="1:8">
      <c r="A1513" s="229" t="s">
        <v>12</v>
      </c>
      <c r="B1513" s="219" t="str">
        <f t="shared" si="141"/>
        <v>중</v>
      </c>
      <c r="C1513" s="209" t="str">
        <f t="shared" si="142"/>
        <v>성화중학교</v>
      </c>
      <c r="D1513" s="91">
        <v>18</v>
      </c>
      <c r="E1513" s="94" t="s">
        <v>945</v>
      </c>
      <c r="F1513" s="81">
        <v>500</v>
      </c>
      <c r="G1513" s="83"/>
      <c r="H1513" s="204"/>
    </row>
    <row r="1514" spans="1:8">
      <c r="A1514" s="229" t="s">
        <v>12</v>
      </c>
      <c r="B1514" s="219" t="str">
        <f t="shared" si="141"/>
        <v>중</v>
      </c>
      <c r="C1514" s="209" t="str">
        <f t="shared" si="142"/>
        <v>성화중학교</v>
      </c>
      <c r="D1514" s="91">
        <v>19</v>
      </c>
      <c r="E1514" s="94" t="s">
        <v>1495</v>
      </c>
      <c r="F1514" s="81">
        <v>800</v>
      </c>
      <c r="G1514" s="83"/>
      <c r="H1514" s="204"/>
    </row>
    <row r="1515" spans="1:8" ht="21" thickBot="1">
      <c r="A1515" s="232" t="s">
        <v>12</v>
      </c>
      <c r="B1515" s="222" t="str">
        <f t="shared" si="141"/>
        <v>중</v>
      </c>
      <c r="C1515" s="212" t="str">
        <f t="shared" si="142"/>
        <v>성화중학교</v>
      </c>
      <c r="D1515" s="98">
        <v>20</v>
      </c>
      <c r="E1515" s="106" t="s">
        <v>2522</v>
      </c>
      <c r="F1515" s="107">
        <v>4000</v>
      </c>
      <c r="G1515" s="108"/>
      <c r="H1515" s="205"/>
    </row>
    <row r="1516" spans="1:8" ht="21" thickBot="1">
      <c r="A1516" s="116" t="s">
        <v>12</v>
      </c>
      <c r="B1516" s="117" t="s">
        <v>10</v>
      </c>
      <c r="C1516" s="118" t="s">
        <v>565</v>
      </c>
      <c r="D1516" s="117">
        <v>1</v>
      </c>
      <c r="E1516" s="119" t="s">
        <v>846</v>
      </c>
      <c r="F1516" s="120">
        <v>850</v>
      </c>
      <c r="G1516" s="121"/>
      <c r="H1516" s="122">
        <f>SUMIF(C:C,"운암중학교",F:F)</f>
        <v>850</v>
      </c>
    </row>
    <row r="1517" spans="1:8">
      <c r="A1517" s="231" t="s">
        <v>12</v>
      </c>
      <c r="B1517" s="221" t="s">
        <v>10</v>
      </c>
      <c r="C1517" s="211" t="s">
        <v>571</v>
      </c>
      <c r="D1517" s="100">
        <v>1</v>
      </c>
      <c r="E1517" s="109" t="s">
        <v>1072</v>
      </c>
      <c r="F1517" s="110">
        <v>1000</v>
      </c>
      <c r="G1517" s="111"/>
      <c r="H1517" s="203">
        <f>SUMIF(C:C,"침산중학교",F:F)</f>
        <v>39500</v>
      </c>
    </row>
    <row r="1518" spans="1:8">
      <c r="A1518" s="229" t="s">
        <v>12</v>
      </c>
      <c r="B1518" s="219" t="str">
        <f t="shared" ref="B1518:B1560" si="143">B1517</f>
        <v>중</v>
      </c>
      <c r="C1518" s="209" t="str">
        <f t="shared" ref="C1518:C1560" si="144">C1517</f>
        <v>침산중학교</v>
      </c>
      <c r="D1518" s="91">
        <v>2</v>
      </c>
      <c r="E1518" s="94" t="s">
        <v>1496</v>
      </c>
      <c r="F1518" s="81">
        <v>800</v>
      </c>
      <c r="G1518" s="83"/>
      <c r="H1518" s="204"/>
    </row>
    <row r="1519" spans="1:8">
      <c r="A1519" s="229" t="s">
        <v>12</v>
      </c>
      <c r="B1519" s="219" t="str">
        <f t="shared" si="143"/>
        <v>중</v>
      </c>
      <c r="C1519" s="209" t="str">
        <f t="shared" si="144"/>
        <v>침산중학교</v>
      </c>
      <c r="D1519" s="91">
        <v>3</v>
      </c>
      <c r="E1519" s="94" t="s">
        <v>1251</v>
      </c>
      <c r="F1519" s="81">
        <v>1500</v>
      </c>
      <c r="G1519" s="83"/>
      <c r="H1519" s="204"/>
    </row>
    <row r="1520" spans="1:8">
      <c r="A1520" s="229" t="s">
        <v>12</v>
      </c>
      <c r="B1520" s="219" t="str">
        <f t="shared" si="143"/>
        <v>중</v>
      </c>
      <c r="C1520" s="209" t="str">
        <f t="shared" si="144"/>
        <v>침산중학교</v>
      </c>
      <c r="D1520" s="91">
        <v>4</v>
      </c>
      <c r="E1520" s="94" t="s">
        <v>851</v>
      </c>
      <c r="F1520" s="81">
        <v>600</v>
      </c>
      <c r="G1520" s="83"/>
      <c r="H1520" s="204"/>
    </row>
    <row r="1521" spans="1:8">
      <c r="A1521" s="229" t="s">
        <v>12</v>
      </c>
      <c r="B1521" s="219" t="str">
        <f t="shared" si="143"/>
        <v>중</v>
      </c>
      <c r="C1521" s="209" t="str">
        <f t="shared" si="144"/>
        <v>침산중학교</v>
      </c>
      <c r="D1521" s="91">
        <v>5</v>
      </c>
      <c r="E1521" s="94" t="s">
        <v>1497</v>
      </c>
      <c r="F1521" s="81">
        <v>1100</v>
      </c>
      <c r="G1521" s="83"/>
      <c r="H1521" s="204"/>
    </row>
    <row r="1522" spans="1:8">
      <c r="A1522" s="229" t="s">
        <v>12</v>
      </c>
      <c r="B1522" s="219" t="str">
        <f t="shared" si="143"/>
        <v>중</v>
      </c>
      <c r="C1522" s="209" t="str">
        <f t="shared" si="144"/>
        <v>침산중학교</v>
      </c>
      <c r="D1522" s="91">
        <v>6</v>
      </c>
      <c r="E1522" s="94" t="s">
        <v>1498</v>
      </c>
      <c r="F1522" s="81">
        <v>500</v>
      </c>
      <c r="G1522" s="83"/>
      <c r="H1522" s="204"/>
    </row>
    <row r="1523" spans="1:8">
      <c r="A1523" s="229" t="s">
        <v>12</v>
      </c>
      <c r="B1523" s="219" t="str">
        <f t="shared" si="143"/>
        <v>중</v>
      </c>
      <c r="C1523" s="209" t="str">
        <f t="shared" si="144"/>
        <v>침산중학교</v>
      </c>
      <c r="D1523" s="91">
        <v>7</v>
      </c>
      <c r="E1523" s="94" t="s">
        <v>893</v>
      </c>
      <c r="F1523" s="81">
        <v>500</v>
      </c>
      <c r="G1523" s="83"/>
      <c r="H1523" s="204"/>
    </row>
    <row r="1524" spans="1:8">
      <c r="A1524" s="229" t="s">
        <v>12</v>
      </c>
      <c r="B1524" s="219" t="str">
        <f t="shared" si="143"/>
        <v>중</v>
      </c>
      <c r="C1524" s="209" t="str">
        <f t="shared" si="144"/>
        <v>침산중학교</v>
      </c>
      <c r="D1524" s="91">
        <v>8</v>
      </c>
      <c r="E1524" s="94" t="s">
        <v>1486</v>
      </c>
      <c r="F1524" s="81">
        <v>500</v>
      </c>
      <c r="G1524" s="83"/>
      <c r="H1524" s="204"/>
    </row>
    <row r="1525" spans="1:8">
      <c r="A1525" s="229" t="s">
        <v>12</v>
      </c>
      <c r="B1525" s="219" t="str">
        <f t="shared" si="143"/>
        <v>중</v>
      </c>
      <c r="C1525" s="209" t="str">
        <f t="shared" si="144"/>
        <v>침산중학교</v>
      </c>
      <c r="D1525" s="91">
        <v>9</v>
      </c>
      <c r="E1525" s="94" t="s">
        <v>1228</v>
      </c>
      <c r="F1525" s="81">
        <v>400</v>
      </c>
      <c r="G1525" s="83"/>
      <c r="H1525" s="204"/>
    </row>
    <row r="1526" spans="1:8">
      <c r="A1526" s="229" t="s">
        <v>12</v>
      </c>
      <c r="B1526" s="219" t="str">
        <f t="shared" si="143"/>
        <v>중</v>
      </c>
      <c r="C1526" s="209" t="str">
        <f t="shared" si="144"/>
        <v>침산중학교</v>
      </c>
      <c r="D1526" s="91">
        <v>10</v>
      </c>
      <c r="E1526" s="94" t="s">
        <v>778</v>
      </c>
      <c r="F1526" s="81">
        <v>700</v>
      </c>
      <c r="G1526" s="83"/>
      <c r="H1526" s="204"/>
    </row>
    <row r="1527" spans="1:8">
      <c r="A1527" s="229" t="s">
        <v>12</v>
      </c>
      <c r="B1527" s="219" t="str">
        <f t="shared" si="143"/>
        <v>중</v>
      </c>
      <c r="C1527" s="209" t="str">
        <f t="shared" si="144"/>
        <v>침산중학교</v>
      </c>
      <c r="D1527" s="91">
        <v>11</v>
      </c>
      <c r="E1527" s="94" t="s">
        <v>838</v>
      </c>
      <c r="F1527" s="81">
        <v>600</v>
      </c>
      <c r="G1527" s="83"/>
      <c r="H1527" s="204"/>
    </row>
    <row r="1528" spans="1:8">
      <c r="A1528" s="229" t="s">
        <v>12</v>
      </c>
      <c r="B1528" s="219" t="str">
        <f t="shared" si="143"/>
        <v>중</v>
      </c>
      <c r="C1528" s="209" t="str">
        <f t="shared" si="144"/>
        <v>침산중학교</v>
      </c>
      <c r="D1528" s="91">
        <v>12</v>
      </c>
      <c r="E1528" s="94" t="s">
        <v>2523</v>
      </c>
      <c r="F1528" s="81">
        <v>600</v>
      </c>
      <c r="G1528" s="83"/>
      <c r="H1528" s="204"/>
    </row>
    <row r="1529" spans="1:8">
      <c r="A1529" s="229" t="s">
        <v>12</v>
      </c>
      <c r="B1529" s="219" t="str">
        <f t="shared" si="143"/>
        <v>중</v>
      </c>
      <c r="C1529" s="209" t="str">
        <f t="shared" si="144"/>
        <v>침산중학교</v>
      </c>
      <c r="D1529" s="91">
        <v>13</v>
      </c>
      <c r="E1529" s="94" t="s">
        <v>1310</v>
      </c>
      <c r="F1529" s="81">
        <v>500</v>
      </c>
      <c r="G1529" s="83"/>
      <c r="H1529" s="204"/>
    </row>
    <row r="1530" spans="1:8">
      <c r="A1530" s="229" t="s">
        <v>12</v>
      </c>
      <c r="B1530" s="219" t="str">
        <f t="shared" si="143"/>
        <v>중</v>
      </c>
      <c r="C1530" s="209" t="str">
        <f t="shared" si="144"/>
        <v>침산중학교</v>
      </c>
      <c r="D1530" s="91">
        <v>14</v>
      </c>
      <c r="E1530" s="94" t="s">
        <v>847</v>
      </c>
      <c r="F1530" s="81">
        <v>700</v>
      </c>
      <c r="G1530" s="83"/>
      <c r="H1530" s="204"/>
    </row>
    <row r="1531" spans="1:8">
      <c r="A1531" s="229" t="s">
        <v>12</v>
      </c>
      <c r="B1531" s="219" t="str">
        <f t="shared" si="143"/>
        <v>중</v>
      </c>
      <c r="C1531" s="209" t="str">
        <f t="shared" si="144"/>
        <v>침산중학교</v>
      </c>
      <c r="D1531" s="91">
        <v>15</v>
      </c>
      <c r="E1531" s="94" t="s">
        <v>1258</v>
      </c>
      <c r="F1531" s="81">
        <v>800</v>
      </c>
      <c r="G1531" s="83"/>
      <c r="H1531" s="204"/>
    </row>
    <row r="1532" spans="1:8">
      <c r="A1532" s="229" t="s">
        <v>12</v>
      </c>
      <c r="B1532" s="219" t="str">
        <f t="shared" si="143"/>
        <v>중</v>
      </c>
      <c r="C1532" s="209" t="str">
        <f t="shared" si="144"/>
        <v>침산중학교</v>
      </c>
      <c r="D1532" s="91">
        <v>16</v>
      </c>
      <c r="E1532" s="94" t="s">
        <v>1125</v>
      </c>
      <c r="F1532" s="81">
        <v>600</v>
      </c>
      <c r="G1532" s="83"/>
      <c r="H1532" s="204"/>
    </row>
    <row r="1533" spans="1:8">
      <c r="A1533" s="229" t="s">
        <v>12</v>
      </c>
      <c r="B1533" s="219" t="str">
        <f t="shared" si="143"/>
        <v>중</v>
      </c>
      <c r="C1533" s="209" t="str">
        <f t="shared" si="144"/>
        <v>침산중학교</v>
      </c>
      <c r="D1533" s="91">
        <v>17</v>
      </c>
      <c r="E1533" s="94" t="s">
        <v>2524</v>
      </c>
      <c r="F1533" s="81">
        <v>600</v>
      </c>
      <c r="G1533" s="83"/>
      <c r="H1533" s="204"/>
    </row>
    <row r="1534" spans="1:8">
      <c r="A1534" s="229" t="s">
        <v>12</v>
      </c>
      <c r="B1534" s="219" t="str">
        <f t="shared" si="143"/>
        <v>중</v>
      </c>
      <c r="C1534" s="209" t="str">
        <f t="shared" si="144"/>
        <v>침산중학교</v>
      </c>
      <c r="D1534" s="91">
        <v>18</v>
      </c>
      <c r="E1534" s="94" t="s">
        <v>1499</v>
      </c>
      <c r="F1534" s="81">
        <v>600</v>
      </c>
      <c r="G1534" s="83"/>
      <c r="H1534" s="204"/>
    </row>
    <row r="1535" spans="1:8">
      <c r="A1535" s="229" t="s">
        <v>12</v>
      </c>
      <c r="B1535" s="219" t="str">
        <f t="shared" si="143"/>
        <v>중</v>
      </c>
      <c r="C1535" s="209" t="str">
        <f t="shared" si="144"/>
        <v>침산중학교</v>
      </c>
      <c r="D1535" s="91">
        <v>19</v>
      </c>
      <c r="E1535" s="94" t="s">
        <v>2525</v>
      </c>
      <c r="F1535" s="81">
        <v>600</v>
      </c>
      <c r="G1535" s="83"/>
      <c r="H1535" s="204"/>
    </row>
    <row r="1536" spans="1:8">
      <c r="A1536" s="229" t="s">
        <v>12</v>
      </c>
      <c r="B1536" s="219" t="str">
        <f t="shared" si="143"/>
        <v>중</v>
      </c>
      <c r="C1536" s="209" t="str">
        <f t="shared" si="144"/>
        <v>침산중학교</v>
      </c>
      <c r="D1536" s="91">
        <v>20</v>
      </c>
      <c r="E1536" s="94" t="s">
        <v>1500</v>
      </c>
      <c r="F1536" s="81">
        <v>700</v>
      </c>
      <c r="G1536" s="83"/>
      <c r="H1536" s="204"/>
    </row>
    <row r="1537" spans="1:8">
      <c r="A1537" s="229" t="s">
        <v>12</v>
      </c>
      <c r="B1537" s="219" t="str">
        <f t="shared" si="143"/>
        <v>중</v>
      </c>
      <c r="C1537" s="209" t="str">
        <f t="shared" si="144"/>
        <v>침산중학교</v>
      </c>
      <c r="D1537" s="91">
        <v>21</v>
      </c>
      <c r="E1537" s="94" t="s">
        <v>1418</v>
      </c>
      <c r="F1537" s="81">
        <v>200</v>
      </c>
      <c r="G1537" s="83"/>
      <c r="H1537" s="204"/>
    </row>
    <row r="1538" spans="1:8">
      <c r="A1538" s="229" t="s">
        <v>12</v>
      </c>
      <c r="B1538" s="219" t="str">
        <f t="shared" si="143"/>
        <v>중</v>
      </c>
      <c r="C1538" s="209" t="str">
        <f t="shared" si="144"/>
        <v>침산중학교</v>
      </c>
      <c r="D1538" s="91">
        <v>22</v>
      </c>
      <c r="E1538" s="94" t="s">
        <v>1419</v>
      </c>
      <c r="F1538" s="81">
        <v>400</v>
      </c>
      <c r="G1538" s="83"/>
      <c r="H1538" s="204"/>
    </row>
    <row r="1539" spans="1:8">
      <c r="A1539" s="229" t="s">
        <v>12</v>
      </c>
      <c r="B1539" s="219" t="str">
        <f t="shared" si="143"/>
        <v>중</v>
      </c>
      <c r="C1539" s="209" t="str">
        <f t="shared" si="144"/>
        <v>침산중학교</v>
      </c>
      <c r="D1539" s="91">
        <v>23</v>
      </c>
      <c r="E1539" s="94" t="s">
        <v>882</v>
      </c>
      <c r="F1539" s="81">
        <v>200</v>
      </c>
      <c r="G1539" s="83"/>
      <c r="H1539" s="204"/>
    </row>
    <row r="1540" spans="1:8">
      <c r="A1540" s="229" t="s">
        <v>12</v>
      </c>
      <c r="B1540" s="219" t="str">
        <f t="shared" si="143"/>
        <v>중</v>
      </c>
      <c r="C1540" s="209" t="str">
        <f t="shared" si="144"/>
        <v>침산중학교</v>
      </c>
      <c r="D1540" s="91">
        <v>24</v>
      </c>
      <c r="E1540" s="94" t="s">
        <v>1258</v>
      </c>
      <c r="F1540" s="81">
        <v>40</v>
      </c>
      <c r="G1540" s="83"/>
      <c r="H1540" s="204"/>
    </row>
    <row r="1541" spans="1:8">
      <c r="A1541" s="229" t="s">
        <v>12</v>
      </c>
      <c r="B1541" s="219" t="str">
        <f t="shared" si="143"/>
        <v>중</v>
      </c>
      <c r="C1541" s="209" t="str">
        <f t="shared" si="144"/>
        <v>침산중학교</v>
      </c>
      <c r="D1541" s="91">
        <v>25</v>
      </c>
      <c r="E1541" s="94" t="s">
        <v>779</v>
      </c>
      <c r="F1541" s="81">
        <v>40</v>
      </c>
      <c r="G1541" s="83"/>
      <c r="H1541" s="204"/>
    </row>
    <row r="1542" spans="1:8">
      <c r="A1542" s="229" t="s">
        <v>12</v>
      </c>
      <c r="B1542" s="219" t="str">
        <f t="shared" si="143"/>
        <v>중</v>
      </c>
      <c r="C1542" s="209" t="str">
        <f t="shared" si="144"/>
        <v>침산중학교</v>
      </c>
      <c r="D1542" s="91">
        <v>26</v>
      </c>
      <c r="E1542" s="94" t="s">
        <v>1497</v>
      </c>
      <c r="F1542" s="81">
        <v>50</v>
      </c>
      <c r="G1542" s="83"/>
      <c r="H1542" s="204"/>
    </row>
    <row r="1543" spans="1:8">
      <c r="A1543" s="229" t="s">
        <v>12</v>
      </c>
      <c r="B1543" s="219" t="str">
        <f t="shared" si="143"/>
        <v>중</v>
      </c>
      <c r="C1543" s="209" t="str">
        <f t="shared" si="144"/>
        <v>침산중학교</v>
      </c>
      <c r="D1543" s="91">
        <v>27</v>
      </c>
      <c r="E1543" s="94" t="s">
        <v>777</v>
      </c>
      <c r="F1543" s="81">
        <v>10</v>
      </c>
      <c r="G1543" s="83"/>
      <c r="H1543" s="204"/>
    </row>
    <row r="1544" spans="1:8">
      <c r="A1544" s="229" t="s">
        <v>12</v>
      </c>
      <c r="B1544" s="219" t="str">
        <f t="shared" si="143"/>
        <v>중</v>
      </c>
      <c r="C1544" s="209" t="str">
        <f t="shared" si="144"/>
        <v>침산중학교</v>
      </c>
      <c r="D1544" s="91">
        <v>28</v>
      </c>
      <c r="E1544" s="94" t="s">
        <v>780</v>
      </c>
      <c r="F1544" s="81">
        <v>10</v>
      </c>
      <c r="G1544" s="83"/>
      <c r="H1544" s="204"/>
    </row>
    <row r="1545" spans="1:8">
      <c r="A1545" s="229" t="s">
        <v>12</v>
      </c>
      <c r="B1545" s="219" t="str">
        <f t="shared" si="143"/>
        <v>중</v>
      </c>
      <c r="C1545" s="209" t="str">
        <f t="shared" si="144"/>
        <v>침산중학교</v>
      </c>
      <c r="D1545" s="91">
        <v>29</v>
      </c>
      <c r="E1545" s="94" t="s">
        <v>776</v>
      </c>
      <c r="F1545" s="81">
        <v>10</v>
      </c>
      <c r="G1545" s="83"/>
      <c r="H1545" s="204"/>
    </row>
    <row r="1546" spans="1:8">
      <c r="A1546" s="229" t="s">
        <v>12</v>
      </c>
      <c r="B1546" s="219" t="str">
        <f t="shared" si="143"/>
        <v>중</v>
      </c>
      <c r="C1546" s="209" t="str">
        <f t="shared" si="144"/>
        <v>침산중학교</v>
      </c>
      <c r="D1546" s="91">
        <v>30</v>
      </c>
      <c r="E1546" s="94" t="s">
        <v>773</v>
      </c>
      <c r="F1546" s="81">
        <v>20</v>
      </c>
      <c r="G1546" s="83"/>
      <c r="H1546" s="204"/>
    </row>
    <row r="1547" spans="1:8">
      <c r="A1547" s="229" t="s">
        <v>12</v>
      </c>
      <c r="B1547" s="219" t="str">
        <f t="shared" si="143"/>
        <v>중</v>
      </c>
      <c r="C1547" s="209" t="str">
        <f t="shared" si="144"/>
        <v>침산중학교</v>
      </c>
      <c r="D1547" s="91">
        <v>31</v>
      </c>
      <c r="E1547" s="94" t="s">
        <v>775</v>
      </c>
      <c r="F1547" s="81">
        <v>50</v>
      </c>
      <c r="G1547" s="83"/>
      <c r="H1547" s="204"/>
    </row>
    <row r="1548" spans="1:8">
      <c r="A1548" s="229" t="s">
        <v>12</v>
      </c>
      <c r="B1548" s="219" t="str">
        <f t="shared" si="143"/>
        <v>중</v>
      </c>
      <c r="C1548" s="209" t="str">
        <f t="shared" si="144"/>
        <v>침산중학교</v>
      </c>
      <c r="D1548" s="91">
        <v>32</v>
      </c>
      <c r="E1548" s="94" t="s">
        <v>774</v>
      </c>
      <c r="F1548" s="81">
        <v>40</v>
      </c>
      <c r="G1548" s="83"/>
      <c r="H1548" s="204"/>
    </row>
    <row r="1549" spans="1:8">
      <c r="A1549" s="229" t="s">
        <v>12</v>
      </c>
      <c r="B1549" s="219" t="str">
        <f t="shared" si="143"/>
        <v>중</v>
      </c>
      <c r="C1549" s="209" t="str">
        <f t="shared" si="144"/>
        <v>침산중학교</v>
      </c>
      <c r="D1549" s="91">
        <v>33</v>
      </c>
      <c r="E1549" s="94" t="s">
        <v>772</v>
      </c>
      <c r="F1549" s="81">
        <v>40</v>
      </c>
      <c r="G1549" s="83"/>
      <c r="H1549" s="204"/>
    </row>
    <row r="1550" spans="1:8">
      <c r="A1550" s="229" t="s">
        <v>12</v>
      </c>
      <c r="B1550" s="219" t="str">
        <f t="shared" si="143"/>
        <v>중</v>
      </c>
      <c r="C1550" s="209" t="str">
        <f t="shared" si="144"/>
        <v>침산중학교</v>
      </c>
      <c r="D1550" s="91">
        <v>34</v>
      </c>
      <c r="E1550" s="94" t="s">
        <v>1033</v>
      </c>
      <c r="F1550" s="81">
        <v>1500</v>
      </c>
      <c r="G1550" s="83"/>
      <c r="H1550" s="204"/>
    </row>
    <row r="1551" spans="1:8">
      <c r="A1551" s="229" t="s">
        <v>12</v>
      </c>
      <c r="B1551" s="219" t="str">
        <f t="shared" si="143"/>
        <v>중</v>
      </c>
      <c r="C1551" s="209" t="str">
        <f t="shared" si="144"/>
        <v>침산중학교</v>
      </c>
      <c r="D1551" s="91">
        <v>35</v>
      </c>
      <c r="E1551" s="94" t="s">
        <v>877</v>
      </c>
      <c r="F1551" s="81">
        <v>20000</v>
      </c>
      <c r="G1551" s="83"/>
      <c r="H1551" s="204"/>
    </row>
    <row r="1552" spans="1:8">
      <c r="A1552" s="229" t="s">
        <v>12</v>
      </c>
      <c r="B1552" s="219" t="str">
        <f t="shared" si="143"/>
        <v>중</v>
      </c>
      <c r="C1552" s="209" t="str">
        <f t="shared" si="144"/>
        <v>침산중학교</v>
      </c>
      <c r="D1552" s="91">
        <v>36</v>
      </c>
      <c r="E1552" s="94" t="s">
        <v>1501</v>
      </c>
      <c r="F1552" s="81">
        <v>70</v>
      </c>
      <c r="G1552" s="83"/>
      <c r="H1552" s="204"/>
    </row>
    <row r="1553" spans="1:8">
      <c r="A1553" s="229" t="s">
        <v>12</v>
      </c>
      <c r="B1553" s="219" t="str">
        <f t="shared" si="143"/>
        <v>중</v>
      </c>
      <c r="C1553" s="209" t="str">
        <f t="shared" si="144"/>
        <v>침산중학교</v>
      </c>
      <c r="D1553" s="91">
        <v>37</v>
      </c>
      <c r="E1553" s="94" t="s">
        <v>1330</v>
      </c>
      <c r="F1553" s="81">
        <v>140</v>
      </c>
      <c r="G1553" s="83"/>
      <c r="H1553" s="204"/>
    </row>
    <row r="1554" spans="1:8">
      <c r="A1554" s="229" t="s">
        <v>12</v>
      </c>
      <c r="B1554" s="219" t="str">
        <f t="shared" si="143"/>
        <v>중</v>
      </c>
      <c r="C1554" s="209" t="str">
        <f t="shared" si="144"/>
        <v>침산중학교</v>
      </c>
      <c r="D1554" s="91">
        <v>38</v>
      </c>
      <c r="E1554" s="94" t="s">
        <v>1449</v>
      </c>
      <c r="F1554" s="81">
        <v>350</v>
      </c>
      <c r="G1554" s="83"/>
      <c r="H1554" s="204"/>
    </row>
    <row r="1555" spans="1:8">
      <c r="A1555" s="229" t="s">
        <v>12</v>
      </c>
      <c r="B1555" s="219" t="str">
        <f t="shared" si="143"/>
        <v>중</v>
      </c>
      <c r="C1555" s="209" t="str">
        <f t="shared" si="144"/>
        <v>침산중학교</v>
      </c>
      <c r="D1555" s="91">
        <v>39</v>
      </c>
      <c r="E1555" s="94" t="s">
        <v>1373</v>
      </c>
      <c r="F1555" s="81">
        <v>400</v>
      </c>
      <c r="G1555" s="83"/>
      <c r="H1555" s="204"/>
    </row>
    <row r="1556" spans="1:8">
      <c r="A1556" s="229" t="s">
        <v>12</v>
      </c>
      <c r="B1556" s="219" t="str">
        <f t="shared" si="143"/>
        <v>중</v>
      </c>
      <c r="C1556" s="209" t="str">
        <f t="shared" si="144"/>
        <v>침산중학교</v>
      </c>
      <c r="D1556" s="91">
        <v>40</v>
      </c>
      <c r="E1556" s="94" t="s">
        <v>1376</v>
      </c>
      <c r="F1556" s="81">
        <v>330</v>
      </c>
      <c r="G1556" s="83"/>
      <c r="H1556" s="204"/>
    </row>
    <row r="1557" spans="1:8">
      <c r="A1557" s="229" t="s">
        <v>12</v>
      </c>
      <c r="B1557" s="219" t="str">
        <f t="shared" si="143"/>
        <v>중</v>
      </c>
      <c r="C1557" s="209" t="str">
        <f t="shared" si="144"/>
        <v>침산중학교</v>
      </c>
      <c r="D1557" s="91">
        <v>41</v>
      </c>
      <c r="E1557" s="94" t="s">
        <v>1502</v>
      </c>
      <c r="F1557" s="81">
        <v>600</v>
      </c>
      <c r="G1557" s="83"/>
      <c r="H1557" s="204"/>
    </row>
    <row r="1558" spans="1:8">
      <c r="A1558" s="229" t="s">
        <v>12</v>
      </c>
      <c r="B1558" s="219" t="str">
        <f t="shared" si="143"/>
        <v>중</v>
      </c>
      <c r="C1558" s="209" t="str">
        <f t="shared" si="144"/>
        <v>침산중학교</v>
      </c>
      <c r="D1558" s="91">
        <v>42</v>
      </c>
      <c r="E1558" s="94" t="s">
        <v>1503</v>
      </c>
      <c r="F1558" s="81">
        <v>600</v>
      </c>
      <c r="G1558" s="83"/>
      <c r="H1558" s="204"/>
    </row>
    <row r="1559" spans="1:8">
      <c r="A1559" s="229" t="s">
        <v>12</v>
      </c>
      <c r="B1559" s="219" t="str">
        <f t="shared" si="143"/>
        <v>중</v>
      </c>
      <c r="C1559" s="209" t="str">
        <f t="shared" si="144"/>
        <v>침산중학교</v>
      </c>
      <c r="D1559" s="91">
        <v>43</v>
      </c>
      <c r="E1559" s="94" t="s">
        <v>1448</v>
      </c>
      <c r="F1559" s="81">
        <v>300</v>
      </c>
      <c r="G1559" s="83"/>
      <c r="H1559" s="204"/>
    </row>
    <row r="1560" spans="1:8" ht="21" thickBot="1">
      <c r="A1560" s="232" t="s">
        <v>12</v>
      </c>
      <c r="B1560" s="222" t="str">
        <f t="shared" si="143"/>
        <v>중</v>
      </c>
      <c r="C1560" s="212" t="str">
        <f t="shared" si="144"/>
        <v>침산중학교</v>
      </c>
      <c r="D1560" s="98">
        <v>44</v>
      </c>
      <c r="E1560" s="106" t="s">
        <v>801</v>
      </c>
      <c r="F1560" s="107">
        <v>200</v>
      </c>
      <c r="G1560" s="108"/>
      <c r="H1560" s="205"/>
    </row>
    <row r="1561" spans="1:8">
      <c r="A1561" s="228" t="s">
        <v>12</v>
      </c>
      <c r="B1561" s="218" t="s">
        <v>10</v>
      </c>
      <c r="C1561" s="208" t="s">
        <v>574</v>
      </c>
      <c r="D1561" s="112">
        <v>1</v>
      </c>
      <c r="E1561" s="113" t="s">
        <v>1340</v>
      </c>
      <c r="F1561" s="114">
        <v>100</v>
      </c>
      <c r="G1561" s="115"/>
      <c r="H1561" s="206">
        <f>SUMIF(C:C,"평리중학교",F:F)</f>
        <v>1978</v>
      </c>
    </row>
    <row r="1562" spans="1:8">
      <c r="A1562" s="229" t="s">
        <v>12</v>
      </c>
      <c r="B1562" s="219" t="str">
        <f t="shared" ref="B1562:B1573" si="145">B1561</f>
        <v>중</v>
      </c>
      <c r="C1562" s="209" t="str">
        <f t="shared" ref="C1562:C1573" si="146">C1561</f>
        <v>평리중학교</v>
      </c>
      <c r="D1562" s="91">
        <v>2</v>
      </c>
      <c r="E1562" s="94" t="s">
        <v>1132</v>
      </c>
      <c r="F1562" s="81">
        <v>200</v>
      </c>
      <c r="G1562" s="83"/>
      <c r="H1562" s="204"/>
    </row>
    <row r="1563" spans="1:8">
      <c r="A1563" s="229" t="s">
        <v>12</v>
      </c>
      <c r="B1563" s="219" t="str">
        <f t="shared" si="145"/>
        <v>중</v>
      </c>
      <c r="C1563" s="209" t="str">
        <f t="shared" si="146"/>
        <v>평리중학교</v>
      </c>
      <c r="D1563" s="91">
        <v>3</v>
      </c>
      <c r="E1563" s="94" t="s">
        <v>2470</v>
      </c>
      <c r="F1563" s="81">
        <v>150</v>
      </c>
      <c r="G1563" s="83"/>
      <c r="H1563" s="204"/>
    </row>
    <row r="1564" spans="1:8">
      <c r="A1564" s="229" t="s">
        <v>12</v>
      </c>
      <c r="B1564" s="219" t="str">
        <f t="shared" si="145"/>
        <v>중</v>
      </c>
      <c r="C1564" s="209" t="str">
        <f t="shared" si="146"/>
        <v>평리중학교</v>
      </c>
      <c r="D1564" s="91">
        <v>4</v>
      </c>
      <c r="E1564" s="94" t="s">
        <v>1255</v>
      </c>
      <c r="F1564" s="81">
        <v>100</v>
      </c>
      <c r="G1564" s="83"/>
      <c r="H1564" s="204"/>
    </row>
    <row r="1565" spans="1:8">
      <c r="A1565" s="229" t="s">
        <v>12</v>
      </c>
      <c r="B1565" s="219" t="str">
        <f t="shared" si="145"/>
        <v>중</v>
      </c>
      <c r="C1565" s="209" t="str">
        <f t="shared" si="146"/>
        <v>평리중학교</v>
      </c>
      <c r="D1565" s="91">
        <v>5</v>
      </c>
      <c r="E1565" s="94" t="s">
        <v>829</v>
      </c>
      <c r="F1565" s="81">
        <v>380</v>
      </c>
      <c r="G1565" s="83"/>
      <c r="H1565" s="204"/>
    </row>
    <row r="1566" spans="1:8">
      <c r="A1566" s="229" t="s">
        <v>12</v>
      </c>
      <c r="B1566" s="219" t="str">
        <f t="shared" si="145"/>
        <v>중</v>
      </c>
      <c r="C1566" s="209" t="str">
        <f t="shared" si="146"/>
        <v>평리중학교</v>
      </c>
      <c r="D1566" s="91">
        <v>6</v>
      </c>
      <c r="E1566" s="94" t="s">
        <v>1222</v>
      </c>
      <c r="F1566" s="81">
        <v>200</v>
      </c>
      <c r="G1566" s="83"/>
      <c r="H1566" s="204"/>
    </row>
    <row r="1567" spans="1:8">
      <c r="A1567" s="229" t="s">
        <v>12</v>
      </c>
      <c r="B1567" s="219" t="str">
        <f t="shared" si="145"/>
        <v>중</v>
      </c>
      <c r="C1567" s="209" t="str">
        <f t="shared" si="146"/>
        <v>평리중학교</v>
      </c>
      <c r="D1567" s="91">
        <v>7</v>
      </c>
      <c r="E1567" s="94" t="s">
        <v>1400</v>
      </c>
      <c r="F1567" s="81">
        <v>600</v>
      </c>
      <c r="G1567" s="83"/>
      <c r="H1567" s="204"/>
    </row>
    <row r="1568" spans="1:8">
      <c r="A1568" s="229" t="s">
        <v>12</v>
      </c>
      <c r="B1568" s="219" t="str">
        <f t="shared" si="145"/>
        <v>중</v>
      </c>
      <c r="C1568" s="209" t="str">
        <f t="shared" si="146"/>
        <v>평리중학교</v>
      </c>
      <c r="D1568" s="91">
        <v>8</v>
      </c>
      <c r="E1568" s="94" t="s">
        <v>1504</v>
      </c>
      <c r="F1568" s="81">
        <v>100</v>
      </c>
      <c r="G1568" s="83"/>
      <c r="H1568" s="204"/>
    </row>
    <row r="1569" spans="1:8">
      <c r="A1569" s="229" t="s">
        <v>12</v>
      </c>
      <c r="B1569" s="219" t="str">
        <f t="shared" si="145"/>
        <v>중</v>
      </c>
      <c r="C1569" s="209" t="str">
        <f t="shared" si="146"/>
        <v>평리중학교</v>
      </c>
      <c r="D1569" s="91">
        <v>9</v>
      </c>
      <c r="E1569" s="94" t="s">
        <v>1505</v>
      </c>
      <c r="F1569" s="81">
        <v>100</v>
      </c>
      <c r="G1569" s="83"/>
      <c r="H1569" s="204"/>
    </row>
    <row r="1570" spans="1:8">
      <c r="A1570" s="229" t="s">
        <v>12</v>
      </c>
      <c r="B1570" s="219" t="str">
        <f t="shared" si="145"/>
        <v>중</v>
      </c>
      <c r="C1570" s="209" t="str">
        <f t="shared" si="146"/>
        <v>평리중학교</v>
      </c>
      <c r="D1570" s="91">
        <v>10</v>
      </c>
      <c r="E1570" s="94" t="s">
        <v>1426</v>
      </c>
      <c r="F1570" s="81">
        <v>12</v>
      </c>
      <c r="G1570" s="83"/>
      <c r="H1570" s="204"/>
    </row>
    <row r="1571" spans="1:8">
      <c r="A1571" s="229" t="s">
        <v>12</v>
      </c>
      <c r="B1571" s="219" t="str">
        <f t="shared" si="145"/>
        <v>중</v>
      </c>
      <c r="C1571" s="209" t="str">
        <f t="shared" si="146"/>
        <v>평리중학교</v>
      </c>
      <c r="D1571" s="91">
        <v>11</v>
      </c>
      <c r="E1571" s="94" t="s">
        <v>802</v>
      </c>
      <c r="F1571" s="81">
        <v>12</v>
      </c>
      <c r="G1571" s="83"/>
      <c r="H1571" s="204"/>
    </row>
    <row r="1572" spans="1:8">
      <c r="A1572" s="229" t="s">
        <v>12</v>
      </c>
      <c r="B1572" s="219" t="str">
        <f t="shared" si="145"/>
        <v>중</v>
      </c>
      <c r="C1572" s="209" t="str">
        <f t="shared" si="146"/>
        <v>평리중학교</v>
      </c>
      <c r="D1572" s="91">
        <v>12</v>
      </c>
      <c r="E1572" s="94" t="s">
        <v>1506</v>
      </c>
      <c r="F1572" s="81">
        <v>12</v>
      </c>
      <c r="G1572" s="83"/>
      <c r="H1572" s="204"/>
    </row>
    <row r="1573" spans="1:8" ht="21" thickBot="1">
      <c r="A1573" s="230" t="s">
        <v>12</v>
      </c>
      <c r="B1573" s="220" t="str">
        <f t="shared" si="145"/>
        <v>중</v>
      </c>
      <c r="C1573" s="210" t="str">
        <f t="shared" si="146"/>
        <v>평리중학교</v>
      </c>
      <c r="D1573" s="102">
        <v>13</v>
      </c>
      <c r="E1573" s="103" t="s">
        <v>1430</v>
      </c>
      <c r="F1573" s="104">
        <v>12</v>
      </c>
      <c r="G1573" s="105"/>
      <c r="H1573" s="207"/>
    </row>
    <row r="1574" spans="1:8">
      <c r="A1574" s="231" t="s">
        <v>12</v>
      </c>
      <c r="B1574" s="221" t="s">
        <v>10</v>
      </c>
      <c r="C1574" s="211" t="s">
        <v>577</v>
      </c>
      <c r="D1574" s="100">
        <v>1</v>
      </c>
      <c r="E1574" s="109" t="s">
        <v>877</v>
      </c>
      <c r="F1574" s="110">
        <v>5964</v>
      </c>
      <c r="G1574" s="111"/>
      <c r="H1574" s="203">
        <f>SUMIF(C:C,"학남중학교",F:F)</f>
        <v>10574</v>
      </c>
    </row>
    <row r="1575" spans="1:8">
      <c r="A1575" s="229" t="s">
        <v>12</v>
      </c>
      <c r="B1575" s="219" t="str">
        <f t="shared" ref="B1575:B1581" si="147">B1574</f>
        <v>중</v>
      </c>
      <c r="C1575" s="209" t="str">
        <f t="shared" ref="C1575:C1581" si="148">C1574</f>
        <v>학남중학교</v>
      </c>
      <c r="D1575" s="91">
        <v>2</v>
      </c>
      <c r="E1575" s="94" t="s">
        <v>1507</v>
      </c>
      <c r="F1575" s="81">
        <v>271</v>
      </c>
      <c r="G1575" s="83"/>
      <c r="H1575" s="204"/>
    </row>
    <row r="1576" spans="1:8">
      <c r="A1576" s="229" t="s">
        <v>12</v>
      </c>
      <c r="B1576" s="219" t="str">
        <f t="shared" si="147"/>
        <v>중</v>
      </c>
      <c r="C1576" s="209" t="str">
        <f t="shared" si="148"/>
        <v>학남중학교</v>
      </c>
      <c r="D1576" s="91">
        <v>3</v>
      </c>
      <c r="E1576" s="94" t="s">
        <v>1344</v>
      </c>
      <c r="F1576" s="81">
        <v>497</v>
      </c>
      <c r="G1576" s="83"/>
      <c r="H1576" s="204"/>
    </row>
    <row r="1577" spans="1:8">
      <c r="A1577" s="229" t="s">
        <v>12</v>
      </c>
      <c r="B1577" s="219" t="str">
        <f t="shared" si="147"/>
        <v>중</v>
      </c>
      <c r="C1577" s="209" t="str">
        <f t="shared" si="148"/>
        <v>학남중학교</v>
      </c>
      <c r="D1577" s="91">
        <v>4</v>
      </c>
      <c r="E1577" s="94" t="s">
        <v>2526</v>
      </c>
      <c r="F1577" s="81">
        <v>1643</v>
      </c>
      <c r="G1577" s="83"/>
      <c r="H1577" s="204"/>
    </row>
    <row r="1578" spans="1:8">
      <c r="A1578" s="229" t="s">
        <v>12</v>
      </c>
      <c r="B1578" s="219" t="str">
        <f t="shared" si="147"/>
        <v>중</v>
      </c>
      <c r="C1578" s="209" t="str">
        <f t="shared" si="148"/>
        <v>학남중학교</v>
      </c>
      <c r="D1578" s="91">
        <v>5</v>
      </c>
      <c r="E1578" s="94" t="s">
        <v>1222</v>
      </c>
      <c r="F1578" s="81">
        <v>997</v>
      </c>
      <c r="G1578" s="83"/>
      <c r="H1578" s="204"/>
    </row>
    <row r="1579" spans="1:8">
      <c r="A1579" s="229" t="s">
        <v>12</v>
      </c>
      <c r="B1579" s="219" t="str">
        <f t="shared" si="147"/>
        <v>중</v>
      </c>
      <c r="C1579" s="209" t="str">
        <f t="shared" si="148"/>
        <v>학남중학교</v>
      </c>
      <c r="D1579" s="91">
        <v>6</v>
      </c>
      <c r="E1579" s="94" t="s">
        <v>1375</v>
      </c>
      <c r="F1579" s="81">
        <v>71</v>
      </c>
      <c r="G1579" s="83"/>
      <c r="H1579" s="204"/>
    </row>
    <row r="1580" spans="1:8">
      <c r="A1580" s="229" t="s">
        <v>12</v>
      </c>
      <c r="B1580" s="219" t="str">
        <f t="shared" si="147"/>
        <v>중</v>
      </c>
      <c r="C1580" s="209" t="str">
        <f t="shared" si="148"/>
        <v>학남중학교</v>
      </c>
      <c r="D1580" s="91">
        <v>7</v>
      </c>
      <c r="E1580" s="94" t="s">
        <v>823</v>
      </c>
      <c r="F1580" s="81">
        <v>530</v>
      </c>
      <c r="G1580" s="83"/>
      <c r="H1580" s="204"/>
    </row>
    <row r="1581" spans="1:8" ht="21" thickBot="1">
      <c r="A1581" s="232" t="s">
        <v>12</v>
      </c>
      <c r="B1581" s="222" t="str">
        <f t="shared" si="147"/>
        <v>중</v>
      </c>
      <c r="C1581" s="212" t="str">
        <f t="shared" si="148"/>
        <v>학남중학교</v>
      </c>
      <c r="D1581" s="98">
        <v>8</v>
      </c>
      <c r="E1581" s="106" t="s">
        <v>1508</v>
      </c>
      <c r="F1581" s="107">
        <v>601</v>
      </c>
      <c r="G1581" s="108"/>
      <c r="H1581" s="205"/>
    </row>
    <row r="1582" spans="1:8">
      <c r="A1582" s="228" t="s">
        <v>13</v>
      </c>
      <c r="B1582" s="218" t="s">
        <v>9</v>
      </c>
      <c r="C1582" s="208" t="s">
        <v>586</v>
      </c>
      <c r="D1582" s="112">
        <v>1</v>
      </c>
      <c r="E1582" s="113" t="s">
        <v>788</v>
      </c>
      <c r="F1582" s="114">
        <v>500</v>
      </c>
      <c r="G1582" s="115"/>
      <c r="H1582" s="206">
        <f>SUMIF(C:C,"대구내당초등학교",F:F)</f>
        <v>7500</v>
      </c>
    </row>
    <row r="1583" spans="1:8">
      <c r="A1583" s="229" t="s">
        <v>13</v>
      </c>
      <c r="B1583" s="219" t="str">
        <f t="shared" ref="B1583:B1589" si="149">B1582</f>
        <v>초</v>
      </c>
      <c r="C1583" s="209" t="str">
        <f t="shared" ref="C1583:C1589" si="150">C1582</f>
        <v>대구내당초등학교</v>
      </c>
      <c r="D1583" s="91">
        <v>2</v>
      </c>
      <c r="E1583" s="94" t="s">
        <v>794</v>
      </c>
      <c r="F1583" s="81">
        <v>660</v>
      </c>
      <c r="G1583" s="83"/>
      <c r="H1583" s="204"/>
    </row>
    <row r="1584" spans="1:8">
      <c r="A1584" s="229" t="s">
        <v>13</v>
      </c>
      <c r="B1584" s="219" t="str">
        <f t="shared" si="149"/>
        <v>초</v>
      </c>
      <c r="C1584" s="209" t="str">
        <f t="shared" si="150"/>
        <v>대구내당초등학교</v>
      </c>
      <c r="D1584" s="91">
        <v>3</v>
      </c>
      <c r="E1584" s="94" t="s">
        <v>1340</v>
      </c>
      <c r="F1584" s="81">
        <v>560</v>
      </c>
      <c r="G1584" s="83"/>
      <c r="H1584" s="204"/>
    </row>
    <row r="1585" spans="1:8">
      <c r="A1585" s="229" t="s">
        <v>13</v>
      </c>
      <c r="B1585" s="219" t="str">
        <f t="shared" si="149"/>
        <v>초</v>
      </c>
      <c r="C1585" s="209" t="str">
        <f t="shared" si="150"/>
        <v>대구내당초등학교</v>
      </c>
      <c r="D1585" s="91">
        <v>4</v>
      </c>
      <c r="E1585" s="94" t="s">
        <v>1509</v>
      </c>
      <c r="F1585" s="81">
        <v>350</v>
      </c>
      <c r="G1585" s="83"/>
      <c r="H1585" s="204"/>
    </row>
    <row r="1586" spans="1:8">
      <c r="A1586" s="229" t="s">
        <v>13</v>
      </c>
      <c r="B1586" s="219" t="str">
        <f t="shared" si="149"/>
        <v>초</v>
      </c>
      <c r="C1586" s="209" t="str">
        <f t="shared" si="150"/>
        <v>대구내당초등학교</v>
      </c>
      <c r="D1586" s="91">
        <v>5</v>
      </c>
      <c r="E1586" s="94" t="s">
        <v>1510</v>
      </c>
      <c r="F1586" s="81">
        <v>400</v>
      </c>
      <c r="G1586" s="83"/>
      <c r="H1586" s="204"/>
    </row>
    <row r="1587" spans="1:8">
      <c r="A1587" s="229" t="s">
        <v>13</v>
      </c>
      <c r="B1587" s="219" t="str">
        <f t="shared" si="149"/>
        <v>초</v>
      </c>
      <c r="C1587" s="209" t="str">
        <f t="shared" si="150"/>
        <v>대구내당초등학교</v>
      </c>
      <c r="D1587" s="91">
        <v>6</v>
      </c>
      <c r="E1587" s="94" t="s">
        <v>1112</v>
      </c>
      <c r="F1587" s="81">
        <v>2380</v>
      </c>
      <c r="G1587" s="83"/>
      <c r="H1587" s="204"/>
    </row>
    <row r="1588" spans="1:8">
      <c r="A1588" s="229" t="s">
        <v>13</v>
      </c>
      <c r="B1588" s="219" t="str">
        <f t="shared" si="149"/>
        <v>초</v>
      </c>
      <c r="C1588" s="209" t="str">
        <f t="shared" si="150"/>
        <v>대구내당초등학교</v>
      </c>
      <c r="D1588" s="91">
        <v>7</v>
      </c>
      <c r="E1588" s="94" t="s">
        <v>771</v>
      </c>
      <c r="F1588" s="81">
        <v>2210</v>
      </c>
      <c r="G1588" s="83"/>
      <c r="H1588" s="204"/>
    </row>
    <row r="1589" spans="1:8" ht="21" thickBot="1">
      <c r="A1589" s="230" t="s">
        <v>13</v>
      </c>
      <c r="B1589" s="220" t="str">
        <f t="shared" si="149"/>
        <v>초</v>
      </c>
      <c r="C1589" s="210" t="str">
        <f t="shared" si="150"/>
        <v>대구내당초등학교</v>
      </c>
      <c r="D1589" s="102">
        <v>8</v>
      </c>
      <c r="E1589" s="103" t="s">
        <v>1364</v>
      </c>
      <c r="F1589" s="104">
        <v>440</v>
      </c>
      <c r="G1589" s="105"/>
      <c r="H1589" s="207"/>
    </row>
    <row r="1590" spans="1:8">
      <c r="A1590" s="231" t="s">
        <v>13</v>
      </c>
      <c r="B1590" s="221" t="s">
        <v>9</v>
      </c>
      <c r="C1590" s="211" t="s">
        <v>597</v>
      </c>
      <c r="D1590" s="100">
        <v>1</v>
      </c>
      <c r="E1590" s="109" t="s">
        <v>1508</v>
      </c>
      <c r="F1590" s="110">
        <v>545</v>
      </c>
      <c r="G1590" s="111"/>
      <c r="H1590" s="203">
        <f>SUMIF(C:C,"대구대진초등학교",F:F)</f>
        <v>6783</v>
      </c>
    </row>
    <row r="1591" spans="1:8">
      <c r="A1591" s="229" t="s">
        <v>13</v>
      </c>
      <c r="B1591" s="219" t="str">
        <f t="shared" ref="B1591:B1595" si="151">B1590</f>
        <v>초</v>
      </c>
      <c r="C1591" s="209" t="str">
        <f t="shared" ref="C1591:C1595" si="152">C1590</f>
        <v>대구대진초등학교</v>
      </c>
      <c r="D1591" s="91">
        <v>2</v>
      </c>
      <c r="E1591" s="94" t="s">
        <v>2426</v>
      </c>
      <c r="F1591" s="81">
        <v>429</v>
      </c>
      <c r="G1591" s="83"/>
      <c r="H1591" s="204"/>
    </row>
    <row r="1592" spans="1:8">
      <c r="A1592" s="229" t="s">
        <v>13</v>
      </c>
      <c r="B1592" s="219" t="str">
        <f t="shared" si="151"/>
        <v>초</v>
      </c>
      <c r="C1592" s="209" t="str">
        <f t="shared" si="152"/>
        <v>대구대진초등학교</v>
      </c>
      <c r="D1592" s="91">
        <v>3</v>
      </c>
      <c r="E1592" s="94" t="s">
        <v>1112</v>
      </c>
      <c r="F1592" s="81">
        <v>3340</v>
      </c>
      <c r="G1592" s="83"/>
      <c r="H1592" s="204"/>
    </row>
    <row r="1593" spans="1:8">
      <c r="A1593" s="229" t="s">
        <v>13</v>
      </c>
      <c r="B1593" s="219" t="str">
        <f t="shared" si="151"/>
        <v>초</v>
      </c>
      <c r="C1593" s="209" t="str">
        <f t="shared" si="152"/>
        <v>대구대진초등학교</v>
      </c>
      <c r="D1593" s="91">
        <v>4</v>
      </c>
      <c r="E1593" s="94" t="s">
        <v>794</v>
      </c>
      <c r="F1593" s="81">
        <v>626</v>
      </c>
      <c r="G1593" s="83"/>
      <c r="H1593" s="204"/>
    </row>
    <row r="1594" spans="1:8">
      <c r="A1594" s="229" t="s">
        <v>13</v>
      </c>
      <c r="B1594" s="219" t="str">
        <f t="shared" si="151"/>
        <v>초</v>
      </c>
      <c r="C1594" s="209" t="str">
        <f t="shared" si="152"/>
        <v>대구대진초등학교</v>
      </c>
      <c r="D1594" s="91">
        <v>5</v>
      </c>
      <c r="E1594" s="94" t="s">
        <v>771</v>
      </c>
      <c r="F1594" s="81">
        <v>1153</v>
      </c>
      <c r="G1594" s="83"/>
      <c r="H1594" s="204"/>
    </row>
    <row r="1595" spans="1:8" ht="21" thickBot="1">
      <c r="A1595" s="232" t="s">
        <v>13</v>
      </c>
      <c r="B1595" s="222" t="str">
        <f t="shared" si="151"/>
        <v>초</v>
      </c>
      <c r="C1595" s="212" t="str">
        <f t="shared" si="152"/>
        <v>대구대진초등학교</v>
      </c>
      <c r="D1595" s="98">
        <v>6</v>
      </c>
      <c r="E1595" s="106" t="s">
        <v>1107</v>
      </c>
      <c r="F1595" s="107">
        <v>690</v>
      </c>
      <c r="G1595" s="108"/>
      <c r="H1595" s="205"/>
    </row>
    <row r="1596" spans="1:8">
      <c r="A1596" s="228" t="s">
        <v>13</v>
      </c>
      <c r="B1596" s="218" t="s">
        <v>9</v>
      </c>
      <c r="C1596" s="208" t="s">
        <v>599</v>
      </c>
      <c r="D1596" s="112">
        <v>1</v>
      </c>
      <c r="E1596" s="113" t="s">
        <v>2552</v>
      </c>
      <c r="F1596" s="114">
        <v>1000</v>
      </c>
      <c r="G1596" s="115"/>
      <c r="H1596" s="206">
        <f>SUMIF(C:C,"대구덕인초등학교",F:F)</f>
        <v>46000</v>
      </c>
    </row>
    <row r="1597" spans="1:8">
      <c r="A1597" s="229" t="s">
        <v>13</v>
      </c>
      <c r="B1597" s="219" t="str">
        <f t="shared" ref="B1597:B1599" si="153">B1596</f>
        <v>초</v>
      </c>
      <c r="C1597" s="209" t="str">
        <f t="shared" ref="C1597:C1599" si="154">C1596</f>
        <v>대구덕인초등학교</v>
      </c>
      <c r="D1597" s="91">
        <v>2</v>
      </c>
      <c r="E1597" s="94" t="s">
        <v>1511</v>
      </c>
      <c r="F1597" s="81">
        <v>3000</v>
      </c>
      <c r="G1597" s="83"/>
      <c r="H1597" s="204"/>
    </row>
    <row r="1598" spans="1:8">
      <c r="A1598" s="229" t="s">
        <v>13</v>
      </c>
      <c r="B1598" s="219" t="str">
        <f t="shared" si="153"/>
        <v>초</v>
      </c>
      <c r="C1598" s="209" t="str">
        <f t="shared" si="154"/>
        <v>대구덕인초등학교</v>
      </c>
      <c r="D1598" s="91">
        <v>3</v>
      </c>
      <c r="E1598" s="94" t="s">
        <v>876</v>
      </c>
      <c r="F1598" s="81">
        <v>40000</v>
      </c>
      <c r="G1598" s="83"/>
      <c r="H1598" s="204"/>
    </row>
    <row r="1599" spans="1:8" ht="21" thickBot="1">
      <c r="A1599" s="230" t="s">
        <v>13</v>
      </c>
      <c r="B1599" s="220" t="str">
        <f t="shared" si="153"/>
        <v>초</v>
      </c>
      <c r="C1599" s="210" t="str">
        <f t="shared" si="154"/>
        <v>대구덕인초등학교</v>
      </c>
      <c r="D1599" s="102">
        <v>4</v>
      </c>
      <c r="E1599" s="103" t="s">
        <v>801</v>
      </c>
      <c r="F1599" s="104">
        <v>2000</v>
      </c>
      <c r="G1599" s="105"/>
      <c r="H1599" s="207"/>
    </row>
    <row r="1600" spans="1:8" ht="21" thickBot="1">
      <c r="A1600" s="123" t="s">
        <v>13</v>
      </c>
      <c r="B1600" s="99" t="s">
        <v>9</v>
      </c>
      <c r="C1600" s="124" t="s">
        <v>604</v>
      </c>
      <c r="D1600" s="99">
        <v>1</v>
      </c>
      <c r="E1600" s="125" t="s">
        <v>2552</v>
      </c>
      <c r="F1600" s="126">
        <v>500</v>
      </c>
      <c r="G1600" s="127"/>
      <c r="H1600" s="128">
        <f>SUMIF(C:C,"대구성산초등학교",F:F)</f>
        <v>500</v>
      </c>
    </row>
    <row r="1601" spans="1:8">
      <c r="A1601" s="116" t="s">
        <v>13</v>
      </c>
      <c r="B1601" s="117" t="s">
        <v>9</v>
      </c>
      <c r="C1601" s="118" t="s">
        <v>613</v>
      </c>
      <c r="D1601" s="117">
        <v>1</v>
      </c>
      <c r="E1601" s="119" t="s">
        <v>2459</v>
      </c>
      <c r="F1601" s="120">
        <v>12900</v>
      </c>
      <c r="G1601" s="121"/>
      <c r="H1601" s="122">
        <f>SUMIF(C:C,"대구신월초등학교",F:F)</f>
        <v>12900</v>
      </c>
    </row>
    <row r="1602" spans="1:8" ht="21" thickBot="1">
      <c r="A1602" s="123" t="s">
        <v>13</v>
      </c>
      <c r="B1602" s="99" t="s">
        <v>9</v>
      </c>
      <c r="C1602" s="124" t="s">
        <v>616</v>
      </c>
      <c r="D1602" s="99">
        <v>1</v>
      </c>
      <c r="E1602" s="125" t="s">
        <v>2459</v>
      </c>
      <c r="F1602" s="126">
        <v>1200</v>
      </c>
      <c r="G1602" s="127"/>
      <c r="H1602" s="128">
        <f>SUMIF(C:C,"대구용산초등학교",F:F)</f>
        <v>1200</v>
      </c>
    </row>
    <row r="1603" spans="1:8">
      <c r="A1603" s="228" t="s">
        <v>13</v>
      </c>
      <c r="B1603" s="218" t="s">
        <v>9</v>
      </c>
      <c r="C1603" s="208" t="s">
        <v>619</v>
      </c>
      <c r="D1603" s="112">
        <v>1</v>
      </c>
      <c r="E1603" s="113" t="s">
        <v>2527</v>
      </c>
      <c r="F1603" s="114">
        <v>1000</v>
      </c>
      <c r="G1603" s="115"/>
      <c r="H1603" s="206">
        <f>SUMIF(C:C,"대구용천초등학교",F:F)</f>
        <v>2000</v>
      </c>
    </row>
    <row r="1604" spans="1:8" ht="21" thickBot="1">
      <c r="A1604" s="230" t="s">
        <v>13</v>
      </c>
      <c r="B1604" s="220" t="str">
        <f>B1603</f>
        <v>초</v>
      </c>
      <c r="C1604" s="210" t="str">
        <f>C1603</f>
        <v>대구용천초등학교</v>
      </c>
      <c r="D1604" s="102">
        <v>2</v>
      </c>
      <c r="E1604" s="103" t="s">
        <v>2528</v>
      </c>
      <c r="F1604" s="104">
        <v>1000</v>
      </c>
      <c r="G1604" s="105"/>
      <c r="H1604" s="207"/>
    </row>
    <row r="1605" spans="1:8">
      <c r="A1605" s="231" t="s">
        <v>13</v>
      </c>
      <c r="B1605" s="221" t="s">
        <v>9</v>
      </c>
      <c r="C1605" s="211" t="s">
        <v>625</v>
      </c>
      <c r="D1605" s="100">
        <v>1</v>
      </c>
      <c r="E1605" s="109" t="s">
        <v>1243</v>
      </c>
      <c r="F1605" s="110">
        <v>650</v>
      </c>
      <c r="G1605" s="111"/>
      <c r="H1605" s="203">
        <f>SUMIF(C:C,"대구월성초등학교",F:F)</f>
        <v>12550</v>
      </c>
    </row>
    <row r="1606" spans="1:8">
      <c r="A1606" s="229" t="s">
        <v>13</v>
      </c>
      <c r="B1606" s="219" t="str">
        <f t="shared" ref="B1606:B1621" si="155">B1605</f>
        <v>초</v>
      </c>
      <c r="C1606" s="209" t="str">
        <f t="shared" ref="C1606:C1621" si="156">C1605</f>
        <v>대구월성초등학교</v>
      </c>
      <c r="D1606" s="91">
        <v>2</v>
      </c>
      <c r="E1606" s="94" t="s">
        <v>1422</v>
      </c>
      <c r="F1606" s="81">
        <v>1600</v>
      </c>
      <c r="G1606" s="83"/>
      <c r="H1606" s="204"/>
    </row>
    <row r="1607" spans="1:8">
      <c r="A1607" s="229" t="s">
        <v>13</v>
      </c>
      <c r="B1607" s="219" t="str">
        <f t="shared" si="155"/>
        <v>초</v>
      </c>
      <c r="C1607" s="209" t="str">
        <f t="shared" si="156"/>
        <v>대구월성초등학교</v>
      </c>
      <c r="D1607" s="91">
        <v>3</v>
      </c>
      <c r="E1607" s="94" t="s">
        <v>2529</v>
      </c>
      <c r="F1607" s="81">
        <v>2000</v>
      </c>
      <c r="G1607" s="83"/>
      <c r="H1607" s="204"/>
    </row>
    <row r="1608" spans="1:8">
      <c r="A1608" s="229" t="s">
        <v>13</v>
      </c>
      <c r="B1608" s="219" t="str">
        <f t="shared" si="155"/>
        <v>초</v>
      </c>
      <c r="C1608" s="209" t="str">
        <f t="shared" si="156"/>
        <v>대구월성초등학교</v>
      </c>
      <c r="D1608" s="91">
        <v>4</v>
      </c>
      <c r="E1608" s="94" t="s">
        <v>1031</v>
      </c>
      <c r="F1608" s="81">
        <v>1150</v>
      </c>
      <c r="G1608" s="83"/>
      <c r="H1608" s="204"/>
    </row>
    <row r="1609" spans="1:8">
      <c r="A1609" s="229" t="s">
        <v>13</v>
      </c>
      <c r="B1609" s="219" t="str">
        <f t="shared" si="155"/>
        <v>초</v>
      </c>
      <c r="C1609" s="209" t="str">
        <f t="shared" si="156"/>
        <v>대구월성초등학교</v>
      </c>
      <c r="D1609" s="91">
        <v>5</v>
      </c>
      <c r="E1609" s="94" t="s">
        <v>2453</v>
      </c>
      <c r="F1609" s="81">
        <v>900</v>
      </c>
      <c r="G1609" s="83"/>
      <c r="H1609" s="204"/>
    </row>
    <row r="1610" spans="1:8">
      <c r="A1610" s="229" t="s">
        <v>13</v>
      </c>
      <c r="B1610" s="219" t="str">
        <f t="shared" si="155"/>
        <v>초</v>
      </c>
      <c r="C1610" s="209" t="str">
        <f t="shared" si="156"/>
        <v>대구월성초등학교</v>
      </c>
      <c r="D1610" s="91">
        <v>6</v>
      </c>
      <c r="E1610" s="94" t="s">
        <v>1344</v>
      </c>
      <c r="F1610" s="81">
        <v>300</v>
      </c>
      <c r="G1610" s="83"/>
      <c r="H1610" s="204"/>
    </row>
    <row r="1611" spans="1:8">
      <c r="A1611" s="229" t="s">
        <v>13</v>
      </c>
      <c r="B1611" s="219" t="str">
        <f t="shared" si="155"/>
        <v>초</v>
      </c>
      <c r="C1611" s="209" t="str">
        <f t="shared" si="156"/>
        <v>대구월성초등학교</v>
      </c>
      <c r="D1611" s="91">
        <v>7</v>
      </c>
      <c r="E1611" s="94" t="s">
        <v>1463</v>
      </c>
      <c r="F1611" s="81">
        <v>1050</v>
      </c>
      <c r="G1611" s="83"/>
      <c r="H1611" s="204"/>
    </row>
    <row r="1612" spans="1:8">
      <c r="A1612" s="229" t="s">
        <v>13</v>
      </c>
      <c r="B1612" s="219" t="str">
        <f t="shared" si="155"/>
        <v>초</v>
      </c>
      <c r="C1612" s="209" t="str">
        <f t="shared" si="156"/>
        <v>대구월성초등학교</v>
      </c>
      <c r="D1612" s="91">
        <v>8</v>
      </c>
      <c r="E1612" s="94" t="s">
        <v>1033</v>
      </c>
      <c r="F1612" s="81">
        <v>400</v>
      </c>
      <c r="G1612" s="83"/>
      <c r="H1612" s="204"/>
    </row>
    <row r="1613" spans="1:8">
      <c r="A1613" s="229" t="s">
        <v>13</v>
      </c>
      <c r="B1613" s="219" t="str">
        <f t="shared" si="155"/>
        <v>초</v>
      </c>
      <c r="C1613" s="209" t="str">
        <f t="shared" si="156"/>
        <v>대구월성초등학교</v>
      </c>
      <c r="D1613" s="91">
        <v>9</v>
      </c>
      <c r="E1613" s="94" t="s">
        <v>1132</v>
      </c>
      <c r="F1613" s="81">
        <v>650</v>
      </c>
      <c r="G1613" s="83"/>
      <c r="H1613" s="204"/>
    </row>
    <row r="1614" spans="1:8">
      <c r="A1614" s="229" t="s">
        <v>13</v>
      </c>
      <c r="B1614" s="219" t="str">
        <f t="shared" si="155"/>
        <v>초</v>
      </c>
      <c r="C1614" s="209" t="str">
        <f t="shared" si="156"/>
        <v>대구월성초등학교</v>
      </c>
      <c r="D1614" s="91">
        <v>10</v>
      </c>
      <c r="E1614" s="94" t="s">
        <v>1512</v>
      </c>
      <c r="F1614" s="81">
        <v>850</v>
      </c>
      <c r="G1614" s="83"/>
      <c r="H1614" s="204"/>
    </row>
    <row r="1615" spans="1:8">
      <c r="A1615" s="229" t="s">
        <v>13</v>
      </c>
      <c r="B1615" s="219" t="str">
        <f t="shared" si="155"/>
        <v>초</v>
      </c>
      <c r="C1615" s="209" t="str">
        <f t="shared" si="156"/>
        <v>대구월성초등학교</v>
      </c>
      <c r="D1615" s="91">
        <v>11</v>
      </c>
      <c r="E1615" s="94" t="s">
        <v>788</v>
      </c>
      <c r="F1615" s="81">
        <v>250</v>
      </c>
      <c r="G1615" s="83"/>
      <c r="H1615" s="204"/>
    </row>
    <row r="1616" spans="1:8">
      <c r="A1616" s="229" t="s">
        <v>13</v>
      </c>
      <c r="B1616" s="219" t="str">
        <f t="shared" si="155"/>
        <v>초</v>
      </c>
      <c r="C1616" s="209" t="str">
        <f t="shared" si="156"/>
        <v>대구월성초등학교</v>
      </c>
      <c r="D1616" s="91">
        <v>12</v>
      </c>
      <c r="E1616" s="94" t="s">
        <v>1348</v>
      </c>
      <c r="F1616" s="81">
        <v>850</v>
      </c>
      <c r="G1616" s="83"/>
      <c r="H1616" s="204"/>
    </row>
    <row r="1617" spans="1:8">
      <c r="A1617" s="229" t="s">
        <v>13</v>
      </c>
      <c r="B1617" s="219" t="str">
        <f t="shared" si="155"/>
        <v>초</v>
      </c>
      <c r="C1617" s="209" t="str">
        <f t="shared" si="156"/>
        <v>대구월성초등학교</v>
      </c>
      <c r="D1617" s="91">
        <v>13</v>
      </c>
      <c r="E1617" s="94" t="s">
        <v>1513</v>
      </c>
      <c r="F1617" s="81">
        <v>250</v>
      </c>
      <c r="G1617" s="83"/>
      <c r="H1617" s="204"/>
    </row>
    <row r="1618" spans="1:8">
      <c r="A1618" s="229" t="s">
        <v>13</v>
      </c>
      <c r="B1618" s="219" t="str">
        <f t="shared" si="155"/>
        <v>초</v>
      </c>
      <c r="C1618" s="209" t="str">
        <f t="shared" si="156"/>
        <v>대구월성초등학교</v>
      </c>
      <c r="D1618" s="91">
        <v>14</v>
      </c>
      <c r="E1618" s="94" t="s">
        <v>1440</v>
      </c>
      <c r="F1618" s="81">
        <v>600</v>
      </c>
      <c r="G1618" s="83"/>
      <c r="H1618" s="204"/>
    </row>
    <row r="1619" spans="1:8">
      <c r="A1619" s="229" t="s">
        <v>13</v>
      </c>
      <c r="B1619" s="219" t="str">
        <f t="shared" si="155"/>
        <v>초</v>
      </c>
      <c r="C1619" s="209" t="str">
        <f t="shared" si="156"/>
        <v>대구월성초등학교</v>
      </c>
      <c r="D1619" s="91">
        <v>15</v>
      </c>
      <c r="E1619" s="94" t="s">
        <v>1112</v>
      </c>
      <c r="F1619" s="81">
        <v>450</v>
      </c>
      <c r="G1619" s="83"/>
      <c r="H1619" s="204"/>
    </row>
    <row r="1620" spans="1:8">
      <c r="A1620" s="229" t="s">
        <v>13</v>
      </c>
      <c r="B1620" s="219" t="str">
        <f t="shared" si="155"/>
        <v>초</v>
      </c>
      <c r="C1620" s="209" t="str">
        <f t="shared" si="156"/>
        <v>대구월성초등학교</v>
      </c>
      <c r="D1620" s="91">
        <v>16</v>
      </c>
      <c r="E1620" s="94" t="s">
        <v>870</v>
      </c>
      <c r="F1620" s="81">
        <v>150</v>
      </c>
      <c r="G1620" s="83"/>
      <c r="H1620" s="204"/>
    </row>
    <row r="1621" spans="1:8" ht="21" thickBot="1">
      <c r="A1621" s="232" t="s">
        <v>13</v>
      </c>
      <c r="B1621" s="222" t="str">
        <f t="shared" si="155"/>
        <v>초</v>
      </c>
      <c r="C1621" s="212" t="str">
        <f t="shared" si="156"/>
        <v>대구월성초등학교</v>
      </c>
      <c r="D1621" s="98">
        <v>17</v>
      </c>
      <c r="E1621" s="106" t="s">
        <v>1346</v>
      </c>
      <c r="F1621" s="107">
        <v>450</v>
      </c>
      <c r="G1621" s="108"/>
      <c r="H1621" s="205"/>
    </row>
    <row r="1622" spans="1:8">
      <c r="A1622" s="228" t="s">
        <v>13</v>
      </c>
      <c r="B1622" s="218" t="s">
        <v>9</v>
      </c>
      <c r="C1622" s="208" t="s">
        <v>628</v>
      </c>
      <c r="D1622" s="112">
        <v>1</v>
      </c>
      <c r="E1622" s="113" t="s">
        <v>2530</v>
      </c>
      <c r="F1622" s="114">
        <v>200</v>
      </c>
      <c r="G1622" s="115"/>
      <c r="H1622" s="206">
        <f>SUMIF(C:C,"대구이곡초등학교",F:F)</f>
        <v>1450</v>
      </c>
    </row>
    <row r="1623" spans="1:8">
      <c r="A1623" s="229" t="s">
        <v>13</v>
      </c>
      <c r="B1623" s="219" t="str">
        <f t="shared" ref="B1623:B1626" si="157">B1622</f>
        <v>초</v>
      </c>
      <c r="C1623" s="209" t="str">
        <f t="shared" ref="C1623:C1626" si="158">C1622</f>
        <v>대구이곡초등학교</v>
      </c>
      <c r="D1623" s="91">
        <v>2</v>
      </c>
      <c r="E1623" s="94" t="s">
        <v>1514</v>
      </c>
      <c r="F1623" s="81">
        <v>300</v>
      </c>
      <c r="G1623" s="83"/>
      <c r="H1623" s="204"/>
    </row>
    <row r="1624" spans="1:8">
      <c r="A1624" s="229" t="s">
        <v>13</v>
      </c>
      <c r="B1624" s="219" t="str">
        <f t="shared" si="157"/>
        <v>초</v>
      </c>
      <c r="C1624" s="209" t="str">
        <f t="shared" si="158"/>
        <v>대구이곡초등학교</v>
      </c>
      <c r="D1624" s="91">
        <v>3</v>
      </c>
      <c r="E1624" s="94" t="s">
        <v>1515</v>
      </c>
      <c r="F1624" s="81">
        <v>350</v>
      </c>
      <c r="G1624" s="83"/>
      <c r="H1624" s="204"/>
    </row>
    <row r="1625" spans="1:8">
      <c r="A1625" s="229" t="s">
        <v>13</v>
      </c>
      <c r="B1625" s="219" t="str">
        <f t="shared" si="157"/>
        <v>초</v>
      </c>
      <c r="C1625" s="209" t="str">
        <f t="shared" si="158"/>
        <v>대구이곡초등학교</v>
      </c>
      <c r="D1625" s="91">
        <v>4</v>
      </c>
      <c r="E1625" s="94" t="s">
        <v>1039</v>
      </c>
      <c r="F1625" s="81">
        <v>200</v>
      </c>
      <c r="G1625" s="83"/>
      <c r="H1625" s="204"/>
    </row>
    <row r="1626" spans="1:8" ht="21" thickBot="1">
      <c r="A1626" s="230" t="s">
        <v>13</v>
      </c>
      <c r="B1626" s="220" t="str">
        <f t="shared" si="157"/>
        <v>초</v>
      </c>
      <c r="C1626" s="210" t="str">
        <f t="shared" si="158"/>
        <v>대구이곡초등학교</v>
      </c>
      <c r="D1626" s="102">
        <v>5</v>
      </c>
      <c r="E1626" s="103" t="s">
        <v>2455</v>
      </c>
      <c r="F1626" s="104">
        <v>400</v>
      </c>
      <c r="G1626" s="105"/>
      <c r="H1626" s="207"/>
    </row>
    <row r="1627" spans="1:8">
      <c r="A1627" s="231" t="s">
        <v>13</v>
      </c>
      <c r="B1627" s="221" t="s">
        <v>9</v>
      </c>
      <c r="C1627" s="211" t="s">
        <v>635</v>
      </c>
      <c r="D1627" s="100">
        <v>1</v>
      </c>
      <c r="E1627" s="109" t="s">
        <v>1039</v>
      </c>
      <c r="F1627" s="110">
        <v>2000</v>
      </c>
      <c r="G1627" s="111"/>
      <c r="H1627" s="203">
        <f>SUMIF(C:C,"대구장성초등학교",F:F)</f>
        <v>15650</v>
      </c>
    </row>
    <row r="1628" spans="1:8">
      <c r="A1628" s="229" t="s">
        <v>13</v>
      </c>
      <c r="B1628" s="219" t="str">
        <f t="shared" ref="B1628:B1641" si="159">B1627</f>
        <v>초</v>
      </c>
      <c r="C1628" s="209" t="str">
        <f t="shared" ref="C1628:C1641" si="160">C1627</f>
        <v>대구장성초등학교</v>
      </c>
      <c r="D1628" s="91">
        <v>2</v>
      </c>
      <c r="E1628" s="94" t="s">
        <v>785</v>
      </c>
      <c r="F1628" s="81">
        <v>1800</v>
      </c>
      <c r="G1628" s="83"/>
      <c r="H1628" s="204"/>
    </row>
    <row r="1629" spans="1:8">
      <c r="A1629" s="229" t="s">
        <v>13</v>
      </c>
      <c r="B1629" s="219" t="str">
        <f t="shared" si="159"/>
        <v>초</v>
      </c>
      <c r="C1629" s="209" t="str">
        <f t="shared" si="160"/>
        <v>대구장성초등학교</v>
      </c>
      <c r="D1629" s="91">
        <v>3</v>
      </c>
      <c r="E1629" s="94" t="s">
        <v>1132</v>
      </c>
      <c r="F1629" s="81">
        <v>1800</v>
      </c>
      <c r="G1629" s="83"/>
      <c r="H1629" s="204"/>
    </row>
    <row r="1630" spans="1:8">
      <c r="A1630" s="229" t="s">
        <v>13</v>
      </c>
      <c r="B1630" s="219" t="str">
        <f t="shared" si="159"/>
        <v>초</v>
      </c>
      <c r="C1630" s="209" t="str">
        <f t="shared" si="160"/>
        <v>대구장성초등학교</v>
      </c>
      <c r="D1630" s="91">
        <v>4</v>
      </c>
      <c r="E1630" s="94" t="s">
        <v>1516</v>
      </c>
      <c r="F1630" s="81">
        <v>1500</v>
      </c>
      <c r="G1630" s="83"/>
      <c r="H1630" s="204"/>
    </row>
    <row r="1631" spans="1:8">
      <c r="A1631" s="229" t="s">
        <v>13</v>
      </c>
      <c r="B1631" s="219" t="str">
        <f t="shared" si="159"/>
        <v>초</v>
      </c>
      <c r="C1631" s="209" t="str">
        <f t="shared" si="160"/>
        <v>대구장성초등학교</v>
      </c>
      <c r="D1631" s="91">
        <v>5</v>
      </c>
      <c r="E1631" s="94" t="s">
        <v>788</v>
      </c>
      <c r="F1631" s="81">
        <v>500</v>
      </c>
      <c r="G1631" s="83"/>
      <c r="H1631" s="204"/>
    </row>
    <row r="1632" spans="1:8">
      <c r="A1632" s="229" t="s">
        <v>13</v>
      </c>
      <c r="B1632" s="219" t="str">
        <f t="shared" si="159"/>
        <v>초</v>
      </c>
      <c r="C1632" s="209" t="str">
        <f t="shared" si="160"/>
        <v>대구장성초등학교</v>
      </c>
      <c r="D1632" s="91">
        <v>6</v>
      </c>
      <c r="E1632" s="94" t="s">
        <v>1517</v>
      </c>
      <c r="F1632" s="81">
        <v>600</v>
      </c>
      <c r="G1632" s="83"/>
      <c r="H1632" s="204"/>
    </row>
    <row r="1633" spans="1:8">
      <c r="A1633" s="229" t="s">
        <v>13</v>
      </c>
      <c r="B1633" s="219" t="str">
        <f t="shared" si="159"/>
        <v>초</v>
      </c>
      <c r="C1633" s="209" t="str">
        <f t="shared" si="160"/>
        <v>대구장성초등학교</v>
      </c>
      <c r="D1633" s="91">
        <v>7</v>
      </c>
      <c r="E1633" s="94" t="s">
        <v>1112</v>
      </c>
      <c r="F1633" s="81">
        <v>150</v>
      </c>
      <c r="G1633" s="83"/>
      <c r="H1633" s="204"/>
    </row>
    <row r="1634" spans="1:8">
      <c r="A1634" s="229" t="s">
        <v>13</v>
      </c>
      <c r="B1634" s="219" t="str">
        <f t="shared" si="159"/>
        <v>초</v>
      </c>
      <c r="C1634" s="209" t="str">
        <f t="shared" si="160"/>
        <v>대구장성초등학교</v>
      </c>
      <c r="D1634" s="91">
        <v>8</v>
      </c>
      <c r="E1634" s="94" t="s">
        <v>771</v>
      </c>
      <c r="F1634" s="81">
        <v>500</v>
      </c>
      <c r="G1634" s="83"/>
      <c r="H1634" s="204"/>
    </row>
    <row r="1635" spans="1:8">
      <c r="A1635" s="229" t="s">
        <v>13</v>
      </c>
      <c r="B1635" s="219" t="str">
        <f t="shared" si="159"/>
        <v>초</v>
      </c>
      <c r="C1635" s="209" t="str">
        <f t="shared" si="160"/>
        <v>대구장성초등학교</v>
      </c>
      <c r="D1635" s="91">
        <v>9</v>
      </c>
      <c r="E1635" s="94" t="s">
        <v>829</v>
      </c>
      <c r="F1635" s="81">
        <v>550</v>
      </c>
      <c r="G1635" s="83"/>
      <c r="H1635" s="204"/>
    </row>
    <row r="1636" spans="1:8">
      <c r="A1636" s="229" t="s">
        <v>13</v>
      </c>
      <c r="B1636" s="219" t="str">
        <f t="shared" si="159"/>
        <v>초</v>
      </c>
      <c r="C1636" s="209" t="str">
        <f t="shared" si="160"/>
        <v>대구장성초등학교</v>
      </c>
      <c r="D1636" s="91">
        <v>10</v>
      </c>
      <c r="E1636" s="94" t="s">
        <v>1518</v>
      </c>
      <c r="F1636" s="81">
        <v>1500</v>
      </c>
      <c r="G1636" s="83"/>
      <c r="H1636" s="204"/>
    </row>
    <row r="1637" spans="1:8">
      <c r="A1637" s="229" t="s">
        <v>13</v>
      </c>
      <c r="B1637" s="219" t="str">
        <f t="shared" si="159"/>
        <v>초</v>
      </c>
      <c r="C1637" s="209" t="str">
        <f t="shared" si="160"/>
        <v>대구장성초등학교</v>
      </c>
      <c r="D1637" s="91">
        <v>11</v>
      </c>
      <c r="E1637" s="94" t="s">
        <v>794</v>
      </c>
      <c r="F1637" s="81">
        <v>650</v>
      </c>
      <c r="G1637" s="83"/>
      <c r="H1637" s="204"/>
    </row>
    <row r="1638" spans="1:8">
      <c r="A1638" s="229" t="s">
        <v>13</v>
      </c>
      <c r="B1638" s="219" t="str">
        <f t="shared" si="159"/>
        <v>초</v>
      </c>
      <c r="C1638" s="209" t="str">
        <f t="shared" si="160"/>
        <v>대구장성초등학교</v>
      </c>
      <c r="D1638" s="91">
        <v>12</v>
      </c>
      <c r="E1638" s="94" t="s">
        <v>1033</v>
      </c>
      <c r="F1638" s="81">
        <v>1200</v>
      </c>
      <c r="G1638" s="83"/>
      <c r="H1638" s="204"/>
    </row>
    <row r="1639" spans="1:8">
      <c r="A1639" s="229" t="s">
        <v>13</v>
      </c>
      <c r="B1639" s="219" t="str">
        <f t="shared" si="159"/>
        <v>초</v>
      </c>
      <c r="C1639" s="209" t="str">
        <f t="shared" si="160"/>
        <v>대구장성초등학교</v>
      </c>
      <c r="D1639" s="91">
        <v>13</v>
      </c>
      <c r="E1639" s="94" t="s">
        <v>1347</v>
      </c>
      <c r="F1639" s="81">
        <v>600</v>
      </c>
      <c r="G1639" s="83"/>
      <c r="H1639" s="204"/>
    </row>
    <row r="1640" spans="1:8">
      <c r="A1640" s="229" t="s">
        <v>13</v>
      </c>
      <c r="B1640" s="219" t="str">
        <f t="shared" si="159"/>
        <v>초</v>
      </c>
      <c r="C1640" s="209" t="str">
        <f t="shared" si="160"/>
        <v>대구장성초등학교</v>
      </c>
      <c r="D1640" s="91">
        <v>14</v>
      </c>
      <c r="E1640" s="94" t="s">
        <v>1519</v>
      </c>
      <c r="F1640" s="81">
        <v>2000</v>
      </c>
      <c r="G1640" s="83"/>
      <c r="H1640" s="204"/>
    </row>
    <row r="1641" spans="1:8" ht="21" thickBot="1">
      <c r="A1641" s="232" t="s">
        <v>13</v>
      </c>
      <c r="B1641" s="222" t="str">
        <f t="shared" si="159"/>
        <v>초</v>
      </c>
      <c r="C1641" s="212" t="str">
        <f t="shared" si="160"/>
        <v>대구장성초등학교</v>
      </c>
      <c r="D1641" s="98">
        <v>15</v>
      </c>
      <c r="E1641" s="106" t="s">
        <v>1440</v>
      </c>
      <c r="F1641" s="107">
        <v>300</v>
      </c>
      <c r="G1641" s="108"/>
      <c r="H1641" s="205"/>
    </row>
    <row r="1642" spans="1:8">
      <c r="A1642" s="228" t="s">
        <v>13</v>
      </c>
      <c r="B1642" s="218" t="s">
        <v>10</v>
      </c>
      <c r="C1642" s="208" t="s">
        <v>654</v>
      </c>
      <c r="D1642" s="112">
        <v>1</v>
      </c>
      <c r="E1642" s="113" t="s">
        <v>1072</v>
      </c>
      <c r="F1642" s="114">
        <v>1108</v>
      </c>
      <c r="G1642" s="115"/>
      <c r="H1642" s="206">
        <f>SUMIF(C:C,"경암중학교",F:F)</f>
        <v>13450</v>
      </c>
    </row>
    <row r="1643" spans="1:8">
      <c r="A1643" s="229" t="s">
        <v>13</v>
      </c>
      <c r="B1643" s="219" t="str">
        <f t="shared" ref="B1643:B1665" si="161">B1642</f>
        <v>중</v>
      </c>
      <c r="C1643" s="209" t="str">
        <f t="shared" ref="C1643:C1665" si="162">C1642</f>
        <v>경암중학교</v>
      </c>
      <c r="D1643" s="91">
        <v>2</v>
      </c>
      <c r="E1643" s="94" t="s">
        <v>792</v>
      </c>
      <c r="F1643" s="81">
        <v>115</v>
      </c>
      <c r="G1643" s="83"/>
      <c r="H1643" s="204"/>
    </row>
    <row r="1644" spans="1:8">
      <c r="A1644" s="229" t="s">
        <v>13</v>
      </c>
      <c r="B1644" s="219" t="str">
        <f t="shared" si="161"/>
        <v>중</v>
      </c>
      <c r="C1644" s="209" t="str">
        <f t="shared" si="162"/>
        <v>경암중학교</v>
      </c>
      <c r="D1644" s="91">
        <v>3</v>
      </c>
      <c r="E1644" s="94" t="s">
        <v>1520</v>
      </c>
      <c r="F1644" s="81">
        <v>113</v>
      </c>
      <c r="G1644" s="83"/>
      <c r="H1644" s="204"/>
    </row>
    <row r="1645" spans="1:8">
      <c r="A1645" s="229" t="s">
        <v>13</v>
      </c>
      <c r="B1645" s="219" t="str">
        <f t="shared" si="161"/>
        <v>중</v>
      </c>
      <c r="C1645" s="209" t="str">
        <f t="shared" si="162"/>
        <v>경암중학교</v>
      </c>
      <c r="D1645" s="91">
        <v>4</v>
      </c>
      <c r="E1645" s="94" t="s">
        <v>2335</v>
      </c>
      <c r="F1645" s="81">
        <v>107</v>
      </c>
      <c r="G1645" s="83"/>
      <c r="H1645" s="204"/>
    </row>
    <row r="1646" spans="1:8">
      <c r="A1646" s="229" t="s">
        <v>13</v>
      </c>
      <c r="B1646" s="219" t="str">
        <f t="shared" si="161"/>
        <v>중</v>
      </c>
      <c r="C1646" s="209" t="str">
        <f t="shared" si="162"/>
        <v>경암중학교</v>
      </c>
      <c r="D1646" s="91">
        <v>5</v>
      </c>
      <c r="E1646" s="94" t="s">
        <v>870</v>
      </c>
      <c r="F1646" s="81">
        <v>575</v>
      </c>
      <c r="G1646" s="83"/>
      <c r="H1646" s="204"/>
    </row>
    <row r="1647" spans="1:8">
      <c r="A1647" s="229" t="s">
        <v>13</v>
      </c>
      <c r="B1647" s="219" t="str">
        <f t="shared" si="161"/>
        <v>중</v>
      </c>
      <c r="C1647" s="209" t="str">
        <f t="shared" si="162"/>
        <v>경암중학교</v>
      </c>
      <c r="D1647" s="91">
        <v>6</v>
      </c>
      <c r="E1647" s="94" t="s">
        <v>784</v>
      </c>
      <c r="F1647" s="81">
        <v>1169</v>
      </c>
      <c r="G1647" s="83"/>
      <c r="H1647" s="204"/>
    </row>
    <row r="1648" spans="1:8">
      <c r="A1648" s="229" t="s">
        <v>13</v>
      </c>
      <c r="B1648" s="219" t="str">
        <f t="shared" si="161"/>
        <v>중</v>
      </c>
      <c r="C1648" s="209" t="str">
        <f t="shared" si="162"/>
        <v>경암중학교</v>
      </c>
      <c r="D1648" s="91">
        <v>7</v>
      </c>
      <c r="E1648" s="94" t="s">
        <v>1428</v>
      </c>
      <c r="F1648" s="81">
        <v>1154</v>
      </c>
      <c r="G1648" s="83"/>
      <c r="H1648" s="204"/>
    </row>
    <row r="1649" spans="1:8">
      <c r="A1649" s="229" t="s">
        <v>13</v>
      </c>
      <c r="B1649" s="219" t="str">
        <f t="shared" si="161"/>
        <v>중</v>
      </c>
      <c r="C1649" s="209" t="str">
        <f t="shared" si="162"/>
        <v>경암중학교</v>
      </c>
      <c r="D1649" s="91">
        <v>8</v>
      </c>
      <c r="E1649" s="94" t="s">
        <v>1431</v>
      </c>
      <c r="F1649" s="81">
        <v>1161</v>
      </c>
      <c r="G1649" s="83"/>
      <c r="H1649" s="204"/>
    </row>
    <row r="1650" spans="1:8">
      <c r="A1650" s="229" t="s">
        <v>13</v>
      </c>
      <c r="B1650" s="219" t="str">
        <f t="shared" si="161"/>
        <v>중</v>
      </c>
      <c r="C1650" s="209" t="str">
        <f t="shared" si="162"/>
        <v>경암중학교</v>
      </c>
      <c r="D1650" s="91">
        <v>9</v>
      </c>
      <c r="E1650" s="94" t="s">
        <v>1112</v>
      </c>
      <c r="F1650" s="81">
        <v>341</v>
      </c>
      <c r="G1650" s="83"/>
      <c r="H1650" s="204"/>
    </row>
    <row r="1651" spans="1:8">
      <c r="A1651" s="229" t="s">
        <v>13</v>
      </c>
      <c r="B1651" s="219" t="str">
        <f t="shared" si="161"/>
        <v>중</v>
      </c>
      <c r="C1651" s="209" t="str">
        <f t="shared" si="162"/>
        <v>경암중학교</v>
      </c>
      <c r="D1651" s="91">
        <v>10</v>
      </c>
      <c r="E1651" s="94" t="s">
        <v>2531</v>
      </c>
      <c r="F1651" s="81">
        <v>581</v>
      </c>
      <c r="G1651" s="83"/>
      <c r="H1651" s="204"/>
    </row>
    <row r="1652" spans="1:8">
      <c r="A1652" s="229" t="s">
        <v>13</v>
      </c>
      <c r="B1652" s="219" t="str">
        <f t="shared" si="161"/>
        <v>중</v>
      </c>
      <c r="C1652" s="209" t="str">
        <f t="shared" si="162"/>
        <v>경암중학교</v>
      </c>
      <c r="D1652" s="91">
        <v>11</v>
      </c>
      <c r="E1652" s="94" t="s">
        <v>1505</v>
      </c>
      <c r="F1652" s="81">
        <v>1235</v>
      </c>
      <c r="G1652" s="83"/>
      <c r="H1652" s="204"/>
    </row>
    <row r="1653" spans="1:8">
      <c r="A1653" s="229" t="s">
        <v>13</v>
      </c>
      <c r="B1653" s="219" t="str">
        <f t="shared" si="161"/>
        <v>중</v>
      </c>
      <c r="C1653" s="209" t="str">
        <f t="shared" si="162"/>
        <v>경암중학교</v>
      </c>
      <c r="D1653" s="91">
        <v>12</v>
      </c>
      <c r="E1653" s="94" t="s">
        <v>1504</v>
      </c>
      <c r="F1653" s="81">
        <v>826</v>
      </c>
      <c r="G1653" s="83"/>
      <c r="H1653" s="204"/>
    </row>
    <row r="1654" spans="1:8">
      <c r="A1654" s="229" t="s">
        <v>13</v>
      </c>
      <c r="B1654" s="219" t="str">
        <f t="shared" si="161"/>
        <v>중</v>
      </c>
      <c r="C1654" s="209" t="str">
        <f t="shared" si="162"/>
        <v>경암중학교</v>
      </c>
      <c r="D1654" s="91">
        <v>13</v>
      </c>
      <c r="E1654" s="94" t="s">
        <v>778</v>
      </c>
      <c r="F1654" s="81">
        <v>1621</v>
      </c>
      <c r="G1654" s="83"/>
      <c r="H1654" s="204"/>
    </row>
    <row r="1655" spans="1:8">
      <c r="A1655" s="229" t="s">
        <v>13</v>
      </c>
      <c r="B1655" s="219" t="str">
        <f t="shared" si="161"/>
        <v>중</v>
      </c>
      <c r="C1655" s="209" t="str">
        <f t="shared" si="162"/>
        <v>경암중학교</v>
      </c>
      <c r="D1655" s="91">
        <v>14</v>
      </c>
      <c r="E1655" s="94" t="s">
        <v>1360</v>
      </c>
      <c r="F1655" s="81">
        <v>90</v>
      </c>
      <c r="G1655" s="83"/>
      <c r="H1655" s="204"/>
    </row>
    <row r="1656" spans="1:8">
      <c r="A1656" s="229" t="s">
        <v>13</v>
      </c>
      <c r="B1656" s="219" t="str">
        <f t="shared" si="161"/>
        <v>중</v>
      </c>
      <c r="C1656" s="209" t="str">
        <f t="shared" si="162"/>
        <v>경암중학교</v>
      </c>
      <c r="D1656" s="91">
        <v>15</v>
      </c>
      <c r="E1656" s="94" t="s">
        <v>1405</v>
      </c>
      <c r="F1656" s="81">
        <v>561</v>
      </c>
      <c r="G1656" s="83"/>
      <c r="H1656" s="204"/>
    </row>
    <row r="1657" spans="1:8">
      <c r="A1657" s="229" t="s">
        <v>13</v>
      </c>
      <c r="B1657" s="219" t="str">
        <f t="shared" si="161"/>
        <v>중</v>
      </c>
      <c r="C1657" s="209" t="str">
        <f t="shared" si="162"/>
        <v>경암중학교</v>
      </c>
      <c r="D1657" s="91">
        <v>16</v>
      </c>
      <c r="E1657" s="94" t="s">
        <v>2532</v>
      </c>
      <c r="F1657" s="81">
        <v>1155</v>
      </c>
      <c r="G1657" s="83"/>
      <c r="H1657" s="204"/>
    </row>
    <row r="1658" spans="1:8">
      <c r="A1658" s="229" t="s">
        <v>13</v>
      </c>
      <c r="B1658" s="219" t="str">
        <f t="shared" si="161"/>
        <v>중</v>
      </c>
      <c r="C1658" s="209" t="str">
        <f t="shared" si="162"/>
        <v>경암중학교</v>
      </c>
      <c r="D1658" s="91">
        <v>17</v>
      </c>
      <c r="E1658" s="94" t="s">
        <v>1347</v>
      </c>
      <c r="F1658" s="81">
        <v>1171</v>
      </c>
      <c r="G1658" s="83"/>
      <c r="H1658" s="204"/>
    </row>
    <row r="1659" spans="1:8">
      <c r="A1659" s="229" t="s">
        <v>13</v>
      </c>
      <c r="B1659" s="219" t="str">
        <f t="shared" si="161"/>
        <v>중</v>
      </c>
      <c r="C1659" s="209" t="str">
        <f t="shared" si="162"/>
        <v>경암중학교</v>
      </c>
      <c r="D1659" s="91">
        <v>18</v>
      </c>
      <c r="E1659" s="94" t="s">
        <v>1249</v>
      </c>
      <c r="F1659" s="81">
        <v>48</v>
      </c>
      <c r="G1659" s="83"/>
      <c r="H1659" s="204"/>
    </row>
    <row r="1660" spans="1:8">
      <c r="A1660" s="229" t="s">
        <v>13</v>
      </c>
      <c r="B1660" s="219" t="str">
        <f t="shared" si="161"/>
        <v>중</v>
      </c>
      <c r="C1660" s="209" t="str">
        <f t="shared" si="162"/>
        <v>경암중학교</v>
      </c>
      <c r="D1660" s="91">
        <v>19</v>
      </c>
      <c r="E1660" s="94" t="s">
        <v>1508</v>
      </c>
      <c r="F1660" s="81">
        <v>51</v>
      </c>
      <c r="G1660" s="83"/>
      <c r="H1660" s="204"/>
    </row>
    <row r="1661" spans="1:8">
      <c r="A1661" s="229" t="s">
        <v>13</v>
      </c>
      <c r="B1661" s="219" t="str">
        <f t="shared" si="161"/>
        <v>중</v>
      </c>
      <c r="C1661" s="209" t="str">
        <f t="shared" si="162"/>
        <v>경암중학교</v>
      </c>
      <c r="D1661" s="91">
        <v>20</v>
      </c>
      <c r="E1661" s="94" t="s">
        <v>1521</v>
      </c>
      <c r="F1661" s="81">
        <v>52</v>
      </c>
      <c r="G1661" s="83"/>
      <c r="H1661" s="204"/>
    </row>
    <row r="1662" spans="1:8">
      <c r="A1662" s="229" t="s">
        <v>13</v>
      </c>
      <c r="B1662" s="219" t="str">
        <f t="shared" si="161"/>
        <v>중</v>
      </c>
      <c r="C1662" s="209" t="str">
        <f t="shared" si="162"/>
        <v>경암중학교</v>
      </c>
      <c r="D1662" s="91">
        <v>21</v>
      </c>
      <c r="E1662" s="94" t="s">
        <v>1522</v>
      </c>
      <c r="F1662" s="81">
        <v>66</v>
      </c>
      <c r="G1662" s="83"/>
      <c r="H1662" s="204"/>
    </row>
    <row r="1663" spans="1:8">
      <c r="A1663" s="229" t="s">
        <v>13</v>
      </c>
      <c r="B1663" s="219" t="str">
        <f t="shared" si="161"/>
        <v>중</v>
      </c>
      <c r="C1663" s="209" t="str">
        <f t="shared" si="162"/>
        <v>경암중학교</v>
      </c>
      <c r="D1663" s="91">
        <v>22</v>
      </c>
      <c r="E1663" s="94" t="s">
        <v>823</v>
      </c>
      <c r="F1663" s="81">
        <v>49</v>
      </c>
      <c r="G1663" s="83"/>
      <c r="H1663" s="204"/>
    </row>
    <row r="1664" spans="1:8">
      <c r="A1664" s="229" t="s">
        <v>13</v>
      </c>
      <c r="B1664" s="219" t="str">
        <f t="shared" si="161"/>
        <v>중</v>
      </c>
      <c r="C1664" s="209" t="str">
        <f t="shared" si="162"/>
        <v>경암중학교</v>
      </c>
      <c r="D1664" s="91">
        <v>23</v>
      </c>
      <c r="E1664" s="94" t="s">
        <v>1523</v>
      </c>
      <c r="F1664" s="81">
        <v>51</v>
      </c>
      <c r="G1664" s="83"/>
      <c r="H1664" s="204"/>
    </row>
    <row r="1665" spans="1:8" ht="21" thickBot="1">
      <c r="A1665" s="230" t="s">
        <v>13</v>
      </c>
      <c r="B1665" s="220" t="str">
        <f t="shared" si="161"/>
        <v>중</v>
      </c>
      <c r="C1665" s="210" t="str">
        <f t="shared" si="162"/>
        <v>경암중학교</v>
      </c>
      <c r="D1665" s="102">
        <v>24</v>
      </c>
      <c r="E1665" s="103" t="s">
        <v>1524</v>
      </c>
      <c r="F1665" s="104">
        <v>50</v>
      </c>
      <c r="G1665" s="105"/>
      <c r="H1665" s="207"/>
    </row>
    <row r="1666" spans="1:8">
      <c r="A1666" s="231" t="s">
        <v>13</v>
      </c>
      <c r="B1666" s="221" t="s">
        <v>10</v>
      </c>
      <c r="C1666" s="211" t="s">
        <v>660</v>
      </c>
      <c r="D1666" s="100">
        <v>1</v>
      </c>
      <c r="E1666" s="109" t="s">
        <v>2533</v>
      </c>
      <c r="F1666" s="110">
        <v>5700</v>
      </c>
      <c r="G1666" s="111"/>
      <c r="H1666" s="203">
        <f>SUMIF(C:C,"대구중학교",F:F)</f>
        <v>13500</v>
      </c>
    </row>
    <row r="1667" spans="1:8">
      <c r="A1667" s="229" t="s">
        <v>13</v>
      </c>
      <c r="B1667" s="219" t="str">
        <f t="shared" ref="B1667:B1670" si="163">B1666</f>
        <v>중</v>
      </c>
      <c r="C1667" s="209" t="str">
        <f t="shared" ref="C1667:C1670" si="164">C1666</f>
        <v>대구중학교</v>
      </c>
      <c r="D1667" s="91">
        <v>2</v>
      </c>
      <c r="E1667" s="94" t="s">
        <v>2534</v>
      </c>
      <c r="F1667" s="81">
        <v>1300</v>
      </c>
      <c r="G1667" s="83"/>
      <c r="H1667" s="204"/>
    </row>
    <row r="1668" spans="1:8">
      <c r="A1668" s="229" t="s">
        <v>13</v>
      </c>
      <c r="B1668" s="219" t="str">
        <f t="shared" si="163"/>
        <v>중</v>
      </c>
      <c r="C1668" s="209" t="str">
        <f t="shared" si="164"/>
        <v>대구중학교</v>
      </c>
      <c r="D1668" s="91">
        <v>3</v>
      </c>
      <c r="E1668" s="94" t="s">
        <v>2535</v>
      </c>
      <c r="F1668" s="81">
        <v>4400</v>
      </c>
      <c r="G1668" s="83"/>
      <c r="H1668" s="204"/>
    </row>
    <row r="1669" spans="1:8">
      <c r="A1669" s="229" t="s">
        <v>13</v>
      </c>
      <c r="B1669" s="219" t="str">
        <f t="shared" si="163"/>
        <v>중</v>
      </c>
      <c r="C1669" s="209" t="str">
        <f t="shared" si="164"/>
        <v>대구중학교</v>
      </c>
      <c r="D1669" s="91">
        <v>4</v>
      </c>
      <c r="E1669" s="94" t="s">
        <v>2536</v>
      </c>
      <c r="F1669" s="81">
        <v>1400</v>
      </c>
      <c r="G1669" s="83"/>
      <c r="H1669" s="204"/>
    </row>
    <row r="1670" spans="1:8" ht="21" thickBot="1">
      <c r="A1670" s="232" t="s">
        <v>13</v>
      </c>
      <c r="B1670" s="222" t="str">
        <f t="shared" si="163"/>
        <v>중</v>
      </c>
      <c r="C1670" s="212" t="str">
        <f t="shared" si="164"/>
        <v>대구중학교</v>
      </c>
      <c r="D1670" s="98">
        <v>5</v>
      </c>
      <c r="E1670" s="106" t="s">
        <v>2537</v>
      </c>
      <c r="F1670" s="107">
        <v>700</v>
      </c>
      <c r="G1670" s="108"/>
      <c r="H1670" s="205"/>
    </row>
    <row r="1671" spans="1:8">
      <c r="A1671" s="228" t="s">
        <v>13</v>
      </c>
      <c r="B1671" s="218" t="s">
        <v>10</v>
      </c>
      <c r="C1671" s="208" t="s">
        <v>663</v>
      </c>
      <c r="D1671" s="112">
        <v>1</v>
      </c>
      <c r="E1671" s="113" t="s">
        <v>1525</v>
      </c>
      <c r="F1671" s="114">
        <v>380</v>
      </c>
      <c r="G1671" s="115"/>
      <c r="H1671" s="206">
        <f>SUMIF(C:C,"대진중학교",F:F)</f>
        <v>770</v>
      </c>
    </row>
    <row r="1672" spans="1:8" ht="21" thickBot="1">
      <c r="A1672" s="230" t="s">
        <v>13</v>
      </c>
      <c r="B1672" s="220" t="str">
        <f>B1671</f>
        <v>중</v>
      </c>
      <c r="C1672" s="210" t="str">
        <f>C1671</f>
        <v>대진중학교</v>
      </c>
      <c r="D1672" s="102">
        <v>2</v>
      </c>
      <c r="E1672" s="103" t="s">
        <v>2460</v>
      </c>
      <c r="F1672" s="104">
        <v>390</v>
      </c>
      <c r="G1672" s="105"/>
      <c r="H1672" s="207"/>
    </row>
    <row r="1673" spans="1:8" ht="21" thickBot="1">
      <c r="A1673" s="123" t="s">
        <v>13</v>
      </c>
      <c r="B1673" s="99" t="s">
        <v>10</v>
      </c>
      <c r="C1673" s="124" t="s">
        <v>666</v>
      </c>
      <c r="D1673" s="99">
        <v>1</v>
      </c>
      <c r="E1673" s="125" t="s">
        <v>1526</v>
      </c>
      <c r="F1673" s="126">
        <v>5000</v>
      </c>
      <c r="G1673" s="127"/>
      <c r="H1673" s="128">
        <f>SUMIF(C:C,"도원중학교",F:F)</f>
        <v>5000</v>
      </c>
    </row>
    <row r="1674" spans="1:8">
      <c r="A1674" s="228" t="s">
        <v>13</v>
      </c>
      <c r="B1674" s="218" t="s">
        <v>10</v>
      </c>
      <c r="C1674" s="208" t="s">
        <v>669</v>
      </c>
      <c r="D1674" s="112">
        <v>1</v>
      </c>
      <c r="E1674" s="113" t="s">
        <v>1527</v>
      </c>
      <c r="F1674" s="114">
        <v>2200</v>
      </c>
      <c r="G1674" s="115"/>
      <c r="H1674" s="206">
        <f>SUMIF(C:C,"상서중학교",F:F)</f>
        <v>44629</v>
      </c>
    </row>
    <row r="1675" spans="1:8">
      <c r="A1675" s="229" t="s">
        <v>13</v>
      </c>
      <c r="B1675" s="219" t="str">
        <f t="shared" ref="B1675:B1694" si="165">B1674</f>
        <v>중</v>
      </c>
      <c r="C1675" s="209" t="str">
        <f t="shared" ref="C1675:C1694" si="166">C1674</f>
        <v>상서중학교</v>
      </c>
      <c r="D1675" s="91">
        <v>2</v>
      </c>
      <c r="E1675" s="94" t="s">
        <v>1528</v>
      </c>
      <c r="F1675" s="81">
        <v>2200</v>
      </c>
      <c r="G1675" s="83"/>
      <c r="H1675" s="204"/>
    </row>
    <row r="1676" spans="1:8">
      <c r="A1676" s="229" t="s">
        <v>13</v>
      </c>
      <c r="B1676" s="219" t="str">
        <f t="shared" si="165"/>
        <v>중</v>
      </c>
      <c r="C1676" s="209" t="str">
        <f t="shared" si="166"/>
        <v>상서중학교</v>
      </c>
      <c r="D1676" s="91">
        <v>3</v>
      </c>
      <c r="E1676" s="94" t="s">
        <v>774</v>
      </c>
      <c r="F1676" s="81">
        <v>160</v>
      </c>
      <c r="G1676" s="83"/>
      <c r="H1676" s="204"/>
    </row>
    <row r="1677" spans="1:8">
      <c r="A1677" s="229" t="s">
        <v>13</v>
      </c>
      <c r="B1677" s="219" t="str">
        <f t="shared" si="165"/>
        <v>중</v>
      </c>
      <c r="C1677" s="209" t="str">
        <f t="shared" si="166"/>
        <v>상서중학교</v>
      </c>
      <c r="D1677" s="91">
        <v>4</v>
      </c>
      <c r="E1677" s="94" t="s">
        <v>1529</v>
      </c>
      <c r="F1677" s="81">
        <v>520</v>
      </c>
      <c r="G1677" s="83"/>
      <c r="H1677" s="204"/>
    </row>
    <row r="1678" spans="1:8">
      <c r="A1678" s="229" t="s">
        <v>13</v>
      </c>
      <c r="B1678" s="219" t="str">
        <f t="shared" si="165"/>
        <v>중</v>
      </c>
      <c r="C1678" s="209" t="str">
        <f t="shared" si="166"/>
        <v>상서중학교</v>
      </c>
      <c r="D1678" s="91">
        <v>5</v>
      </c>
      <c r="E1678" s="94" t="s">
        <v>818</v>
      </c>
      <c r="F1678" s="81">
        <v>60</v>
      </c>
      <c r="G1678" s="83"/>
      <c r="H1678" s="204"/>
    </row>
    <row r="1679" spans="1:8">
      <c r="A1679" s="229" t="s">
        <v>13</v>
      </c>
      <c r="B1679" s="219" t="str">
        <f t="shared" si="165"/>
        <v>중</v>
      </c>
      <c r="C1679" s="209" t="str">
        <f t="shared" si="166"/>
        <v>상서중학교</v>
      </c>
      <c r="D1679" s="91">
        <v>6</v>
      </c>
      <c r="E1679" s="94" t="s">
        <v>796</v>
      </c>
      <c r="F1679" s="81">
        <v>60</v>
      </c>
      <c r="G1679" s="83"/>
      <c r="H1679" s="204"/>
    </row>
    <row r="1680" spans="1:8">
      <c r="A1680" s="229" t="s">
        <v>13</v>
      </c>
      <c r="B1680" s="219" t="str">
        <f t="shared" si="165"/>
        <v>중</v>
      </c>
      <c r="C1680" s="209" t="str">
        <f t="shared" si="166"/>
        <v>상서중학교</v>
      </c>
      <c r="D1680" s="91">
        <v>7</v>
      </c>
      <c r="E1680" s="94" t="s">
        <v>1508</v>
      </c>
      <c r="F1680" s="81">
        <v>140</v>
      </c>
      <c r="G1680" s="83"/>
      <c r="H1680" s="204"/>
    </row>
    <row r="1681" spans="1:8">
      <c r="A1681" s="229" t="s">
        <v>13</v>
      </c>
      <c r="B1681" s="219" t="str">
        <f t="shared" si="165"/>
        <v>중</v>
      </c>
      <c r="C1681" s="209" t="str">
        <f t="shared" si="166"/>
        <v>상서중학교</v>
      </c>
      <c r="D1681" s="91">
        <v>8</v>
      </c>
      <c r="E1681" s="94" t="s">
        <v>2335</v>
      </c>
      <c r="F1681" s="81">
        <v>330</v>
      </c>
      <c r="G1681" s="83"/>
      <c r="H1681" s="204"/>
    </row>
    <row r="1682" spans="1:8">
      <c r="A1682" s="229" t="s">
        <v>13</v>
      </c>
      <c r="B1682" s="219" t="str">
        <f t="shared" si="165"/>
        <v>중</v>
      </c>
      <c r="C1682" s="209" t="str">
        <f t="shared" si="166"/>
        <v>상서중학교</v>
      </c>
      <c r="D1682" s="91">
        <v>9</v>
      </c>
      <c r="E1682" s="94" t="s">
        <v>1210</v>
      </c>
      <c r="F1682" s="81">
        <v>100</v>
      </c>
      <c r="G1682" s="83"/>
      <c r="H1682" s="204"/>
    </row>
    <row r="1683" spans="1:8">
      <c r="A1683" s="229" t="s">
        <v>13</v>
      </c>
      <c r="B1683" s="219" t="str">
        <f t="shared" si="165"/>
        <v>중</v>
      </c>
      <c r="C1683" s="209" t="str">
        <f t="shared" si="166"/>
        <v>상서중학교</v>
      </c>
      <c r="D1683" s="91">
        <v>10</v>
      </c>
      <c r="E1683" s="94" t="s">
        <v>1236</v>
      </c>
      <c r="F1683" s="81">
        <v>61</v>
      </c>
      <c r="G1683" s="83"/>
      <c r="H1683" s="204"/>
    </row>
    <row r="1684" spans="1:8">
      <c r="A1684" s="229" t="s">
        <v>13</v>
      </c>
      <c r="B1684" s="219" t="str">
        <f t="shared" si="165"/>
        <v>중</v>
      </c>
      <c r="C1684" s="209" t="str">
        <f t="shared" si="166"/>
        <v>상서중학교</v>
      </c>
      <c r="D1684" s="91">
        <v>11</v>
      </c>
      <c r="E1684" s="94" t="s">
        <v>1413</v>
      </c>
      <c r="F1684" s="81">
        <v>62</v>
      </c>
      <c r="G1684" s="83"/>
      <c r="H1684" s="204"/>
    </row>
    <row r="1685" spans="1:8">
      <c r="A1685" s="229" t="s">
        <v>13</v>
      </c>
      <c r="B1685" s="219" t="str">
        <f t="shared" si="165"/>
        <v>중</v>
      </c>
      <c r="C1685" s="209" t="str">
        <f t="shared" si="166"/>
        <v>상서중학교</v>
      </c>
      <c r="D1685" s="91">
        <v>12</v>
      </c>
      <c r="E1685" s="94" t="s">
        <v>778</v>
      </c>
      <c r="F1685" s="81">
        <v>61</v>
      </c>
      <c r="G1685" s="83"/>
      <c r="H1685" s="204"/>
    </row>
    <row r="1686" spans="1:8">
      <c r="A1686" s="229" t="s">
        <v>13</v>
      </c>
      <c r="B1686" s="219" t="str">
        <f t="shared" si="165"/>
        <v>중</v>
      </c>
      <c r="C1686" s="209" t="str">
        <f t="shared" si="166"/>
        <v>상서중학교</v>
      </c>
      <c r="D1686" s="91">
        <v>13</v>
      </c>
      <c r="E1686" s="94" t="s">
        <v>781</v>
      </c>
      <c r="F1686" s="81">
        <v>64</v>
      </c>
      <c r="G1686" s="83"/>
      <c r="H1686" s="204"/>
    </row>
    <row r="1687" spans="1:8">
      <c r="A1687" s="229" t="s">
        <v>13</v>
      </c>
      <c r="B1687" s="219" t="str">
        <f t="shared" si="165"/>
        <v>중</v>
      </c>
      <c r="C1687" s="209" t="str">
        <f t="shared" si="166"/>
        <v>상서중학교</v>
      </c>
      <c r="D1687" s="91">
        <v>14</v>
      </c>
      <c r="E1687" s="94" t="s">
        <v>1107</v>
      </c>
      <c r="F1687" s="81">
        <v>61</v>
      </c>
      <c r="G1687" s="83"/>
      <c r="H1687" s="204"/>
    </row>
    <row r="1688" spans="1:8">
      <c r="A1688" s="229" t="s">
        <v>13</v>
      </c>
      <c r="B1688" s="219" t="str">
        <f t="shared" si="165"/>
        <v>중</v>
      </c>
      <c r="C1688" s="209" t="str">
        <f t="shared" si="166"/>
        <v>상서중학교</v>
      </c>
      <c r="D1688" s="91">
        <v>15</v>
      </c>
      <c r="E1688" s="94" t="s">
        <v>1345</v>
      </c>
      <c r="F1688" s="81">
        <v>950</v>
      </c>
      <c r="G1688" s="83"/>
      <c r="H1688" s="204"/>
    </row>
    <row r="1689" spans="1:8">
      <c r="A1689" s="229" t="s">
        <v>13</v>
      </c>
      <c r="B1689" s="219" t="str">
        <f t="shared" si="165"/>
        <v>중</v>
      </c>
      <c r="C1689" s="209" t="str">
        <f t="shared" si="166"/>
        <v>상서중학교</v>
      </c>
      <c r="D1689" s="91">
        <v>16</v>
      </c>
      <c r="E1689" s="94" t="s">
        <v>2538</v>
      </c>
      <c r="F1689" s="81">
        <v>540</v>
      </c>
      <c r="G1689" s="83"/>
      <c r="H1689" s="204"/>
    </row>
    <row r="1690" spans="1:8">
      <c r="A1690" s="229" t="s">
        <v>13</v>
      </c>
      <c r="B1690" s="219" t="str">
        <f t="shared" si="165"/>
        <v>중</v>
      </c>
      <c r="C1690" s="209" t="str">
        <f t="shared" si="166"/>
        <v>상서중학교</v>
      </c>
      <c r="D1690" s="91">
        <v>17</v>
      </c>
      <c r="E1690" s="94" t="s">
        <v>877</v>
      </c>
      <c r="F1690" s="81">
        <v>32000</v>
      </c>
      <c r="G1690" s="83"/>
      <c r="H1690" s="204"/>
    </row>
    <row r="1691" spans="1:8">
      <c r="A1691" s="229" t="s">
        <v>13</v>
      </c>
      <c r="B1691" s="219" t="str">
        <f t="shared" si="165"/>
        <v>중</v>
      </c>
      <c r="C1691" s="209" t="str">
        <f t="shared" si="166"/>
        <v>상서중학교</v>
      </c>
      <c r="D1691" s="91">
        <v>18</v>
      </c>
      <c r="E1691" s="94" t="s">
        <v>1243</v>
      </c>
      <c r="F1691" s="81">
        <v>2200</v>
      </c>
      <c r="G1691" s="83"/>
      <c r="H1691" s="204"/>
    </row>
    <row r="1692" spans="1:8">
      <c r="A1692" s="229" t="s">
        <v>13</v>
      </c>
      <c r="B1692" s="219" t="str">
        <f t="shared" si="165"/>
        <v>중</v>
      </c>
      <c r="C1692" s="209" t="str">
        <f t="shared" si="166"/>
        <v>상서중학교</v>
      </c>
      <c r="D1692" s="91">
        <v>19</v>
      </c>
      <c r="E1692" s="94" t="s">
        <v>847</v>
      </c>
      <c r="F1692" s="81">
        <v>1700</v>
      </c>
      <c r="G1692" s="83"/>
      <c r="H1692" s="204"/>
    </row>
    <row r="1693" spans="1:8">
      <c r="A1693" s="229" t="s">
        <v>13</v>
      </c>
      <c r="B1693" s="219" t="str">
        <f t="shared" si="165"/>
        <v>중</v>
      </c>
      <c r="C1693" s="209" t="str">
        <f t="shared" si="166"/>
        <v>상서중학교</v>
      </c>
      <c r="D1693" s="91">
        <v>20</v>
      </c>
      <c r="E1693" s="94" t="s">
        <v>1419</v>
      </c>
      <c r="F1693" s="81">
        <v>210</v>
      </c>
      <c r="G1693" s="83"/>
      <c r="H1693" s="204"/>
    </row>
    <row r="1694" spans="1:8" ht="21" thickBot="1">
      <c r="A1694" s="230" t="s">
        <v>13</v>
      </c>
      <c r="B1694" s="220" t="str">
        <f t="shared" si="165"/>
        <v>중</v>
      </c>
      <c r="C1694" s="210" t="str">
        <f t="shared" si="166"/>
        <v>상서중학교</v>
      </c>
      <c r="D1694" s="102">
        <v>21</v>
      </c>
      <c r="E1694" s="103" t="s">
        <v>1530</v>
      </c>
      <c r="F1694" s="104">
        <v>950</v>
      </c>
      <c r="G1694" s="105"/>
      <c r="H1694" s="207"/>
    </row>
    <row r="1695" spans="1:8" ht="21" thickBot="1">
      <c r="A1695" s="123" t="s">
        <v>13</v>
      </c>
      <c r="B1695" s="99" t="s">
        <v>10</v>
      </c>
      <c r="C1695" s="124" t="s">
        <v>676</v>
      </c>
      <c r="D1695" s="99">
        <v>1</v>
      </c>
      <c r="E1695" s="125" t="s">
        <v>801</v>
      </c>
      <c r="F1695" s="126">
        <v>4000</v>
      </c>
      <c r="G1695" s="127"/>
      <c r="H1695" s="128">
        <f>SUMIF(C:C,"성당중학교",F:F)</f>
        <v>4000</v>
      </c>
    </row>
    <row r="1696" spans="1:8">
      <c r="A1696" s="228" t="s">
        <v>13</v>
      </c>
      <c r="B1696" s="218" t="s">
        <v>10</v>
      </c>
      <c r="C1696" s="208" t="s">
        <v>679</v>
      </c>
      <c r="D1696" s="112">
        <v>1</v>
      </c>
      <c r="E1696" s="113" t="s">
        <v>945</v>
      </c>
      <c r="F1696" s="114">
        <v>20000</v>
      </c>
      <c r="G1696" s="115"/>
      <c r="H1696" s="206">
        <f>SUMIF(C:C,"성지중학교",F:F)</f>
        <v>26530</v>
      </c>
    </row>
    <row r="1697" spans="1:8">
      <c r="A1697" s="229" t="s">
        <v>13</v>
      </c>
      <c r="B1697" s="219" t="str">
        <f t="shared" ref="B1697:B1712" si="167">B1696</f>
        <v>중</v>
      </c>
      <c r="C1697" s="209" t="str">
        <f t="shared" ref="C1697:C1712" si="168">C1696</f>
        <v>성지중학교</v>
      </c>
      <c r="D1697" s="91">
        <v>2</v>
      </c>
      <c r="E1697" s="94" t="s">
        <v>1258</v>
      </c>
      <c r="F1697" s="81">
        <v>200</v>
      </c>
      <c r="G1697" s="83"/>
      <c r="H1697" s="204"/>
    </row>
    <row r="1698" spans="1:8">
      <c r="A1698" s="229" t="s">
        <v>13</v>
      </c>
      <c r="B1698" s="219" t="str">
        <f t="shared" si="167"/>
        <v>중</v>
      </c>
      <c r="C1698" s="209" t="str">
        <f t="shared" si="168"/>
        <v>성지중학교</v>
      </c>
      <c r="D1698" s="91">
        <v>3</v>
      </c>
      <c r="E1698" s="94" t="s">
        <v>772</v>
      </c>
      <c r="F1698" s="81">
        <v>50</v>
      </c>
      <c r="G1698" s="83"/>
      <c r="H1698" s="204"/>
    </row>
    <row r="1699" spans="1:8">
      <c r="A1699" s="229" t="s">
        <v>13</v>
      </c>
      <c r="B1699" s="219" t="str">
        <f t="shared" si="167"/>
        <v>중</v>
      </c>
      <c r="C1699" s="209" t="str">
        <f t="shared" si="168"/>
        <v>성지중학교</v>
      </c>
      <c r="D1699" s="91">
        <v>4</v>
      </c>
      <c r="E1699" s="94" t="s">
        <v>2439</v>
      </c>
      <c r="F1699" s="81">
        <v>150</v>
      </c>
      <c r="G1699" s="83"/>
      <c r="H1699" s="204"/>
    </row>
    <row r="1700" spans="1:8">
      <c r="A1700" s="229" t="s">
        <v>13</v>
      </c>
      <c r="B1700" s="219" t="str">
        <f t="shared" si="167"/>
        <v>중</v>
      </c>
      <c r="C1700" s="209" t="str">
        <f t="shared" si="168"/>
        <v>성지중학교</v>
      </c>
      <c r="D1700" s="91">
        <v>5</v>
      </c>
      <c r="E1700" s="94" t="s">
        <v>779</v>
      </c>
      <c r="F1700" s="81">
        <v>250</v>
      </c>
      <c r="G1700" s="83"/>
      <c r="H1700" s="204"/>
    </row>
    <row r="1701" spans="1:8">
      <c r="A1701" s="229" t="s">
        <v>13</v>
      </c>
      <c r="B1701" s="219" t="str">
        <f t="shared" si="167"/>
        <v>중</v>
      </c>
      <c r="C1701" s="209" t="str">
        <f t="shared" si="168"/>
        <v>성지중학교</v>
      </c>
      <c r="D1701" s="91">
        <v>6</v>
      </c>
      <c r="E1701" s="94" t="s">
        <v>780</v>
      </c>
      <c r="F1701" s="81">
        <v>220</v>
      </c>
      <c r="G1701" s="83"/>
      <c r="H1701" s="204"/>
    </row>
    <row r="1702" spans="1:8">
      <c r="A1702" s="229" t="s">
        <v>13</v>
      </c>
      <c r="B1702" s="219" t="str">
        <f t="shared" si="167"/>
        <v>중</v>
      </c>
      <c r="C1702" s="209" t="str">
        <f t="shared" si="168"/>
        <v>성지중학교</v>
      </c>
      <c r="D1702" s="91">
        <v>7</v>
      </c>
      <c r="E1702" s="94" t="s">
        <v>781</v>
      </c>
      <c r="F1702" s="81">
        <v>160</v>
      </c>
      <c r="G1702" s="83"/>
      <c r="H1702" s="204"/>
    </row>
    <row r="1703" spans="1:8">
      <c r="A1703" s="229" t="s">
        <v>13</v>
      </c>
      <c r="B1703" s="219" t="str">
        <f t="shared" si="167"/>
        <v>중</v>
      </c>
      <c r="C1703" s="209" t="str">
        <f t="shared" si="168"/>
        <v>성지중학교</v>
      </c>
      <c r="D1703" s="91">
        <v>8</v>
      </c>
      <c r="E1703" s="94" t="s">
        <v>777</v>
      </c>
      <c r="F1703" s="81">
        <v>140</v>
      </c>
      <c r="G1703" s="83"/>
      <c r="H1703" s="204"/>
    </row>
    <row r="1704" spans="1:8">
      <c r="A1704" s="229" t="s">
        <v>13</v>
      </c>
      <c r="B1704" s="219" t="str">
        <f t="shared" si="167"/>
        <v>중</v>
      </c>
      <c r="C1704" s="209" t="str">
        <f t="shared" si="168"/>
        <v>성지중학교</v>
      </c>
      <c r="D1704" s="91">
        <v>9</v>
      </c>
      <c r="E1704" s="94" t="s">
        <v>1531</v>
      </c>
      <c r="F1704" s="81">
        <v>220</v>
      </c>
      <c r="G1704" s="83"/>
      <c r="H1704" s="204"/>
    </row>
    <row r="1705" spans="1:8">
      <c r="A1705" s="229" t="s">
        <v>13</v>
      </c>
      <c r="B1705" s="219" t="str">
        <f t="shared" si="167"/>
        <v>중</v>
      </c>
      <c r="C1705" s="209" t="str">
        <f t="shared" si="168"/>
        <v>성지중학교</v>
      </c>
      <c r="D1705" s="91">
        <v>10</v>
      </c>
      <c r="E1705" s="94" t="s">
        <v>776</v>
      </c>
      <c r="F1705" s="81">
        <v>250</v>
      </c>
      <c r="G1705" s="83"/>
      <c r="H1705" s="204"/>
    </row>
    <row r="1706" spans="1:8">
      <c r="A1706" s="229" t="s">
        <v>13</v>
      </c>
      <c r="B1706" s="219" t="str">
        <f t="shared" si="167"/>
        <v>중</v>
      </c>
      <c r="C1706" s="209" t="str">
        <f t="shared" si="168"/>
        <v>성지중학교</v>
      </c>
      <c r="D1706" s="91">
        <v>11</v>
      </c>
      <c r="E1706" s="94" t="s">
        <v>774</v>
      </c>
      <c r="F1706" s="81">
        <v>220</v>
      </c>
      <c r="G1706" s="83"/>
      <c r="H1706" s="204"/>
    </row>
    <row r="1707" spans="1:8">
      <c r="A1707" s="229" t="s">
        <v>13</v>
      </c>
      <c r="B1707" s="219" t="str">
        <f t="shared" si="167"/>
        <v>중</v>
      </c>
      <c r="C1707" s="209" t="str">
        <f t="shared" si="168"/>
        <v>성지중학교</v>
      </c>
      <c r="D1707" s="91">
        <v>12</v>
      </c>
      <c r="E1707" s="94" t="s">
        <v>773</v>
      </c>
      <c r="F1707" s="81">
        <v>230</v>
      </c>
      <c r="G1707" s="83"/>
      <c r="H1707" s="204"/>
    </row>
    <row r="1708" spans="1:8">
      <c r="A1708" s="229" t="s">
        <v>13</v>
      </c>
      <c r="B1708" s="219" t="str">
        <f t="shared" si="167"/>
        <v>중</v>
      </c>
      <c r="C1708" s="209" t="str">
        <f t="shared" si="168"/>
        <v>성지중학교</v>
      </c>
      <c r="D1708" s="91">
        <v>13</v>
      </c>
      <c r="E1708" s="94" t="s">
        <v>775</v>
      </c>
      <c r="F1708" s="81">
        <v>240</v>
      </c>
      <c r="G1708" s="83"/>
      <c r="H1708" s="204"/>
    </row>
    <row r="1709" spans="1:8">
      <c r="A1709" s="229" t="s">
        <v>13</v>
      </c>
      <c r="B1709" s="219" t="str">
        <f t="shared" si="167"/>
        <v>중</v>
      </c>
      <c r="C1709" s="209" t="str">
        <f t="shared" si="168"/>
        <v>성지중학교</v>
      </c>
      <c r="D1709" s="91">
        <v>14</v>
      </c>
      <c r="E1709" s="94" t="s">
        <v>1232</v>
      </c>
      <c r="F1709" s="81">
        <v>3800</v>
      </c>
      <c r="G1709" s="83"/>
      <c r="H1709" s="204"/>
    </row>
    <row r="1710" spans="1:8">
      <c r="A1710" s="229" t="s">
        <v>13</v>
      </c>
      <c r="B1710" s="219" t="str">
        <f t="shared" si="167"/>
        <v>중</v>
      </c>
      <c r="C1710" s="209" t="str">
        <f t="shared" si="168"/>
        <v>성지중학교</v>
      </c>
      <c r="D1710" s="91">
        <v>15</v>
      </c>
      <c r="E1710" s="94" t="s">
        <v>870</v>
      </c>
      <c r="F1710" s="81">
        <v>100</v>
      </c>
      <c r="G1710" s="83"/>
      <c r="H1710" s="204"/>
    </row>
    <row r="1711" spans="1:8">
      <c r="A1711" s="229" t="s">
        <v>13</v>
      </c>
      <c r="B1711" s="219" t="str">
        <f t="shared" si="167"/>
        <v>중</v>
      </c>
      <c r="C1711" s="209" t="str">
        <f t="shared" si="168"/>
        <v>성지중학교</v>
      </c>
      <c r="D1711" s="91">
        <v>16</v>
      </c>
      <c r="E1711" s="94" t="s">
        <v>1532</v>
      </c>
      <c r="F1711" s="81">
        <v>100</v>
      </c>
      <c r="G1711" s="83"/>
      <c r="H1711" s="204"/>
    </row>
    <row r="1712" spans="1:8" ht="21" thickBot="1">
      <c r="A1712" s="230" t="s">
        <v>13</v>
      </c>
      <c r="B1712" s="220" t="str">
        <f t="shared" si="167"/>
        <v>중</v>
      </c>
      <c r="C1712" s="210" t="str">
        <f t="shared" si="168"/>
        <v>성지중학교</v>
      </c>
      <c r="D1712" s="102">
        <v>17</v>
      </c>
      <c r="E1712" s="103" t="s">
        <v>801</v>
      </c>
      <c r="F1712" s="104">
        <v>200</v>
      </c>
      <c r="G1712" s="105"/>
      <c r="H1712" s="207"/>
    </row>
    <row r="1713" spans="1:8">
      <c r="A1713" s="231" t="s">
        <v>13</v>
      </c>
      <c r="B1713" s="221" t="s">
        <v>10</v>
      </c>
      <c r="C1713" s="211" t="s">
        <v>682</v>
      </c>
      <c r="D1713" s="100">
        <v>1</v>
      </c>
      <c r="E1713" s="109" t="s">
        <v>1070</v>
      </c>
      <c r="F1713" s="110">
        <v>500</v>
      </c>
      <c r="G1713" s="111"/>
      <c r="H1713" s="203">
        <f>SUMIF(C:C,"영남중학교",F:F)</f>
        <v>1100</v>
      </c>
    </row>
    <row r="1714" spans="1:8" ht="21" thickBot="1">
      <c r="A1714" s="232" t="s">
        <v>13</v>
      </c>
      <c r="B1714" s="222" t="str">
        <f>B1713</f>
        <v>중</v>
      </c>
      <c r="C1714" s="212" t="str">
        <f>C1713</f>
        <v>영남중학교</v>
      </c>
      <c r="D1714" s="98">
        <v>2</v>
      </c>
      <c r="E1714" s="106" t="s">
        <v>1339</v>
      </c>
      <c r="F1714" s="107">
        <v>600</v>
      </c>
      <c r="G1714" s="108"/>
      <c r="H1714" s="205"/>
    </row>
    <row r="1715" spans="1:8">
      <c r="A1715" s="228" t="s">
        <v>13</v>
      </c>
      <c r="B1715" s="218" t="s">
        <v>10</v>
      </c>
      <c r="C1715" s="208" t="s">
        <v>684</v>
      </c>
      <c r="D1715" s="112">
        <v>1</v>
      </c>
      <c r="E1715" s="113" t="s">
        <v>2539</v>
      </c>
      <c r="F1715" s="114">
        <v>612</v>
      </c>
      <c r="G1715" s="115"/>
      <c r="H1715" s="206">
        <f>SUMIF(C:C,"와룡중학교",F:F)</f>
        <v>2323</v>
      </c>
    </row>
    <row r="1716" spans="1:8">
      <c r="A1716" s="229" t="s">
        <v>13</v>
      </c>
      <c r="B1716" s="219" t="str">
        <f t="shared" ref="B1716:B1718" si="169">B1715</f>
        <v>중</v>
      </c>
      <c r="C1716" s="209" t="str">
        <f t="shared" ref="C1716:C1718" si="170">C1715</f>
        <v>와룡중학교</v>
      </c>
      <c r="D1716" s="91">
        <v>2</v>
      </c>
      <c r="E1716" s="94" t="s">
        <v>1533</v>
      </c>
      <c r="F1716" s="81">
        <v>784</v>
      </c>
      <c r="G1716" s="83"/>
      <c r="H1716" s="204"/>
    </row>
    <row r="1717" spans="1:8">
      <c r="A1717" s="229" t="s">
        <v>13</v>
      </c>
      <c r="B1717" s="219" t="str">
        <f t="shared" si="169"/>
        <v>중</v>
      </c>
      <c r="C1717" s="209" t="str">
        <f t="shared" si="170"/>
        <v>와룡중학교</v>
      </c>
      <c r="D1717" s="91">
        <v>3</v>
      </c>
      <c r="E1717" s="94" t="s">
        <v>2335</v>
      </c>
      <c r="F1717" s="81">
        <v>313</v>
      </c>
      <c r="G1717" s="83"/>
      <c r="H1717" s="204"/>
    </row>
    <row r="1718" spans="1:8" ht="21" thickBot="1">
      <c r="A1718" s="230" t="s">
        <v>13</v>
      </c>
      <c r="B1718" s="220" t="str">
        <f t="shared" si="169"/>
        <v>중</v>
      </c>
      <c r="C1718" s="210" t="str">
        <f t="shared" si="170"/>
        <v>와룡중학교</v>
      </c>
      <c r="D1718" s="102">
        <v>4</v>
      </c>
      <c r="E1718" s="103" t="s">
        <v>2540</v>
      </c>
      <c r="F1718" s="104">
        <v>614</v>
      </c>
      <c r="G1718" s="105"/>
      <c r="H1718" s="207"/>
    </row>
    <row r="1719" spans="1:8">
      <c r="A1719" s="231" t="s">
        <v>13</v>
      </c>
      <c r="B1719" s="221" t="s">
        <v>10</v>
      </c>
      <c r="C1719" s="211" t="s">
        <v>690</v>
      </c>
      <c r="D1719" s="100">
        <v>1</v>
      </c>
      <c r="E1719" s="109" t="s">
        <v>1534</v>
      </c>
      <c r="F1719" s="110">
        <v>1800</v>
      </c>
      <c r="G1719" s="111"/>
      <c r="H1719" s="203">
        <f>SUMIF(C:C,"월서중학교",F:F)</f>
        <v>79300</v>
      </c>
    </row>
    <row r="1720" spans="1:8">
      <c r="A1720" s="229" t="s">
        <v>13</v>
      </c>
      <c r="B1720" s="219" t="str">
        <f t="shared" ref="B1720:B1751" si="171">B1719</f>
        <v>중</v>
      </c>
      <c r="C1720" s="209" t="str">
        <f t="shared" ref="C1720:C1751" si="172">C1719</f>
        <v>월서중학교</v>
      </c>
      <c r="D1720" s="91">
        <v>2</v>
      </c>
      <c r="E1720" s="94" t="s">
        <v>1070</v>
      </c>
      <c r="F1720" s="81">
        <v>600</v>
      </c>
      <c r="G1720" s="83"/>
      <c r="H1720" s="204"/>
    </row>
    <row r="1721" spans="1:8">
      <c r="A1721" s="229" t="s">
        <v>13</v>
      </c>
      <c r="B1721" s="219" t="str">
        <f t="shared" si="171"/>
        <v>중</v>
      </c>
      <c r="C1721" s="209" t="str">
        <f t="shared" si="172"/>
        <v>월서중학교</v>
      </c>
      <c r="D1721" s="91">
        <v>3</v>
      </c>
      <c r="E1721" s="94" t="s">
        <v>1535</v>
      </c>
      <c r="F1721" s="81">
        <v>250</v>
      </c>
      <c r="G1721" s="83"/>
      <c r="H1721" s="204"/>
    </row>
    <row r="1722" spans="1:8">
      <c r="A1722" s="229" t="s">
        <v>13</v>
      </c>
      <c r="B1722" s="219" t="str">
        <f t="shared" si="171"/>
        <v>중</v>
      </c>
      <c r="C1722" s="209" t="str">
        <f t="shared" si="172"/>
        <v>월서중학교</v>
      </c>
      <c r="D1722" s="91">
        <v>4</v>
      </c>
      <c r="E1722" s="94" t="s">
        <v>1033</v>
      </c>
      <c r="F1722" s="81">
        <v>5400</v>
      </c>
      <c r="G1722" s="83"/>
      <c r="H1722" s="204"/>
    </row>
    <row r="1723" spans="1:8">
      <c r="A1723" s="229" t="s">
        <v>13</v>
      </c>
      <c r="B1723" s="219" t="str">
        <f t="shared" si="171"/>
        <v>중</v>
      </c>
      <c r="C1723" s="209" t="str">
        <f t="shared" si="172"/>
        <v>월서중학교</v>
      </c>
      <c r="D1723" s="91">
        <v>5</v>
      </c>
      <c r="E1723" s="94" t="s">
        <v>1536</v>
      </c>
      <c r="F1723" s="81">
        <v>1400</v>
      </c>
      <c r="G1723" s="83"/>
      <c r="H1723" s="204"/>
    </row>
    <row r="1724" spans="1:8">
      <c r="A1724" s="229" t="s">
        <v>13</v>
      </c>
      <c r="B1724" s="219" t="str">
        <f t="shared" si="171"/>
        <v>중</v>
      </c>
      <c r="C1724" s="209" t="str">
        <f t="shared" si="172"/>
        <v>월서중학교</v>
      </c>
      <c r="D1724" s="91">
        <v>6</v>
      </c>
      <c r="E1724" s="94" t="s">
        <v>1537</v>
      </c>
      <c r="F1724" s="81">
        <v>1600</v>
      </c>
      <c r="G1724" s="83"/>
      <c r="H1724" s="204"/>
    </row>
    <row r="1725" spans="1:8">
      <c r="A1725" s="229" t="s">
        <v>13</v>
      </c>
      <c r="B1725" s="219" t="str">
        <f t="shared" si="171"/>
        <v>중</v>
      </c>
      <c r="C1725" s="209" t="str">
        <f t="shared" si="172"/>
        <v>월서중학교</v>
      </c>
      <c r="D1725" s="91">
        <v>7</v>
      </c>
      <c r="E1725" s="94" t="s">
        <v>774</v>
      </c>
      <c r="F1725" s="81">
        <v>2400</v>
      </c>
      <c r="G1725" s="83"/>
      <c r="H1725" s="204"/>
    </row>
    <row r="1726" spans="1:8">
      <c r="A1726" s="229" t="s">
        <v>13</v>
      </c>
      <c r="B1726" s="219" t="str">
        <f t="shared" si="171"/>
        <v>중</v>
      </c>
      <c r="C1726" s="209" t="str">
        <f t="shared" si="172"/>
        <v>월서중학교</v>
      </c>
      <c r="D1726" s="91">
        <v>8</v>
      </c>
      <c r="E1726" s="94" t="s">
        <v>1538</v>
      </c>
      <c r="F1726" s="81">
        <v>1600</v>
      </c>
      <c r="G1726" s="83"/>
      <c r="H1726" s="204"/>
    </row>
    <row r="1727" spans="1:8">
      <c r="A1727" s="229" t="s">
        <v>13</v>
      </c>
      <c r="B1727" s="219" t="str">
        <f t="shared" si="171"/>
        <v>중</v>
      </c>
      <c r="C1727" s="209" t="str">
        <f t="shared" si="172"/>
        <v>월서중학교</v>
      </c>
      <c r="D1727" s="91">
        <v>9</v>
      </c>
      <c r="E1727" s="94" t="s">
        <v>869</v>
      </c>
      <c r="F1727" s="81">
        <v>800</v>
      </c>
      <c r="G1727" s="83"/>
      <c r="H1727" s="204"/>
    </row>
    <row r="1728" spans="1:8">
      <c r="A1728" s="229" t="s">
        <v>13</v>
      </c>
      <c r="B1728" s="219" t="str">
        <f t="shared" si="171"/>
        <v>중</v>
      </c>
      <c r="C1728" s="209" t="str">
        <f t="shared" si="172"/>
        <v>월서중학교</v>
      </c>
      <c r="D1728" s="91">
        <v>10</v>
      </c>
      <c r="E1728" s="94" t="s">
        <v>1072</v>
      </c>
      <c r="F1728" s="81">
        <v>500</v>
      </c>
      <c r="G1728" s="83"/>
      <c r="H1728" s="204"/>
    </row>
    <row r="1729" spans="1:8">
      <c r="A1729" s="229" t="s">
        <v>13</v>
      </c>
      <c r="B1729" s="219" t="str">
        <f t="shared" si="171"/>
        <v>중</v>
      </c>
      <c r="C1729" s="209" t="str">
        <f t="shared" si="172"/>
        <v>월서중학교</v>
      </c>
      <c r="D1729" s="91">
        <v>11</v>
      </c>
      <c r="E1729" s="94" t="s">
        <v>779</v>
      </c>
      <c r="F1729" s="81">
        <v>2400</v>
      </c>
      <c r="G1729" s="83"/>
      <c r="H1729" s="204"/>
    </row>
    <row r="1730" spans="1:8">
      <c r="A1730" s="229" t="s">
        <v>13</v>
      </c>
      <c r="B1730" s="219" t="str">
        <f t="shared" si="171"/>
        <v>중</v>
      </c>
      <c r="C1730" s="209" t="str">
        <f t="shared" si="172"/>
        <v>월서중학교</v>
      </c>
      <c r="D1730" s="91">
        <v>12</v>
      </c>
      <c r="E1730" s="94" t="s">
        <v>778</v>
      </c>
      <c r="F1730" s="81">
        <v>1200</v>
      </c>
      <c r="G1730" s="83"/>
      <c r="H1730" s="204"/>
    </row>
    <row r="1731" spans="1:8">
      <c r="A1731" s="229" t="s">
        <v>13</v>
      </c>
      <c r="B1731" s="219" t="str">
        <f t="shared" si="171"/>
        <v>중</v>
      </c>
      <c r="C1731" s="209" t="str">
        <f t="shared" si="172"/>
        <v>월서중학교</v>
      </c>
      <c r="D1731" s="91">
        <v>13</v>
      </c>
      <c r="E1731" s="94" t="s">
        <v>1258</v>
      </c>
      <c r="F1731" s="81">
        <v>1000</v>
      </c>
      <c r="G1731" s="83"/>
      <c r="H1731" s="204"/>
    </row>
    <row r="1732" spans="1:8">
      <c r="A1732" s="229" t="s">
        <v>13</v>
      </c>
      <c r="B1732" s="219" t="str">
        <f t="shared" si="171"/>
        <v>중</v>
      </c>
      <c r="C1732" s="209" t="str">
        <f t="shared" si="172"/>
        <v>월서중학교</v>
      </c>
      <c r="D1732" s="91">
        <v>14</v>
      </c>
      <c r="E1732" s="94" t="s">
        <v>1539</v>
      </c>
      <c r="F1732" s="81">
        <v>500</v>
      </c>
      <c r="G1732" s="83"/>
      <c r="H1732" s="204"/>
    </row>
    <row r="1733" spans="1:8">
      <c r="A1733" s="229" t="s">
        <v>13</v>
      </c>
      <c r="B1733" s="219" t="str">
        <f t="shared" si="171"/>
        <v>중</v>
      </c>
      <c r="C1733" s="209" t="str">
        <f t="shared" si="172"/>
        <v>월서중학교</v>
      </c>
      <c r="D1733" s="91">
        <v>15</v>
      </c>
      <c r="E1733" s="94" t="s">
        <v>829</v>
      </c>
      <c r="F1733" s="81">
        <v>500</v>
      </c>
      <c r="G1733" s="83"/>
      <c r="H1733" s="204"/>
    </row>
    <row r="1734" spans="1:8">
      <c r="A1734" s="229" t="s">
        <v>13</v>
      </c>
      <c r="B1734" s="219" t="str">
        <f t="shared" si="171"/>
        <v>중</v>
      </c>
      <c r="C1734" s="209" t="str">
        <f t="shared" si="172"/>
        <v>월서중학교</v>
      </c>
      <c r="D1734" s="91">
        <v>16</v>
      </c>
      <c r="E1734" s="94" t="s">
        <v>780</v>
      </c>
      <c r="F1734" s="81">
        <v>1000</v>
      </c>
      <c r="G1734" s="83"/>
      <c r="H1734" s="204"/>
    </row>
    <row r="1735" spans="1:8">
      <c r="A1735" s="229" t="s">
        <v>13</v>
      </c>
      <c r="B1735" s="219" t="str">
        <f t="shared" si="171"/>
        <v>중</v>
      </c>
      <c r="C1735" s="209" t="str">
        <f t="shared" si="172"/>
        <v>월서중학교</v>
      </c>
      <c r="D1735" s="91">
        <v>17</v>
      </c>
      <c r="E1735" s="94" t="s">
        <v>2541</v>
      </c>
      <c r="F1735" s="81">
        <v>1000</v>
      </c>
      <c r="G1735" s="83"/>
      <c r="H1735" s="204"/>
    </row>
    <row r="1736" spans="1:8">
      <c r="A1736" s="229" t="s">
        <v>13</v>
      </c>
      <c r="B1736" s="219" t="str">
        <f t="shared" si="171"/>
        <v>중</v>
      </c>
      <c r="C1736" s="209" t="str">
        <f t="shared" si="172"/>
        <v>월서중학교</v>
      </c>
      <c r="D1736" s="91">
        <v>18</v>
      </c>
      <c r="E1736" s="94" t="s">
        <v>1540</v>
      </c>
      <c r="F1736" s="81">
        <v>570</v>
      </c>
      <c r="G1736" s="83"/>
      <c r="H1736" s="204"/>
    </row>
    <row r="1737" spans="1:8">
      <c r="A1737" s="229" t="s">
        <v>13</v>
      </c>
      <c r="B1737" s="219" t="str">
        <f t="shared" si="171"/>
        <v>중</v>
      </c>
      <c r="C1737" s="209" t="str">
        <f t="shared" si="172"/>
        <v>월서중학교</v>
      </c>
      <c r="D1737" s="91">
        <v>19</v>
      </c>
      <c r="E1737" s="94" t="s">
        <v>1541</v>
      </c>
      <c r="F1737" s="81">
        <v>600</v>
      </c>
      <c r="G1737" s="83"/>
      <c r="H1737" s="204"/>
    </row>
    <row r="1738" spans="1:8">
      <c r="A1738" s="229" t="s">
        <v>13</v>
      </c>
      <c r="B1738" s="219" t="str">
        <f t="shared" si="171"/>
        <v>중</v>
      </c>
      <c r="C1738" s="209" t="str">
        <f t="shared" si="172"/>
        <v>월서중학교</v>
      </c>
      <c r="D1738" s="91">
        <v>20</v>
      </c>
      <c r="E1738" s="94" t="s">
        <v>1542</v>
      </c>
      <c r="F1738" s="81">
        <v>1600</v>
      </c>
      <c r="G1738" s="83"/>
      <c r="H1738" s="204"/>
    </row>
    <row r="1739" spans="1:8">
      <c r="A1739" s="229" t="s">
        <v>13</v>
      </c>
      <c r="B1739" s="219" t="str">
        <f t="shared" si="171"/>
        <v>중</v>
      </c>
      <c r="C1739" s="209" t="str">
        <f t="shared" si="172"/>
        <v>월서중학교</v>
      </c>
      <c r="D1739" s="91">
        <v>21</v>
      </c>
      <c r="E1739" s="94" t="s">
        <v>1543</v>
      </c>
      <c r="F1739" s="81">
        <v>1400</v>
      </c>
      <c r="G1739" s="83"/>
      <c r="H1739" s="204"/>
    </row>
    <row r="1740" spans="1:8">
      <c r="A1740" s="229" t="s">
        <v>13</v>
      </c>
      <c r="B1740" s="219" t="str">
        <f t="shared" si="171"/>
        <v>중</v>
      </c>
      <c r="C1740" s="209" t="str">
        <f t="shared" si="172"/>
        <v>월서중학교</v>
      </c>
      <c r="D1740" s="91">
        <v>22</v>
      </c>
      <c r="E1740" s="94" t="s">
        <v>1544</v>
      </c>
      <c r="F1740" s="81">
        <v>1800</v>
      </c>
      <c r="G1740" s="83"/>
      <c r="H1740" s="204"/>
    </row>
    <row r="1741" spans="1:8">
      <c r="A1741" s="229" t="s">
        <v>13</v>
      </c>
      <c r="B1741" s="219" t="str">
        <f t="shared" si="171"/>
        <v>중</v>
      </c>
      <c r="C1741" s="209" t="str">
        <f t="shared" si="172"/>
        <v>월서중학교</v>
      </c>
      <c r="D1741" s="91">
        <v>23</v>
      </c>
      <c r="E1741" s="94" t="s">
        <v>2428</v>
      </c>
      <c r="F1741" s="81">
        <v>1100</v>
      </c>
      <c r="G1741" s="83"/>
      <c r="H1741" s="204"/>
    </row>
    <row r="1742" spans="1:8">
      <c r="A1742" s="229" t="s">
        <v>13</v>
      </c>
      <c r="B1742" s="219" t="str">
        <f t="shared" si="171"/>
        <v>중</v>
      </c>
      <c r="C1742" s="209" t="str">
        <f t="shared" si="172"/>
        <v>월서중학교</v>
      </c>
      <c r="D1742" s="91">
        <v>24</v>
      </c>
      <c r="E1742" s="94" t="s">
        <v>775</v>
      </c>
      <c r="F1742" s="81">
        <v>400</v>
      </c>
      <c r="G1742" s="83"/>
      <c r="H1742" s="204"/>
    </row>
    <row r="1743" spans="1:8">
      <c r="A1743" s="229" t="s">
        <v>13</v>
      </c>
      <c r="B1743" s="219" t="str">
        <f t="shared" si="171"/>
        <v>중</v>
      </c>
      <c r="C1743" s="209" t="str">
        <f t="shared" si="172"/>
        <v>월서중학교</v>
      </c>
      <c r="D1743" s="91">
        <v>25</v>
      </c>
      <c r="E1743" s="94" t="s">
        <v>776</v>
      </c>
      <c r="F1743" s="81">
        <v>1000</v>
      </c>
      <c r="G1743" s="83"/>
      <c r="H1743" s="204"/>
    </row>
    <row r="1744" spans="1:8">
      <c r="A1744" s="229" t="s">
        <v>13</v>
      </c>
      <c r="B1744" s="219" t="str">
        <f t="shared" si="171"/>
        <v>중</v>
      </c>
      <c r="C1744" s="209" t="str">
        <f t="shared" si="172"/>
        <v>월서중학교</v>
      </c>
      <c r="D1744" s="91">
        <v>26</v>
      </c>
      <c r="E1744" s="94" t="s">
        <v>2525</v>
      </c>
      <c r="F1744" s="81">
        <v>550</v>
      </c>
      <c r="G1744" s="83"/>
      <c r="H1744" s="204"/>
    </row>
    <row r="1745" spans="1:8">
      <c r="A1745" s="229" t="s">
        <v>13</v>
      </c>
      <c r="B1745" s="219" t="str">
        <f t="shared" si="171"/>
        <v>중</v>
      </c>
      <c r="C1745" s="209" t="str">
        <f t="shared" si="172"/>
        <v>월서중학교</v>
      </c>
      <c r="D1745" s="91">
        <v>27</v>
      </c>
      <c r="E1745" s="94" t="s">
        <v>1545</v>
      </c>
      <c r="F1745" s="81">
        <v>3000</v>
      </c>
      <c r="G1745" s="83"/>
      <c r="H1745" s="204"/>
    </row>
    <row r="1746" spans="1:8">
      <c r="A1746" s="229" t="s">
        <v>13</v>
      </c>
      <c r="B1746" s="219" t="str">
        <f t="shared" si="171"/>
        <v>중</v>
      </c>
      <c r="C1746" s="209" t="str">
        <f t="shared" si="172"/>
        <v>월서중학교</v>
      </c>
      <c r="D1746" s="91">
        <v>28</v>
      </c>
      <c r="E1746" s="94" t="s">
        <v>1546</v>
      </c>
      <c r="F1746" s="81">
        <v>900</v>
      </c>
      <c r="G1746" s="83"/>
      <c r="H1746" s="204"/>
    </row>
    <row r="1747" spans="1:8">
      <c r="A1747" s="229" t="s">
        <v>13</v>
      </c>
      <c r="B1747" s="219" t="str">
        <f t="shared" si="171"/>
        <v>중</v>
      </c>
      <c r="C1747" s="209" t="str">
        <f t="shared" si="172"/>
        <v>월서중학교</v>
      </c>
      <c r="D1747" s="91">
        <v>29</v>
      </c>
      <c r="E1747" s="94" t="s">
        <v>788</v>
      </c>
      <c r="F1747" s="81">
        <v>1200</v>
      </c>
      <c r="G1747" s="83"/>
      <c r="H1747" s="204"/>
    </row>
    <row r="1748" spans="1:8">
      <c r="A1748" s="229" t="s">
        <v>13</v>
      </c>
      <c r="B1748" s="219" t="str">
        <f t="shared" si="171"/>
        <v>중</v>
      </c>
      <c r="C1748" s="209" t="str">
        <f t="shared" si="172"/>
        <v>월서중학교</v>
      </c>
      <c r="D1748" s="91">
        <v>30</v>
      </c>
      <c r="E1748" s="94" t="s">
        <v>1132</v>
      </c>
      <c r="F1748" s="81">
        <v>2200</v>
      </c>
      <c r="G1748" s="83"/>
      <c r="H1748" s="204"/>
    </row>
    <row r="1749" spans="1:8">
      <c r="A1749" s="229" t="s">
        <v>13</v>
      </c>
      <c r="B1749" s="219" t="str">
        <f t="shared" si="171"/>
        <v>중</v>
      </c>
      <c r="C1749" s="209" t="str">
        <f t="shared" si="172"/>
        <v>월서중학교</v>
      </c>
      <c r="D1749" s="91">
        <v>31</v>
      </c>
      <c r="E1749" s="94" t="s">
        <v>772</v>
      </c>
      <c r="F1749" s="81">
        <v>1000</v>
      </c>
      <c r="G1749" s="83"/>
      <c r="H1749" s="204"/>
    </row>
    <row r="1750" spans="1:8">
      <c r="A1750" s="229" t="s">
        <v>13</v>
      </c>
      <c r="B1750" s="219" t="str">
        <f t="shared" si="171"/>
        <v>중</v>
      </c>
      <c r="C1750" s="209" t="str">
        <f t="shared" si="172"/>
        <v>월서중학교</v>
      </c>
      <c r="D1750" s="91">
        <v>32</v>
      </c>
      <c r="E1750" s="94" t="s">
        <v>1547</v>
      </c>
      <c r="F1750" s="81">
        <v>1200</v>
      </c>
      <c r="G1750" s="83"/>
      <c r="H1750" s="204"/>
    </row>
    <row r="1751" spans="1:8">
      <c r="A1751" s="229" t="s">
        <v>13</v>
      </c>
      <c r="B1751" s="219" t="str">
        <f t="shared" si="171"/>
        <v>중</v>
      </c>
      <c r="C1751" s="209" t="str">
        <f t="shared" si="172"/>
        <v>월서중학교</v>
      </c>
      <c r="D1751" s="91">
        <v>33</v>
      </c>
      <c r="E1751" s="94" t="s">
        <v>1392</v>
      </c>
      <c r="F1751" s="81">
        <v>400</v>
      </c>
      <c r="G1751" s="83"/>
      <c r="H1751" s="204"/>
    </row>
    <row r="1752" spans="1:8">
      <c r="A1752" s="229" t="s">
        <v>13</v>
      </c>
      <c r="B1752" s="219" t="str">
        <f t="shared" ref="B1752:B1783" si="173">B1751</f>
        <v>중</v>
      </c>
      <c r="C1752" s="209" t="str">
        <f t="shared" ref="C1752:C1783" si="174">C1751</f>
        <v>월서중학교</v>
      </c>
      <c r="D1752" s="91">
        <v>34</v>
      </c>
      <c r="E1752" s="94" t="s">
        <v>1548</v>
      </c>
      <c r="F1752" s="81">
        <v>1000</v>
      </c>
      <c r="G1752" s="83"/>
      <c r="H1752" s="204"/>
    </row>
    <row r="1753" spans="1:8">
      <c r="A1753" s="229" t="s">
        <v>13</v>
      </c>
      <c r="B1753" s="219" t="str">
        <f t="shared" si="173"/>
        <v>중</v>
      </c>
      <c r="C1753" s="209" t="str">
        <f t="shared" si="174"/>
        <v>월서중학교</v>
      </c>
      <c r="D1753" s="91">
        <v>35</v>
      </c>
      <c r="E1753" s="94" t="s">
        <v>2542</v>
      </c>
      <c r="F1753" s="81">
        <v>1200</v>
      </c>
      <c r="G1753" s="83"/>
      <c r="H1753" s="204"/>
    </row>
    <row r="1754" spans="1:8">
      <c r="A1754" s="229" t="s">
        <v>13</v>
      </c>
      <c r="B1754" s="219" t="str">
        <f t="shared" si="173"/>
        <v>중</v>
      </c>
      <c r="C1754" s="209" t="str">
        <f t="shared" si="174"/>
        <v>월서중학교</v>
      </c>
      <c r="D1754" s="91">
        <v>36</v>
      </c>
      <c r="E1754" s="94" t="s">
        <v>870</v>
      </c>
      <c r="F1754" s="81">
        <v>600</v>
      </c>
      <c r="G1754" s="83"/>
      <c r="H1754" s="204"/>
    </row>
    <row r="1755" spans="1:8">
      <c r="A1755" s="229" t="s">
        <v>13</v>
      </c>
      <c r="B1755" s="219" t="str">
        <f t="shared" si="173"/>
        <v>중</v>
      </c>
      <c r="C1755" s="209" t="str">
        <f t="shared" si="174"/>
        <v>월서중학교</v>
      </c>
      <c r="D1755" s="91">
        <v>37</v>
      </c>
      <c r="E1755" s="94" t="s">
        <v>784</v>
      </c>
      <c r="F1755" s="81">
        <v>550</v>
      </c>
      <c r="G1755" s="83"/>
      <c r="H1755" s="204"/>
    </row>
    <row r="1756" spans="1:8">
      <c r="A1756" s="229" t="s">
        <v>13</v>
      </c>
      <c r="B1756" s="219" t="str">
        <f t="shared" si="173"/>
        <v>중</v>
      </c>
      <c r="C1756" s="209" t="str">
        <f t="shared" si="174"/>
        <v>월서중학교</v>
      </c>
      <c r="D1756" s="91">
        <v>38</v>
      </c>
      <c r="E1756" s="94" t="s">
        <v>1395</v>
      </c>
      <c r="F1756" s="81">
        <v>900</v>
      </c>
      <c r="G1756" s="83"/>
      <c r="H1756" s="204"/>
    </row>
    <row r="1757" spans="1:8">
      <c r="A1757" s="229" t="s">
        <v>13</v>
      </c>
      <c r="B1757" s="219" t="str">
        <f t="shared" si="173"/>
        <v>중</v>
      </c>
      <c r="C1757" s="209" t="str">
        <f t="shared" si="174"/>
        <v>월서중학교</v>
      </c>
      <c r="D1757" s="91">
        <v>39</v>
      </c>
      <c r="E1757" s="94" t="s">
        <v>1394</v>
      </c>
      <c r="F1757" s="81">
        <v>600</v>
      </c>
      <c r="G1757" s="83"/>
      <c r="H1757" s="204"/>
    </row>
    <row r="1758" spans="1:8">
      <c r="A1758" s="229" t="s">
        <v>13</v>
      </c>
      <c r="B1758" s="219" t="str">
        <f t="shared" si="173"/>
        <v>중</v>
      </c>
      <c r="C1758" s="209" t="str">
        <f t="shared" si="174"/>
        <v>월서중학교</v>
      </c>
      <c r="D1758" s="91">
        <v>40</v>
      </c>
      <c r="E1758" s="94" t="s">
        <v>1549</v>
      </c>
      <c r="F1758" s="81">
        <v>600</v>
      </c>
      <c r="G1758" s="83"/>
      <c r="H1758" s="204"/>
    </row>
    <row r="1759" spans="1:8">
      <c r="A1759" s="229" t="s">
        <v>13</v>
      </c>
      <c r="B1759" s="219" t="str">
        <f t="shared" si="173"/>
        <v>중</v>
      </c>
      <c r="C1759" s="209" t="str">
        <f t="shared" si="174"/>
        <v>월서중학교</v>
      </c>
      <c r="D1759" s="91">
        <v>41</v>
      </c>
      <c r="E1759" s="94" t="s">
        <v>1407</v>
      </c>
      <c r="F1759" s="81">
        <v>600</v>
      </c>
      <c r="G1759" s="83"/>
      <c r="H1759" s="204"/>
    </row>
    <row r="1760" spans="1:8">
      <c r="A1760" s="229" t="s">
        <v>13</v>
      </c>
      <c r="B1760" s="219" t="str">
        <f t="shared" si="173"/>
        <v>중</v>
      </c>
      <c r="C1760" s="209" t="str">
        <f t="shared" si="174"/>
        <v>월서중학교</v>
      </c>
      <c r="D1760" s="91">
        <v>42</v>
      </c>
      <c r="E1760" s="94" t="s">
        <v>1550</v>
      </c>
      <c r="F1760" s="81">
        <v>50</v>
      </c>
      <c r="G1760" s="83"/>
      <c r="H1760" s="204"/>
    </row>
    <row r="1761" spans="1:8">
      <c r="A1761" s="229" t="s">
        <v>13</v>
      </c>
      <c r="B1761" s="219" t="str">
        <f t="shared" si="173"/>
        <v>중</v>
      </c>
      <c r="C1761" s="209" t="str">
        <f t="shared" si="174"/>
        <v>월서중학교</v>
      </c>
      <c r="D1761" s="91">
        <v>43</v>
      </c>
      <c r="E1761" s="94" t="s">
        <v>893</v>
      </c>
      <c r="F1761" s="81">
        <v>280</v>
      </c>
      <c r="G1761" s="83"/>
      <c r="H1761" s="204"/>
    </row>
    <row r="1762" spans="1:8">
      <c r="A1762" s="229" t="s">
        <v>13</v>
      </c>
      <c r="B1762" s="219" t="str">
        <f t="shared" si="173"/>
        <v>중</v>
      </c>
      <c r="C1762" s="209" t="str">
        <f t="shared" si="174"/>
        <v>월서중학교</v>
      </c>
      <c r="D1762" s="91">
        <v>44</v>
      </c>
      <c r="E1762" s="94" t="s">
        <v>2471</v>
      </c>
      <c r="F1762" s="81">
        <v>800</v>
      </c>
      <c r="G1762" s="83"/>
      <c r="H1762" s="204"/>
    </row>
    <row r="1763" spans="1:8">
      <c r="A1763" s="229" t="s">
        <v>13</v>
      </c>
      <c r="B1763" s="219" t="str">
        <f t="shared" si="173"/>
        <v>중</v>
      </c>
      <c r="C1763" s="209" t="str">
        <f t="shared" si="174"/>
        <v>월서중학교</v>
      </c>
      <c r="D1763" s="91">
        <v>45</v>
      </c>
      <c r="E1763" s="94" t="s">
        <v>1347</v>
      </c>
      <c r="F1763" s="81">
        <v>600</v>
      </c>
      <c r="G1763" s="83"/>
      <c r="H1763" s="204"/>
    </row>
    <row r="1764" spans="1:8">
      <c r="A1764" s="229" t="s">
        <v>13</v>
      </c>
      <c r="B1764" s="219" t="str">
        <f t="shared" si="173"/>
        <v>중</v>
      </c>
      <c r="C1764" s="209" t="str">
        <f t="shared" si="174"/>
        <v>월서중학교</v>
      </c>
      <c r="D1764" s="91">
        <v>46</v>
      </c>
      <c r="E1764" s="94" t="s">
        <v>2543</v>
      </c>
      <c r="F1764" s="81">
        <v>400</v>
      </c>
      <c r="G1764" s="83"/>
      <c r="H1764" s="204"/>
    </row>
    <row r="1765" spans="1:8">
      <c r="A1765" s="229" t="s">
        <v>13</v>
      </c>
      <c r="B1765" s="219" t="str">
        <f t="shared" si="173"/>
        <v>중</v>
      </c>
      <c r="C1765" s="209" t="str">
        <f t="shared" si="174"/>
        <v>월서중학교</v>
      </c>
      <c r="D1765" s="91">
        <v>47</v>
      </c>
      <c r="E1765" s="94" t="s">
        <v>1551</v>
      </c>
      <c r="F1765" s="81">
        <v>600</v>
      </c>
      <c r="G1765" s="83"/>
      <c r="H1765" s="204"/>
    </row>
    <row r="1766" spans="1:8">
      <c r="A1766" s="229" t="s">
        <v>13</v>
      </c>
      <c r="B1766" s="219" t="str">
        <f t="shared" si="173"/>
        <v>중</v>
      </c>
      <c r="C1766" s="209" t="str">
        <f t="shared" si="174"/>
        <v>월서중학교</v>
      </c>
      <c r="D1766" s="91">
        <v>48</v>
      </c>
      <c r="E1766" s="94" t="s">
        <v>1552</v>
      </c>
      <c r="F1766" s="81">
        <v>1600</v>
      </c>
      <c r="G1766" s="83"/>
      <c r="H1766" s="204"/>
    </row>
    <row r="1767" spans="1:8">
      <c r="A1767" s="229" t="s">
        <v>13</v>
      </c>
      <c r="B1767" s="219" t="str">
        <f t="shared" si="173"/>
        <v>중</v>
      </c>
      <c r="C1767" s="209" t="str">
        <f t="shared" si="174"/>
        <v>월서중학교</v>
      </c>
      <c r="D1767" s="91">
        <v>49</v>
      </c>
      <c r="E1767" s="94" t="s">
        <v>1047</v>
      </c>
      <c r="F1767" s="81">
        <v>800</v>
      </c>
      <c r="G1767" s="83"/>
      <c r="H1767" s="204"/>
    </row>
    <row r="1768" spans="1:8">
      <c r="A1768" s="229" t="s">
        <v>13</v>
      </c>
      <c r="B1768" s="219" t="str">
        <f t="shared" si="173"/>
        <v>중</v>
      </c>
      <c r="C1768" s="209" t="str">
        <f t="shared" si="174"/>
        <v>월서중학교</v>
      </c>
      <c r="D1768" s="91">
        <v>50</v>
      </c>
      <c r="E1768" s="94" t="s">
        <v>1255</v>
      </c>
      <c r="F1768" s="81">
        <v>3600</v>
      </c>
      <c r="G1768" s="83"/>
      <c r="H1768" s="204"/>
    </row>
    <row r="1769" spans="1:8">
      <c r="A1769" s="229" t="s">
        <v>13</v>
      </c>
      <c r="B1769" s="219" t="str">
        <f t="shared" si="173"/>
        <v>중</v>
      </c>
      <c r="C1769" s="209" t="str">
        <f t="shared" si="174"/>
        <v>월서중학교</v>
      </c>
      <c r="D1769" s="91">
        <v>51</v>
      </c>
      <c r="E1769" s="94" t="s">
        <v>1256</v>
      </c>
      <c r="F1769" s="81">
        <v>800</v>
      </c>
      <c r="G1769" s="83"/>
      <c r="H1769" s="204"/>
    </row>
    <row r="1770" spans="1:8">
      <c r="A1770" s="229" t="s">
        <v>13</v>
      </c>
      <c r="B1770" s="219" t="str">
        <f t="shared" si="173"/>
        <v>중</v>
      </c>
      <c r="C1770" s="209" t="str">
        <f t="shared" si="174"/>
        <v>월서중학교</v>
      </c>
      <c r="D1770" s="91">
        <v>52</v>
      </c>
      <c r="E1770" s="94" t="s">
        <v>2335</v>
      </c>
      <c r="F1770" s="81">
        <v>1500</v>
      </c>
      <c r="G1770" s="83"/>
      <c r="H1770" s="204"/>
    </row>
    <row r="1771" spans="1:8">
      <c r="A1771" s="229" t="s">
        <v>13</v>
      </c>
      <c r="B1771" s="219" t="str">
        <f t="shared" si="173"/>
        <v>중</v>
      </c>
      <c r="C1771" s="209" t="str">
        <f t="shared" si="174"/>
        <v>월서중학교</v>
      </c>
      <c r="D1771" s="91">
        <v>53</v>
      </c>
      <c r="E1771" s="94" t="s">
        <v>1553</v>
      </c>
      <c r="F1771" s="81">
        <v>500</v>
      </c>
      <c r="G1771" s="83"/>
      <c r="H1771" s="204"/>
    </row>
    <row r="1772" spans="1:8">
      <c r="A1772" s="229" t="s">
        <v>13</v>
      </c>
      <c r="B1772" s="219" t="str">
        <f t="shared" si="173"/>
        <v>중</v>
      </c>
      <c r="C1772" s="209" t="str">
        <f t="shared" si="174"/>
        <v>월서중학교</v>
      </c>
      <c r="D1772" s="91">
        <v>54</v>
      </c>
      <c r="E1772" s="94" t="s">
        <v>1554</v>
      </c>
      <c r="F1772" s="81">
        <v>1600</v>
      </c>
      <c r="G1772" s="83"/>
      <c r="H1772" s="204"/>
    </row>
    <row r="1773" spans="1:8">
      <c r="A1773" s="229" t="s">
        <v>13</v>
      </c>
      <c r="B1773" s="219" t="str">
        <f t="shared" si="173"/>
        <v>중</v>
      </c>
      <c r="C1773" s="209" t="str">
        <f t="shared" si="174"/>
        <v>월서중학교</v>
      </c>
      <c r="D1773" s="91">
        <v>55</v>
      </c>
      <c r="E1773" s="94" t="s">
        <v>1199</v>
      </c>
      <c r="F1773" s="81">
        <v>600</v>
      </c>
      <c r="G1773" s="83"/>
      <c r="H1773" s="204"/>
    </row>
    <row r="1774" spans="1:8">
      <c r="A1774" s="229" t="s">
        <v>13</v>
      </c>
      <c r="B1774" s="219" t="str">
        <f t="shared" si="173"/>
        <v>중</v>
      </c>
      <c r="C1774" s="209" t="str">
        <f t="shared" si="174"/>
        <v>월서중학교</v>
      </c>
      <c r="D1774" s="91">
        <v>56</v>
      </c>
      <c r="E1774" s="94" t="s">
        <v>1555</v>
      </c>
      <c r="F1774" s="81">
        <v>400</v>
      </c>
      <c r="G1774" s="83"/>
      <c r="H1774" s="204"/>
    </row>
    <row r="1775" spans="1:8">
      <c r="A1775" s="229" t="s">
        <v>13</v>
      </c>
      <c r="B1775" s="219" t="str">
        <f t="shared" si="173"/>
        <v>중</v>
      </c>
      <c r="C1775" s="209" t="str">
        <f t="shared" si="174"/>
        <v>월서중학교</v>
      </c>
      <c r="D1775" s="91">
        <v>57</v>
      </c>
      <c r="E1775" s="94" t="s">
        <v>1039</v>
      </c>
      <c r="F1775" s="81">
        <v>350</v>
      </c>
      <c r="G1775" s="83"/>
      <c r="H1775" s="204"/>
    </row>
    <row r="1776" spans="1:8">
      <c r="A1776" s="229" t="s">
        <v>13</v>
      </c>
      <c r="B1776" s="219" t="str">
        <f t="shared" si="173"/>
        <v>중</v>
      </c>
      <c r="C1776" s="209" t="str">
        <f t="shared" si="174"/>
        <v>월서중학교</v>
      </c>
      <c r="D1776" s="91">
        <v>58</v>
      </c>
      <c r="E1776" s="94" t="s">
        <v>847</v>
      </c>
      <c r="F1776" s="81">
        <v>1600</v>
      </c>
      <c r="G1776" s="83"/>
      <c r="H1776" s="204"/>
    </row>
    <row r="1777" spans="1:8">
      <c r="A1777" s="229" t="s">
        <v>13</v>
      </c>
      <c r="B1777" s="219" t="str">
        <f t="shared" si="173"/>
        <v>중</v>
      </c>
      <c r="C1777" s="209" t="str">
        <f t="shared" si="174"/>
        <v>월서중학교</v>
      </c>
      <c r="D1777" s="91">
        <v>59</v>
      </c>
      <c r="E1777" s="94" t="s">
        <v>946</v>
      </c>
      <c r="F1777" s="81">
        <v>1800</v>
      </c>
      <c r="G1777" s="83"/>
      <c r="H1777" s="204"/>
    </row>
    <row r="1778" spans="1:8">
      <c r="A1778" s="229" t="s">
        <v>13</v>
      </c>
      <c r="B1778" s="219" t="str">
        <f t="shared" si="173"/>
        <v>중</v>
      </c>
      <c r="C1778" s="209" t="str">
        <f t="shared" si="174"/>
        <v>월서중학교</v>
      </c>
      <c r="D1778" s="91">
        <v>60</v>
      </c>
      <c r="E1778" s="94" t="s">
        <v>1243</v>
      </c>
      <c r="F1778" s="81">
        <v>1600</v>
      </c>
      <c r="G1778" s="83"/>
      <c r="H1778" s="204"/>
    </row>
    <row r="1779" spans="1:8">
      <c r="A1779" s="229" t="s">
        <v>13</v>
      </c>
      <c r="B1779" s="219" t="str">
        <f t="shared" si="173"/>
        <v>중</v>
      </c>
      <c r="C1779" s="209" t="str">
        <f t="shared" si="174"/>
        <v>월서중학교</v>
      </c>
      <c r="D1779" s="91">
        <v>61</v>
      </c>
      <c r="E1779" s="94" t="s">
        <v>865</v>
      </c>
      <c r="F1779" s="81">
        <v>1300</v>
      </c>
      <c r="G1779" s="83"/>
      <c r="H1779" s="204"/>
    </row>
    <row r="1780" spans="1:8">
      <c r="A1780" s="229" t="s">
        <v>13</v>
      </c>
      <c r="B1780" s="219" t="str">
        <f t="shared" si="173"/>
        <v>중</v>
      </c>
      <c r="C1780" s="209" t="str">
        <f t="shared" si="174"/>
        <v>월서중학교</v>
      </c>
      <c r="D1780" s="91">
        <v>62</v>
      </c>
      <c r="E1780" s="94" t="s">
        <v>1556</v>
      </c>
      <c r="F1780" s="81">
        <v>430</v>
      </c>
      <c r="G1780" s="83"/>
      <c r="H1780" s="204"/>
    </row>
    <row r="1781" spans="1:8">
      <c r="A1781" s="229" t="s">
        <v>13</v>
      </c>
      <c r="B1781" s="219" t="str">
        <f t="shared" si="173"/>
        <v>중</v>
      </c>
      <c r="C1781" s="209" t="str">
        <f t="shared" si="174"/>
        <v>월서중학교</v>
      </c>
      <c r="D1781" s="91">
        <v>63</v>
      </c>
      <c r="E1781" s="94" t="s">
        <v>945</v>
      </c>
      <c r="F1781" s="81">
        <v>1600</v>
      </c>
      <c r="G1781" s="83"/>
      <c r="H1781" s="204"/>
    </row>
    <row r="1782" spans="1:8">
      <c r="A1782" s="229" t="s">
        <v>13</v>
      </c>
      <c r="B1782" s="219" t="str">
        <f t="shared" si="173"/>
        <v>중</v>
      </c>
      <c r="C1782" s="209" t="str">
        <f t="shared" si="174"/>
        <v>월서중학교</v>
      </c>
      <c r="D1782" s="91">
        <v>64</v>
      </c>
      <c r="E1782" s="94" t="s">
        <v>2544</v>
      </c>
      <c r="F1782" s="81">
        <v>800</v>
      </c>
      <c r="G1782" s="83"/>
      <c r="H1782" s="204"/>
    </row>
    <row r="1783" spans="1:8">
      <c r="A1783" s="229" t="s">
        <v>13</v>
      </c>
      <c r="B1783" s="219" t="str">
        <f t="shared" si="173"/>
        <v>중</v>
      </c>
      <c r="C1783" s="209" t="str">
        <f t="shared" si="174"/>
        <v>월서중학교</v>
      </c>
      <c r="D1783" s="91">
        <v>65</v>
      </c>
      <c r="E1783" s="94" t="s">
        <v>1557</v>
      </c>
      <c r="F1783" s="81">
        <v>1400</v>
      </c>
      <c r="G1783" s="83"/>
      <c r="H1783" s="204"/>
    </row>
    <row r="1784" spans="1:8">
      <c r="A1784" s="229" t="s">
        <v>13</v>
      </c>
      <c r="B1784" s="219" t="str">
        <f t="shared" ref="B1784:B1790" si="175">B1783</f>
        <v>중</v>
      </c>
      <c r="C1784" s="209" t="str">
        <f t="shared" ref="C1784:C1790" si="176">C1783</f>
        <v>월서중학교</v>
      </c>
      <c r="D1784" s="91">
        <v>66</v>
      </c>
      <c r="E1784" s="94" t="s">
        <v>1328</v>
      </c>
      <c r="F1784" s="81">
        <v>2200</v>
      </c>
      <c r="G1784" s="83"/>
      <c r="H1784" s="204"/>
    </row>
    <row r="1785" spans="1:8">
      <c r="A1785" s="229" t="s">
        <v>13</v>
      </c>
      <c r="B1785" s="219" t="str">
        <f t="shared" si="175"/>
        <v>중</v>
      </c>
      <c r="C1785" s="209" t="str">
        <f t="shared" si="176"/>
        <v>월서중학교</v>
      </c>
      <c r="D1785" s="91">
        <v>67</v>
      </c>
      <c r="E1785" s="94" t="s">
        <v>2545</v>
      </c>
      <c r="F1785" s="81">
        <v>600</v>
      </c>
      <c r="G1785" s="83"/>
      <c r="H1785" s="204"/>
    </row>
    <row r="1786" spans="1:8">
      <c r="A1786" s="229" t="s">
        <v>13</v>
      </c>
      <c r="B1786" s="219" t="str">
        <f t="shared" si="175"/>
        <v>중</v>
      </c>
      <c r="C1786" s="209" t="str">
        <f t="shared" si="176"/>
        <v>월서중학교</v>
      </c>
      <c r="D1786" s="91">
        <v>68</v>
      </c>
      <c r="E1786" s="94" t="s">
        <v>1340</v>
      </c>
      <c r="F1786" s="81">
        <v>1000</v>
      </c>
      <c r="G1786" s="83"/>
      <c r="H1786" s="204"/>
    </row>
    <row r="1787" spans="1:8">
      <c r="A1787" s="229" t="s">
        <v>13</v>
      </c>
      <c r="B1787" s="219" t="str">
        <f t="shared" si="175"/>
        <v>중</v>
      </c>
      <c r="C1787" s="209" t="str">
        <f t="shared" si="176"/>
        <v>월서중학교</v>
      </c>
      <c r="D1787" s="91">
        <v>69</v>
      </c>
      <c r="E1787" s="94" t="s">
        <v>1558</v>
      </c>
      <c r="F1787" s="81">
        <v>540</v>
      </c>
      <c r="G1787" s="83"/>
      <c r="H1787" s="204"/>
    </row>
    <row r="1788" spans="1:8">
      <c r="A1788" s="229" t="s">
        <v>13</v>
      </c>
      <c r="B1788" s="219" t="str">
        <f t="shared" si="175"/>
        <v>중</v>
      </c>
      <c r="C1788" s="209" t="str">
        <f t="shared" si="176"/>
        <v>월서중학교</v>
      </c>
      <c r="D1788" s="91">
        <v>70</v>
      </c>
      <c r="E1788" s="94" t="s">
        <v>1559</v>
      </c>
      <c r="F1788" s="81">
        <v>900</v>
      </c>
      <c r="G1788" s="83"/>
      <c r="H1788" s="204"/>
    </row>
    <row r="1789" spans="1:8">
      <c r="A1789" s="229" t="s">
        <v>13</v>
      </c>
      <c r="B1789" s="219" t="str">
        <f t="shared" si="175"/>
        <v>중</v>
      </c>
      <c r="C1789" s="209" t="str">
        <f t="shared" si="176"/>
        <v>월서중학교</v>
      </c>
      <c r="D1789" s="91">
        <v>71</v>
      </c>
      <c r="E1789" s="94" t="s">
        <v>1560</v>
      </c>
      <c r="F1789" s="81">
        <v>100</v>
      </c>
      <c r="G1789" s="83"/>
      <c r="H1789" s="204"/>
    </row>
    <row r="1790" spans="1:8" ht="21" thickBot="1">
      <c r="A1790" s="232" t="s">
        <v>13</v>
      </c>
      <c r="B1790" s="222" t="str">
        <f t="shared" si="175"/>
        <v>중</v>
      </c>
      <c r="C1790" s="212" t="str">
        <f t="shared" si="176"/>
        <v>월서중학교</v>
      </c>
      <c r="D1790" s="98">
        <v>72</v>
      </c>
      <c r="E1790" s="106" t="s">
        <v>1391</v>
      </c>
      <c r="F1790" s="107">
        <v>30</v>
      </c>
      <c r="G1790" s="108"/>
      <c r="H1790" s="205"/>
    </row>
    <row r="1791" spans="1:8">
      <c r="A1791" s="228" t="s">
        <v>13</v>
      </c>
      <c r="B1791" s="218" t="s">
        <v>10</v>
      </c>
      <c r="C1791" s="208" t="s">
        <v>693</v>
      </c>
      <c r="D1791" s="112">
        <v>1</v>
      </c>
      <c r="E1791" s="113" t="s">
        <v>1413</v>
      </c>
      <c r="F1791" s="114">
        <v>788</v>
      </c>
      <c r="G1791" s="115"/>
      <c r="H1791" s="206">
        <f>SUMIF(C:C,"조암중학교",F:F)</f>
        <v>1823</v>
      </c>
    </row>
    <row r="1792" spans="1:8">
      <c r="A1792" s="229" t="s">
        <v>13</v>
      </c>
      <c r="B1792" s="219" t="str">
        <f t="shared" ref="B1792:B1794" si="177">B1791</f>
        <v>중</v>
      </c>
      <c r="C1792" s="209" t="str">
        <f t="shared" ref="C1792:C1794" si="178">C1791</f>
        <v>조암중학교</v>
      </c>
      <c r="D1792" s="91">
        <v>2</v>
      </c>
      <c r="E1792" s="94" t="s">
        <v>781</v>
      </c>
      <c r="F1792" s="81">
        <v>236</v>
      </c>
      <c r="G1792" s="83"/>
      <c r="H1792" s="204"/>
    </row>
    <row r="1793" spans="1:8">
      <c r="A1793" s="229" t="s">
        <v>13</v>
      </c>
      <c r="B1793" s="219" t="str">
        <f t="shared" si="177"/>
        <v>중</v>
      </c>
      <c r="C1793" s="209" t="str">
        <f t="shared" si="178"/>
        <v>조암중학교</v>
      </c>
      <c r="D1793" s="91">
        <v>3</v>
      </c>
      <c r="E1793" s="94" t="s">
        <v>785</v>
      </c>
      <c r="F1793" s="81">
        <v>249</v>
      </c>
      <c r="G1793" s="83"/>
      <c r="H1793" s="204"/>
    </row>
    <row r="1794" spans="1:8" ht="21" thickBot="1">
      <c r="A1794" s="230" t="s">
        <v>13</v>
      </c>
      <c r="B1794" s="220" t="str">
        <f t="shared" si="177"/>
        <v>중</v>
      </c>
      <c r="C1794" s="210" t="str">
        <f t="shared" si="178"/>
        <v>조암중학교</v>
      </c>
      <c r="D1794" s="102">
        <v>4</v>
      </c>
      <c r="E1794" s="103" t="s">
        <v>801</v>
      </c>
      <c r="F1794" s="104">
        <v>550</v>
      </c>
      <c r="G1794" s="105"/>
      <c r="H1794" s="207"/>
    </row>
    <row r="1795" spans="1:8">
      <c r="A1795" s="231" t="s">
        <v>14</v>
      </c>
      <c r="B1795" s="221" t="s">
        <v>9</v>
      </c>
      <c r="C1795" s="211" t="s">
        <v>699</v>
      </c>
      <c r="D1795" s="100">
        <v>1</v>
      </c>
      <c r="E1795" s="109" t="s">
        <v>1347</v>
      </c>
      <c r="F1795" s="110">
        <v>300</v>
      </c>
      <c r="G1795" s="111"/>
      <c r="H1795" s="203">
        <f>SUMIF(C:C,"대구가창초등학교",F:F)</f>
        <v>2310</v>
      </c>
    </row>
    <row r="1796" spans="1:8">
      <c r="A1796" s="229" t="s">
        <v>14</v>
      </c>
      <c r="B1796" s="219" t="str">
        <f t="shared" ref="B1796:B1801" si="179">B1795</f>
        <v>초</v>
      </c>
      <c r="C1796" s="209" t="str">
        <f t="shared" ref="C1796:C1801" si="180">C1795</f>
        <v>대구가창초등학교</v>
      </c>
      <c r="D1796" s="91">
        <v>2</v>
      </c>
      <c r="E1796" s="94" t="s">
        <v>1255</v>
      </c>
      <c r="F1796" s="81">
        <v>380</v>
      </c>
      <c r="G1796" s="83"/>
      <c r="H1796" s="204"/>
    </row>
    <row r="1797" spans="1:8">
      <c r="A1797" s="229" t="s">
        <v>14</v>
      </c>
      <c r="B1797" s="219" t="str">
        <f t="shared" si="179"/>
        <v>초</v>
      </c>
      <c r="C1797" s="209" t="str">
        <f t="shared" si="180"/>
        <v>대구가창초등학교</v>
      </c>
      <c r="D1797" s="91">
        <v>3</v>
      </c>
      <c r="E1797" s="94" t="s">
        <v>2546</v>
      </c>
      <c r="F1797" s="81">
        <v>450</v>
      </c>
      <c r="G1797" s="83"/>
      <c r="H1797" s="204"/>
    </row>
    <row r="1798" spans="1:8">
      <c r="A1798" s="229" t="s">
        <v>14</v>
      </c>
      <c r="B1798" s="219" t="str">
        <f t="shared" si="179"/>
        <v>초</v>
      </c>
      <c r="C1798" s="209" t="str">
        <f t="shared" si="180"/>
        <v>대구가창초등학교</v>
      </c>
      <c r="D1798" s="91">
        <v>4</v>
      </c>
      <c r="E1798" s="94" t="s">
        <v>788</v>
      </c>
      <c r="F1798" s="81">
        <v>400</v>
      </c>
      <c r="G1798" s="83"/>
      <c r="H1798" s="204"/>
    </row>
    <row r="1799" spans="1:8">
      <c r="A1799" s="229" t="s">
        <v>14</v>
      </c>
      <c r="B1799" s="219" t="str">
        <f t="shared" si="179"/>
        <v>초</v>
      </c>
      <c r="C1799" s="209" t="str">
        <f t="shared" si="180"/>
        <v>대구가창초등학교</v>
      </c>
      <c r="D1799" s="91">
        <v>5</v>
      </c>
      <c r="E1799" s="94" t="s">
        <v>1354</v>
      </c>
      <c r="F1799" s="81">
        <v>470</v>
      </c>
      <c r="G1799" s="83"/>
      <c r="H1799" s="204"/>
    </row>
    <row r="1800" spans="1:8">
      <c r="A1800" s="229" t="s">
        <v>14</v>
      </c>
      <c r="B1800" s="219" t="str">
        <f t="shared" si="179"/>
        <v>초</v>
      </c>
      <c r="C1800" s="209" t="str">
        <f t="shared" si="180"/>
        <v>대구가창초등학교</v>
      </c>
      <c r="D1800" s="91">
        <v>6</v>
      </c>
      <c r="E1800" s="94" t="s">
        <v>2335</v>
      </c>
      <c r="F1800" s="81">
        <v>180</v>
      </c>
      <c r="G1800" s="83"/>
      <c r="H1800" s="204"/>
    </row>
    <row r="1801" spans="1:8" ht="21" thickBot="1">
      <c r="A1801" s="232" t="s">
        <v>14</v>
      </c>
      <c r="B1801" s="222" t="str">
        <f t="shared" si="179"/>
        <v>초</v>
      </c>
      <c r="C1801" s="212" t="str">
        <f t="shared" si="180"/>
        <v>대구가창초등학교</v>
      </c>
      <c r="D1801" s="98">
        <v>7</v>
      </c>
      <c r="E1801" s="106" t="s">
        <v>1438</v>
      </c>
      <c r="F1801" s="107">
        <v>130</v>
      </c>
      <c r="G1801" s="108"/>
      <c r="H1801" s="205"/>
    </row>
    <row r="1802" spans="1:8">
      <c r="A1802" s="228" t="s">
        <v>14</v>
      </c>
      <c r="B1802" s="218" t="s">
        <v>9</v>
      </c>
      <c r="C1802" s="208" t="s">
        <v>702</v>
      </c>
      <c r="D1802" s="112">
        <v>1</v>
      </c>
      <c r="E1802" s="113" t="s">
        <v>1340</v>
      </c>
      <c r="F1802" s="114">
        <v>3360</v>
      </c>
      <c r="G1802" s="115"/>
      <c r="H1802" s="206">
        <f>SUMIF(C:C,"대구강림초등학교",F:F)</f>
        <v>9615</v>
      </c>
    </row>
    <row r="1803" spans="1:8">
      <c r="A1803" s="229" t="s">
        <v>14</v>
      </c>
      <c r="B1803" s="219" t="str">
        <f t="shared" ref="B1803:B1809" si="181">B1802</f>
        <v>초</v>
      </c>
      <c r="C1803" s="209" t="str">
        <f t="shared" ref="C1803:C1809" si="182">C1802</f>
        <v>대구강림초등학교</v>
      </c>
      <c r="D1803" s="91">
        <v>2</v>
      </c>
      <c r="E1803" s="94" t="s">
        <v>771</v>
      </c>
      <c r="F1803" s="81">
        <v>1100</v>
      </c>
      <c r="G1803" s="83"/>
      <c r="H1803" s="204"/>
    </row>
    <row r="1804" spans="1:8">
      <c r="A1804" s="229" t="s">
        <v>14</v>
      </c>
      <c r="B1804" s="219" t="str">
        <f t="shared" si="181"/>
        <v>초</v>
      </c>
      <c r="C1804" s="209" t="str">
        <f t="shared" si="182"/>
        <v>대구강림초등학교</v>
      </c>
      <c r="D1804" s="91">
        <v>3</v>
      </c>
      <c r="E1804" s="94" t="s">
        <v>1112</v>
      </c>
      <c r="F1804" s="81">
        <v>1020</v>
      </c>
      <c r="G1804" s="83"/>
      <c r="H1804" s="204"/>
    </row>
    <row r="1805" spans="1:8">
      <c r="A1805" s="229" t="s">
        <v>14</v>
      </c>
      <c r="B1805" s="219" t="str">
        <f t="shared" si="181"/>
        <v>초</v>
      </c>
      <c r="C1805" s="209" t="str">
        <f t="shared" si="182"/>
        <v>대구강림초등학교</v>
      </c>
      <c r="D1805" s="91">
        <v>4</v>
      </c>
      <c r="E1805" s="94" t="s">
        <v>794</v>
      </c>
      <c r="F1805" s="81">
        <v>630</v>
      </c>
      <c r="G1805" s="83"/>
      <c r="H1805" s="204"/>
    </row>
    <row r="1806" spans="1:8">
      <c r="A1806" s="229" t="s">
        <v>14</v>
      </c>
      <c r="B1806" s="219" t="str">
        <f t="shared" si="181"/>
        <v>초</v>
      </c>
      <c r="C1806" s="209" t="str">
        <f t="shared" si="182"/>
        <v>대구강림초등학교</v>
      </c>
      <c r="D1806" s="91">
        <v>5</v>
      </c>
      <c r="E1806" s="94" t="s">
        <v>1360</v>
      </c>
      <c r="F1806" s="81">
        <v>1800</v>
      </c>
      <c r="G1806" s="83"/>
      <c r="H1806" s="204"/>
    </row>
    <row r="1807" spans="1:8">
      <c r="A1807" s="229" t="s">
        <v>14</v>
      </c>
      <c r="B1807" s="219" t="str">
        <f t="shared" si="181"/>
        <v>초</v>
      </c>
      <c r="C1807" s="209" t="str">
        <f t="shared" si="182"/>
        <v>대구강림초등학교</v>
      </c>
      <c r="D1807" s="91">
        <v>6</v>
      </c>
      <c r="E1807" s="94" t="s">
        <v>870</v>
      </c>
      <c r="F1807" s="81">
        <v>130</v>
      </c>
      <c r="G1807" s="83"/>
      <c r="H1807" s="204"/>
    </row>
    <row r="1808" spans="1:8">
      <c r="A1808" s="229" t="s">
        <v>14</v>
      </c>
      <c r="B1808" s="219" t="str">
        <f t="shared" si="181"/>
        <v>초</v>
      </c>
      <c r="C1808" s="209" t="str">
        <f t="shared" si="182"/>
        <v>대구강림초등학교</v>
      </c>
      <c r="D1808" s="91">
        <v>7</v>
      </c>
      <c r="E1808" s="94" t="s">
        <v>1561</v>
      </c>
      <c r="F1808" s="81">
        <v>345</v>
      </c>
      <c r="G1808" s="83"/>
      <c r="H1808" s="204"/>
    </row>
    <row r="1809" spans="1:8" ht="21" thickBot="1">
      <c r="A1809" s="230" t="s">
        <v>14</v>
      </c>
      <c r="B1809" s="220" t="str">
        <f t="shared" si="181"/>
        <v>초</v>
      </c>
      <c r="C1809" s="210" t="str">
        <f t="shared" si="182"/>
        <v>대구강림초등학교</v>
      </c>
      <c r="D1809" s="102">
        <v>8</v>
      </c>
      <c r="E1809" s="103" t="s">
        <v>1436</v>
      </c>
      <c r="F1809" s="104">
        <v>1230</v>
      </c>
      <c r="G1809" s="105"/>
      <c r="H1809" s="207"/>
    </row>
    <row r="1810" spans="1:8">
      <c r="A1810" s="231" t="s">
        <v>14</v>
      </c>
      <c r="B1810" s="221" t="s">
        <v>9</v>
      </c>
      <c r="C1810" s="211" t="s">
        <v>705</v>
      </c>
      <c r="D1810" s="100">
        <v>1</v>
      </c>
      <c r="E1810" s="109" t="s">
        <v>1407</v>
      </c>
      <c r="F1810" s="110">
        <v>4500</v>
      </c>
      <c r="G1810" s="111"/>
      <c r="H1810" s="203">
        <f>SUMIF(C:C,"대구남동초등학교",F:F)</f>
        <v>10310</v>
      </c>
    </row>
    <row r="1811" spans="1:8">
      <c r="A1811" s="229" t="s">
        <v>14</v>
      </c>
      <c r="B1811" s="219" t="str">
        <f t="shared" ref="B1811:B1812" si="183">B1810</f>
        <v>초</v>
      </c>
      <c r="C1811" s="209" t="str">
        <f t="shared" ref="C1811:C1812" si="184">C1810</f>
        <v>대구남동초등학교</v>
      </c>
      <c r="D1811" s="91">
        <v>2</v>
      </c>
      <c r="E1811" s="94" t="s">
        <v>1562</v>
      </c>
      <c r="F1811" s="81">
        <v>5400</v>
      </c>
      <c r="G1811" s="83"/>
      <c r="H1811" s="204"/>
    </row>
    <row r="1812" spans="1:8" ht="21" thickBot="1">
      <c r="A1812" s="232" t="s">
        <v>14</v>
      </c>
      <c r="B1812" s="222" t="str">
        <f t="shared" si="183"/>
        <v>초</v>
      </c>
      <c r="C1812" s="212" t="str">
        <f t="shared" si="184"/>
        <v>대구남동초등학교</v>
      </c>
      <c r="D1812" s="98">
        <v>3</v>
      </c>
      <c r="E1812" s="106" t="s">
        <v>1132</v>
      </c>
      <c r="F1812" s="107">
        <v>410</v>
      </c>
      <c r="G1812" s="108"/>
      <c r="H1812" s="205"/>
    </row>
    <row r="1813" spans="1:8" ht="21" thickBot="1">
      <c r="A1813" s="116" t="s">
        <v>14</v>
      </c>
      <c r="B1813" s="117" t="s">
        <v>9</v>
      </c>
      <c r="C1813" s="118" t="s">
        <v>716</v>
      </c>
      <c r="D1813" s="117">
        <v>1</v>
      </c>
      <c r="E1813" s="119" t="s">
        <v>829</v>
      </c>
      <c r="F1813" s="120">
        <v>900</v>
      </c>
      <c r="G1813" s="121"/>
      <c r="H1813" s="122">
        <f>SUMIF(C:C,"대구매곡초등학교",F:F)</f>
        <v>900</v>
      </c>
    </row>
    <row r="1814" spans="1:8">
      <c r="A1814" s="231" t="s">
        <v>14</v>
      </c>
      <c r="B1814" s="221" t="s">
        <v>9</v>
      </c>
      <c r="C1814" s="211" t="s">
        <v>719</v>
      </c>
      <c r="D1814" s="100">
        <v>1</v>
      </c>
      <c r="E1814" s="109" t="s">
        <v>1243</v>
      </c>
      <c r="F1814" s="110">
        <v>1149</v>
      </c>
      <c r="G1814" s="111"/>
      <c r="H1814" s="203">
        <f>SUMIF(C:C,"대구서동초등학교",F:F)</f>
        <v>4291</v>
      </c>
    </row>
    <row r="1815" spans="1:8">
      <c r="A1815" s="229" t="s">
        <v>14</v>
      </c>
      <c r="B1815" s="219" t="str">
        <f t="shared" ref="B1815:B1816" si="185">B1814</f>
        <v>초</v>
      </c>
      <c r="C1815" s="209" t="str">
        <f t="shared" ref="C1815:C1816" si="186">C1814</f>
        <v>대구서동초등학교</v>
      </c>
      <c r="D1815" s="91">
        <v>2</v>
      </c>
      <c r="E1815" s="94" t="s">
        <v>870</v>
      </c>
      <c r="F1815" s="81">
        <v>525</v>
      </c>
      <c r="G1815" s="83"/>
      <c r="H1815" s="204"/>
    </row>
    <row r="1816" spans="1:8" ht="21" thickBot="1">
      <c r="A1816" s="232" t="s">
        <v>14</v>
      </c>
      <c r="B1816" s="222" t="str">
        <f t="shared" si="185"/>
        <v>초</v>
      </c>
      <c r="C1816" s="212" t="str">
        <f t="shared" si="186"/>
        <v>대구서동초등학교</v>
      </c>
      <c r="D1816" s="98">
        <v>3</v>
      </c>
      <c r="E1816" s="106" t="s">
        <v>829</v>
      </c>
      <c r="F1816" s="107">
        <v>2617</v>
      </c>
      <c r="G1816" s="108"/>
      <c r="H1816" s="205"/>
    </row>
    <row r="1817" spans="1:8" ht="21" thickBot="1">
      <c r="A1817" s="116" t="s">
        <v>14</v>
      </c>
      <c r="B1817" s="117" t="s">
        <v>9</v>
      </c>
      <c r="C1817" s="118" t="s">
        <v>723</v>
      </c>
      <c r="D1817" s="117">
        <v>1</v>
      </c>
      <c r="E1817" s="119" t="s">
        <v>1404</v>
      </c>
      <c r="F1817" s="120">
        <v>149</v>
      </c>
      <c r="G1817" s="121"/>
      <c r="H1817" s="122">
        <f>SUMIF(C:C,"대구세천초등학교",F:F)</f>
        <v>149</v>
      </c>
    </row>
    <row r="1818" spans="1:8">
      <c r="A1818" s="231" t="s">
        <v>14</v>
      </c>
      <c r="B1818" s="221" t="s">
        <v>9</v>
      </c>
      <c r="C1818" s="211" t="s">
        <v>729</v>
      </c>
      <c r="D1818" s="100">
        <v>1</v>
      </c>
      <c r="E1818" s="109" t="s">
        <v>1070</v>
      </c>
      <c r="F1818" s="110">
        <v>260</v>
      </c>
      <c r="G1818" s="111"/>
      <c r="H1818" s="203">
        <f>SUMIF(C:C,"대구왕선초등학교",F:F)</f>
        <v>1240</v>
      </c>
    </row>
    <row r="1819" spans="1:8">
      <c r="A1819" s="229" t="s">
        <v>14</v>
      </c>
      <c r="B1819" s="219" t="str">
        <f t="shared" ref="B1819:B1820" si="187">B1818</f>
        <v>초</v>
      </c>
      <c r="C1819" s="209" t="str">
        <f t="shared" ref="C1819:C1820" si="188">C1818</f>
        <v>대구왕선초등학교</v>
      </c>
      <c r="D1819" s="91">
        <v>2</v>
      </c>
      <c r="E1819" s="94" t="s">
        <v>870</v>
      </c>
      <c r="F1819" s="81">
        <v>290</v>
      </c>
      <c r="G1819" s="83"/>
      <c r="H1819" s="204"/>
    </row>
    <row r="1820" spans="1:8" ht="21" thickBot="1">
      <c r="A1820" s="232" t="s">
        <v>14</v>
      </c>
      <c r="B1820" s="222" t="str">
        <f t="shared" si="187"/>
        <v>초</v>
      </c>
      <c r="C1820" s="212" t="str">
        <f t="shared" si="188"/>
        <v>대구왕선초등학교</v>
      </c>
      <c r="D1820" s="98">
        <v>3</v>
      </c>
      <c r="E1820" s="106" t="s">
        <v>829</v>
      </c>
      <c r="F1820" s="107">
        <v>690</v>
      </c>
      <c r="G1820" s="108"/>
      <c r="H1820" s="205"/>
    </row>
    <row r="1821" spans="1:8">
      <c r="A1821" s="228" t="s">
        <v>14</v>
      </c>
      <c r="B1821" s="218" t="s">
        <v>10</v>
      </c>
      <c r="C1821" s="208" t="s">
        <v>741</v>
      </c>
      <c r="D1821" s="112">
        <v>1</v>
      </c>
      <c r="E1821" s="113" t="s">
        <v>2547</v>
      </c>
      <c r="F1821" s="114">
        <v>800</v>
      </c>
      <c r="G1821" s="115"/>
      <c r="H1821" s="206">
        <f>SUMIF(C:C,"가창중학교",F:F)</f>
        <v>21600</v>
      </c>
    </row>
    <row r="1822" spans="1:8">
      <c r="A1822" s="229" t="s">
        <v>14</v>
      </c>
      <c r="B1822" s="219" t="str">
        <f t="shared" ref="B1822:B1829" si="189">B1821</f>
        <v>중</v>
      </c>
      <c r="C1822" s="209" t="str">
        <f t="shared" ref="C1822:C1829" si="190">C1821</f>
        <v>가창중학교</v>
      </c>
      <c r="D1822" s="91">
        <v>2</v>
      </c>
      <c r="E1822" s="94" t="s">
        <v>2548</v>
      </c>
      <c r="F1822" s="81">
        <v>400</v>
      </c>
      <c r="G1822" s="83"/>
      <c r="H1822" s="204"/>
    </row>
    <row r="1823" spans="1:8">
      <c r="A1823" s="229" t="s">
        <v>14</v>
      </c>
      <c r="B1823" s="219" t="str">
        <f t="shared" si="189"/>
        <v>중</v>
      </c>
      <c r="C1823" s="209" t="str">
        <f t="shared" si="190"/>
        <v>가창중학교</v>
      </c>
      <c r="D1823" s="91">
        <v>3</v>
      </c>
      <c r="E1823" s="94" t="s">
        <v>1563</v>
      </c>
      <c r="F1823" s="81">
        <v>700</v>
      </c>
      <c r="G1823" s="83"/>
      <c r="H1823" s="204"/>
    </row>
    <row r="1824" spans="1:8">
      <c r="A1824" s="229" t="s">
        <v>14</v>
      </c>
      <c r="B1824" s="219" t="str">
        <f t="shared" si="189"/>
        <v>중</v>
      </c>
      <c r="C1824" s="209" t="str">
        <f t="shared" si="190"/>
        <v>가창중학교</v>
      </c>
      <c r="D1824" s="91">
        <v>4</v>
      </c>
      <c r="E1824" s="94" t="s">
        <v>1243</v>
      </c>
      <c r="F1824" s="81">
        <v>650</v>
      </c>
      <c r="G1824" s="83"/>
      <c r="H1824" s="204"/>
    </row>
    <row r="1825" spans="1:8">
      <c r="A1825" s="229" t="s">
        <v>14</v>
      </c>
      <c r="B1825" s="219" t="str">
        <f t="shared" si="189"/>
        <v>중</v>
      </c>
      <c r="C1825" s="209" t="str">
        <f t="shared" si="190"/>
        <v>가창중학교</v>
      </c>
      <c r="D1825" s="91">
        <v>5</v>
      </c>
      <c r="E1825" s="94" t="s">
        <v>1407</v>
      </c>
      <c r="F1825" s="81">
        <v>650</v>
      </c>
      <c r="G1825" s="83"/>
      <c r="H1825" s="204"/>
    </row>
    <row r="1826" spans="1:8">
      <c r="A1826" s="229" t="s">
        <v>14</v>
      </c>
      <c r="B1826" s="219" t="str">
        <f t="shared" si="189"/>
        <v>중</v>
      </c>
      <c r="C1826" s="209" t="str">
        <f t="shared" si="190"/>
        <v>가창중학교</v>
      </c>
      <c r="D1826" s="91">
        <v>6</v>
      </c>
      <c r="E1826" s="94" t="s">
        <v>946</v>
      </c>
      <c r="F1826" s="81">
        <v>550</v>
      </c>
      <c r="G1826" s="83"/>
      <c r="H1826" s="204"/>
    </row>
    <row r="1827" spans="1:8">
      <c r="A1827" s="229" t="s">
        <v>14</v>
      </c>
      <c r="B1827" s="219" t="str">
        <f t="shared" si="189"/>
        <v>중</v>
      </c>
      <c r="C1827" s="209" t="str">
        <f t="shared" si="190"/>
        <v>가창중학교</v>
      </c>
      <c r="D1827" s="91">
        <v>7</v>
      </c>
      <c r="E1827" s="94" t="s">
        <v>1407</v>
      </c>
      <c r="F1827" s="81">
        <v>400</v>
      </c>
      <c r="G1827" s="83"/>
      <c r="H1827" s="204"/>
    </row>
    <row r="1828" spans="1:8">
      <c r="A1828" s="229" t="s">
        <v>14</v>
      </c>
      <c r="B1828" s="219" t="str">
        <f t="shared" si="189"/>
        <v>중</v>
      </c>
      <c r="C1828" s="209" t="str">
        <f t="shared" si="190"/>
        <v>가창중학교</v>
      </c>
      <c r="D1828" s="91">
        <v>8</v>
      </c>
      <c r="E1828" s="94" t="s">
        <v>877</v>
      </c>
      <c r="F1828" s="81">
        <v>5850</v>
      </c>
      <c r="G1828" s="83"/>
      <c r="H1828" s="204"/>
    </row>
    <row r="1829" spans="1:8" ht="21" thickBot="1">
      <c r="A1829" s="230" t="s">
        <v>14</v>
      </c>
      <c r="B1829" s="220" t="str">
        <f t="shared" si="189"/>
        <v>중</v>
      </c>
      <c r="C1829" s="210" t="str">
        <f t="shared" si="190"/>
        <v>가창중학교</v>
      </c>
      <c r="D1829" s="102">
        <v>9</v>
      </c>
      <c r="E1829" s="103" t="s">
        <v>877</v>
      </c>
      <c r="F1829" s="104">
        <v>11600</v>
      </c>
      <c r="G1829" s="105"/>
      <c r="H1829" s="207"/>
    </row>
    <row r="1830" spans="1:8">
      <c r="A1830" s="231" t="s">
        <v>14</v>
      </c>
      <c r="B1830" s="221" t="s">
        <v>10</v>
      </c>
      <c r="C1830" s="211" t="s">
        <v>744</v>
      </c>
      <c r="D1830" s="100">
        <v>1</v>
      </c>
      <c r="E1830" s="109" t="s">
        <v>1370</v>
      </c>
      <c r="F1830" s="110">
        <v>400</v>
      </c>
      <c r="G1830" s="111"/>
      <c r="H1830" s="203">
        <f>SUMIF(C:C,"구지중학교",F:F)</f>
        <v>9900</v>
      </c>
    </row>
    <row r="1831" spans="1:8">
      <c r="A1831" s="229" t="s">
        <v>14</v>
      </c>
      <c r="B1831" s="219" t="str">
        <f t="shared" ref="B1831:B1845" si="191">B1830</f>
        <v>중</v>
      </c>
      <c r="C1831" s="209" t="str">
        <f t="shared" ref="C1831:C1845" si="192">C1830</f>
        <v>구지중학교</v>
      </c>
      <c r="D1831" s="91">
        <v>2</v>
      </c>
      <c r="E1831" s="94" t="s">
        <v>2549</v>
      </c>
      <c r="F1831" s="81">
        <v>300</v>
      </c>
      <c r="G1831" s="83"/>
      <c r="H1831" s="204"/>
    </row>
    <row r="1832" spans="1:8">
      <c r="A1832" s="229" t="s">
        <v>14</v>
      </c>
      <c r="B1832" s="219" t="str">
        <f t="shared" si="191"/>
        <v>중</v>
      </c>
      <c r="C1832" s="209" t="str">
        <f t="shared" si="192"/>
        <v>구지중학교</v>
      </c>
      <c r="D1832" s="91">
        <v>3</v>
      </c>
      <c r="E1832" s="94" t="s">
        <v>1344</v>
      </c>
      <c r="F1832" s="81">
        <v>500</v>
      </c>
      <c r="G1832" s="83"/>
      <c r="H1832" s="204"/>
    </row>
    <row r="1833" spans="1:8">
      <c r="A1833" s="229" t="s">
        <v>14</v>
      </c>
      <c r="B1833" s="219" t="str">
        <f t="shared" si="191"/>
        <v>중</v>
      </c>
      <c r="C1833" s="209" t="str">
        <f t="shared" si="192"/>
        <v>구지중학교</v>
      </c>
      <c r="D1833" s="91">
        <v>4</v>
      </c>
      <c r="E1833" s="94" t="s">
        <v>1421</v>
      </c>
      <c r="F1833" s="81">
        <v>900</v>
      </c>
      <c r="G1833" s="83"/>
      <c r="H1833" s="204"/>
    </row>
    <row r="1834" spans="1:8">
      <c r="A1834" s="229" t="s">
        <v>14</v>
      </c>
      <c r="B1834" s="219" t="str">
        <f t="shared" si="191"/>
        <v>중</v>
      </c>
      <c r="C1834" s="209" t="str">
        <f t="shared" si="192"/>
        <v>구지중학교</v>
      </c>
      <c r="D1834" s="91">
        <v>5</v>
      </c>
      <c r="E1834" s="94" t="s">
        <v>1520</v>
      </c>
      <c r="F1834" s="81">
        <v>900</v>
      </c>
      <c r="G1834" s="83"/>
      <c r="H1834" s="204"/>
    </row>
    <row r="1835" spans="1:8">
      <c r="A1835" s="229" t="s">
        <v>14</v>
      </c>
      <c r="B1835" s="219" t="str">
        <f t="shared" si="191"/>
        <v>중</v>
      </c>
      <c r="C1835" s="209" t="str">
        <f t="shared" si="192"/>
        <v>구지중학교</v>
      </c>
      <c r="D1835" s="91">
        <v>6</v>
      </c>
      <c r="E1835" s="94" t="s">
        <v>1564</v>
      </c>
      <c r="F1835" s="81">
        <v>600</v>
      </c>
      <c r="G1835" s="83"/>
      <c r="H1835" s="204"/>
    </row>
    <row r="1836" spans="1:8">
      <c r="A1836" s="229" t="s">
        <v>14</v>
      </c>
      <c r="B1836" s="219" t="str">
        <f t="shared" si="191"/>
        <v>중</v>
      </c>
      <c r="C1836" s="209" t="str">
        <f t="shared" si="192"/>
        <v>구지중학교</v>
      </c>
      <c r="D1836" s="91">
        <v>7</v>
      </c>
      <c r="E1836" s="94" t="s">
        <v>829</v>
      </c>
      <c r="F1836" s="81">
        <v>600</v>
      </c>
      <c r="G1836" s="83"/>
      <c r="H1836" s="204"/>
    </row>
    <row r="1837" spans="1:8">
      <c r="A1837" s="229" t="s">
        <v>14</v>
      </c>
      <c r="B1837" s="219" t="str">
        <f t="shared" si="191"/>
        <v>중</v>
      </c>
      <c r="C1837" s="209" t="str">
        <f t="shared" si="192"/>
        <v>구지중학교</v>
      </c>
      <c r="D1837" s="91">
        <v>8</v>
      </c>
      <c r="E1837" s="94" t="s">
        <v>778</v>
      </c>
      <c r="F1837" s="81">
        <v>600</v>
      </c>
      <c r="G1837" s="83"/>
      <c r="H1837" s="204"/>
    </row>
    <row r="1838" spans="1:8">
      <c r="A1838" s="229" t="s">
        <v>14</v>
      </c>
      <c r="B1838" s="219" t="str">
        <f t="shared" si="191"/>
        <v>중</v>
      </c>
      <c r="C1838" s="209" t="str">
        <f t="shared" si="192"/>
        <v>구지중학교</v>
      </c>
      <c r="D1838" s="91">
        <v>9</v>
      </c>
      <c r="E1838" s="94" t="s">
        <v>1258</v>
      </c>
      <c r="F1838" s="81">
        <v>600</v>
      </c>
      <c r="G1838" s="83"/>
      <c r="H1838" s="204"/>
    </row>
    <row r="1839" spans="1:8">
      <c r="A1839" s="229" t="s">
        <v>14</v>
      </c>
      <c r="B1839" s="219" t="str">
        <f t="shared" si="191"/>
        <v>중</v>
      </c>
      <c r="C1839" s="209" t="str">
        <f t="shared" si="192"/>
        <v>구지중학교</v>
      </c>
      <c r="D1839" s="91">
        <v>10</v>
      </c>
      <c r="E1839" s="94" t="s">
        <v>1565</v>
      </c>
      <c r="F1839" s="81">
        <v>1200</v>
      </c>
      <c r="G1839" s="83"/>
      <c r="H1839" s="204"/>
    </row>
    <row r="1840" spans="1:8">
      <c r="A1840" s="229" t="s">
        <v>14</v>
      </c>
      <c r="B1840" s="219" t="str">
        <f t="shared" si="191"/>
        <v>중</v>
      </c>
      <c r="C1840" s="209" t="str">
        <f t="shared" si="192"/>
        <v>구지중학교</v>
      </c>
      <c r="D1840" s="91">
        <v>11</v>
      </c>
      <c r="E1840" s="94" t="s">
        <v>869</v>
      </c>
      <c r="F1840" s="81">
        <v>600</v>
      </c>
      <c r="G1840" s="83"/>
      <c r="H1840" s="204"/>
    </row>
    <row r="1841" spans="1:8">
      <c r="A1841" s="229" t="s">
        <v>14</v>
      </c>
      <c r="B1841" s="219" t="str">
        <f t="shared" si="191"/>
        <v>중</v>
      </c>
      <c r="C1841" s="209" t="str">
        <f t="shared" si="192"/>
        <v>구지중학교</v>
      </c>
      <c r="D1841" s="91">
        <v>12</v>
      </c>
      <c r="E1841" s="94" t="s">
        <v>1566</v>
      </c>
      <c r="F1841" s="81">
        <v>500</v>
      </c>
      <c r="G1841" s="83"/>
      <c r="H1841" s="204"/>
    </row>
    <row r="1842" spans="1:8">
      <c r="A1842" s="229" t="s">
        <v>14</v>
      </c>
      <c r="B1842" s="219" t="str">
        <f t="shared" si="191"/>
        <v>중</v>
      </c>
      <c r="C1842" s="209" t="str">
        <f t="shared" si="192"/>
        <v>구지중학교</v>
      </c>
      <c r="D1842" s="91">
        <v>13</v>
      </c>
      <c r="E1842" s="94" t="s">
        <v>796</v>
      </c>
      <c r="F1842" s="81">
        <v>500</v>
      </c>
      <c r="G1842" s="83"/>
      <c r="H1842" s="204"/>
    </row>
    <row r="1843" spans="1:8">
      <c r="A1843" s="229" t="s">
        <v>14</v>
      </c>
      <c r="B1843" s="219" t="str">
        <f t="shared" si="191"/>
        <v>중</v>
      </c>
      <c r="C1843" s="209" t="str">
        <f t="shared" si="192"/>
        <v>구지중학교</v>
      </c>
      <c r="D1843" s="91">
        <v>14</v>
      </c>
      <c r="E1843" s="94" t="s">
        <v>774</v>
      </c>
      <c r="F1843" s="81">
        <v>600</v>
      </c>
      <c r="G1843" s="83"/>
      <c r="H1843" s="204"/>
    </row>
    <row r="1844" spans="1:8">
      <c r="A1844" s="229" t="s">
        <v>14</v>
      </c>
      <c r="B1844" s="219" t="str">
        <f t="shared" si="191"/>
        <v>중</v>
      </c>
      <c r="C1844" s="209" t="str">
        <f t="shared" si="192"/>
        <v>구지중학교</v>
      </c>
      <c r="D1844" s="91">
        <v>15</v>
      </c>
      <c r="E1844" s="94" t="s">
        <v>1567</v>
      </c>
      <c r="F1844" s="81">
        <v>500</v>
      </c>
      <c r="G1844" s="83"/>
      <c r="H1844" s="204"/>
    </row>
    <row r="1845" spans="1:8" ht="21" thickBot="1">
      <c r="A1845" s="230" t="s">
        <v>14</v>
      </c>
      <c r="B1845" s="220" t="str">
        <f t="shared" si="191"/>
        <v>중</v>
      </c>
      <c r="C1845" s="210" t="str">
        <f t="shared" si="192"/>
        <v>구지중학교</v>
      </c>
      <c r="D1845" s="102">
        <v>16</v>
      </c>
      <c r="E1845" s="103" t="s">
        <v>2550</v>
      </c>
      <c r="F1845" s="104">
        <v>600</v>
      </c>
      <c r="G1845" s="105"/>
      <c r="H1845" s="207"/>
    </row>
    <row r="1846" spans="1:8">
      <c r="F1846" s="84"/>
      <c r="G1846" s="84"/>
      <c r="H1846" s="84"/>
    </row>
    <row r="1847" spans="1:8">
      <c r="F1847" s="84"/>
      <c r="G1847" s="84"/>
      <c r="H1847" s="84"/>
    </row>
    <row r="1848" spans="1:8">
      <c r="F1848" s="84"/>
      <c r="G1848" s="84"/>
      <c r="H1848" s="84"/>
    </row>
    <row r="1849" spans="1:8">
      <c r="F1849" s="84"/>
      <c r="G1849" s="84"/>
      <c r="H1849" s="84"/>
    </row>
    <row r="1850" spans="1:8">
      <c r="F1850" s="84"/>
      <c r="G1850" s="84"/>
      <c r="H1850" s="84"/>
    </row>
    <row r="1851" spans="1:8">
      <c r="F1851" s="84"/>
      <c r="G1851" s="84"/>
      <c r="H1851" s="84"/>
    </row>
    <row r="1852" spans="1:8">
      <c r="F1852" s="84"/>
      <c r="G1852" s="84"/>
      <c r="H1852" s="84"/>
    </row>
    <row r="1853" spans="1:8">
      <c r="F1853" s="84"/>
      <c r="G1853" s="84"/>
      <c r="H1853" s="84"/>
    </row>
    <row r="1854" spans="1:8">
      <c r="F1854" s="84"/>
      <c r="G1854" s="84"/>
      <c r="H1854" s="84"/>
    </row>
    <row r="1855" spans="1:8">
      <c r="F1855" s="84"/>
      <c r="G1855" s="84"/>
      <c r="H1855" s="84"/>
    </row>
    <row r="1856" spans="1:8">
      <c r="F1856" s="84"/>
      <c r="G1856" s="84"/>
      <c r="H1856" s="84"/>
    </row>
    <row r="1857" spans="6:8">
      <c r="F1857" s="84"/>
      <c r="G1857" s="84"/>
      <c r="H1857" s="84"/>
    </row>
    <row r="1858" spans="6:8">
      <c r="F1858" s="84"/>
      <c r="G1858" s="84"/>
      <c r="H1858" s="84"/>
    </row>
    <row r="1859" spans="6:8">
      <c r="F1859" s="84"/>
      <c r="G1859" s="84"/>
      <c r="H1859" s="84"/>
    </row>
    <row r="1860" spans="6:8">
      <c r="F1860" s="84"/>
      <c r="G1860" s="84"/>
      <c r="H1860" s="84"/>
    </row>
    <row r="1861" spans="6:8">
      <c r="F1861" s="84"/>
      <c r="G1861" s="84"/>
      <c r="H1861" s="84"/>
    </row>
    <row r="1862" spans="6:8">
      <c r="F1862" s="84"/>
      <c r="G1862" s="84"/>
      <c r="H1862" s="84"/>
    </row>
    <row r="1863" spans="6:8">
      <c r="F1863" s="84"/>
      <c r="G1863" s="84"/>
      <c r="H1863" s="84"/>
    </row>
    <row r="1864" spans="6:8">
      <c r="F1864" s="84"/>
      <c r="G1864" s="84"/>
      <c r="H1864" s="84"/>
    </row>
    <row r="1865" spans="6:8">
      <c r="F1865" s="84"/>
      <c r="G1865" s="84"/>
      <c r="H1865" s="84"/>
    </row>
    <row r="1866" spans="6:8">
      <c r="F1866" s="84"/>
      <c r="G1866" s="84"/>
      <c r="H1866" s="84"/>
    </row>
    <row r="1867" spans="6:8">
      <c r="F1867" s="84"/>
      <c r="G1867" s="84"/>
      <c r="H1867" s="84"/>
    </row>
    <row r="1868" spans="6:8">
      <c r="F1868" s="84"/>
      <c r="G1868" s="84"/>
      <c r="H1868" s="84"/>
    </row>
    <row r="1869" spans="6:8">
      <c r="F1869" s="84"/>
      <c r="G1869" s="84"/>
      <c r="H1869" s="84"/>
    </row>
    <row r="1870" spans="6:8">
      <c r="F1870" s="84"/>
      <c r="G1870" s="84"/>
      <c r="H1870" s="84"/>
    </row>
    <row r="1871" spans="6:8">
      <c r="F1871" s="84"/>
      <c r="G1871" s="84"/>
      <c r="H1871" s="84"/>
    </row>
    <row r="1872" spans="6:8">
      <c r="F1872" s="84"/>
      <c r="G1872" s="84"/>
      <c r="H1872" s="84"/>
    </row>
    <row r="1873" spans="6:8">
      <c r="F1873" s="84"/>
      <c r="G1873" s="84"/>
      <c r="H1873" s="84"/>
    </row>
    <row r="1874" spans="6:8">
      <c r="F1874" s="84"/>
      <c r="G1874" s="84"/>
      <c r="H1874" s="84"/>
    </row>
    <row r="1875" spans="6:8">
      <c r="F1875" s="84"/>
      <c r="G1875" s="84"/>
      <c r="H1875" s="84"/>
    </row>
    <row r="1876" spans="6:8">
      <c r="F1876" s="84"/>
      <c r="G1876" s="84"/>
      <c r="H1876" s="84"/>
    </row>
    <row r="1877" spans="6:8">
      <c r="F1877" s="84"/>
      <c r="G1877" s="84"/>
      <c r="H1877" s="84"/>
    </row>
    <row r="1878" spans="6:8">
      <c r="F1878" s="84"/>
      <c r="G1878" s="84"/>
      <c r="H1878" s="84"/>
    </row>
    <row r="1879" spans="6:8">
      <c r="F1879" s="84"/>
      <c r="G1879" s="84"/>
      <c r="H1879" s="84"/>
    </row>
    <row r="1880" spans="6:8">
      <c r="F1880" s="84"/>
      <c r="G1880" s="84"/>
      <c r="H1880" s="84"/>
    </row>
    <row r="1881" spans="6:8">
      <c r="F1881" s="84"/>
      <c r="G1881" s="84"/>
      <c r="H1881" s="84"/>
    </row>
    <row r="1882" spans="6:8">
      <c r="F1882" s="84"/>
      <c r="G1882" s="84"/>
      <c r="H1882" s="84"/>
    </row>
    <row r="1883" spans="6:8">
      <c r="F1883" s="84"/>
      <c r="G1883" s="84"/>
      <c r="H1883" s="84"/>
    </row>
    <row r="1884" spans="6:8">
      <c r="F1884" s="84"/>
      <c r="G1884" s="84"/>
      <c r="H1884" s="84"/>
    </row>
    <row r="1885" spans="6:8">
      <c r="F1885" s="84"/>
      <c r="G1885" s="84"/>
      <c r="H1885" s="84"/>
    </row>
    <row r="1886" spans="6:8">
      <c r="F1886" s="84"/>
      <c r="G1886" s="84"/>
      <c r="H1886" s="84"/>
    </row>
    <row r="1887" spans="6:8">
      <c r="F1887" s="84"/>
      <c r="G1887" s="84"/>
      <c r="H1887" s="84"/>
    </row>
    <row r="1888" spans="6:8">
      <c r="F1888" s="84"/>
      <c r="G1888" s="84"/>
      <c r="H1888" s="84"/>
    </row>
    <row r="1889" spans="6:8">
      <c r="F1889" s="84"/>
      <c r="G1889" s="84"/>
      <c r="H1889" s="84"/>
    </row>
    <row r="1890" spans="6:8">
      <c r="F1890" s="84"/>
      <c r="G1890" s="84"/>
      <c r="H1890" s="84"/>
    </row>
    <row r="1891" spans="6:8">
      <c r="F1891" s="84"/>
      <c r="G1891" s="84"/>
      <c r="H1891" s="84"/>
    </row>
    <row r="1892" spans="6:8">
      <c r="F1892" s="84"/>
      <c r="G1892" s="84"/>
      <c r="H1892" s="84"/>
    </row>
    <row r="1893" spans="6:8">
      <c r="F1893" s="84"/>
      <c r="G1893" s="84"/>
      <c r="H1893" s="84"/>
    </row>
    <row r="1894" spans="6:8">
      <c r="F1894" s="84"/>
      <c r="G1894" s="84"/>
      <c r="H1894" s="84"/>
    </row>
    <row r="1895" spans="6:8">
      <c r="F1895" s="84"/>
      <c r="G1895" s="84"/>
      <c r="H1895" s="84"/>
    </row>
    <row r="1896" spans="6:8">
      <c r="F1896" s="84"/>
      <c r="G1896" s="84"/>
      <c r="H1896" s="84"/>
    </row>
    <row r="1897" spans="6:8">
      <c r="F1897" s="84"/>
      <c r="G1897" s="84"/>
      <c r="H1897" s="84"/>
    </row>
    <row r="1898" spans="6:8">
      <c r="F1898" s="84"/>
      <c r="G1898" s="84"/>
      <c r="H1898" s="84"/>
    </row>
    <row r="1899" spans="6:8">
      <c r="F1899" s="84"/>
      <c r="G1899" s="84"/>
      <c r="H1899" s="84"/>
    </row>
    <row r="1900" spans="6:8">
      <c r="F1900" s="84"/>
      <c r="G1900" s="84"/>
      <c r="H1900" s="84"/>
    </row>
    <row r="1901" spans="6:8">
      <c r="F1901" s="84"/>
      <c r="G1901" s="84"/>
      <c r="H1901" s="84"/>
    </row>
    <row r="1902" spans="6:8">
      <c r="F1902" s="84"/>
      <c r="G1902" s="84"/>
      <c r="H1902" s="84"/>
    </row>
    <row r="1903" spans="6:8">
      <c r="F1903" s="84"/>
      <c r="G1903" s="84"/>
      <c r="H1903" s="84"/>
    </row>
    <row r="1904" spans="6:8">
      <c r="F1904" s="84"/>
      <c r="G1904" s="84"/>
      <c r="H1904" s="84"/>
    </row>
    <row r="1905" spans="6:8">
      <c r="F1905" s="84"/>
      <c r="G1905" s="84"/>
      <c r="H1905" s="84"/>
    </row>
    <row r="1906" spans="6:8">
      <c r="F1906" s="84"/>
      <c r="G1906" s="84"/>
      <c r="H1906" s="84"/>
    </row>
    <row r="1907" spans="6:8">
      <c r="F1907" s="84"/>
      <c r="G1907" s="84"/>
      <c r="H1907" s="84"/>
    </row>
    <row r="1908" spans="6:8">
      <c r="F1908" s="84"/>
      <c r="G1908" s="84"/>
      <c r="H1908" s="84"/>
    </row>
    <row r="1909" spans="6:8">
      <c r="F1909" s="84"/>
      <c r="G1909" s="84"/>
      <c r="H1909" s="84"/>
    </row>
    <row r="1910" spans="6:8">
      <c r="F1910" s="84"/>
      <c r="G1910" s="84"/>
      <c r="H1910" s="84"/>
    </row>
    <row r="1911" spans="6:8">
      <c r="F1911" s="84"/>
      <c r="G1911" s="84"/>
      <c r="H1911" s="84"/>
    </row>
    <row r="1912" spans="6:8">
      <c r="F1912" s="84"/>
      <c r="G1912" s="84"/>
      <c r="H1912" s="84"/>
    </row>
    <row r="1913" spans="6:8">
      <c r="F1913" s="84"/>
      <c r="G1913" s="84"/>
      <c r="H1913" s="84"/>
    </row>
    <row r="1914" spans="6:8">
      <c r="F1914" s="84"/>
      <c r="G1914" s="84"/>
      <c r="H1914" s="84"/>
    </row>
    <row r="1915" spans="6:8">
      <c r="F1915" s="84"/>
      <c r="G1915" s="84"/>
      <c r="H1915" s="84"/>
    </row>
    <row r="1916" spans="6:8">
      <c r="F1916" s="84"/>
      <c r="G1916" s="84"/>
      <c r="H1916" s="84"/>
    </row>
    <row r="1917" spans="6:8">
      <c r="F1917" s="84"/>
      <c r="G1917" s="84"/>
      <c r="H1917" s="84"/>
    </row>
    <row r="1918" spans="6:8">
      <c r="F1918" s="84"/>
      <c r="G1918" s="84"/>
      <c r="H1918" s="84"/>
    </row>
    <row r="1919" spans="6:8">
      <c r="F1919" s="84"/>
      <c r="G1919" s="84"/>
      <c r="H1919" s="84"/>
    </row>
    <row r="1920" spans="6:8">
      <c r="F1920" s="84"/>
      <c r="G1920" s="84"/>
      <c r="H1920" s="84"/>
    </row>
    <row r="1921" spans="6:8">
      <c r="F1921" s="84"/>
      <c r="G1921" s="84"/>
      <c r="H1921" s="84"/>
    </row>
    <row r="1922" spans="6:8">
      <c r="F1922" s="84"/>
      <c r="G1922" s="84"/>
      <c r="H1922" s="84"/>
    </row>
    <row r="1923" spans="6:8">
      <c r="F1923" s="84"/>
      <c r="G1923" s="84"/>
      <c r="H1923" s="84"/>
    </row>
    <row r="1924" spans="6:8">
      <c r="F1924" s="84"/>
      <c r="G1924" s="84"/>
      <c r="H1924" s="84"/>
    </row>
    <row r="1925" spans="6:8">
      <c r="F1925" s="84"/>
      <c r="G1925" s="84"/>
      <c r="H1925" s="84"/>
    </row>
    <row r="1926" spans="6:8">
      <c r="F1926" s="84"/>
      <c r="G1926" s="84"/>
      <c r="H1926" s="84"/>
    </row>
    <row r="1927" spans="6:8">
      <c r="F1927" s="84"/>
      <c r="G1927" s="84"/>
      <c r="H1927" s="84"/>
    </row>
    <row r="1928" spans="6:8">
      <c r="F1928" s="84"/>
      <c r="G1928" s="84"/>
      <c r="H1928" s="84"/>
    </row>
    <row r="1929" spans="6:8">
      <c r="F1929" s="84"/>
      <c r="G1929" s="84"/>
      <c r="H1929" s="84"/>
    </row>
    <row r="1930" spans="6:8">
      <c r="F1930" s="84"/>
      <c r="G1930" s="84"/>
      <c r="H1930" s="84"/>
    </row>
    <row r="1931" spans="6:8">
      <c r="F1931" s="84"/>
      <c r="G1931" s="84"/>
      <c r="H1931" s="84"/>
    </row>
  </sheetData>
  <autoFilter ref="A4:H4" xr:uid="{00000000-0001-0000-0200-000000000000}"/>
  <mergeCells count="481">
    <mergeCell ref="H1810:H1812"/>
    <mergeCell ref="H1814:H1816"/>
    <mergeCell ref="H1818:H1820"/>
    <mergeCell ref="H1821:H1829"/>
    <mergeCell ref="H1830:H1845"/>
    <mergeCell ref="A2:H2"/>
    <mergeCell ref="H1671:H1672"/>
    <mergeCell ref="H1674:H1694"/>
    <mergeCell ref="H1696:H1712"/>
    <mergeCell ref="H1713:H1714"/>
    <mergeCell ref="H1715:H1718"/>
    <mergeCell ref="H1719:H1790"/>
    <mergeCell ref="H1791:H1794"/>
    <mergeCell ref="H1795:H1801"/>
    <mergeCell ref="H1802:H1809"/>
    <mergeCell ref="H1590:H1595"/>
    <mergeCell ref="H1596:H1599"/>
    <mergeCell ref="H1603:H1604"/>
    <mergeCell ref="H1605:H1621"/>
    <mergeCell ref="H1622:H1626"/>
    <mergeCell ref="H1627:H1641"/>
    <mergeCell ref="H1642:H1665"/>
    <mergeCell ref="H1666:H1670"/>
    <mergeCell ref="H1440:H1460"/>
    <mergeCell ref="H1462:H1463"/>
    <mergeCell ref="H1464:H1474"/>
    <mergeCell ref="H1475:H1495"/>
    <mergeCell ref="H1496:H1515"/>
    <mergeCell ref="H1517:H1560"/>
    <mergeCell ref="H1561:H1573"/>
    <mergeCell ref="H1574:H1581"/>
    <mergeCell ref="H1582:H1589"/>
    <mergeCell ref="H1346:H1348"/>
    <mergeCell ref="H1349:H1358"/>
    <mergeCell ref="H1359:H1360"/>
    <mergeCell ref="H1361:H1366"/>
    <mergeCell ref="H1367:H1374"/>
    <mergeCell ref="H1375:H1388"/>
    <mergeCell ref="H1389:H1396"/>
    <mergeCell ref="H1397:H1404"/>
    <mergeCell ref="H1405:H1439"/>
    <mergeCell ref="H1263:H1266"/>
    <mergeCell ref="H1267:H1272"/>
    <mergeCell ref="H1274:H1282"/>
    <mergeCell ref="H1283:H1306"/>
    <mergeCell ref="H1307:H1313"/>
    <mergeCell ref="H1314:H1324"/>
    <mergeCell ref="H1325:H1331"/>
    <mergeCell ref="H1332:H1336"/>
    <mergeCell ref="H1337:H1345"/>
    <mergeCell ref="H1057:H1067"/>
    <mergeCell ref="H1068:H1074"/>
    <mergeCell ref="H1075:H1109"/>
    <mergeCell ref="H1110:H1133"/>
    <mergeCell ref="H1134:H1209"/>
    <mergeCell ref="H1210:H1213"/>
    <mergeCell ref="H1214:H1247"/>
    <mergeCell ref="H1248:H1250"/>
    <mergeCell ref="H1251:H1262"/>
    <mergeCell ref="H976:H978"/>
    <mergeCell ref="H979:H982"/>
    <mergeCell ref="H983:H986"/>
    <mergeCell ref="H987:H989"/>
    <mergeCell ref="H990:H993"/>
    <mergeCell ref="H994:H998"/>
    <mergeCell ref="H999:H1018"/>
    <mergeCell ref="H1019:H1052"/>
    <mergeCell ref="H1053:H1055"/>
    <mergeCell ref="A1791:A1794"/>
    <mergeCell ref="A1795:A1801"/>
    <mergeCell ref="A1802:A1809"/>
    <mergeCell ref="A1810:A1812"/>
    <mergeCell ref="A1814:A1816"/>
    <mergeCell ref="A1818:A1820"/>
    <mergeCell ref="A1821:A1829"/>
    <mergeCell ref="A1830:A1845"/>
    <mergeCell ref="H896:H898"/>
    <mergeCell ref="H899:H900"/>
    <mergeCell ref="H901:H902"/>
    <mergeCell ref="H904:H911"/>
    <mergeCell ref="H912:H914"/>
    <mergeCell ref="H915:H917"/>
    <mergeCell ref="H918:H922"/>
    <mergeCell ref="H924:H925"/>
    <mergeCell ref="H926:H930"/>
    <mergeCell ref="H931:H932"/>
    <mergeCell ref="H933:H942"/>
    <mergeCell ref="H943:H944"/>
    <mergeCell ref="H945:H946"/>
    <mergeCell ref="H948:H953"/>
    <mergeCell ref="H954:H961"/>
    <mergeCell ref="H962:H975"/>
    <mergeCell ref="A1627:A1641"/>
    <mergeCell ref="A1642:A1665"/>
    <mergeCell ref="A1666:A1670"/>
    <mergeCell ref="A1671:A1672"/>
    <mergeCell ref="A1674:A1694"/>
    <mergeCell ref="A1696:A1712"/>
    <mergeCell ref="A1713:A1714"/>
    <mergeCell ref="A1715:A1718"/>
    <mergeCell ref="A1719:A1790"/>
    <mergeCell ref="A1561:A1573"/>
    <mergeCell ref="A1574:A1581"/>
    <mergeCell ref="A1582:A1589"/>
    <mergeCell ref="A1590:A1595"/>
    <mergeCell ref="A1596:A1599"/>
    <mergeCell ref="A1603:A1604"/>
    <mergeCell ref="A1605:A1621"/>
    <mergeCell ref="A1622:A1626"/>
    <mergeCell ref="A1389:A1396"/>
    <mergeCell ref="A1397:A1404"/>
    <mergeCell ref="A1405:A1439"/>
    <mergeCell ref="A1440:A1460"/>
    <mergeCell ref="A1462:A1463"/>
    <mergeCell ref="A1464:A1474"/>
    <mergeCell ref="A1475:A1495"/>
    <mergeCell ref="A1496:A1515"/>
    <mergeCell ref="A1517:A1560"/>
    <mergeCell ref="A1325:A1331"/>
    <mergeCell ref="A1332:A1336"/>
    <mergeCell ref="A1337:A1345"/>
    <mergeCell ref="A1346:A1348"/>
    <mergeCell ref="A1349:A1358"/>
    <mergeCell ref="A1359:A1360"/>
    <mergeCell ref="A1361:A1366"/>
    <mergeCell ref="A1367:A1374"/>
    <mergeCell ref="A1375:A1388"/>
    <mergeCell ref="A1214:A1247"/>
    <mergeCell ref="A1248:A1250"/>
    <mergeCell ref="A1251:A1262"/>
    <mergeCell ref="A1263:A1266"/>
    <mergeCell ref="A1267:A1272"/>
    <mergeCell ref="A1274:A1282"/>
    <mergeCell ref="A1283:A1306"/>
    <mergeCell ref="A1307:A1313"/>
    <mergeCell ref="A1314:A1324"/>
    <mergeCell ref="A999:A1018"/>
    <mergeCell ref="A1019:A1052"/>
    <mergeCell ref="A1053:A1055"/>
    <mergeCell ref="A1057:A1067"/>
    <mergeCell ref="A1068:A1074"/>
    <mergeCell ref="A1075:A1109"/>
    <mergeCell ref="A1110:A1133"/>
    <mergeCell ref="A1134:A1209"/>
    <mergeCell ref="A1210:A1213"/>
    <mergeCell ref="A948:A953"/>
    <mergeCell ref="A954:A961"/>
    <mergeCell ref="A962:A975"/>
    <mergeCell ref="A976:A978"/>
    <mergeCell ref="A979:A982"/>
    <mergeCell ref="A983:A986"/>
    <mergeCell ref="A987:A989"/>
    <mergeCell ref="A990:A993"/>
    <mergeCell ref="A994:A998"/>
    <mergeCell ref="A912:A914"/>
    <mergeCell ref="A915:A917"/>
    <mergeCell ref="A918:A922"/>
    <mergeCell ref="A924:A925"/>
    <mergeCell ref="A926:A930"/>
    <mergeCell ref="A931:A932"/>
    <mergeCell ref="A933:A942"/>
    <mergeCell ref="A943:A944"/>
    <mergeCell ref="A945:A946"/>
    <mergeCell ref="A857:A859"/>
    <mergeCell ref="A860:A876"/>
    <mergeCell ref="A877:A885"/>
    <mergeCell ref="A886:A890"/>
    <mergeCell ref="A891:A895"/>
    <mergeCell ref="A896:A898"/>
    <mergeCell ref="A899:A900"/>
    <mergeCell ref="A901:A902"/>
    <mergeCell ref="A904:A911"/>
    <mergeCell ref="A684:A692"/>
    <mergeCell ref="A693:A694"/>
    <mergeCell ref="A695:A720"/>
    <mergeCell ref="A721:A725"/>
    <mergeCell ref="A726:A731"/>
    <mergeCell ref="A733:A756"/>
    <mergeCell ref="A757:A759"/>
    <mergeCell ref="A760:A796"/>
    <mergeCell ref="A797:A855"/>
    <mergeCell ref="B1830:B1845"/>
    <mergeCell ref="A5:A20"/>
    <mergeCell ref="A21:A141"/>
    <mergeCell ref="A142:A160"/>
    <mergeCell ref="A161:A163"/>
    <mergeCell ref="A164:A179"/>
    <mergeCell ref="A180:A184"/>
    <mergeCell ref="A185:A280"/>
    <mergeCell ref="A282:A287"/>
    <mergeCell ref="A288:A367"/>
    <mergeCell ref="A368:A420"/>
    <mergeCell ref="A421:A460"/>
    <mergeCell ref="A461:A463"/>
    <mergeCell ref="A464:A465"/>
    <mergeCell ref="A466:A476"/>
    <mergeCell ref="A477:A487"/>
    <mergeCell ref="A488:A510"/>
    <mergeCell ref="A511:A514"/>
    <mergeCell ref="A515:A550"/>
    <mergeCell ref="A551:A572"/>
    <mergeCell ref="A573:A574"/>
    <mergeCell ref="A575:A638"/>
    <mergeCell ref="A639:A681"/>
    <mergeCell ref="A682:A683"/>
    <mergeCell ref="B1715:B1718"/>
    <mergeCell ref="B1719:B1790"/>
    <mergeCell ref="B1791:B1794"/>
    <mergeCell ref="B1795:B1801"/>
    <mergeCell ref="B1802:B1809"/>
    <mergeCell ref="B1810:B1812"/>
    <mergeCell ref="B1814:B1816"/>
    <mergeCell ref="B1818:B1820"/>
    <mergeCell ref="B1821:B1829"/>
    <mergeCell ref="B1605:B1621"/>
    <mergeCell ref="B1622:B1626"/>
    <mergeCell ref="B1627:B1641"/>
    <mergeCell ref="B1642:B1665"/>
    <mergeCell ref="B1666:B1670"/>
    <mergeCell ref="B1671:B1672"/>
    <mergeCell ref="B1674:B1694"/>
    <mergeCell ref="B1696:B1712"/>
    <mergeCell ref="B1713:B1714"/>
    <mergeCell ref="B1496:B1515"/>
    <mergeCell ref="B1517:B1560"/>
    <mergeCell ref="B1561:B1573"/>
    <mergeCell ref="B1574:B1581"/>
    <mergeCell ref="B1582:B1589"/>
    <mergeCell ref="B1590:B1595"/>
    <mergeCell ref="B1596:B1599"/>
    <mergeCell ref="B1603:B1604"/>
    <mergeCell ref="B1367:B1374"/>
    <mergeCell ref="B1375:B1388"/>
    <mergeCell ref="B1389:B1396"/>
    <mergeCell ref="B1397:B1404"/>
    <mergeCell ref="B1405:B1439"/>
    <mergeCell ref="B1440:B1460"/>
    <mergeCell ref="B1462:B1463"/>
    <mergeCell ref="B1464:B1474"/>
    <mergeCell ref="B1475:B1495"/>
    <mergeCell ref="B1307:B1313"/>
    <mergeCell ref="B1314:B1324"/>
    <mergeCell ref="B1325:B1331"/>
    <mergeCell ref="B1332:B1336"/>
    <mergeCell ref="B1337:B1345"/>
    <mergeCell ref="B1346:B1348"/>
    <mergeCell ref="B1349:B1358"/>
    <mergeCell ref="B1359:B1360"/>
    <mergeCell ref="B1361:B1366"/>
    <mergeCell ref="B1134:B1209"/>
    <mergeCell ref="B1210:B1213"/>
    <mergeCell ref="B1214:B1247"/>
    <mergeCell ref="B1248:B1250"/>
    <mergeCell ref="B1251:B1262"/>
    <mergeCell ref="B1263:B1266"/>
    <mergeCell ref="B1267:B1272"/>
    <mergeCell ref="B1274:B1282"/>
    <mergeCell ref="B1283:B1306"/>
    <mergeCell ref="B990:B993"/>
    <mergeCell ref="B994:B998"/>
    <mergeCell ref="B999:B1018"/>
    <mergeCell ref="B1019:B1052"/>
    <mergeCell ref="B1053:B1055"/>
    <mergeCell ref="B1057:B1067"/>
    <mergeCell ref="B1068:B1074"/>
    <mergeCell ref="B1075:B1109"/>
    <mergeCell ref="B1110:B1133"/>
    <mergeCell ref="B943:B944"/>
    <mergeCell ref="B945:B946"/>
    <mergeCell ref="B948:B953"/>
    <mergeCell ref="B954:B961"/>
    <mergeCell ref="B962:B975"/>
    <mergeCell ref="B976:B978"/>
    <mergeCell ref="B979:B982"/>
    <mergeCell ref="B983:B986"/>
    <mergeCell ref="B987:B989"/>
    <mergeCell ref="B901:B902"/>
    <mergeCell ref="B904:B911"/>
    <mergeCell ref="B912:B914"/>
    <mergeCell ref="B915:B917"/>
    <mergeCell ref="B918:B922"/>
    <mergeCell ref="B924:B925"/>
    <mergeCell ref="B926:B930"/>
    <mergeCell ref="B931:B932"/>
    <mergeCell ref="B933:B942"/>
    <mergeCell ref="B760:B796"/>
    <mergeCell ref="B797:B855"/>
    <mergeCell ref="B857:B859"/>
    <mergeCell ref="B860:B876"/>
    <mergeCell ref="B877:B885"/>
    <mergeCell ref="B886:B890"/>
    <mergeCell ref="B891:B895"/>
    <mergeCell ref="B896:B898"/>
    <mergeCell ref="B899:B900"/>
    <mergeCell ref="B639:B681"/>
    <mergeCell ref="B682:B683"/>
    <mergeCell ref="B684:B692"/>
    <mergeCell ref="B693:B694"/>
    <mergeCell ref="B695:B720"/>
    <mergeCell ref="B721:B725"/>
    <mergeCell ref="B726:B731"/>
    <mergeCell ref="B733:B756"/>
    <mergeCell ref="B757:B759"/>
    <mergeCell ref="C1818:C1820"/>
    <mergeCell ref="C1821:C1829"/>
    <mergeCell ref="C1830:C1845"/>
    <mergeCell ref="B5:B20"/>
    <mergeCell ref="B21:B141"/>
    <mergeCell ref="B142:B160"/>
    <mergeCell ref="B161:B163"/>
    <mergeCell ref="B164:B179"/>
    <mergeCell ref="B180:B184"/>
    <mergeCell ref="B185:B280"/>
    <mergeCell ref="B282:B287"/>
    <mergeCell ref="B288:B367"/>
    <mergeCell ref="B368:B420"/>
    <mergeCell ref="B421:B460"/>
    <mergeCell ref="B461:B463"/>
    <mergeCell ref="B464:B465"/>
    <mergeCell ref="B466:B476"/>
    <mergeCell ref="B477:B487"/>
    <mergeCell ref="B488:B510"/>
    <mergeCell ref="B511:B514"/>
    <mergeCell ref="B515:B550"/>
    <mergeCell ref="B551:B572"/>
    <mergeCell ref="B573:B574"/>
    <mergeCell ref="B575:B638"/>
    <mergeCell ref="C1696:C1712"/>
    <mergeCell ref="C1713:C1714"/>
    <mergeCell ref="C1715:C1718"/>
    <mergeCell ref="C1719:C1790"/>
    <mergeCell ref="C1791:C1794"/>
    <mergeCell ref="C1795:C1801"/>
    <mergeCell ref="C1802:C1809"/>
    <mergeCell ref="C1810:C1812"/>
    <mergeCell ref="C1814:C1816"/>
    <mergeCell ref="C1596:C1599"/>
    <mergeCell ref="C1603:C1604"/>
    <mergeCell ref="C1605:C1621"/>
    <mergeCell ref="C1622:C1626"/>
    <mergeCell ref="C1627:C1641"/>
    <mergeCell ref="C1642:C1665"/>
    <mergeCell ref="C1666:C1670"/>
    <mergeCell ref="C1671:C1672"/>
    <mergeCell ref="C1674:C1694"/>
    <mergeCell ref="C1475:C1495"/>
    <mergeCell ref="C1496:C1515"/>
    <mergeCell ref="C1517:C1560"/>
    <mergeCell ref="C1561:C1573"/>
    <mergeCell ref="C1574:C1581"/>
    <mergeCell ref="C1582:C1589"/>
    <mergeCell ref="C1590:C1595"/>
    <mergeCell ref="C1359:C1360"/>
    <mergeCell ref="C1361:C1366"/>
    <mergeCell ref="C1367:C1374"/>
    <mergeCell ref="C1375:C1388"/>
    <mergeCell ref="C1389:C1396"/>
    <mergeCell ref="C1397:C1404"/>
    <mergeCell ref="C1405:C1439"/>
    <mergeCell ref="C1440:C1460"/>
    <mergeCell ref="C1462:C1463"/>
    <mergeCell ref="C1283:C1306"/>
    <mergeCell ref="C1307:C1313"/>
    <mergeCell ref="C1314:C1324"/>
    <mergeCell ref="C1325:C1331"/>
    <mergeCell ref="C1332:C1336"/>
    <mergeCell ref="C1337:C1345"/>
    <mergeCell ref="C1346:C1348"/>
    <mergeCell ref="C1349:C1358"/>
    <mergeCell ref="C1464:C1474"/>
    <mergeCell ref="C1110:C1133"/>
    <mergeCell ref="C1134:C1209"/>
    <mergeCell ref="C1210:C1213"/>
    <mergeCell ref="C1214:C1247"/>
    <mergeCell ref="C1248:C1250"/>
    <mergeCell ref="C1251:C1262"/>
    <mergeCell ref="C1263:C1266"/>
    <mergeCell ref="C1267:C1272"/>
    <mergeCell ref="C1274:C1282"/>
    <mergeCell ref="C987:C989"/>
    <mergeCell ref="C990:C993"/>
    <mergeCell ref="C994:C998"/>
    <mergeCell ref="C999:C1018"/>
    <mergeCell ref="C1019:C1052"/>
    <mergeCell ref="C1053:C1055"/>
    <mergeCell ref="C1057:C1067"/>
    <mergeCell ref="C1068:C1074"/>
    <mergeCell ref="C1075:C1109"/>
    <mergeCell ref="C933:C942"/>
    <mergeCell ref="C943:C944"/>
    <mergeCell ref="C945:C946"/>
    <mergeCell ref="C948:C953"/>
    <mergeCell ref="C954:C961"/>
    <mergeCell ref="C962:C975"/>
    <mergeCell ref="C976:C978"/>
    <mergeCell ref="C979:C982"/>
    <mergeCell ref="C983:C986"/>
    <mergeCell ref="C896:C898"/>
    <mergeCell ref="C931:C932"/>
    <mergeCell ref="C899:C900"/>
    <mergeCell ref="C901:C902"/>
    <mergeCell ref="C904:C911"/>
    <mergeCell ref="C912:C914"/>
    <mergeCell ref="C915:C917"/>
    <mergeCell ref="C918:C922"/>
    <mergeCell ref="C924:C925"/>
    <mergeCell ref="C926:C930"/>
    <mergeCell ref="C760:C796"/>
    <mergeCell ref="C891:C895"/>
    <mergeCell ref="H760:H796"/>
    <mergeCell ref="C797:C855"/>
    <mergeCell ref="H797:H855"/>
    <mergeCell ref="C857:C859"/>
    <mergeCell ref="H857:H859"/>
    <mergeCell ref="C726:C731"/>
    <mergeCell ref="H726:H731"/>
    <mergeCell ref="C733:C756"/>
    <mergeCell ref="H733:H756"/>
    <mergeCell ref="C757:C759"/>
    <mergeCell ref="H757:H759"/>
    <mergeCell ref="H891:H895"/>
    <mergeCell ref="C860:C876"/>
    <mergeCell ref="H860:H876"/>
    <mergeCell ref="C877:C885"/>
    <mergeCell ref="H877:H885"/>
    <mergeCell ref="C886:C890"/>
    <mergeCell ref="H886:H890"/>
    <mergeCell ref="C693:C694"/>
    <mergeCell ref="H693:H694"/>
    <mergeCell ref="C695:C720"/>
    <mergeCell ref="H695:H720"/>
    <mergeCell ref="C721:C725"/>
    <mergeCell ref="H721:H725"/>
    <mergeCell ref="C639:C681"/>
    <mergeCell ref="H639:H681"/>
    <mergeCell ref="C682:C683"/>
    <mergeCell ref="H682:H683"/>
    <mergeCell ref="C684:C692"/>
    <mergeCell ref="H684:H692"/>
    <mergeCell ref="C551:C572"/>
    <mergeCell ref="H551:H572"/>
    <mergeCell ref="C573:C574"/>
    <mergeCell ref="H573:H574"/>
    <mergeCell ref="C575:C638"/>
    <mergeCell ref="H575:H638"/>
    <mergeCell ref="C488:C510"/>
    <mergeCell ref="H488:H510"/>
    <mergeCell ref="C511:C514"/>
    <mergeCell ref="H511:H514"/>
    <mergeCell ref="C515:C550"/>
    <mergeCell ref="H515:H550"/>
    <mergeCell ref="C466:C476"/>
    <mergeCell ref="H466:H476"/>
    <mergeCell ref="C477:C487"/>
    <mergeCell ref="H477:H487"/>
    <mergeCell ref="C368:C420"/>
    <mergeCell ref="H368:H420"/>
    <mergeCell ref="C421:C460"/>
    <mergeCell ref="H421:H460"/>
    <mergeCell ref="C461:C463"/>
    <mergeCell ref="H461:H463"/>
    <mergeCell ref="C288:C367"/>
    <mergeCell ref="H288:H367"/>
    <mergeCell ref="C161:C163"/>
    <mergeCell ref="H161:H163"/>
    <mergeCell ref="C164:C179"/>
    <mergeCell ref="H164:H179"/>
    <mergeCell ref="C180:C184"/>
    <mergeCell ref="H180:H184"/>
    <mergeCell ref="C464:C465"/>
    <mergeCell ref="H464:H465"/>
    <mergeCell ref="C5:C20"/>
    <mergeCell ref="H5:H20"/>
    <mergeCell ref="C21:C141"/>
    <mergeCell ref="H21:H141"/>
    <mergeCell ref="C142:C160"/>
    <mergeCell ref="H142:H160"/>
    <mergeCell ref="C185:C280"/>
    <mergeCell ref="H185:H280"/>
    <mergeCell ref="C282:C287"/>
    <mergeCell ref="H282:H287"/>
  </mergeCells>
  <phoneticPr fontId="28" type="noConversion"/>
  <pageMargins left="0.23622047244094491" right="0.23622047244094491" top="0.39370078740157483" bottom="0.39370078740157483" header="0.19685039370078741" footer="0.31496062992125984"/>
  <pageSetup paperSize="9" scale="68" fitToHeight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D490"/>
  <sheetViews>
    <sheetView topLeftCell="A461" zoomScaleNormal="100" workbookViewId="0">
      <selection activeCell="D474" sqref="D474"/>
    </sheetView>
  </sheetViews>
  <sheetFormatPr defaultColWidth="8.5" defaultRowHeight="16.5"/>
  <cols>
    <col min="2" max="2" width="31.5" style="73" customWidth="1"/>
    <col min="3" max="3" width="21.375" style="73" customWidth="1"/>
    <col min="4" max="4" width="73.125" style="73" customWidth="1"/>
  </cols>
  <sheetData>
    <row r="2" spans="2:4" ht="16.5" customHeight="1">
      <c r="B2" s="74" t="s">
        <v>1571</v>
      </c>
      <c r="C2" s="74" t="s">
        <v>1572</v>
      </c>
      <c r="D2" s="74" t="s">
        <v>1573</v>
      </c>
    </row>
    <row r="3" spans="2:4" ht="16.5" customHeight="1">
      <c r="B3" s="75" t="s">
        <v>60</v>
      </c>
      <c r="C3" s="75" t="s">
        <v>1574</v>
      </c>
      <c r="D3" s="76" t="s">
        <v>1575</v>
      </c>
    </row>
    <row r="4" spans="2:4" ht="16.5" customHeight="1">
      <c r="B4" s="75" t="s">
        <v>45</v>
      </c>
      <c r="C4" s="75" t="s">
        <v>1576</v>
      </c>
      <c r="D4" s="76" t="s">
        <v>1577</v>
      </c>
    </row>
    <row r="5" spans="2:4" ht="16.5" customHeight="1">
      <c r="B5" s="75" t="s">
        <v>51</v>
      </c>
      <c r="C5" s="75" t="s">
        <v>1578</v>
      </c>
      <c r="D5" s="76" t="s">
        <v>1579</v>
      </c>
    </row>
    <row r="6" spans="2:4" ht="16.5" customHeight="1">
      <c r="B6" s="75" t="s">
        <v>57</v>
      </c>
      <c r="C6" s="75" t="s">
        <v>1580</v>
      </c>
      <c r="D6" s="76" t="s">
        <v>1581</v>
      </c>
    </row>
    <row r="7" spans="2:4" ht="16.5" customHeight="1">
      <c r="B7" s="75" t="s">
        <v>1582</v>
      </c>
      <c r="C7" s="75" t="s">
        <v>1583</v>
      </c>
      <c r="D7" s="76" t="s">
        <v>1584</v>
      </c>
    </row>
    <row r="8" spans="2:4" ht="16.5" customHeight="1">
      <c r="B8" s="75" t="s">
        <v>63</v>
      </c>
      <c r="C8" s="75" t="s">
        <v>1574</v>
      </c>
      <c r="D8" s="76" t="s">
        <v>1585</v>
      </c>
    </row>
    <row r="9" spans="2:4" ht="16.5" customHeight="1">
      <c r="B9" s="75" t="s">
        <v>81</v>
      </c>
      <c r="C9" s="75" t="s">
        <v>1586</v>
      </c>
      <c r="D9" s="76" t="s">
        <v>1587</v>
      </c>
    </row>
    <row r="10" spans="2:4" ht="16.5" customHeight="1">
      <c r="B10" s="75" t="s">
        <v>1588</v>
      </c>
      <c r="C10" s="75" t="s">
        <v>1589</v>
      </c>
      <c r="D10" s="76" t="s">
        <v>1590</v>
      </c>
    </row>
    <row r="11" spans="2:4" ht="16.5" customHeight="1">
      <c r="B11" s="75" t="s">
        <v>87</v>
      </c>
      <c r="C11" s="75" t="s">
        <v>1591</v>
      </c>
      <c r="D11" s="76" t="s">
        <v>1592</v>
      </c>
    </row>
    <row r="12" spans="2:4" ht="16.5" customHeight="1">
      <c r="B12" s="75" t="s">
        <v>93</v>
      </c>
      <c r="C12" s="75" t="s">
        <v>1578</v>
      </c>
      <c r="D12" s="76" t="s">
        <v>1593</v>
      </c>
    </row>
    <row r="13" spans="2:4" ht="16.5" customHeight="1">
      <c r="B13" s="75" t="s">
        <v>98</v>
      </c>
      <c r="C13" s="75" t="s">
        <v>1583</v>
      </c>
      <c r="D13" s="76" t="s">
        <v>1594</v>
      </c>
    </row>
    <row r="14" spans="2:4" ht="16.5" customHeight="1">
      <c r="B14" s="75" t="s">
        <v>1595</v>
      </c>
      <c r="C14" s="75" t="s">
        <v>1596</v>
      </c>
      <c r="D14" s="76" t="s">
        <v>1597</v>
      </c>
    </row>
    <row r="15" spans="2:4" ht="16.5" customHeight="1">
      <c r="B15" s="75" t="s">
        <v>101</v>
      </c>
      <c r="C15" s="75" t="s">
        <v>1576</v>
      </c>
      <c r="D15" s="76" t="s">
        <v>1598</v>
      </c>
    </row>
    <row r="16" spans="2:4" ht="16.5" customHeight="1">
      <c r="B16" s="75" t="s">
        <v>1599</v>
      </c>
      <c r="C16" s="75" t="s">
        <v>1591</v>
      </c>
      <c r="D16" s="76" t="s">
        <v>1600</v>
      </c>
    </row>
    <row r="17" spans="2:4" ht="16.5" customHeight="1">
      <c r="B17" s="75" t="s">
        <v>104</v>
      </c>
      <c r="C17" s="75" t="s">
        <v>1580</v>
      </c>
      <c r="D17" s="76" t="s">
        <v>1601</v>
      </c>
    </row>
    <row r="18" spans="2:4" ht="16.5" customHeight="1">
      <c r="B18" s="75" t="s">
        <v>107</v>
      </c>
      <c r="C18" s="75" t="s">
        <v>1578</v>
      </c>
      <c r="D18" s="76" t="s">
        <v>1602</v>
      </c>
    </row>
    <row r="19" spans="2:4" ht="16.5" customHeight="1">
      <c r="B19" s="75" t="s">
        <v>110</v>
      </c>
      <c r="C19" s="75" t="s">
        <v>1586</v>
      </c>
      <c r="D19" s="76" t="s">
        <v>1603</v>
      </c>
    </row>
    <row r="20" spans="2:4" ht="16.5" customHeight="1">
      <c r="B20" s="75" t="s">
        <v>1604</v>
      </c>
      <c r="C20" s="75" t="s">
        <v>1580</v>
      </c>
      <c r="D20" s="76" t="s">
        <v>1605</v>
      </c>
    </row>
    <row r="21" spans="2:4" ht="16.5" customHeight="1">
      <c r="B21" s="75" t="s">
        <v>119</v>
      </c>
      <c r="C21" s="75" t="s">
        <v>1583</v>
      </c>
      <c r="D21" s="76" t="s">
        <v>1606</v>
      </c>
    </row>
    <row r="22" spans="2:4" ht="16.5" customHeight="1">
      <c r="B22" s="75" t="s">
        <v>122</v>
      </c>
      <c r="C22" s="75" t="s">
        <v>1578</v>
      </c>
      <c r="D22" s="76" t="s">
        <v>1607</v>
      </c>
    </row>
    <row r="23" spans="2:4" ht="16.5" customHeight="1">
      <c r="B23" s="75" t="s">
        <v>1608</v>
      </c>
      <c r="C23" s="75" t="s">
        <v>1591</v>
      </c>
      <c r="D23" s="76" t="s">
        <v>1609</v>
      </c>
    </row>
    <row r="24" spans="2:4" ht="16.5" customHeight="1">
      <c r="B24" s="75" t="s">
        <v>125</v>
      </c>
      <c r="C24" s="75" t="s">
        <v>1580</v>
      </c>
      <c r="D24" s="76" t="s">
        <v>1610</v>
      </c>
    </row>
    <row r="25" spans="2:4" ht="16.5" customHeight="1">
      <c r="B25" s="75" t="s">
        <v>128</v>
      </c>
      <c r="C25" s="75" t="s">
        <v>1583</v>
      </c>
      <c r="D25" s="76" t="s">
        <v>1611</v>
      </c>
    </row>
    <row r="26" spans="2:4" ht="16.5" customHeight="1">
      <c r="B26" s="75" t="s">
        <v>131</v>
      </c>
      <c r="C26" s="75" t="s">
        <v>1576</v>
      </c>
      <c r="D26" s="76" t="s">
        <v>1612</v>
      </c>
    </row>
    <row r="27" spans="2:4" ht="16.5" customHeight="1">
      <c r="B27" s="75" t="s">
        <v>1613</v>
      </c>
      <c r="C27" s="75" t="s">
        <v>1576</v>
      </c>
      <c r="D27" s="76" t="s">
        <v>1614</v>
      </c>
    </row>
    <row r="28" spans="2:4" ht="16.5" customHeight="1">
      <c r="B28" s="75" t="s">
        <v>1615</v>
      </c>
      <c r="C28" s="75" t="s">
        <v>1583</v>
      </c>
      <c r="D28" s="76" t="s">
        <v>1616</v>
      </c>
    </row>
    <row r="29" spans="2:4" ht="16.5" customHeight="1">
      <c r="B29" s="75" t="s">
        <v>1617</v>
      </c>
      <c r="C29" s="75" t="s">
        <v>1583</v>
      </c>
      <c r="D29" s="76" t="s">
        <v>1618</v>
      </c>
    </row>
    <row r="30" spans="2:4" ht="16.5" customHeight="1">
      <c r="B30" s="75" t="s">
        <v>1619</v>
      </c>
      <c r="C30" s="75" t="s">
        <v>1586</v>
      </c>
      <c r="D30" s="76" t="s">
        <v>1620</v>
      </c>
    </row>
    <row r="31" spans="2:4" ht="16.5" customHeight="1">
      <c r="B31" s="75" t="s">
        <v>1621</v>
      </c>
      <c r="C31" s="75" t="s">
        <v>1583</v>
      </c>
      <c r="D31" s="76" t="s">
        <v>1622</v>
      </c>
    </row>
    <row r="32" spans="2:4" ht="16.5" customHeight="1">
      <c r="B32" s="75" t="s">
        <v>143</v>
      </c>
      <c r="C32" s="75" t="s">
        <v>1583</v>
      </c>
      <c r="D32" s="76" t="s">
        <v>1623</v>
      </c>
    </row>
    <row r="33" spans="2:4" ht="16.5" customHeight="1">
      <c r="B33" s="75" t="s">
        <v>149</v>
      </c>
      <c r="C33" s="75" t="s">
        <v>1583</v>
      </c>
      <c r="D33" s="76" t="s">
        <v>1624</v>
      </c>
    </row>
    <row r="34" spans="2:4" ht="16.5" customHeight="1">
      <c r="B34" s="75" t="s">
        <v>152</v>
      </c>
      <c r="C34" s="75" t="s">
        <v>1580</v>
      </c>
      <c r="D34" s="76" t="s">
        <v>1625</v>
      </c>
    </row>
    <row r="35" spans="2:4" ht="16.5" customHeight="1">
      <c r="B35" s="75" t="s">
        <v>1626</v>
      </c>
      <c r="C35" s="75" t="s">
        <v>1586</v>
      </c>
      <c r="D35" s="76" t="s">
        <v>1627</v>
      </c>
    </row>
    <row r="36" spans="2:4" ht="16.5" customHeight="1">
      <c r="B36" s="75" t="s">
        <v>155</v>
      </c>
      <c r="C36" s="75" t="s">
        <v>1591</v>
      </c>
      <c r="D36" s="76" t="s">
        <v>1628</v>
      </c>
    </row>
    <row r="37" spans="2:4" ht="16.5" customHeight="1">
      <c r="B37" s="75" t="s">
        <v>161</v>
      </c>
      <c r="C37" s="75" t="s">
        <v>1583</v>
      </c>
      <c r="D37" s="76" t="s">
        <v>1629</v>
      </c>
    </row>
    <row r="38" spans="2:4" ht="16.5" customHeight="1">
      <c r="B38" s="75" t="s">
        <v>167</v>
      </c>
      <c r="C38" s="75" t="s">
        <v>1583</v>
      </c>
      <c r="D38" s="76" t="s">
        <v>1630</v>
      </c>
    </row>
    <row r="39" spans="2:4" ht="16.5" customHeight="1">
      <c r="B39" s="75" t="s">
        <v>1631</v>
      </c>
      <c r="C39" s="75" t="s">
        <v>1583</v>
      </c>
      <c r="D39" s="76" t="s">
        <v>1632</v>
      </c>
    </row>
    <row r="40" spans="2:4" ht="16.5" customHeight="1">
      <c r="B40" s="75" t="s">
        <v>176</v>
      </c>
      <c r="C40" s="75" t="s">
        <v>1580</v>
      </c>
      <c r="D40" s="76" t="s">
        <v>1633</v>
      </c>
    </row>
    <row r="41" spans="2:4" ht="16.5" customHeight="1">
      <c r="B41" s="75" t="s">
        <v>179</v>
      </c>
      <c r="C41" s="75" t="s">
        <v>1580</v>
      </c>
      <c r="D41" s="76" t="s">
        <v>1634</v>
      </c>
    </row>
    <row r="42" spans="2:4" ht="16.5" customHeight="1">
      <c r="B42" s="75" t="s">
        <v>190</v>
      </c>
      <c r="C42" s="75" t="s">
        <v>1583</v>
      </c>
      <c r="D42" s="76" t="s">
        <v>1635</v>
      </c>
    </row>
    <row r="43" spans="2:4" ht="16.5" customHeight="1">
      <c r="B43" s="75" t="s">
        <v>193</v>
      </c>
      <c r="C43" s="75" t="s">
        <v>1586</v>
      </c>
      <c r="D43" s="76" t="s">
        <v>1636</v>
      </c>
    </row>
    <row r="44" spans="2:4" ht="16.5" customHeight="1">
      <c r="B44" s="75" t="s">
        <v>205</v>
      </c>
      <c r="C44" s="75" t="s">
        <v>1586</v>
      </c>
      <c r="D44" s="76" t="s">
        <v>1637</v>
      </c>
    </row>
    <row r="45" spans="2:4" ht="16.5" customHeight="1">
      <c r="B45" s="75" t="s">
        <v>208</v>
      </c>
      <c r="C45" s="75" t="s">
        <v>1591</v>
      </c>
      <c r="D45" s="76" t="s">
        <v>1638</v>
      </c>
    </row>
    <row r="46" spans="2:4" ht="16.5" customHeight="1">
      <c r="B46" s="75" t="s">
        <v>211</v>
      </c>
      <c r="C46" s="75" t="s">
        <v>1586</v>
      </c>
      <c r="D46" s="76" t="s">
        <v>1639</v>
      </c>
    </row>
    <row r="47" spans="2:4" ht="16.5" customHeight="1">
      <c r="B47" s="75" t="s">
        <v>214</v>
      </c>
      <c r="C47" s="75" t="s">
        <v>1586</v>
      </c>
      <c r="D47" s="76" t="s">
        <v>1640</v>
      </c>
    </row>
    <row r="48" spans="2:4" ht="16.5" customHeight="1">
      <c r="B48" s="75" t="s">
        <v>220</v>
      </c>
      <c r="C48" s="75" t="s">
        <v>1583</v>
      </c>
      <c r="D48" s="76" t="s">
        <v>1641</v>
      </c>
    </row>
    <row r="49" spans="2:4" ht="16.5" customHeight="1">
      <c r="B49" s="75" t="s">
        <v>223</v>
      </c>
      <c r="C49" s="75" t="s">
        <v>1591</v>
      </c>
      <c r="D49" s="76" t="s">
        <v>1642</v>
      </c>
    </row>
    <row r="50" spans="2:4" ht="16.5" customHeight="1">
      <c r="B50" s="75" t="s">
        <v>1643</v>
      </c>
      <c r="C50" s="75" t="s">
        <v>1589</v>
      </c>
      <c r="D50" s="76" t="s">
        <v>1644</v>
      </c>
    </row>
    <row r="51" spans="2:4" ht="16.5" customHeight="1">
      <c r="B51" s="75" t="s">
        <v>48</v>
      </c>
      <c r="C51" s="75" t="s">
        <v>1586</v>
      </c>
      <c r="D51" s="76" t="s">
        <v>1645</v>
      </c>
    </row>
    <row r="52" spans="2:4" ht="16.5" customHeight="1">
      <c r="B52" s="75" t="s">
        <v>54</v>
      </c>
      <c r="C52" s="75" t="s">
        <v>1586</v>
      </c>
      <c r="D52" s="76" t="s">
        <v>1646</v>
      </c>
    </row>
    <row r="53" spans="2:4" ht="16.5" customHeight="1">
      <c r="B53" s="75" t="s">
        <v>1647</v>
      </c>
      <c r="C53" s="75" t="s">
        <v>1574</v>
      </c>
      <c r="D53" s="76" t="s">
        <v>1648</v>
      </c>
    </row>
    <row r="54" spans="2:4" ht="16.5" customHeight="1">
      <c r="B54" s="75" t="s">
        <v>1649</v>
      </c>
      <c r="C54" s="75" t="s">
        <v>1596</v>
      </c>
      <c r="D54" s="76" t="s">
        <v>1650</v>
      </c>
    </row>
    <row r="55" spans="2:4" ht="16.5" customHeight="1">
      <c r="B55" s="75" t="s">
        <v>1651</v>
      </c>
      <c r="C55" s="75" t="s">
        <v>1596</v>
      </c>
      <c r="D55" s="76" t="s">
        <v>1652</v>
      </c>
    </row>
    <row r="56" spans="2:4" ht="16.5" customHeight="1">
      <c r="B56" s="75" t="s">
        <v>66</v>
      </c>
      <c r="C56" s="75" t="s">
        <v>1586</v>
      </c>
      <c r="D56" s="76" t="s">
        <v>1653</v>
      </c>
    </row>
    <row r="57" spans="2:4" ht="16.5" customHeight="1">
      <c r="B57" s="75" t="s">
        <v>1654</v>
      </c>
      <c r="C57" s="75" t="s">
        <v>1596</v>
      </c>
      <c r="D57" s="76" t="s">
        <v>1655</v>
      </c>
    </row>
    <row r="58" spans="2:4" ht="16.5" customHeight="1">
      <c r="B58" s="75" t="s">
        <v>69</v>
      </c>
      <c r="C58" s="75" t="s">
        <v>1586</v>
      </c>
      <c r="D58" s="76" t="s">
        <v>1656</v>
      </c>
    </row>
    <row r="59" spans="2:4" ht="16.5" customHeight="1">
      <c r="B59" s="75" t="s">
        <v>1657</v>
      </c>
      <c r="C59" s="75" t="s">
        <v>1580</v>
      </c>
      <c r="D59" s="76" t="s">
        <v>1658</v>
      </c>
    </row>
    <row r="60" spans="2:4" ht="16.5" customHeight="1">
      <c r="B60" s="75" t="s">
        <v>72</v>
      </c>
      <c r="C60" s="75" t="s">
        <v>1583</v>
      </c>
      <c r="D60" s="76" t="s">
        <v>1659</v>
      </c>
    </row>
    <row r="61" spans="2:4" ht="16.5" customHeight="1">
      <c r="B61" s="75" t="s">
        <v>1660</v>
      </c>
      <c r="C61" s="75" t="s">
        <v>1596</v>
      </c>
      <c r="D61" s="76" t="s">
        <v>1661</v>
      </c>
    </row>
    <row r="62" spans="2:4" ht="16.5" customHeight="1">
      <c r="B62" s="75" t="s">
        <v>75</v>
      </c>
      <c r="C62" s="75" t="s">
        <v>1583</v>
      </c>
      <c r="D62" s="76" t="s">
        <v>1662</v>
      </c>
    </row>
    <row r="63" spans="2:4" ht="16.5" customHeight="1">
      <c r="B63" s="75" t="s">
        <v>78</v>
      </c>
      <c r="C63" s="75" t="s">
        <v>1578</v>
      </c>
      <c r="D63" s="76" t="s">
        <v>1663</v>
      </c>
    </row>
    <row r="64" spans="2:4" ht="16.5" customHeight="1">
      <c r="B64" s="75" t="s">
        <v>84</v>
      </c>
      <c r="C64" s="75" t="s">
        <v>1580</v>
      </c>
      <c r="D64" s="76" t="s">
        <v>1664</v>
      </c>
    </row>
    <row r="65" spans="2:4" ht="16.5" customHeight="1">
      <c r="B65" s="75" t="s">
        <v>1665</v>
      </c>
      <c r="C65" s="75" t="s">
        <v>1576</v>
      </c>
      <c r="D65" s="76" t="s">
        <v>1666</v>
      </c>
    </row>
    <row r="66" spans="2:4" ht="16.5" customHeight="1">
      <c r="B66" s="75" t="s">
        <v>90</v>
      </c>
      <c r="C66" s="75" t="s">
        <v>1591</v>
      </c>
      <c r="D66" s="76" t="s">
        <v>1667</v>
      </c>
    </row>
    <row r="67" spans="2:4" ht="16.5" customHeight="1">
      <c r="B67" s="75" t="s">
        <v>96</v>
      </c>
      <c r="C67" s="75" t="s">
        <v>1583</v>
      </c>
      <c r="D67" s="76" t="s">
        <v>1668</v>
      </c>
    </row>
    <row r="68" spans="2:4" ht="16.5" customHeight="1">
      <c r="B68" s="75" t="s">
        <v>1669</v>
      </c>
      <c r="C68" s="75" t="s">
        <v>1576</v>
      </c>
      <c r="D68" s="76" t="s">
        <v>1670</v>
      </c>
    </row>
    <row r="69" spans="2:4" ht="16.5" customHeight="1">
      <c r="B69" s="75" t="s">
        <v>113</v>
      </c>
      <c r="C69" s="75" t="s">
        <v>1580</v>
      </c>
      <c r="D69" s="76" t="s">
        <v>1671</v>
      </c>
    </row>
    <row r="70" spans="2:4" ht="16.5" customHeight="1">
      <c r="B70" s="75" t="s">
        <v>116</v>
      </c>
      <c r="C70" s="75" t="s">
        <v>1576</v>
      </c>
      <c r="D70" s="76" t="s">
        <v>1672</v>
      </c>
    </row>
    <row r="71" spans="2:4" ht="16.5" customHeight="1">
      <c r="B71" s="75" t="s">
        <v>1673</v>
      </c>
      <c r="C71" s="75" t="s">
        <v>1583</v>
      </c>
      <c r="D71" s="76" t="s">
        <v>1674</v>
      </c>
    </row>
    <row r="72" spans="2:4" ht="16.5" customHeight="1">
      <c r="B72" s="75" t="s">
        <v>1675</v>
      </c>
      <c r="C72" s="75" t="s">
        <v>1596</v>
      </c>
      <c r="D72" s="76" t="s">
        <v>1676</v>
      </c>
    </row>
    <row r="73" spans="2:4" ht="16.5" customHeight="1">
      <c r="B73" s="75" t="s">
        <v>134</v>
      </c>
      <c r="C73" s="75" t="s">
        <v>1578</v>
      </c>
      <c r="D73" s="76" t="s">
        <v>1677</v>
      </c>
    </row>
    <row r="74" spans="2:4" ht="16.5" customHeight="1">
      <c r="B74" s="75" t="s">
        <v>1678</v>
      </c>
      <c r="C74" s="75" t="s">
        <v>1580</v>
      </c>
      <c r="D74" s="76" t="s">
        <v>1679</v>
      </c>
    </row>
    <row r="75" spans="2:4" ht="16.5" customHeight="1">
      <c r="B75" s="75" t="s">
        <v>137</v>
      </c>
      <c r="C75" s="75" t="s">
        <v>1580</v>
      </c>
      <c r="D75" s="76" t="s">
        <v>1680</v>
      </c>
    </row>
    <row r="76" spans="2:4" ht="16.5" customHeight="1">
      <c r="B76" s="75" t="s">
        <v>140</v>
      </c>
      <c r="C76" s="75" t="s">
        <v>1580</v>
      </c>
      <c r="D76" s="76" t="s">
        <v>1681</v>
      </c>
    </row>
    <row r="77" spans="2:4" ht="16.5" customHeight="1">
      <c r="B77" s="75" t="s">
        <v>1682</v>
      </c>
      <c r="C77" s="75" t="s">
        <v>1591</v>
      </c>
      <c r="D77" s="76" t="s">
        <v>1683</v>
      </c>
    </row>
    <row r="78" spans="2:4" ht="16.5" customHeight="1">
      <c r="B78" s="75" t="s">
        <v>1684</v>
      </c>
      <c r="C78" s="75" t="s">
        <v>1586</v>
      </c>
      <c r="D78" s="76" t="s">
        <v>1685</v>
      </c>
    </row>
    <row r="79" spans="2:4" ht="16.5" customHeight="1">
      <c r="B79" s="75" t="s">
        <v>146</v>
      </c>
      <c r="C79" s="75" t="s">
        <v>1580</v>
      </c>
      <c r="D79" s="76" t="s">
        <v>1686</v>
      </c>
    </row>
    <row r="80" spans="2:4" ht="16.5" customHeight="1">
      <c r="B80" s="75" t="s">
        <v>158</v>
      </c>
      <c r="C80" s="75" t="s">
        <v>1583</v>
      </c>
      <c r="D80" s="76" t="s">
        <v>1687</v>
      </c>
    </row>
    <row r="81" spans="2:4" ht="16.5" customHeight="1">
      <c r="B81" s="75" t="s">
        <v>164</v>
      </c>
      <c r="C81" s="75" t="s">
        <v>1586</v>
      </c>
      <c r="D81" s="76" t="s">
        <v>1688</v>
      </c>
    </row>
    <row r="82" spans="2:4" ht="16.5" customHeight="1">
      <c r="B82" s="75" t="s">
        <v>170</v>
      </c>
      <c r="C82" s="75" t="s">
        <v>1586</v>
      </c>
      <c r="D82" s="76" t="s">
        <v>1689</v>
      </c>
    </row>
    <row r="83" spans="2:4" ht="16.5" customHeight="1">
      <c r="B83" s="75" t="s">
        <v>173</v>
      </c>
      <c r="C83" s="75" t="s">
        <v>1583</v>
      </c>
      <c r="D83" s="76" t="s">
        <v>1690</v>
      </c>
    </row>
    <row r="84" spans="2:4" ht="16.5" customHeight="1">
      <c r="B84" s="75" t="s">
        <v>181</v>
      </c>
      <c r="C84" s="75" t="s">
        <v>1574</v>
      </c>
      <c r="D84" s="76" t="s">
        <v>1691</v>
      </c>
    </row>
    <row r="85" spans="2:4" ht="16.5" customHeight="1">
      <c r="B85" s="75" t="s">
        <v>184</v>
      </c>
      <c r="C85" s="75" t="s">
        <v>1591</v>
      </c>
      <c r="D85" s="76" t="s">
        <v>1692</v>
      </c>
    </row>
    <row r="86" spans="2:4" ht="16.5" customHeight="1">
      <c r="B86" s="75" t="s">
        <v>187</v>
      </c>
      <c r="C86" s="75" t="s">
        <v>1583</v>
      </c>
      <c r="D86" s="76" t="s">
        <v>1693</v>
      </c>
    </row>
    <row r="87" spans="2:4" ht="16.5" customHeight="1">
      <c r="B87" s="75" t="s">
        <v>1694</v>
      </c>
      <c r="C87" s="75" t="s">
        <v>1580</v>
      </c>
      <c r="D87" s="76" t="s">
        <v>1695</v>
      </c>
    </row>
    <row r="88" spans="2:4" ht="16.5" customHeight="1">
      <c r="B88" s="75" t="s">
        <v>1696</v>
      </c>
      <c r="C88" s="75" t="s">
        <v>1586</v>
      </c>
      <c r="D88" s="76" t="s">
        <v>1697</v>
      </c>
    </row>
    <row r="89" spans="2:4" ht="16.5" customHeight="1">
      <c r="B89" s="75" t="s">
        <v>1698</v>
      </c>
      <c r="C89" s="75" t="s">
        <v>1576</v>
      </c>
      <c r="D89" s="76" t="s">
        <v>1699</v>
      </c>
    </row>
    <row r="90" spans="2:4" ht="16.5" customHeight="1">
      <c r="B90" s="75" t="s">
        <v>1700</v>
      </c>
      <c r="C90" s="75" t="s">
        <v>1586</v>
      </c>
      <c r="D90" s="76" t="s">
        <v>1701</v>
      </c>
    </row>
    <row r="91" spans="2:4" ht="16.5" customHeight="1">
      <c r="B91" s="75" t="s">
        <v>1702</v>
      </c>
      <c r="C91" s="75" t="s">
        <v>1580</v>
      </c>
      <c r="D91" s="76" t="s">
        <v>1703</v>
      </c>
    </row>
    <row r="92" spans="2:4" ht="16.5" customHeight="1">
      <c r="B92" s="75" t="s">
        <v>1704</v>
      </c>
      <c r="C92" s="75" t="s">
        <v>1583</v>
      </c>
      <c r="D92" s="76" t="s">
        <v>1705</v>
      </c>
    </row>
    <row r="93" spans="2:4" ht="16.5" customHeight="1">
      <c r="B93" s="75" t="s">
        <v>196</v>
      </c>
      <c r="C93" s="75" t="s">
        <v>1576</v>
      </c>
      <c r="D93" s="76" t="s">
        <v>1706</v>
      </c>
    </row>
    <row r="94" spans="2:4" ht="16.5" customHeight="1">
      <c r="B94" s="75" t="s">
        <v>199</v>
      </c>
      <c r="C94" s="75" t="s">
        <v>1580</v>
      </c>
      <c r="D94" s="76" t="s">
        <v>1707</v>
      </c>
    </row>
    <row r="95" spans="2:4" ht="16.5" customHeight="1">
      <c r="B95" s="75" t="s">
        <v>1708</v>
      </c>
      <c r="C95" s="75" t="s">
        <v>1576</v>
      </c>
      <c r="D95" s="76" t="s">
        <v>1709</v>
      </c>
    </row>
    <row r="96" spans="2:4" ht="16.5" customHeight="1">
      <c r="B96" s="75" t="s">
        <v>202</v>
      </c>
      <c r="C96" s="75" t="s">
        <v>1576</v>
      </c>
      <c r="D96" s="76" t="s">
        <v>1710</v>
      </c>
    </row>
    <row r="97" spans="2:4" ht="16.5" customHeight="1">
      <c r="B97" s="75" t="s">
        <v>217</v>
      </c>
      <c r="C97" s="75" t="s">
        <v>1591</v>
      </c>
      <c r="D97" s="76" t="s">
        <v>1711</v>
      </c>
    </row>
    <row r="98" spans="2:4" ht="16.5" customHeight="1">
      <c r="B98" s="75" t="s">
        <v>1712</v>
      </c>
      <c r="C98" s="75" t="s">
        <v>1596</v>
      </c>
      <c r="D98" s="76" t="s">
        <v>1713</v>
      </c>
    </row>
    <row r="99" spans="2:4" ht="16.5" customHeight="1">
      <c r="B99" s="75" t="s">
        <v>226</v>
      </c>
      <c r="C99" s="75" t="s">
        <v>1583</v>
      </c>
      <c r="D99" s="76" t="s">
        <v>1714</v>
      </c>
    </row>
    <row r="100" spans="2:4" ht="16.5" customHeight="1">
      <c r="B100" s="75" t="s">
        <v>229</v>
      </c>
      <c r="C100" s="75" t="s">
        <v>1580</v>
      </c>
      <c r="D100" s="76" t="s">
        <v>1715</v>
      </c>
    </row>
    <row r="101" spans="2:4" ht="16.5" customHeight="1">
      <c r="B101" s="75" t="s">
        <v>1716</v>
      </c>
      <c r="C101" s="75" t="s">
        <v>1586</v>
      </c>
      <c r="D101" s="76" t="s">
        <v>1717</v>
      </c>
    </row>
    <row r="102" spans="2:4" ht="16.5" customHeight="1">
      <c r="B102" s="75" t="s">
        <v>1718</v>
      </c>
      <c r="C102" s="75" t="s">
        <v>1583</v>
      </c>
      <c r="D102" s="76" t="s">
        <v>1719</v>
      </c>
    </row>
    <row r="103" spans="2:4" ht="16.5" customHeight="1">
      <c r="B103" s="75" t="s">
        <v>1720</v>
      </c>
      <c r="C103" s="75" t="s">
        <v>1591</v>
      </c>
      <c r="D103" s="76" t="s">
        <v>1721</v>
      </c>
    </row>
    <row r="104" spans="2:4" ht="16.5" customHeight="1">
      <c r="B104" s="75" t="s">
        <v>1722</v>
      </c>
      <c r="C104" s="75" t="s">
        <v>1586</v>
      </c>
      <c r="D104" s="76" t="s">
        <v>1723</v>
      </c>
    </row>
    <row r="105" spans="2:4" ht="16.5" customHeight="1">
      <c r="B105" s="75" t="s">
        <v>1724</v>
      </c>
      <c r="C105" s="75" t="s">
        <v>1583</v>
      </c>
      <c r="D105" s="76" t="s">
        <v>1725</v>
      </c>
    </row>
    <row r="106" spans="2:4" ht="16.5" customHeight="1">
      <c r="B106" s="75" t="s">
        <v>1726</v>
      </c>
      <c r="C106" s="75" t="s">
        <v>1596</v>
      </c>
      <c r="D106" s="76" t="s">
        <v>1727</v>
      </c>
    </row>
    <row r="107" spans="2:4" ht="16.5" customHeight="1">
      <c r="B107" s="75" t="s">
        <v>1728</v>
      </c>
      <c r="C107" s="75" t="s">
        <v>1596</v>
      </c>
      <c r="D107" s="76" t="s">
        <v>1729</v>
      </c>
    </row>
    <row r="108" spans="2:4" ht="16.5" customHeight="1">
      <c r="B108" s="75" t="s">
        <v>1730</v>
      </c>
      <c r="C108" s="75" t="s">
        <v>1596</v>
      </c>
      <c r="D108" s="76" t="s">
        <v>1731</v>
      </c>
    </row>
    <row r="109" spans="2:4" ht="16.5" customHeight="1">
      <c r="B109" s="75" t="s">
        <v>1732</v>
      </c>
      <c r="C109" s="75" t="s">
        <v>1596</v>
      </c>
      <c r="D109" s="76" t="s">
        <v>1733</v>
      </c>
    </row>
    <row r="110" spans="2:4" ht="16.5" customHeight="1">
      <c r="B110" s="75" t="s">
        <v>1734</v>
      </c>
      <c r="C110" s="75" t="s">
        <v>1576</v>
      </c>
      <c r="D110" s="76" t="s">
        <v>1735</v>
      </c>
    </row>
    <row r="111" spans="2:4" ht="16.5" customHeight="1">
      <c r="B111" s="75" t="s">
        <v>1736</v>
      </c>
      <c r="C111" s="75" t="s">
        <v>1596</v>
      </c>
      <c r="D111" s="76" t="s">
        <v>1737</v>
      </c>
    </row>
    <row r="112" spans="2:4" ht="16.5" customHeight="1">
      <c r="B112" s="75" t="s">
        <v>1738</v>
      </c>
      <c r="C112" s="75" t="s">
        <v>1583</v>
      </c>
      <c r="D112" s="76" t="s">
        <v>1739</v>
      </c>
    </row>
    <row r="113" spans="2:4" ht="16.5" customHeight="1">
      <c r="B113" s="75" t="s">
        <v>1740</v>
      </c>
      <c r="C113" s="75" t="s">
        <v>1583</v>
      </c>
      <c r="D113" s="76" t="s">
        <v>1741</v>
      </c>
    </row>
    <row r="114" spans="2:4" ht="16.5" customHeight="1">
      <c r="B114" s="75" t="s">
        <v>1742</v>
      </c>
      <c r="C114" s="75" t="s">
        <v>1578</v>
      </c>
      <c r="D114" s="76" t="s">
        <v>1743</v>
      </c>
    </row>
    <row r="115" spans="2:4" ht="16.5" customHeight="1">
      <c r="B115" s="75" t="s">
        <v>1744</v>
      </c>
      <c r="C115" s="75" t="s">
        <v>1596</v>
      </c>
      <c r="D115" s="76" t="s">
        <v>1745</v>
      </c>
    </row>
    <row r="116" spans="2:4" ht="16.5" customHeight="1">
      <c r="B116" s="75" t="s">
        <v>1746</v>
      </c>
      <c r="C116" s="75" t="s">
        <v>1591</v>
      </c>
      <c r="D116" s="76" t="s">
        <v>1747</v>
      </c>
    </row>
    <row r="117" spans="2:4" ht="16.5" customHeight="1">
      <c r="B117" s="75" t="s">
        <v>1748</v>
      </c>
      <c r="C117" s="75" t="s">
        <v>1591</v>
      </c>
      <c r="D117" s="76" t="s">
        <v>1749</v>
      </c>
    </row>
    <row r="118" spans="2:4" ht="16.5" customHeight="1">
      <c r="B118" s="75" t="s">
        <v>1750</v>
      </c>
      <c r="C118" s="75" t="s">
        <v>1591</v>
      </c>
      <c r="D118" s="76" t="s">
        <v>1751</v>
      </c>
    </row>
    <row r="119" spans="2:4" ht="16.5" customHeight="1">
      <c r="B119" s="75" t="s">
        <v>580</v>
      </c>
      <c r="C119" s="75" t="s">
        <v>1583</v>
      </c>
      <c r="D119" s="76" t="s">
        <v>1752</v>
      </c>
    </row>
    <row r="120" spans="2:4" ht="16.5" customHeight="1">
      <c r="B120" s="75" t="s">
        <v>1753</v>
      </c>
      <c r="C120" s="75" t="s">
        <v>1596</v>
      </c>
      <c r="D120" s="76" t="s">
        <v>1754</v>
      </c>
    </row>
    <row r="121" spans="2:4" ht="16.5" customHeight="1">
      <c r="B121" s="75" t="s">
        <v>1755</v>
      </c>
      <c r="C121" s="75" t="s">
        <v>1583</v>
      </c>
      <c r="D121" s="76" t="s">
        <v>1756</v>
      </c>
    </row>
    <row r="122" spans="2:4" ht="16.5" customHeight="1">
      <c r="B122" s="75" t="s">
        <v>1757</v>
      </c>
      <c r="C122" s="75" t="s">
        <v>1583</v>
      </c>
      <c r="D122" s="76" t="s">
        <v>1758</v>
      </c>
    </row>
    <row r="123" spans="2:4" ht="16.5" customHeight="1">
      <c r="B123" s="75" t="s">
        <v>1759</v>
      </c>
      <c r="C123" s="75" t="s">
        <v>1596</v>
      </c>
      <c r="D123" s="76" t="s">
        <v>1760</v>
      </c>
    </row>
    <row r="124" spans="2:4" ht="16.5" customHeight="1">
      <c r="B124" s="75" t="s">
        <v>1761</v>
      </c>
      <c r="C124" s="75" t="s">
        <v>1596</v>
      </c>
      <c r="D124" s="76" t="s">
        <v>1762</v>
      </c>
    </row>
    <row r="125" spans="2:4" ht="16.5" customHeight="1">
      <c r="B125" s="75" t="s">
        <v>1763</v>
      </c>
      <c r="C125" s="75" t="s">
        <v>1596</v>
      </c>
      <c r="D125" s="76" t="s">
        <v>1764</v>
      </c>
    </row>
    <row r="126" spans="2:4" ht="16.5" customHeight="1">
      <c r="B126" s="75" t="s">
        <v>583</v>
      </c>
      <c r="C126" s="75" t="s">
        <v>1583</v>
      </c>
      <c r="D126" s="76" t="s">
        <v>1765</v>
      </c>
    </row>
    <row r="127" spans="2:4" ht="16.5" customHeight="1">
      <c r="B127" s="75" t="s">
        <v>1766</v>
      </c>
      <c r="C127" s="75" t="s">
        <v>1583</v>
      </c>
      <c r="D127" s="76" t="s">
        <v>1767</v>
      </c>
    </row>
    <row r="128" spans="2:4" ht="16.5" customHeight="1">
      <c r="B128" s="75" t="s">
        <v>586</v>
      </c>
      <c r="C128" s="75" t="s">
        <v>1583</v>
      </c>
      <c r="D128" s="76" t="s">
        <v>1768</v>
      </c>
    </row>
    <row r="129" spans="2:4" ht="16.5" customHeight="1">
      <c r="B129" s="75" t="s">
        <v>1769</v>
      </c>
      <c r="C129" s="75" t="s">
        <v>1583</v>
      </c>
      <c r="D129" s="76" t="s">
        <v>1770</v>
      </c>
    </row>
    <row r="130" spans="2:4" ht="16.5" customHeight="1">
      <c r="B130" s="75" t="s">
        <v>588</v>
      </c>
      <c r="C130" s="75" t="s">
        <v>1583</v>
      </c>
      <c r="D130" s="76" t="s">
        <v>1771</v>
      </c>
    </row>
    <row r="131" spans="2:4" ht="16.5" customHeight="1">
      <c r="B131" s="75" t="s">
        <v>1772</v>
      </c>
      <c r="C131" s="75" t="s">
        <v>1583</v>
      </c>
      <c r="D131" s="76" t="s">
        <v>1773</v>
      </c>
    </row>
    <row r="132" spans="2:4" ht="16.5" customHeight="1">
      <c r="B132" s="75" t="s">
        <v>1774</v>
      </c>
      <c r="C132" s="75" t="s">
        <v>1596</v>
      </c>
      <c r="D132" s="76" t="s">
        <v>1775</v>
      </c>
    </row>
    <row r="133" spans="2:4" ht="16.5" customHeight="1">
      <c r="B133" s="75" t="s">
        <v>591</v>
      </c>
      <c r="C133" s="75" t="s">
        <v>1596</v>
      </c>
      <c r="D133" s="76" t="s">
        <v>1776</v>
      </c>
    </row>
    <row r="134" spans="2:4" ht="16.5" customHeight="1">
      <c r="B134" s="75" t="s">
        <v>594</v>
      </c>
      <c r="C134" s="75" t="s">
        <v>1596</v>
      </c>
      <c r="D134" s="76" t="s">
        <v>1777</v>
      </c>
    </row>
    <row r="135" spans="2:4" ht="16.5" customHeight="1">
      <c r="B135" s="75" t="s">
        <v>1778</v>
      </c>
      <c r="C135" s="75" t="s">
        <v>1583</v>
      </c>
      <c r="D135" s="76" t="s">
        <v>1779</v>
      </c>
    </row>
    <row r="136" spans="2:4" ht="16.5" customHeight="1">
      <c r="B136" s="75" t="s">
        <v>597</v>
      </c>
      <c r="C136" s="75" t="s">
        <v>1583</v>
      </c>
      <c r="D136" s="76" t="s">
        <v>1780</v>
      </c>
    </row>
    <row r="137" spans="2:4" ht="16.5" customHeight="1">
      <c r="B137" s="75" t="s">
        <v>599</v>
      </c>
      <c r="C137" s="75" t="s">
        <v>1583</v>
      </c>
      <c r="D137" s="76" t="s">
        <v>1781</v>
      </c>
    </row>
    <row r="138" spans="2:4" ht="16.5" customHeight="1">
      <c r="B138" s="75" t="s">
        <v>1782</v>
      </c>
      <c r="C138" s="75" t="s">
        <v>1583</v>
      </c>
      <c r="D138" s="76" t="s">
        <v>1783</v>
      </c>
    </row>
    <row r="139" spans="2:4" ht="16.5" customHeight="1">
      <c r="B139" s="75" t="s">
        <v>1784</v>
      </c>
      <c r="C139" s="75" t="s">
        <v>1583</v>
      </c>
      <c r="D139" s="76" t="s">
        <v>1785</v>
      </c>
    </row>
    <row r="140" spans="2:4" ht="16.5" customHeight="1">
      <c r="B140" s="75" t="s">
        <v>1786</v>
      </c>
      <c r="C140" s="75" t="s">
        <v>1596</v>
      </c>
      <c r="D140" s="76" t="s">
        <v>1787</v>
      </c>
    </row>
    <row r="141" spans="2:4" ht="16.5" customHeight="1">
      <c r="B141" s="75" t="s">
        <v>1788</v>
      </c>
      <c r="C141" s="75" t="s">
        <v>1583</v>
      </c>
      <c r="D141" s="76" t="s">
        <v>1789</v>
      </c>
    </row>
    <row r="142" spans="2:4" ht="16.5" customHeight="1">
      <c r="B142" s="75" t="s">
        <v>1790</v>
      </c>
      <c r="C142" s="75" t="s">
        <v>1583</v>
      </c>
      <c r="D142" s="76" t="s">
        <v>1791</v>
      </c>
    </row>
    <row r="143" spans="2:4" ht="16.5" customHeight="1">
      <c r="B143" s="75" t="s">
        <v>601</v>
      </c>
      <c r="C143" s="75" t="s">
        <v>1583</v>
      </c>
      <c r="D143" s="76" t="s">
        <v>1792</v>
      </c>
    </row>
    <row r="144" spans="2:4" ht="16.5" customHeight="1">
      <c r="B144" s="75" t="s">
        <v>1793</v>
      </c>
      <c r="C144" s="75" t="s">
        <v>1583</v>
      </c>
      <c r="D144" s="76" t="s">
        <v>1794</v>
      </c>
    </row>
    <row r="145" spans="2:4" ht="16.5" customHeight="1">
      <c r="B145" s="75" t="s">
        <v>1795</v>
      </c>
      <c r="C145" s="75" t="s">
        <v>1583</v>
      </c>
      <c r="D145" s="76" t="s">
        <v>1796</v>
      </c>
    </row>
    <row r="146" spans="2:4" ht="16.5" customHeight="1">
      <c r="B146" s="75" t="s">
        <v>1797</v>
      </c>
      <c r="C146" s="75" t="s">
        <v>1583</v>
      </c>
      <c r="D146" s="76" t="s">
        <v>1798</v>
      </c>
    </row>
    <row r="147" spans="2:4" ht="16.5" customHeight="1">
      <c r="B147" s="75" t="s">
        <v>1799</v>
      </c>
      <c r="C147" s="75" t="s">
        <v>1596</v>
      </c>
      <c r="D147" s="76" t="s">
        <v>1800</v>
      </c>
    </row>
    <row r="148" spans="2:4" ht="16.5" customHeight="1">
      <c r="B148" s="75" t="s">
        <v>604</v>
      </c>
      <c r="C148" s="75" t="s">
        <v>1583</v>
      </c>
      <c r="D148" s="76" t="s">
        <v>1801</v>
      </c>
    </row>
    <row r="149" spans="2:4" ht="16.5" customHeight="1">
      <c r="B149" s="75" t="s">
        <v>607</v>
      </c>
      <c r="C149" s="75" t="s">
        <v>1583</v>
      </c>
      <c r="D149" s="76" t="s">
        <v>1802</v>
      </c>
    </row>
    <row r="150" spans="2:4" ht="16.5" customHeight="1">
      <c r="B150" s="75" t="s">
        <v>610</v>
      </c>
      <c r="C150" s="75" t="s">
        <v>1583</v>
      </c>
      <c r="D150" s="76" t="s">
        <v>1803</v>
      </c>
    </row>
    <row r="151" spans="2:4" ht="16.5" customHeight="1">
      <c r="B151" s="75" t="s">
        <v>1804</v>
      </c>
      <c r="C151" s="75" t="s">
        <v>1583</v>
      </c>
      <c r="D151" s="76" t="s">
        <v>1805</v>
      </c>
    </row>
    <row r="152" spans="2:4" ht="16.5" customHeight="1">
      <c r="B152" s="75" t="s">
        <v>1806</v>
      </c>
      <c r="C152" s="75" t="s">
        <v>1583</v>
      </c>
      <c r="D152" s="76" t="s">
        <v>1807</v>
      </c>
    </row>
    <row r="153" spans="2:4" ht="16.5" customHeight="1">
      <c r="B153" s="75" t="s">
        <v>1808</v>
      </c>
      <c r="C153" s="75" t="s">
        <v>1583</v>
      </c>
      <c r="D153" s="76" t="s">
        <v>1809</v>
      </c>
    </row>
    <row r="154" spans="2:4" ht="16.5" customHeight="1">
      <c r="B154" s="75" t="s">
        <v>1810</v>
      </c>
      <c r="C154" s="75" t="s">
        <v>1583</v>
      </c>
      <c r="D154" s="76" t="s">
        <v>1811</v>
      </c>
    </row>
    <row r="155" spans="2:4" ht="16.5" customHeight="1">
      <c r="B155" s="75" t="s">
        <v>613</v>
      </c>
      <c r="C155" s="75" t="s">
        <v>1583</v>
      </c>
      <c r="D155" s="76" t="s">
        <v>1812</v>
      </c>
    </row>
    <row r="156" spans="2:4" ht="16.5" customHeight="1">
      <c r="B156" s="75" t="s">
        <v>1813</v>
      </c>
      <c r="C156" s="75" t="s">
        <v>1583</v>
      </c>
      <c r="D156" s="76" t="s">
        <v>1814</v>
      </c>
    </row>
    <row r="157" spans="2:4" ht="16.5" customHeight="1">
      <c r="B157" s="75" t="s">
        <v>1815</v>
      </c>
      <c r="C157" s="75" t="s">
        <v>1596</v>
      </c>
      <c r="D157" s="76" t="s">
        <v>1816</v>
      </c>
    </row>
    <row r="158" spans="2:4" ht="16.5" customHeight="1">
      <c r="B158" s="75" t="s">
        <v>1817</v>
      </c>
      <c r="C158" s="75" t="s">
        <v>1583</v>
      </c>
      <c r="D158" s="76" t="s">
        <v>1818</v>
      </c>
    </row>
    <row r="159" spans="2:4" ht="16.5" customHeight="1">
      <c r="B159" s="75" t="s">
        <v>616</v>
      </c>
      <c r="C159" s="75" t="s">
        <v>1583</v>
      </c>
      <c r="D159" s="76" t="s">
        <v>1819</v>
      </c>
    </row>
    <row r="160" spans="2:4" ht="16.5" customHeight="1">
      <c r="B160" s="75" t="s">
        <v>1820</v>
      </c>
      <c r="C160" s="75" t="s">
        <v>1583</v>
      </c>
      <c r="D160" s="76" t="s">
        <v>1821</v>
      </c>
    </row>
    <row r="161" spans="2:4" ht="16.5" customHeight="1">
      <c r="B161" s="75" t="s">
        <v>619</v>
      </c>
      <c r="C161" s="75" t="s">
        <v>1583</v>
      </c>
      <c r="D161" s="76" t="s">
        <v>1822</v>
      </c>
    </row>
    <row r="162" spans="2:4" ht="16.5" customHeight="1">
      <c r="B162" s="75" t="s">
        <v>1823</v>
      </c>
      <c r="C162" s="75" t="s">
        <v>1583</v>
      </c>
      <c r="D162" s="76" t="s">
        <v>1824</v>
      </c>
    </row>
    <row r="163" spans="2:4" ht="16.5" customHeight="1">
      <c r="B163" s="75" t="s">
        <v>622</v>
      </c>
      <c r="C163" s="75" t="s">
        <v>1583</v>
      </c>
      <c r="D163" s="76" t="s">
        <v>1825</v>
      </c>
    </row>
    <row r="164" spans="2:4" ht="16.5" customHeight="1">
      <c r="B164" s="75" t="s">
        <v>1826</v>
      </c>
      <c r="C164" s="75" t="s">
        <v>1583</v>
      </c>
      <c r="D164" s="76" t="s">
        <v>1827</v>
      </c>
    </row>
    <row r="165" spans="2:4" ht="16.5" customHeight="1">
      <c r="B165" s="75" t="s">
        <v>625</v>
      </c>
      <c r="C165" s="75" t="s">
        <v>1583</v>
      </c>
      <c r="D165" s="76" t="s">
        <v>1828</v>
      </c>
    </row>
    <row r="166" spans="2:4" ht="16.5" customHeight="1">
      <c r="B166" s="75" t="s">
        <v>1829</v>
      </c>
      <c r="C166" s="75" t="s">
        <v>1583</v>
      </c>
      <c r="D166" s="76" t="s">
        <v>1830</v>
      </c>
    </row>
    <row r="167" spans="2:4" ht="16.5" customHeight="1">
      <c r="B167" s="75" t="s">
        <v>1831</v>
      </c>
      <c r="C167" s="75" t="s">
        <v>1583</v>
      </c>
      <c r="D167" s="76" t="s">
        <v>1832</v>
      </c>
    </row>
    <row r="168" spans="2:4" ht="16.5" customHeight="1">
      <c r="B168" s="75" t="s">
        <v>1833</v>
      </c>
      <c r="C168" s="75" t="s">
        <v>1583</v>
      </c>
      <c r="D168" s="76" t="s">
        <v>1834</v>
      </c>
    </row>
    <row r="169" spans="2:4" ht="16.5" customHeight="1">
      <c r="B169" s="75" t="s">
        <v>628</v>
      </c>
      <c r="C169" s="75" t="s">
        <v>1583</v>
      </c>
      <c r="D169" s="76" t="s">
        <v>1835</v>
      </c>
    </row>
    <row r="170" spans="2:4" ht="16.5" customHeight="1">
      <c r="B170" s="75" t="s">
        <v>1836</v>
      </c>
      <c r="C170" s="75" t="s">
        <v>1583</v>
      </c>
      <c r="D170" s="76" t="s">
        <v>1837</v>
      </c>
    </row>
    <row r="171" spans="2:4" ht="16.5" customHeight="1">
      <c r="B171" s="75" t="s">
        <v>631</v>
      </c>
      <c r="C171" s="75" t="s">
        <v>1583</v>
      </c>
      <c r="D171" s="76" t="s">
        <v>1838</v>
      </c>
    </row>
    <row r="172" spans="2:4" ht="16.5" customHeight="1">
      <c r="B172" s="75" t="s">
        <v>1839</v>
      </c>
      <c r="C172" s="75" t="s">
        <v>1583</v>
      </c>
      <c r="D172" s="76" t="s">
        <v>1840</v>
      </c>
    </row>
    <row r="173" spans="2:4" ht="16.5" customHeight="1">
      <c r="B173" s="75" t="s">
        <v>635</v>
      </c>
      <c r="C173" s="75" t="s">
        <v>1583</v>
      </c>
      <c r="D173" s="76" t="s">
        <v>1841</v>
      </c>
    </row>
    <row r="174" spans="2:4" ht="16.5" customHeight="1">
      <c r="B174" s="75" t="s">
        <v>1842</v>
      </c>
      <c r="C174" s="75" t="s">
        <v>1583</v>
      </c>
      <c r="D174" s="76" t="s">
        <v>1843</v>
      </c>
    </row>
    <row r="175" spans="2:4" ht="16.5" customHeight="1">
      <c r="B175" s="75" t="s">
        <v>1844</v>
      </c>
      <c r="C175" s="75" t="s">
        <v>1583</v>
      </c>
      <c r="D175" s="76" t="s">
        <v>1845</v>
      </c>
    </row>
    <row r="176" spans="2:4" ht="16.5" customHeight="1">
      <c r="B176" s="75" t="s">
        <v>1846</v>
      </c>
      <c r="C176" s="75" t="s">
        <v>1583</v>
      </c>
      <c r="D176" s="76" t="s">
        <v>1847</v>
      </c>
    </row>
    <row r="177" spans="2:4" ht="16.5" customHeight="1">
      <c r="B177" s="75" t="s">
        <v>638</v>
      </c>
      <c r="C177" s="75" t="s">
        <v>1583</v>
      </c>
      <c r="D177" s="76" t="s">
        <v>1848</v>
      </c>
    </row>
    <row r="178" spans="2:4" ht="16.5" customHeight="1">
      <c r="B178" s="75" t="s">
        <v>1849</v>
      </c>
      <c r="C178" s="75" t="s">
        <v>1583</v>
      </c>
      <c r="D178" s="76" t="s">
        <v>1850</v>
      </c>
    </row>
    <row r="179" spans="2:4" ht="16.5" customHeight="1">
      <c r="B179" s="75" t="s">
        <v>1851</v>
      </c>
      <c r="C179" s="75" t="s">
        <v>1583</v>
      </c>
      <c r="D179" s="76" t="s">
        <v>1852</v>
      </c>
    </row>
    <row r="180" spans="2:4" ht="16.5" customHeight="1">
      <c r="B180" s="75" t="s">
        <v>641</v>
      </c>
      <c r="C180" s="75" t="s">
        <v>1583</v>
      </c>
      <c r="D180" s="76" t="s">
        <v>1853</v>
      </c>
    </row>
    <row r="181" spans="2:4" ht="16.5" customHeight="1">
      <c r="B181" s="75" t="s">
        <v>1854</v>
      </c>
      <c r="C181" s="75" t="s">
        <v>1583</v>
      </c>
      <c r="D181" s="76" t="s">
        <v>1855</v>
      </c>
    </row>
    <row r="182" spans="2:4" ht="16.5" customHeight="1">
      <c r="B182" s="75" t="s">
        <v>645</v>
      </c>
      <c r="C182" s="75" t="s">
        <v>1583</v>
      </c>
      <c r="D182" s="76" t="s">
        <v>1856</v>
      </c>
    </row>
    <row r="183" spans="2:4" ht="16.5" customHeight="1">
      <c r="B183" s="75" t="s">
        <v>648</v>
      </c>
      <c r="C183" s="75" t="s">
        <v>1583</v>
      </c>
      <c r="D183" s="76" t="s">
        <v>1857</v>
      </c>
    </row>
    <row r="184" spans="2:4" ht="16.5" customHeight="1">
      <c r="B184" s="75" t="s">
        <v>1858</v>
      </c>
      <c r="C184" s="75" t="s">
        <v>1596</v>
      </c>
      <c r="D184" s="76" t="s">
        <v>1859</v>
      </c>
    </row>
    <row r="185" spans="2:4" ht="16.5" customHeight="1">
      <c r="B185" s="75" t="s">
        <v>651</v>
      </c>
      <c r="C185" s="75" t="s">
        <v>1583</v>
      </c>
      <c r="D185" s="76" t="s">
        <v>1860</v>
      </c>
    </row>
    <row r="186" spans="2:4" ht="16.5" customHeight="1">
      <c r="B186" s="75" t="s">
        <v>1861</v>
      </c>
      <c r="C186" s="75" t="s">
        <v>1596</v>
      </c>
      <c r="D186" s="76" t="s">
        <v>1862</v>
      </c>
    </row>
    <row r="187" spans="2:4" ht="16.5" customHeight="1">
      <c r="B187" s="75" t="s">
        <v>1863</v>
      </c>
      <c r="C187" s="75" t="s">
        <v>1596</v>
      </c>
      <c r="D187" s="76" t="s">
        <v>1864</v>
      </c>
    </row>
    <row r="188" spans="2:4" ht="16.5" customHeight="1">
      <c r="B188" s="75" t="s">
        <v>1865</v>
      </c>
      <c r="C188" s="75" t="s">
        <v>1583</v>
      </c>
      <c r="D188" s="76" t="s">
        <v>1866</v>
      </c>
    </row>
    <row r="189" spans="2:4" ht="16.5" customHeight="1">
      <c r="B189" s="75" t="s">
        <v>660</v>
      </c>
      <c r="C189" s="75" t="s">
        <v>1596</v>
      </c>
      <c r="D189" s="76" t="s">
        <v>1867</v>
      </c>
    </row>
    <row r="190" spans="2:4" ht="16.5" customHeight="1">
      <c r="B190" s="75" t="s">
        <v>1868</v>
      </c>
      <c r="C190" s="75" t="s">
        <v>1596</v>
      </c>
      <c r="D190" s="76" t="s">
        <v>1869</v>
      </c>
    </row>
    <row r="191" spans="2:4" ht="16.5" customHeight="1">
      <c r="B191" s="75" t="s">
        <v>1870</v>
      </c>
      <c r="C191" s="75" t="s">
        <v>1583</v>
      </c>
      <c r="D191" s="76" t="s">
        <v>1871</v>
      </c>
    </row>
    <row r="192" spans="2:4" ht="16.5" customHeight="1">
      <c r="B192" s="75" t="s">
        <v>663</v>
      </c>
      <c r="C192" s="75" t="s">
        <v>1583</v>
      </c>
      <c r="D192" s="76" t="s">
        <v>1872</v>
      </c>
    </row>
    <row r="193" spans="2:4" ht="16.5" customHeight="1">
      <c r="B193" s="75" t="s">
        <v>666</v>
      </c>
      <c r="C193" s="75" t="s">
        <v>1583</v>
      </c>
      <c r="D193" s="76" t="s">
        <v>1873</v>
      </c>
    </row>
    <row r="194" spans="2:4" ht="16.5" customHeight="1">
      <c r="B194" s="75" t="s">
        <v>1874</v>
      </c>
      <c r="C194" s="75" t="s">
        <v>1583</v>
      </c>
      <c r="D194" s="76" t="s">
        <v>1875</v>
      </c>
    </row>
    <row r="195" spans="2:4" ht="16.5" customHeight="1">
      <c r="B195" s="75" t="s">
        <v>671</v>
      </c>
      <c r="C195" s="75" t="s">
        <v>1583</v>
      </c>
      <c r="D195" s="76" t="s">
        <v>1876</v>
      </c>
    </row>
    <row r="196" spans="2:4" ht="16.5" customHeight="1">
      <c r="B196" s="75" t="s">
        <v>673</v>
      </c>
      <c r="C196" s="75" t="s">
        <v>1583</v>
      </c>
      <c r="D196" s="76" t="s">
        <v>1877</v>
      </c>
    </row>
    <row r="197" spans="2:4" ht="16.5" customHeight="1">
      <c r="B197" s="75" t="s">
        <v>1878</v>
      </c>
      <c r="C197" s="75" t="s">
        <v>1583</v>
      </c>
      <c r="D197" s="76" t="s">
        <v>1879</v>
      </c>
    </row>
    <row r="198" spans="2:4" ht="16.5" customHeight="1">
      <c r="B198" s="75" t="s">
        <v>676</v>
      </c>
      <c r="C198" s="75" t="s">
        <v>1583</v>
      </c>
      <c r="D198" s="76" t="s">
        <v>1880</v>
      </c>
    </row>
    <row r="199" spans="2:4" ht="16.5" customHeight="1">
      <c r="B199" s="75" t="s">
        <v>1881</v>
      </c>
      <c r="C199" s="75" t="s">
        <v>1583</v>
      </c>
      <c r="D199" s="76" t="s">
        <v>1882</v>
      </c>
    </row>
    <row r="200" spans="2:4" ht="16.5" customHeight="1">
      <c r="B200" s="75" t="s">
        <v>1883</v>
      </c>
      <c r="C200" s="75" t="s">
        <v>1583</v>
      </c>
      <c r="D200" s="76" t="s">
        <v>1884</v>
      </c>
    </row>
    <row r="201" spans="2:4" ht="16.5" customHeight="1">
      <c r="B201" s="75" t="s">
        <v>679</v>
      </c>
      <c r="C201" s="75" t="s">
        <v>1583</v>
      </c>
      <c r="D201" s="76" t="s">
        <v>1885</v>
      </c>
    </row>
    <row r="202" spans="2:4" ht="16.5" customHeight="1">
      <c r="B202" s="75" t="s">
        <v>684</v>
      </c>
      <c r="C202" s="75" t="s">
        <v>1583</v>
      </c>
      <c r="D202" s="76" t="s">
        <v>1886</v>
      </c>
    </row>
    <row r="203" spans="2:4" ht="16.5" customHeight="1">
      <c r="B203" s="75" t="s">
        <v>687</v>
      </c>
      <c r="C203" s="75" t="s">
        <v>1583</v>
      </c>
      <c r="D203" s="76" t="s">
        <v>1887</v>
      </c>
    </row>
    <row r="204" spans="2:4" ht="16.5" customHeight="1">
      <c r="B204" s="75" t="s">
        <v>1888</v>
      </c>
      <c r="C204" s="75" t="s">
        <v>1583</v>
      </c>
      <c r="D204" s="76" t="s">
        <v>1889</v>
      </c>
    </row>
    <row r="205" spans="2:4" ht="16.5" customHeight="1">
      <c r="B205" s="75" t="s">
        <v>690</v>
      </c>
      <c r="C205" s="75" t="s">
        <v>1583</v>
      </c>
      <c r="D205" s="76" t="s">
        <v>1890</v>
      </c>
    </row>
    <row r="206" spans="2:4" ht="16.5" customHeight="1">
      <c r="B206" s="75" t="s">
        <v>1891</v>
      </c>
      <c r="C206" s="75" t="s">
        <v>1583</v>
      </c>
      <c r="D206" s="76" t="s">
        <v>1892</v>
      </c>
    </row>
    <row r="207" spans="2:4" ht="16.5" customHeight="1">
      <c r="B207" s="75" t="s">
        <v>1893</v>
      </c>
      <c r="C207" s="75" t="s">
        <v>1583</v>
      </c>
      <c r="D207" s="76" t="s">
        <v>1894</v>
      </c>
    </row>
    <row r="208" spans="2:4" ht="16.5" customHeight="1">
      <c r="B208" s="75" t="s">
        <v>693</v>
      </c>
      <c r="C208" s="75" t="s">
        <v>1583</v>
      </c>
      <c r="D208" s="76" t="s">
        <v>1895</v>
      </c>
    </row>
    <row r="209" spans="2:4" ht="16.5" customHeight="1">
      <c r="B209" s="75" t="s">
        <v>1896</v>
      </c>
      <c r="C209" s="75" t="s">
        <v>1583</v>
      </c>
      <c r="D209" s="76" t="s">
        <v>1897</v>
      </c>
    </row>
    <row r="210" spans="2:4" ht="16.5" customHeight="1">
      <c r="B210" s="75" t="s">
        <v>654</v>
      </c>
      <c r="C210" s="75" t="s">
        <v>1583</v>
      </c>
      <c r="D210" s="76" t="s">
        <v>1662</v>
      </c>
    </row>
    <row r="211" spans="2:4" ht="16.5" customHeight="1">
      <c r="B211" s="75" t="s">
        <v>657</v>
      </c>
      <c r="C211" s="75" t="s">
        <v>1596</v>
      </c>
      <c r="D211" s="76" t="s">
        <v>1898</v>
      </c>
    </row>
    <row r="212" spans="2:4" ht="16.5" customHeight="1">
      <c r="B212" s="75" t="s">
        <v>1899</v>
      </c>
      <c r="C212" s="75" t="s">
        <v>1583</v>
      </c>
      <c r="D212" s="76" t="s">
        <v>1900</v>
      </c>
    </row>
    <row r="213" spans="2:4" ht="16.5" customHeight="1">
      <c r="B213" s="75" t="s">
        <v>1901</v>
      </c>
      <c r="C213" s="75" t="s">
        <v>1583</v>
      </c>
      <c r="D213" s="76" t="s">
        <v>1902</v>
      </c>
    </row>
    <row r="214" spans="2:4" ht="16.5" customHeight="1">
      <c r="B214" s="75" t="s">
        <v>669</v>
      </c>
      <c r="C214" s="75" t="s">
        <v>1583</v>
      </c>
      <c r="D214" s="76" t="s">
        <v>1903</v>
      </c>
    </row>
    <row r="215" spans="2:4" ht="16.5" customHeight="1">
      <c r="B215" s="75" t="s">
        <v>1904</v>
      </c>
      <c r="C215" s="75" t="s">
        <v>1583</v>
      </c>
      <c r="D215" s="76" t="s">
        <v>1905</v>
      </c>
    </row>
    <row r="216" spans="2:4" ht="16.5" customHeight="1">
      <c r="B216" s="75" t="s">
        <v>682</v>
      </c>
      <c r="C216" s="75" t="s">
        <v>1583</v>
      </c>
      <c r="D216" s="76" t="s">
        <v>1906</v>
      </c>
    </row>
    <row r="217" spans="2:4" ht="16.5" customHeight="1">
      <c r="B217" s="75" t="s">
        <v>1907</v>
      </c>
      <c r="C217" s="75" t="s">
        <v>1583</v>
      </c>
      <c r="D217" s="76" t="s">
        <v>1908</v>
      </c>
    </row>
    <row r="218" spans="2:4" ht="16.5" customHeight="1">
      <c r="B218" s="75" t="s">
        <v>696</v>
      </c>
      <c r="C218" s="75" t="s">
        <v>1596</v>
      </c>
      <c r="D218" s="76" t="s">
        <v>1909</v>
      </c>
    </row>
    <row r="219" spans="2:4" ht="16.5" customHeight="1">
      <c r="B219" s="75" t="s">
        <v>1910</v>
      </c>
      <c r="C219" s="75" t="s">
        <v>1583</v>
      </c>
      <c r="D219" s="76" t="s">
        <v>1911</v>
      </c>
    </row>
    <row r="220" spans="2:4" ht="16.5" customHeight="1">
      <c r="B220" s="75" t="s">
        <v>1912</v>
      </c>
      <c r="C220" s="75" t="s">
        <v>1596</v>
      </c>
      <c r="D220" s="76" t="s">
        <v>1862</v>
      </c>
    </row>
    <row r="221" spans="2:4" ht="16.5" customHeight="1">
      <c r="B221" s="75" t="s">
        <v>699</v>
      </c>
      <c r="C221" s="75" t="s">
        <v>1591</v>
      </c>
      <c r="D221" s="76" t="s">
        <v>1913</v>
      </c>
    </row>
    <row r="222" spans="2:4" ht="16.5" customHeight="1">
      <c r="B222" s="75" t="s">
        <v>702</v>
      </c>
      <c r="C222" s="75" t="s">
        <v>1591</v>
      </c>
      <c r="D222" s="76" t="s">
        <v>1914</v>
      </c>
    </row>
    <row r="223" spans="2:4" ht="16.5" customHeight="1">
      <c r="B223" s="75" t="s">
        <v>1915</v>
      </c>
      <c r="C223" s="75" t="s">
        <v>1591</v>
      </c>
      <c r="D223" s="76" t="s">
        <v>1916</v>
      </c>
    </row>
    <row r="224" spans="2:4" ht="16.5" customHeight="1">
      <c r="B224" s="75" t="s">
        <v>1917</v>
      </c>
      <c r="C224" s="75" t="s">
        <v>1591</v>
      </c>
      <c r="D224" s="76" t="s">
        <v>1918</v>
      </c>
    </row>
    <row r="225" spans="2:4" ht="16.5" customHeight="1">
      <c r="B225" s="75" t="s">
        <v>1919</v>
      </c>
      <c r="C225" s="75" t="s">
        <v>1591</v>
      </c>
      <c r="D225" s="76" t="s">
        <v>1920</v>
      </c>
    </row>
    <row r="226" spans="2:4" ht="16.5" customHeight="1">
      <c r="B226" s="75" t="s">
        <v>705</v>
      </c>
      <c r="C226" s="75" t="s">
        <v>1591</v>
      </c>
      <c r="D226" s="76" t="s">
        <v>1921</v>
      </c>
    </row>
    <row r="227" spans="2:4" ht="16.5" customHeight="1">
      <c r="B227" s="75" t="s">
        <v>1922</v>
      </c>
      <c r="C227" s="75" t="s">
        <v>1591</v>
      </c>
      <c r="D227" s="76" t="s">
        <v>1923</v>
      </c>
    </row>
    <row r="228" spans="2:4" ht="16.5" customHeight="1">
      <c r="B228" s="75" t="s">
        <v>708</v>
      </c>
      <c r="C228" s="75" t="s">
        <v>1591</v>
      </c>
      <c r="D228" s="76" t="s">
        <v>1924</v>
      </c>
    </row>
    <row r="229" spans="2:4" ht="16.5" customHeight="1">
      <c r="B229" s="75" t="s">
        <v>712</v>
      </c>
      <c r="C229" s="75" t="s">
        <v>1591</v>
      </c>
      <c r="D229" s="76" t="s">
        <v>1925</v>
      </c>
    </row>
    <row r="230" spans="2:4" ht="16.5" customHeight="1">
      <c r="B230" s="75" t="s">
        <v>1926</v>
      </c>
      <c r="C230" s="75" t="s">
        <v>1591</v>
      </c>
      <c r="D230" s="76" t="s">
        <v>1927</v>
      </c>
    </row>
    <row r="231" spans="2:4" ht="16.5" customHeight="1">
      <c r="B231" s="75" t="s">
        <v>1928</v>
      </c>
      <c r="C231" s="75" t="s">
        <v>1591</v>
      </c>
      <c r="D231" s="76" t="s">
        <v>1929</v>
      </c>
    </row>
    <row r="232" spans="2:4" ht="16.5" customHeight="1">
      <c r="B232" s="75" t="s">
        <v>716</v>
      </c>
      <c r="C232" s="75" t="s">
        <v>1591</v>
      </c>
      <c r="D232" s="76" t="s">
        <v>1930</v>
      </c>
    </row>
    <row r="233" spans="2:4" ht="16.5" customHeight="1">
      <c r="B233" s="75" t="s">
        <v>1931</v>
      </c>
      <c r="C233" s="75" t="s">
        <v>1591</v>
      </c>
      <c r="D233" s="76" t="s">
        <v>1932</v>
      </c>
    </row>
    <row r="234" spans="2:4" ht="16.5" customHeight="1">
      <c r="B234" s="75" t="s">
        <v>1933</v>
      </c>
      <c r="C234" s="75" t="s">
        <v>1591</v>
      </c>
      <c r="D234" s="76" t="s">
        <v>1934</v>
      </c>
    </row>
    <row r="235" spans="2:4" ht="16.5" customHeight="1">
      <c r="B235" s="75" t="s">
        <v>1935</v>
      </c>
      <c r="C235" s="75" t="s">
        <v>1591</v>
      </c>
      <c r="D235" s="76" t="s">
        <v>1936</v>
      </c>
    </row>
    <row r="236" spans="2:4" ht="16.5" customHeight="1">
      <c r="B236" s="75" t="s">
        <v>1937</v>
      </c>
      <c r="C236" s="75" t="s">
        <v>1591</v>
      </c>
      <c r="D236" s="76" t="s">
        <v>1938</v>
      </c>
    </row>
    <row r="237" spans="2:4" ht="16.5" customHeight="1">
      <c r="B237" s="75" t="s">
        <v>719</v>
      </c>
      <c r="C237" s="75" t="s">
        <v>1591</v>
      </c>
      <c r="D237" s="76" t="s">
        <v>1939</v>
      </c>
    </row>
    <row r="238" spans="2:4" ht="16.5" customHeight="1">
      <c r="B238" s="75" t="s">
        <v>1940</v>
      </c>
      <c r="C238" s="75" t="s">
        <v>1591</v>
      </c>
      <c r="D238" s="76" t="s">
        <v>1941</v>
      </c>
    </row>
    <row r="239" spans="2:4" ht="16.5" customHeight="1">
      <c r="B239" s="75" t="s">
        <v>723</v>
      </c>
      <c r="C239" s="75" t="s">
        <v>1591</v>
      </c>
      <c r="D239" s="76" t="s">
        <v>1942</v>
      </c>
    </row>
    <row r="240" spans="2:4" ht="16.5" customHeight="1">
      <c r="B240" s="75" t="s">
        <v>726</v>
      </c>
      <c r="C240" s="75" t="s">
        <v>1591</v>
      </c>
      <c r="D240" s="76" t="s">
        <v>1943</v>
      </c>
    </row>
    <row r="241" spans="2:4" ht="16.5" customHeight="1">
      <c r="B241" s="75" t="s">
        <v>1944</v>
      </c>
      <c r="C241" s="75" t="s">
        <v>1591</v>
      </c>
      <c r="D241" s="76" t="s">
        <v>1945</v>
      </c>
    </row>
    <row r="242" spans="2:4" ht="16.5" customHeight="1">
      <c r="B242" s="75" t="s">
        <v>729</v>
      </c>
      <c r="C242" s="75" t="s">
        <v>1591</v>
      </c>
      <c r="D242" s="76" t="s">
        <v>1946</v>
      </c>
    </row>
    <row r="243" spans="2:4" ht="16.5" customHeight="1">
      <c r="B243" s="75" t="s">
        <v>732</v>
      </c>
      <c r="C243" s="75" t="s">
        <v>1591</v>
      </c>
      <c r="D243" s="76" t="s">
        <v>1947</v>
      </c>
    </row>
    <row r="244" spans="2:4" ht="16.5" customHeight="1">
      <c r="B244" s="75" t="s">
        <v>1948</v>
      </c>
      <c r="C244" s="75" t="s">
        <v>1591</v>
      </c>
      <c r="D244" s="76" t="s">
        <v>1949</v>
      </c>
    </row>
    <row r="245" spans="2:4" ht="16.5" customHeight="1">
      <c r="B245" s="75" t="s">
        <v>735</v>
      </c>
      <c r="C245" s="75" t="s">
        <v>1591</v>
      </c>
      <c r="D245" s="76" t="s">
        <v>1950</v>
      </c>
    </row>
    <row r="246" spans="2:4" ht="16.5" customHeight="1">
      <c r="B246" s="75" t="s">
        <v>1951</v>
      </c>
      <c r="C246" s="75" t="s">
        <v>1591</v>
      </c>
      <c r="D246" s="76" t="s">
        <v>1952</v>
      </c>
    </row>
    <row r="247" spans="2:4" ht="16.5" customHeight="1">
      <c r="B247" s="75" t="s">
        <v>1953</v>
      </c>
      <c r="C247" s="75" t="s">
        <v>1591</v>
      </c>
      <c r="D247" s="76" t="s">
        <v>1954</v>
      </c>
    </row>
    <row r="248" spans="2:4" ht="16.5" customHeight="1">
      <c r="B248" s="75" t="s">
        <v>1955</v>
      </c>
      <c r="C248" s="75" t="s">
        <v>1591</v>
      </c>
      <c r="D248" s="76" t="s">
        <v>1956</v>
      </c>
    </row>
    <row r="249" spans="2:4" ht="16.5" customHeight="1">
      <c r="B249" s="75" t="s">
        <v>1957</v>
      </c>
      <c r="C249" s="75" t="s">
        <v>1591</v>
      </c>
      <c r="D249" s="76" t="s">
        <v>1958</v>
      </c>
    </row>
    <row r="250" spans="2:4" ht="16.5" customHeight="1">
      <c r="B250" s="75" t="s">
        <v>1959</v>
      </c>
      <c r="C250" s="75" t="s">
        <v>1591</v>
      </c>
      <c r="D250" s="76" t="s">
        <v>1960</v>
      </c>
    </row>
    <row r="251" spans="2:4" ht="16.5" customHeight="1">
      <c r="B251" s="75" t="s">
        <v>1961</v>
      </c>
      <c r="C251" s="75" t="s">
        <v>1591</v>
      </c>
      <c r="D251" s="76" t="s">
        <v>1962</v>
      </c>
    </row>
    <row r="252" spans="2:4" ht="16.5" customHeight="1">
      <c r="B252" s="75" t="s">
        <v>1963</v>
      </c>
      <c r="C252" s="75" t="s">
        <v>1591</v>
      </c>
      <c r="D252" s="76" t="s">
        <v>1964</v>
      </c>
    </row>
    <row r="253" spans="2:4" ht="16.5" customHeight="1">
      <c r="B253" s="75" t="s">
        <v>738</v>
      </c>
      <c r="C253" s="75" t="s">
        <v>1591</v>
      </c>
      <c r="D253" s="76" t="s">
        <v>1965</v>
      </c>
    </row>
    <row r="254" spans="2:4" ht="16.5" customHeight="1">
      <c r="B254" s="75" t="s">
        <v>1966</v>
      </c>
      <c r="C254" s="75" t="s">
        <v>1591</v>
      </c>
      <c r="D254" s="76" t="s">
        <v>1967</v>
      </c>
    </row>
    <row r="255" spans="2:4" ht="16.5" customHeight="1">
      <c r="B255" s="75" t="s">
        <v>744</v>
      </c>
      <c r="C255" s="75" t="s">
        <v>1591</v>
      </c>
      <c r="D255" s="76" t="s">
        <v>1968</v>
      </c>
    </row>
    <row r="256" spans="2:4" ht="16.5" customHeight="1">
      <c r="B256" s="75" t="s">
        <v>1969</v>
      </c>
      <c r="C256" s="75" t="s">
        <v>1591</v>
      </c>
      <c r="D256" s="76" t="s">
        <v>1970</v>
      </c>
    </row>
    <row r="257" spans="2:4" ht="16.5" customHeight="1">
      <c r="B257" s="75" t="s">
        <v>747</v>
      </c>
      <c r="C257" s="75" t="s">
        <v>1591</v>
      </c>
      <c r="D257" s="76" t="s">
        <v>1971</v>
      </c>
    </row>
    <row r="258" spans="2:4" ht="16.5" customHeight="1">
      <c r="B258" s="75" t="s">
        <v>1972</v>
      </c>
      <c r="C258" s="75" t="s">
        <v>1591</v>
      </c>
      <c r="D258" s="76" t="s">
        <v>1973</v>
      </c>
    </row>
    <row r="259" spans="2:4" ht="16.5" customHeight="1">
      <c r="B259" s="75" t="s">
        <v>1974</v>
      </c>
      <c r="C259" s="75" t="s">
        <v>1591</v>
      </c>
      <c r="D259" s="76" t="s">
        <v>1975</v>
      </c>
    </row>
    <row r="260" spans="2:4" ht="16.5" customHeight="1">
      <c r="B260" s="75" t="s">
        <v>1976</v>
      </c>
      <c r="C260" s="75" t="s">
        <v>1591</v>
      </c>
      <c r="D260" s="76" t="s">
        <v>1977</v>
      </c>
    </row>
    <row r="261" spans="2:4" ht="16.5" customHeight="1">
      <c r="B261" s="75" t="s">
        <v>1978</v>
      </c>
      <c r="C261" s="75" t="s">
        <v>1591</v>
      </c>
      <c r="D261" s="76" t="s">
        <v>1979</v>
      </c>
    </row>
    <row r="262" spans="2:4" ht="16.5" customHeight="1">
      <c r="B262" s="75" t="s">
        <v>750</v>
      </c>
      <c r="C262" s="75" t="s">
        <v>1591</v>
      </c>
      <c r="D262" s="76" t="s">
        <v>1980</v>
      </c>
    </row>
    <row r="263" spans="2:4" ht="16.5" customHeight="1">
      <c r="B263" s="75" t="s">
        <v>1981</v>
      </c>
      <c r="C263" s="75" t="s">
        <v>1591</v>
      </c>
      <c r="D263" s="76" t="s">
        <v>1982</v>
      </c>
    </row>
    <row r="264" spans="2:4" ht="16.5" customHeight="1">
      <c r="B264" s="75" t="s">
        <v>1983</v>
      </c>
      <c r="C264" s="75" t="s">
        <v>1591</v>
      </c>
      <c r="D264" s="76" t="s">
        <v>1984</v>
      </c>
    </row>
    <row r="265" spans="2:4" ht="16.5" customHeight="1">
      <c r="B265" s="75" t="s">
        <v>753</v>
      </c>
      <c r="C265" s="75" t="s">
        <v>1591</v>
      </c>
      <c r="D265" s="76" t="s">
        <v>1985</v>
      </c>
    </row>
    <row r="266" spans="2:4" ht="16.5" customHeight="1">
      <c r="B266" s="75" t="s">
        <v>757</v>
      </c>
      <c r="C266" s="75" t="s">
        <v>1591</v>
      </c>
      <c r="D266" s="76" t="s">
        <v>1986</v>
      </c>
    </row>
    <row r="267" spans="2:4" ht="16.5" customHeight="1">
      <c r="B267" s="75" t="s">
        <v>741</v>
      </c>
      <c r="C267" s="75" t="s">
        <v>1591</v>
      </c>
      <c r="D267" s="76" t="s">
        <v>1987</v>
      </c>
    </row>
    <row r="268" spans="2:4" ht="16.5" customHeight="1">
      <c r="B268" s="75" t="s">
        <v>1988</v>
      </c>
      <c r="C268" s="75" t="s">
        <v>1591</v>
      </c>
      <c r="D268" s="76" t="s">
        <v>1989</v>
      </c>
    </row>
    <row r="269" spans="2:4" ht="16.5" customHeight="1">
      <c r="B269" s="75" t="s">
        <v>1990</v>
      </c>
      <c r="C269" s="75" t="s">
        <v>1591</v>
      </c>
      <c r="D269" s="76" t="s">
        <v>1991</v>
      </c>
    </row>
    <row r="270" spans="2:4" ht="16.5" customHeight="1">
      <c r="B270" s="75" t="s">
        <v>1992</v>
      </c>
      <c r="C270" s="75" t="s">
        <v>1591</v>
      </c>
      <c r="D270" s="76" t="s">
        <v>1993</v>
      </c>
    </row>
    <row r="271" spans="2:4" ht="16.5" customHeight="1">
      <c r="B271" s="75" t="s">
        <v>1994</v>
      </c>
      <c r="C271" s="75" t="s">
        <v>1591</v>
      </c>
      <c r="D271" s="76" t="s">
        <v>1711</v>
      </c>
    </row>
    <row r="272" spans="2:4" ht="16.5" customHeight="1">
      <c r="B272" s="75" t="s">
        <v>1995</v>
      </c>
      <c r="C272" s="75" t="s">
        <v>1574</v>
      </c>
      <c r="D272" s="76" t="s">
        <v>1996</v>
      </c>
    </row>
    <row r="273" spans="2:4" ht="16.5" customHeight="1">
      <c r="B273" s="75" t="s">
        <v>1997</v>
      </c>
      <c r="C273" s="75" t="s">
        <v>1576</v>
      </c>
      <c r="D273" s="76" t="s">
        <v>1998</v>
      </c>
    </row>
    <row r="274" spans="2:4" ht="16.5" customHeight="1">
      <c r="B274" s="75" t="s">
        <v>236</v>
      </c>
      <c r="C274" s="75" t="s">
        <v>1580</v>
      </c>
      <c r="D274" s="76" t="s">
        <v>1999</v>
      </c>
    </row>
    <row r="275" spans="2:4" ht="16.5" customHeight="1">
      <c r="B275" s="75" t="s">
        <v>240</v>
      </c>
      <c r="C275" s="75" t="s">
        <v>1580</v>
      </c>
      <c r="D275" s="76" t="s">
        <v>2000</v>
      </c>
    </row>
    <row r="276" spans="2:4" ht="16.5" customHeight="1">
      <c r="B276" s="75" t="s">
        <v>2001</v>
      </c>
      <c r="C276" s="75" t="s">
        <v>1576</v>
      </c>
      <c r="D276" s="76" t="s">
        <v>2002</v>
      </c>
    </row>
    <row r="277" spans="2:4" ht="16.5" customHeight="1">
      <c r="B277" s="75" t="s">
        <v>243</v>
      </c>
      <c r="C277" s="75" t="s">
        <v>1574</v>
      </c>
      <c r="D277" s="76" t="s">
        <v>2003</v>
      </c>
    </row>
    <row r="278" spans="2:4" ht="16.5" customHeight="1">
      <c r="B278" s="75" t="s">
        <v>247</v>
      </c>
      <c r="C278" s="75" t="s">
        <v>1580</v>
      </c>
      <c r="D278" s="76" t="s">
        <v>2004</v>
      </c>
    </row>
    <row r="279" spans="2:4" ht="16.5" customHeight="1">
      <c r="B279" s="75" t="s">
        <v>2005</v>
      </c>
      <c r="C279" s="75" t="s">
        <v>1580</v>
      </c>
      <c r="D279" s="76" t="s">
        <v>2006</v>
      </c>
    </row>
    <row r="280" spans="2:4" ht="16.5" customHeight="1">
      <c r="B280" s="75" t="s">
        <v>251</v>
      </c>
      <c r="C280" s="75" t="s">
        <v>1576</v>
      </c>
      <c r="D280" s="76" t="s">
        <v>2007</v>
      </c>
    </row>
    <row r="281" spans="2:4" ht="16.5" customHeight="1">
      <c r="B281" s="75" t="s">
        <v>2008</v>
      </c>
      <c r="C281" s="75" t="s">
        <v>1574</v>
      </c>
      <c r="D281" s="76" t="s">
        <v>2009</v>
      </c>
    </row>
    <row r="282" spans="2:4" ht="16.5" customHeight="1">
      <c r="B282" s="75" t="s">
        <v>2010</v>
      </c>
      <c r="C282" s="75" t="s">
        <v>1580</v>
      </c>
      <c r="D282" s="76" t="s">
        <v>2011</v>
      </c>
    </row>
    <row r="283" spans="2:4" ht="16.5" customHeight="1">
      <c r="B283" s="75" t="s">
        <v>2012</v>
      </c>
      <c r="C283" s="75" t="s">
        <v>1580</v>
      </c>
      <c r="D283" s="76" t="s">
        <v>2013</v>
      </c>
    </row>
    <row r="284" spans="2:4" ht="16.5" customHeight="1">
      <c r="B284" s="75" t="s">
        <v>2014</v>
      </c>
      <c r="C284" s="75" t="s">
        <v>1576</v>
      </c>
      <c r="D284" s="76" t="s">
        <v>2015</v>
      </c>
    </row>
    <row r="285" spans="2:4" ht="16.5" customHeight="1">
      <c r="B285" s="75" t="s">
        <v>2016</v>
      </c>
      <c r="C285" s="75" t="s">
        <v>1580</v>
      </c>
      <c r="D285" s="76" t="s">
        <v>2017</v>
      </c>
    </row>
    <row r="286" spans="2:4" ht="16.5" customHeight="1">
      <c r="B286" s="75" t="s">
        <v>2018</v>
      </c>
      <c r="C286" s="75" t="s">
        <v>1580</v>
      </c>
      <c r="D286" s="76" t="s">
        <v>2019</v>
      </c>
    </row>
    <row r="287" spans="2:4" ht="16.5" customHeight="1">
      <c r="B287" s="75" t="s">
        <v>2020</v>
      </c>
      <c r="C287" s="75" t="s">
        <v>1576</v>
      </c>
      <c r="D287" s="76" t="s">
        <v>2021</v>
      </c>
    </row>
    <row r="288" spans="2:4" ht="16.5" customHeight="1">
      <c r="B288" s="75" t="s">
        <v>255</v>
      </c>
      <c r="C288" s="75" t="s">
        <v>1580</v>
      </c>
      <c r="D288" s="76" t="s">
        <v>2022</v>
      </c>
    </row>
    <row r="289" spans="2:4" ht="16.5" customHeight="1">
      <c r="B289" s="75" t="s">
        <v>259</v>
      </c>
      <c r="C289" s="75" t="s">
        <v>1574</v>
      </c>
      <c r="D289" s="76" t="s">
        <v>2023</v>
      </c>
    </row>
    <row r="290" spans="2:4" ht="16.5" customHeight="1">
      <c r="B290" s="75" t="s">
        <v>263</v>
      </c>
      <c r="C290" s="75" t="s">
        <v>1580</v>
      </c>
      <c r="D290" s="76" t="s">
        <v>2024</v>
      </c>
    </row>
    <row r="291" spans="2:4" ht="16.5" customHeight="1">
      <c r="B291" s="75" t="s">
        <v>2025</v>
      </c>
      <c r="C291" s="75" t="s">
        <v>1580</v>
      </c>
      <c r="D291" s="76" t="s">
        <v>2026</v>
      </c>
    </row>
    <row r="292" spans="2:4" ht="16.5" customHeight="1">
      <c r="B292" s="75" t="s">
        <v>267</v>
      </c>
      <c r="C292" s="75" t="s">
        <v>1576</v>
      </c>
      <c r="D292" s="76" t="s">
        <v>2027</v>
      </c>
    </row>
    <row r="293" spans="2:4" ht="16.5" customHeight="1">
      <c r="B293" s="75" t="s">
        <v>270</v>
      </c>
      <c r="C293" s="75" t="s">
        <v>1576</v>
      </c>
      <c r="D293" s="76" t="s">
        <v>2028</v>
      </c>
    </row>
    <row r="294" spans="2:4" ht="16.5" customHeight="1">
      <c r="B294" s="75" t="s">
        <v>274</v>
      </c>
      <c r="C294" s="75" t="s">
        <v>1580</v>
      </c>
      <c r="D294" s="76" t="s">
        <v>2029</v>
      </c>
    </row>
    <row r="295" spans="2:4" ht="16.5" customHeight="1">
      <c r="B295" s="75" t="s">
        <v>277</v>
      </c>
      <c r="C295" s="75" t="s">
        <v>1580</v>
      </c>
      <c r="D295" s="76" t="s">
        <v>2030</v>
      </c>
    </row>
    <row r="296" spans="2:4" ht="16.5" customHeight="1">
      <c r="B296" s="75" t="s">
        <v>280</v>
      </c>
      <c r="C296" s="75" t="s">
        <v>1580</v>
      </c>
      <c r="D296" s="76" t="s">
        <v>2031</v>
      </c>
    </row>
    <row r="297" spans="2:4" ht="16.5" customHeight="1">
      <c r="B297" s="75" t="s">
        <v>284</v>
      </c>
      <c r="C297" s="75" t="s">
        <v>1580</v>
      </c>
      <c r="D297" s="76" t="s">
        <v>2032</v>
      </c>
    </row>
    <row r="298" spans="2:4" ht="16.5" customHeight="1">
      <c r="B298" s="75" t="s">
        <v>288</v>
      </c>
      <c r="C298" s="75" t="s">
        <v>1580</v>
      </c>
      <c r="D298" s="76" t="s">
        <v>2033</v>
      </c>
    </row>
    <row r="299" spans="2:4" ht="16.5" customHeight="1">
      <c r="B299" s="75" t="s">
        <v>2034</v>
      </c>
      <c r="C299" s="75" t="s">
        <v>1574</v>
      </c>
      <c r="D299" s="76" t="s">
        <v>2035</v>
      </c>
    </row>
    <row r="300" spans="2:4" ht="16.5" customHeight="1">
      <c r="B300" s="75" t="s">
        <v>2036</v>
      </c>
      <c r="C300" s="75" t="s">
        <v>1576</v>
      </c>
      <c r="D300" s="76" t="s">
        <v>2037</v>
      </c>
    </row>
    <row r="301" spans="2:4" ht="16.5" customHeight="1">
      <c r="B301" s="75" t="s">
        <v>291</v>
      </c>
      <c r="C301" s="75" t="s">
        <v>1576</v>
      </c>
      <c r="D301" s="76" t="s">
        <v>2038</v>
      </c>
    </row>
    <row r="302" spans="2:4" ht="16.5" customHeight="1">
      <c r="B302" s="75" t="s">
        <v>294</v>
      </c>
      <c r="C302" s="75" t="s">
        <v>1580</v>
      </c>
      <c r="D302" s="76" t="s">
        <v>2039</v>
      </c>
    </row>
    <row r="303" spans="2:4" ht="16.5" customHeight="1">
      <c r="B303" s="75" t="s">
        <v>2040</v>
      </c>
      <c r="C303" s="75" t="s">
        <v>1580</v>
      </c>
      <c r="D303" s="76" t="s">
        <v>2041</v>
      </c>
    </row>
    <row r="304" spans="2:4" ht="16.5" customHeight="1">
      <c r="B304" s="75" t="s">
        <v>298</v>
      </c>
      <c r="C304" s="75" t="s">
        <v>1580</v>
      </c>
      <c r="D304" s="76" t="s">
        <v>2042</v>
      </c>
    </row>
    <row r="305" spans="2:4" ht="16.5" customHeight="1">
      <c r="B305" s="75" t="s">
        <v>302</v>
      </c>
      <c r="C305" s="75" t="s">
        <v>1580</v>
      </c>
      <c r="D305" s="76" t="s">
        <v>2043</v>
      </c>
    </row>
    <row r="306" spans="2:4" ht="16.5" customHeight="1">
      <c r="B306" s="75" t="s">
        <v>2044</v>
      </c>
      <c r="C306" s="75" t="s">
        <v>1576</v>
      </c>
      <c r="D306" s="76" t="s">
        <v>2045</v>
      </c>
    </row>
    <row r="307" spans="2:4" ht="16.5" customHeight="1">
      <c r="B307" s="75" t="s">
        <v>305</v>
      </c>
      <c r="C307" s="75" t="s">
        <v>1576</v>
      </c>
      <c r="D307" s="76" t="s">
        <v>2046</v>
      </c>
    </row>
    <row r="308" spans="2:4" ht="16.5" customHeight="1">
      <c r="B308" s="75" t="s">
        <v>2047</v>
      </c>
      <c r="C308" s="75" t="s">
        <v>1580</v>
      </c>
      <c r="D308" s="76" t="s">
        <v>2048</v>
      </c>
    </row>
    <row r="309" spans="2:4" ht="16.5" customHeight="1">
      <c r="B309" s="75" t="s">
        <v>2049</v>
      </c>
      <c r="C309" s="75" t="s">
        <v>1574</v>
      </c>
      <c r="D309" s="76" t="s">
        <v>2050</v>
      </c>
    </row>
    <row r="310" spans="2:4" ht="16.5" customHeight="1">
      <c r="B310" s="75" t="s">
        <v>2051</v>
      </c>
      <c r="C310" s="75" t="s">
        <v>1576</v>
      </c>
      <c r="D310" s="76" t="s">
        <v>2052</v>
      </c>
    </row>
    <row r="311" spans="2:4" ht="16.5" customHeight="1">
      <c r="B311" s="75" t="s">
        <v>2053</v>
      </c>
      <c r="C311" s="75" t="s">
        <v>1576</v>
      </c>
      <c r="D311" s="76" t="s">
        <v>2054</v>
      </c>
    </row>
    <row r="312" spans="2:4" ht="16.5" customHeight="1">
      <c r="B312" s="75" t="s">
        <v>2055</v>
      </c>
      <c r="C312" s="75" t="s">
        <v>1580</v>
      </c>
      <c r="D312" s="76" t="s">
        <v>2056</v>
      </c>
    </row>
    <row r="313" spans="2:4" ht="16.5" customHeight="1">
      <c r="B313" s="75" t="s">
        <v>2057</v>
      </c>
      <c r="C313" s="75" t="s">
        <v>1576</v>
      </c>
      <c r="D313" s="76" t="s">
        <v>2058</v>
      </c>
    </row>
    <row r="314" spans="2:4" ht="16.5" customHeight="1">
      <c r="B314" s="75" t="s">
        <v>2059</v>
      </c>
      <c r="C314" s="75" t="s">
        <v>1580</v>
      </c>
      <c r="D314" s="76" t="s">
        <v>2060</v>
      </c>
    </row>
    <row r="315" spans="2:4" ht="16.5" customHeight="1">
      <c r="B315" s="75" t="s">
        <v>312</v>
      </c>
      <c r="C315" s="75" t="s">
        <v>1574</v>
      </c>
      <c r="D315" s="76" t="s">
        <v>2061</v>
      </c>
    </row>
    <row r="316" spans="2:4" ht="16.5" customHeight="1">
      <c r="B316" s="75" t="s">
        <v>316</v>
      </c>
      <c r="C316" s="75" t="s">
        <v>1576</v>
      </c>
      <c r="D316" s="76" t="s">
        <v>2062</v>
      </c>
    </row>
    <row r="317" spans="2:4" ht="16.5" customHeight="1">
      <c r="B317" s="75" t="s">
        <v>2063</v>
      </c>
      <c r="C317" s="75" t="s">
        <v>1580</v>
      </c>
      <c r="D317" s="76" t="s">
        <v>2064</v>
      </c>
    </row>
    <row r="318" spans="2:4" ht="16.5" customHeight="1">
      <c r="B318" s="75" t="s">
        <v>320</v>
      </c>
      <c r="C318" s="75" t="s">
        <v>1580</v>
      </c>
      <c r="D318" s="76" t="s">
        <v>2065</v>
      </c>
    </row>
    <row r="319" spans="2:4" ht="16.5" customHeight="1">
      <c r="B319" s="75" t="s">
        <v>2066</v>
      </c>
      <c r="C319" s="75" t="s">
        <v>1576</v>
      </c>
      <c r="D319" s="76" t="s">
        <v>2067</v>
      </c>
    </row>
    <row r="320" spans="2:4" ht="16.5" customHeight="1">
      <c r="B320" s="75" t="s">
        <v>2068</v>
      </c>
      <c r="C320" s="75" t="s">
        <v>1576</v>
      </c>
      <c r="D320" s="76" t="s">
        <v>2069</v>
      </c>
    </row>
    <row r="321" spans="2:4" ht="16.5" customHeight="1">
      <c r="B321" s="75" t="s">
        <v>2070</v>
      </c>
      <c r="C321" s="75" t="s">
        <v>1576</v>
      </c>
      <c r="D321" s="76" t="s">
        <v>2071</v>
      </c>
    </row>
    <row r="322" spans="2:4" ht="16.5" customHeight="1">
      <c r="B322" s="75" t="s">
        <v>2072</v>
      </c>
      <c r="C322" s="75" t="s">
        <v>1576</v>
      </c>
      <c r="D322" s="76" t="s">
        <v>2073</v>
      </c>
    </row>
    <row r="323" spans="2:4" ht="16.5" customHeight="1">
      <c r="B323" s="75" t="s">
        <v>2074</v>
      </c>
      <c r="C323" s="75" t="s">
        <v>1580</v>
      </c>
      <c r="D323" s="76" t="s">
        <v>2075</v>
      </c>
    </row>
    <row r="324" spans="2:4" ht="16.5" customHeight="1">
      <c r="B324" s="75" t="s">
        <v>2076</v>
      </c>
      <c r="C324" s="75" t="s">
        <v>1576</v>
      </c>
      <c r="D324" s="76" t="s">
        <v>2077</v>
      </c>
    </row>
    <row r="325" spans="2:4" ht="16.5" customHeight="1">
      <c r="B325" s="75" t="s">
        <v>324</v>
      </c>
      <c r="C325" s="75" t="s">
        <v>1580</v>
      </c>
      <c r="D325" s="76" t="s">
        <v>2078</v>
      </c>
    </row>
    <row r="326" spans="2:4" ht="16.5" customHeight="1">
      <c r="B326" s="75" t="s">
        <v>2079</v>
      </c>
      <c r="C326" s="75" t="s">
        <v>1576</v>
      </c>
      <c r="D326" s="76" t="s">
        <v>2080</v>
      </c>
    </row>
    <row r="327" spans="2:4" ht="16.5" customHeight="1">
      <c r="B327" s="75" t="s">
        <v>328</v>
      </c>
      <c r="C327" s="75" t="s">
        <v>1576</v>
      </c>
      <c r="D327" s="76" t="s">
        <v>2081</v>
      </c>
    </row>
    <row r="328" spans="2:4" ht="16.5" customHeight="1">
      <c r="B328" s="75" t="s">
        <v>2082</v>
      </c>
      <c r="C328" s="75" t="s">
        <v>1576</v>
      </c>
      <c r="D328" s="76" t="s">
        <v>2083</v>
      </c>
    </row>
    <row r="329" spans="2:4" ht="16.5" customHeight="1">
      <c r="B329" s="75" t="s">
        <v>332</v>
      </c>
      <c r="C329" s="75" t="s">
        <v>1576</v>
      </c>
      <c r="D329" s="76" t="s">
        <v>2084</v>
      </c>
    </row>
    <row r="330" spans="2:4" ht="16.5" customHeight="1">
      <c r="B330" s="75" t="s">
        <v>335</v>
      </c>
      <c r="C330" s="75" t="s">
        <v>1574</v>
      </c>
      <c r="D330" s="76" t="s">
        <v>2085</v>
      </c>
    </row>
    <row r="331" spans="2:4" ht="16.5" customHeight="1">
      <c r="B331" s="75" t="s">
        <v>338</v>
      </c>
      <c r="C331" s="75" t="s">
        <v>1580</v>
      </c>
      <c r="D331" s="76" t="s">
        <v>2086</v>
      </c>
    </row>
    <row r="332" spans="2:4" ht="16.5" customHeight="1">
      <c r="B332" s="75" t="s">
        <v>2087</v>
      </c>
      <c r="C332" s="75" t="s">
        <v>1576</v>
      </c>
      <c r="D332" s="76" t="s">
        <v>2088</v>
      </c>
    </row>
    <row r="333" spans="2:4" ht="16.5" customHeight="1">
      <c r="B333" s="75" t="s">
        <v>342</v>
      </c>
      <c r="C333" s="75" t="s">
        <v>1580</v>
      </c>
      <c r="D333" s="76" t="s">
        <v>2089</v>
      </c>
    </row>
    <row r="334" spans="2:4" ht="16.5" customHeight="1">
      <c r="B334" s="75" t="s">
        <v>2090</v>
      </c>
      <c r="C334" s="75" t="s">
        <v>1580</v>
      </c>
      <c r="D334" s="76" t="s">
        <v>2091</v>
      </c>
    </row>
    <row r="335" spans="2:4" ht="16.5" customHeight="1">
      <c r="B335" s="75" t="s">
        <v>2092</v>
      </c>
      <c r="C335" s="75" t="s">
        <v>1580</v>
      </c>
      <c r="D335" s="76" t="s">
        <v>2093</v>
      </c>
    </row>
    <row r="336" spans="2:4" ht="16.5" customHeight="1">
      <c r="B336" s="75" t="s">
        <v>346</v>
      </c>
      <c r="C336" s="75" t="s">
        <v>1574</v>
      </c>
      <c r="D336" s="76" t="s">
        <v>2094</v>
      </c>
    </row>
    <row r="337" spans="2:4" ht="16.5" customHeight="1">
      <c r="B337" s="75" t="s">
        <v>2095</v>
      </c>
      <c r="C337" s="75" t="s">
        <v>1580</v>
      </c>
      <c r="D337" s="76" t="s">
        <v>2096</v>
      </c>
    </row>
    <row r="338" spans="2:4" ht="16.5" customHeight="1">
      <c r="B338" s="75" t="s">
        <v>2097</v>
      </c>
      <c r="C338" s="75" t="s">
        <v>1576</v>
      </c>
      <c r="D338" s="76" t="s">
        <v>2098</v>
      </c>
    </row>
    <row r="339" spans="2:4" ht="16.5" customHeight="1">
      <c r="B339" s="75" t="s">
        <v>350</v>
      </c>
      <c r="C339" s="75" t="s">
        <v>1576</v>
      </c>
      <c r="D339" s="76" t="s">
        <v>2099</v>
      </c>
    </row>
    <row r="340" spans="2:4" ht="16.5" customHeight="1">
      <c r="B340" s="75" t="s">
        <v>354</v>
      </c>
      <c r="C340" s="75" t="s">
        <v>1576</v>
      </c>
      <c r="D340" s="76" t="s">
        <v>2100</v>
      </c>
    </row>
    <row r="341" spans="2:4" ht="16.5" customHeight="1">
      <c r="B341" s="75" t="s">
        <v>357</v>
      </c>
      <c r="C341" s="75" t="s">
        <v>1580</v>
      </c>
      <c r="D341" s="76" t="s">
        <v>2101</v>
      </c>
    </row>
    <row r="342" spans="2:4" ht="16.5" customHeight="1">
      <c r="B342" s="75" t="s">
        <v>360</v>
      </c>
      <c r="C342" s="75" t="s">
        <v>1576</v>
      </c>
      <c r="D342" s="76" t="s">
        <v>2102</v>
      </c>
    </row>
    <row r="343" spans="2:4" ht="16.5" customHeight="1">
      <c r="B343" s="75" t="s">
        <v>363</v>
      </c>
      <c r="C343" s="75" t="s">
        <v>1576</v>
      </c>
      <c r="D343" s="76" t="s">
        <v>2103</v>
      </c>
    </row>
    <row r="344" spans="2:4" ht="16.5" customHeight="1">
      <c r="B344" s="75" t="s">
        <v>2104</v>
      </c>
      <c r="C344" s="75" t="s">
        <v>1576</v>
      </c>
      <c r="D344" s="76" t="s">
        <v>2105</v>
      </c>
    </row>
    <row r="345" spans="2:4" ht="16.5" customHeight="1">
      <c r="B345" s="75" t="s">
        <v>2106</v>
      </c>
      <c r="C345" s="75" t="s">
        <v>1576</v>
      </c>
      <c r="D345" s="76" t="s">
        <v>2107</v>
      </c>
    </row>
    <row r="346" spans="2:4" ht="16.5" customHeight="1">
      <c r="B346" s="75" t="s">
        <v>232</v>
      </c>
      <c r="C346" s="75" t="s">
        <v>1574</v>
      </c>
      <c r="D346" s="76" t="s">
        <v>2108</v>
      </c>
    </row>
    <row r="347" spans="2:4" ht="16.5" customHeight="1">
      <c r="B347" s="75" t="s">
        <v>308</v>
      </c>
      <c r="C347" s="75" t="s">
        <v>1580</v>
      </c>
      <c r="D347" s="76" t="s">
        <v>2109</v>
      </c>
    </row>
    <row r="348" spans="2:4" ht="16.5" customHeight="1">
      <c r="B348" s="75" t="s">
        <v>366</v>
      </c>
      <c r="C348" s="75" t="s">
        <v>1576</v>
      </c>
      <c r="D348" s="76" t="s">
        <v>1699</v>
      </c>
    </row>
    <row r="349" spans="2:4" ht="16.5" customHeight="1">
      <c r="B349" s="75" t="s">
        <v>372</v>
      </c>
      <c r="C349" s="75" t="s">
        <v>1574</v>
      </c>
      <c r="D349" s="76" t="s">
        <v>1575</v>
      </c>
    </row>
    <row r="350" spans="2:4" ht="16.5" customHeight="1">
      <c r="B350" s="75" t="s">
        <v>2110</v>
      </c>
      <c r="C350" s="75" t="s">
        <v>1576</v>
      </c>
      <c r="D350" s="76" t="s">
        <v>2111</v>
      </c>
    </row>
    <row r="351" spans="2:4" ht="16.5" customHeight="1">
      <c r="B351" s="75" t="s">
        <v>2112</v>
      </c>
      <c r="C351" s="75" t="s">
        <v>1580</v>
      </c>
      <c r="D351" s="76" t="s">
        <v>2113</v>
      </c>
    </row>
    <row r="352" spans="2:4" ht="16.5" customHeight="1">
      <c r="B352" s="75" t="s">
        <v>375</v>
      </c>
      <c r="C352" s="75" t="s">
        <v>1580</v>
      </c>
      <c r="D352" s="76" t="s">
        <v>2114</v>
      </c>
    </row>
    <row r="353" spans="2:4" ht="16.5" customHeight="1">
      <c r="B353" s="75" t="s">
        <v>378</v>
      </c>
      <c r="C353" s="75" t="s">
        <v>1580</v>
      </c>
      <c r="D353" s="76" t="s">
        <v>2115</v>
      </c>
    </row>
    <row r="354" spans="2:4" ht="16.5" customHeight="1">
      <c r="B354" s="75" t="s">
        <v>381</v>
      </c>
      <c r="C354" s="75" t="s">
        <v>1580</v>
      </c>
      <c r="D354" s="76" t="s">
        <v>2116</v>
      </c>
    </row>
    <row r="355" spans="2:4" ht="16.5" customHeight="1">
      <c r="B355" s="75" t="s">
        <v>383</v>
      </c>
      <c r="C355" s="75" t="s">
        <v>1574</v>
      </c>
      <c r="D355" s="76" t="s">
        <v>2117</v>
      </c>
    </row>
    <row r="356" spans="2:4" ht="16.5" customHeight="1">
      <c r="B356" s="75" t="s">
        <v>2118</v>
      </c>
      <c r="C356" s="75" t="s">
        <v>1576</v>
      </c>
      <c r="D356" s="76" t="s">
        <v>2119</v>
      </c>
    </row>
    <row r="357" spans="2:4" ht="16.5" customHeight="1">
      <c r="B357" s="75" t="s">
        <v>392</v>
      </c>
      <c r="C357" s="75" t="s">
        <v>1580</v>
      </c>
      <c r="D357" s="76" t="s">
        <v>2120</v>
      </c>
    </row>
    <row r="358" spans="2:4" ht="16.5" customHeight="1">
      <c r="B358" s="75" t="s">
        <v>2121</v>
      </c>
      <c r="C358" s="75" t="s">
        <v>1580</v>
      </c>
      <c r="D358" s="76" t="s">
        <v>2122</v>
      </c>
    </row>
    <row r="359" spans="2:4" ht="16.5" customHeight="1">
      <c r="B359" s="75" t="s">
        <v>395</v>
      </c>
      <c r="C359" s="75" t="s">
        <v>1580</v>
      </c>
      <c r="D359" s="76" t="s">
        <v>2123</v>
      </c>
    </row>
    <row r="360" spans="2:4" ht="16.5" customHeight="1">
      <c r="B360" s="75" t="s">
        <v>398</v>
      </c>
      <c r="C360" s="75" t="s">
        <v>1576</v>
      </c>
      <c r="D360" s="76" t="s">
        <v>2124</v>
      </c>
    </row>
    <row r="361" spans="2:4" ht="16.5" customHeight="1">
      <c r="B361" s="75" t="s">
        <v>401</v>
      </c>
      <c r="C361" s="75" t="s">
        <v>1580</v>
      </c>
      <c r="D361" s="76" t="s">
        <v>2125</v>
      </c>
    </row>
    <row r="362" spans="2:4" ht="16.5" customHeight="1">
      <c r="B362" s="75" t="s">
        <v>404</v>
      </c>
      <c r="C362" s="75" t="s">
        <v>1580</v>
      </c>
      <c r="D362" s="76" t="s">
        <v>2126</v>
      </c>
    </row>
    <row r="363" spans="2:4" ht="16.5" customHeight="1">
      <c r="B363" s="75" t="s">
        <v>2127</v>
      </c>
      <c r="C363" s="75" t="s">
        <v>1580</v>
      </c>
      <c r="D363" s="76" t="s">
        <v>2128</v>
      </c>
    </row>
    <row r="364" spans="2:4" ht="16.5" customHeight="1">
      <c r="B364" s="75" t="s">
        <v>407</v>
      </c>
      <c r="C364" s="75" t="s">
        <v>1576</v>
      </c>
      <c r="D364" s="76" t="s">
        <v>2129</v>
      </c>
    </row>
    <row r="365" spans="2:4" ht="16.5" customHeight="1">
      <c r="B365" s="75" t="s">
        <v>411</v>
      </c>
      <c r="C365" s="75" t="s">
        <v>1576</v>
      </c>
      <c r="D365" s="76" t="s">
        <v>2130</v>
      </c>
    </row>
    <row r="366" spans="2:4" ht="16.5" customHeight="1">
      <c r="B366" s="75" t="s">
        <v>414</v>
      </c>
      <c r="C366" s="75" t="s">
        <v>1580</v>
      </c>
      <c r="D366" s="76" t="s">
        <v>2131</v>
      </c>
    </row>
    <row r="367" spans="2:4" ht="16.5" customHeight="1">
      <c r="B367" s="75" t="s">
        <v>2132</v>
      </c>
      <c r="C367" s="75" t="s">
        <v>1580</v>
      </c>
      <c r="D367" s="76" t="s">
        <v>2133</v>
      </c>
    </row>
    <row r="368" spans="2:4" ht="16.5" customHeight="1">
      <c r="B368" s="75" t="s">
        <v>418</v>
      </c>
      <c r="C368" s="75" t="s">
        <v>1576</v>
      </c>
      <c r="D368" s="76" t="s">
        <v>2134</v>
      </c>
    </row>
    <row r="369" spans="2:4" ht="16.5" customHeight="1">
      <c r="B369" s="75" t="s">
        <v>424</v>
      </c>
      <c r="C369" s="75" t="s">
        <v>1576</v>
      </c>
      <c r="D369" s="76" t="s">
        <v>2135</v>
      </c>
    </row>
    <row r="370" spans="2:4" ht="16.5" customHeight="1">
      <c r="B370" s="75" t="s">
        <v>427</v>
      </c>
      <c r="C370" s="75" t="s">
        <v>1576</v>
      </c>
      <c r="D370" s="76" t="s">
        <v>2136</v>
      </c>
    </row>
    <row r="371" spans="2:4" ht="16.5" customHeight="1">
      <c r="B371" s="75" t="s">
        <v>433</v>
      </c>
      <c r="C371" s="75" t="s">
        <v>1576</v>
      </c>
      <c r="D371" s="76" t="s">
        <v>2137</v>
      </c>
    </row>
    <row r="372" spans="2:4" ht="16.5" customHeight="1">
      <c r="B372" s="75" t="s">
        <v>2138</v>
      </c>
      <c r="C372" s="75" t="s">
        <v>1576</v>
      </c>
      <c r="D372" s="76" t="s">
        <v>2139</v>
      </c>
    </row>
    <row r="373" spans="2:4" ht="16.5" customHeight="1">
      <c r="B373" s="75" t="s">
        <v>2140</v>
      </c>
      <c r="C373" s="75" t="s">
        <v>1580</v>
      </c>
      <c r="D373" s="76" t="s">
        <v>2141</v>
      </c>
    </row>
    <row r="374" spans="2:4" ht="16.5" customHeight="1">
      <c r="B374" s="75" t="s">
        <v>440</v>
      </c>
      <c r="C374" s="75" t="s">
        <v>1580</v>
      </c>
      <c r="D374" s="76" t="s">
        <v>2142</v>
      </c>
    </row>
    <row r="375" spans="2:4" ht="16.5" customHeight="1">
      <c r="B375" s="75" t="s">
        <v>369</v>
      </c>
      <c r="C375" s="75" t="s">
        <v>1574</v>
      </c>
      <c r="D375" s="76" t="s">
        <v>2143</v>
      </c>
    </row>
    <row r="376" spans="2:4" ht="16.5" customHeight="1">
      <c r="B376" s="75" t="s">
        <v>2144</v>
      </c>
      <c r="C376" s="75" t="s">
        <v>1580</v>
      </c>
      <c r="D376" s="76" t="s">
        <v>2145</v>
      </c>
    </row>
    <row r="377" spans="2:4" ht="16.5" customHeight="1">
      <c r="B377" s="75" t="s">
        <v>1570</v>
      </c>
      <c r="C377" s="75" t="s">
        <v>1574</v>
      </c>
      <c r="D377" s="76" t="s">
        <v>2146</v>
      </c>
    </row>
    <row r="378" spans="2:4" ht="16.5" customHeight="1">
      <c r="B378" s="75" t="s">
        <v>2147</v>
      </c>
      <c r="C378" s="75" t="s">
        <v>1576</v>
      </c>
      <c r="D378" s="76" t="s">
        <v>2148</v>
      </c>
    </row>
    <row r="379" spans="2:4" ht="16.5" customHeight="1">
      <c r="B379" s="75" t="s">
        <v>2149</v>
      </c>
      <c r="C379" s="75" t="s">
        <v>1580</v>
      </c>
      <c r="D379" s="76" t="s">
        <v>2150</v>
      </c>
    </row>
    <row r="380" spans="2:4" ht="16.5" customHeight="1">
      <c r="B380" s="75" t="s">
        <v>386</v>
      </c>
      <c r="C380" s="75" t="s">
        <v>1580</v>
      </c>
      <c r="D380" s="76" t="s">
        <v>2151</v>
      </c>
    </row>
    <row r="381" spans="2:4" ht="16.5" customHeight="1">
      <c r="B381" s="75" t="s">
        <v>2152</v>
      </c>
      <c r="C381" s="75" t="s">
        <v>1580</v>
      </c>
      <c r="D381" s="76" t="s">
        <v>2153</v>
      </c>
    </row>
    <row r="382" spans="2:4" ht="16.5" customHeight="1">
      <c r="B382" s="75" t="s">
        <v>389</v>
      </c>
      <c r="C382" s="75" t="s">
        <v>1580</v>
      </c>
      <c r="D382" s="76" t="s">
        <v>2154</v>
      </c>
    </row>
    <row r="383" spans="2:4" ht="16.5" customHeight="1">
      <c r="B383" s="75" t="s">
        <v>2155</v>
      </c>
      <c r="C383" s="75" t="s">
        <v>1574</v>
      </c>
      <c r="D383" s="76" t="s">
        <v>2156</v>
      </c>
    </row>
    <row r="384" spans="2:4" ht="16.5" customHeight="1">
      <c r="B384" s="75" t="s">
        <v>2157</v>
      </c>
      <c r="C384" s="75" t="s">
        <v>1580</v>
      </c>
      <c r="D384" s="76" t="s">
        <v>2158</v>
      </c>
    </row>
    <row r="385" spans="2:4" ht="16.5" customHeight="1">
      <c r="B385" s="75" t="s">
        <v>421</v>
      </c>
      <c r="C385" s="75" t="s">
        <v>1580</v>
      </c>
      <c r="D385" s="76" t="s">
        <v>2159</v>
      </c>
    </row>
    <row r="386" spans="2:4" ht="16.5" customHeight="1">
      <c r="B386" s="75" t="s">
        <v>2160</v>
      </c>
      <c r="C386" s="75" t="s">
        <v>1576</v>
      </c>
      <c r="D386" s="76" t="s">
        <v>2161</v>
      </c>
    </row>
    <row r="387" spans="2:4" ht="16.5" customHeight="1">
      <c r="B387" s="75" t="s">
        <v>429</v>
      </c>
      <c r="C387" s="75" t="s">
        <v>1580</v>
      </c>
      <c r="D387" s="76" t="s">
        <v>2162</v>
      </c>
    </row>
    <row r="388" spans="2:4" ht="16.5" customHeight="1">
      <c r="B388" s="75" t="s">
        <v>437</v>
      </c>
      <c r="C388" s="75" t="s">
        <v>1580</v>
      </c>
      <c r="D388" s="76" t="s">
        <v>2163</v>
      </c>
    </row>
    <row r="389" spans="2:4" ht="16.5" customHeight="1">
      <c r="B389" s="75" t="s">
        <v>2164</v>
      </c>
      <c r="C389" s="75" t="s">
        <v>1576</v>
      </c>
      <c r="D389" s="76" t="s">
        <v>2165</v>
      </c>
    </row>
    <row r="390" spans="2:4" ht="16.5" customHeight="1">
      <c r="B390" s="75" t="s">
        <v>443</v>
      </c>
      <c r="C390" s="75" t="s">
        <v>1586</v>
      </c>
      <c r="D390" s="76" t="s">
        <v>2166</v>
      </c>
    </row>
    <row r="391" spans="2:4" ht="16.5" customHeight="1">
      <c r="B391" s="75" t="s">
        <v>446</v>
      </c>
      <c r="C391" s="75" t="s">
        <v>1578</v>
      </c>
      <c r="D391" s="76" t="s">
        <v>2167</v>
      </c>
    </row>
    <row r="392" spans="2:4" ht="16.5" customHeight="1">
      <c r="B392" s="75" t="s">
        <v>2168</v>
      </c>
      <c r="C392" s="75" t="s">
        <v>1586</v>
      </c>
      <c r="D392" s="76" t="s">
        <v>2169</v>
      </c>
    </row>
    <row r="393" spans="2:4" ht="16.5" customHeight="1">
      <c r="B393" s="75" t="s">
        <v>449</v>
      </c>
      <c r="C393" s="75" t="s">
        <v>1586</v>
      </c>
      <c r="D393" s="76" t="s">
        <v>2170</v>
      </c>
    </row>
    <row r="394" spans="2:4" ht="16.5" customHeight="1">
      <c r="B394" s="75" t="s">
        <v>452</v>
      </c>
      <c r="C394" s="75" t="s">
        <v>1586</v>
      </c>
      <c r="D394" s="76" t="s">
        <v>2171</v>
      </c>
    </row>
    <row r="395" spans="2:4" ht="16.5" customHeight="1">
      <c r="B395" s="75" t="s">
        <v>2172</v>
      </c>
      <c r="C395" s="75" t="s">
        <v>1586</v>
      </c>
      <c r="D395" s="76" t="s">
        <v>2173</v>
      </c>
    </row>
    <row r="396" spans="2:4" ht="16.5" customHeight="1">
      <c r="B396" s="75" t="s">
        <v>1568</v>
      </c>
      <c r="C396" s="75" t="s">
        <v>1586</v>
      </c>
      <c r="D396" s="76" t="s">
        <v>2174</v>
      </c>
    </row>
    <row r="397" spans="2:4" ht="16.5" customHeight="1">
      <c r="B397" s="75" t="s">
        <v>2175</v>
      </c>
      <c r="C397" s="75" t="s">
        <v>1586</v>
      </c>
      <c r="D397" s="76" t="s">
        <v>2176</v>
      </c>
    </row>
    <row r="398" spans="2:4" ht="16.5" customHeight="1">
      <c r="B398" s="75" t="s">
        <v>2177</v>
      </c>
      <c r="C398" s="75" t="s">
        <v>1586</v>
      </c>
      <c r="D398" s="76" t="s">
        <v>2178</v>
      </c>
    </row>
    <row r="399" spans="2:4" ht="16.5" customHeight="1">
      <c r="B399" s="75" t="s">
        <v>455</v>
      </c>
      <c r="C399" s="75" t="s">
        <v>1586</v>
      </c>
      <c r="D399" s="76" t="s">
        <v>2179</v>
      </c>
    </row>
    <row r="400" spans="2:4" ht="16.5" customHeight="1">
      <c r="B400" s="75" t="s">
        <v>458</v>
      </c>
      <c r="C400" s="75" t="s">
        <v>1578</v>
      </c>
      <c r="D400" s="76" t="s">
        <v>2180</v>
      </c>
    </row>
    <row r="401" spans="2:4" ht="16.5" customHeight="1">
      <c r="B401" s="75" t="s">
        <v>461</v>
      </c>
      <c r="C401" s="75" t="s">
        <v>1586</v>
      </c>
      <c r="D401" s="76" t="s">
        <v>2181</v>
      </c>
    </row>
    <row r="402" spans="2:4" ht="16.5" customHeight="1">
      <c r="B402" s="75" t="s">
        <v>464</v>
      </c>
      <c r="C402" s="75" t="s">
        <v>1578</v>
      </c>
      <c r="D402" s="76" t="s">
        <v>2182</v>
      </c>
    </row>
    <row r="403" spans="2:4" ht="16.5" customHeight="1">
      <c r="B403" s="75" t="s">
        <v>468</v>
      </c>
      <c r="C403" s="75" t="s">
        <v>1578</v>
      </c>
      <c r="D403" s="76" t="s">
        <v>2183</v>
      </c>
    </row>
    <row r="404" spans="2:4" ht="16.5" customHeight="1">
      <c r="B404" s="75" t="s">
        <v>472</v>
      </c>
      <c r="C404" s="75" t="s">
        <v>1586</v>
      </c>
      <c r="D404" s="76" t="s">
        <v>2184</v>
      </c>
    </row>
    <row r="405" spans="2:4" ht="16.5" customHeight="1">
      <c r="B405" s="75" t="s">
        <v>475</v>
      </c>
      <c r="C405" s="75" t="s">
        <v>1578</v>
      </c>
      <c r="D405" s="76" t="s">
        <v>2185</v>
      </c>
    </row>
    <row r="406" spans="2:4" ht="16.5" customHeight="1">
      <c r="B406" s="75" t="s">
        <v>2186</v>
      </c>
      <c r="C406" s="75" t="s">
        <v>1586</v>
      </c>
      <c r="D406" s="76" t="s">
        <v>2187</v>
      </c>
    </row>
    <row r="407" spans="2:4" ht="16.5" customHeight="1">
      <c r="B407" s="75" t="s">
        <v>2188</v>
      </c>
      <c r="C407" s="75" t="s">
        <v>1586</v>
      </c>
      <c r="D407" s="76" t="s">
        <v>2189</v>
      </c>
    </row>
    <row r="408" spans="2:4" ht="16.5" customHeight="1">
      <c r="B408" s="75" t="s">
        <v>2190</v>
      </c>
      <c r="C408" s="75" t="s">
        <v>1586</v>
      </c>
      <c r="D408" s="76" t="s">
        <v>2191</v>
      </c>
    </row>
    <row r="409" spans="2:4" ht="16.5" customHeight="1">
      <c r="B409" s="75" t="s">
        <v>2192</v>
      </c>
      <c r="C409" s="75" t="s">
        <v>1586</v>
      </c>
      <c r="D409" s="76" t="s">
        <v>2193</v>
      </c>
    </row>
    <row r="410" spans="2:4" ht="16.5" customHeight="1">
      <c r="B410" s="75" t="s">
        <v>478</v>
      </c>
      <c r="C410" s="75" t="s">
        <v>1578</v>
      </c>
      <c r="D410" s="76" t="s">
        <v>2194</v>
      </c>
    </row>
    <row r="411" spans="2:4" ht="16.5" customHeight="1">
      <c r="B411" s="75" t="s">
        <v>2195</v>
      </c>
      <c r="C411" s="75" t="s">
        <v>1586</v>
      </c>
      <c r="D411" s="76" t="s">
        <v>2196</v>
      </c>
    </row>
    <row r="412" spans="2:4" ht="16.5" customHeight="1">
      <c r="B412" s="75" t="s">
        <v>481</v>
      </c>
      <c r="C412" s="75" t="s">
        <v>1586</v>
      </c>
      <c r="D412" s="76" t="s">
        <v>2197</v>
      </c>
    </row>
    <row r="413" spans="2:4" ht="16.5" customHeight="1">
      <c r="B413" s="75" t="s">
        <v>2198</v>
      </c>
      <c r="C413" s="75" t="s">
        <v>1586</v>
      </c>
      <c r="D413" s="76" t="s">
        <v>2199</v>
      </c>
    </row>
    <row r="414" spans="2:4" ht="16.5" customHeight="1">
      <c r="B414" s="75" t="s">
        <v>2200</v>
      </c>
      <c r="C414" s="75" t="s">
        <v>1586</v>
      </c>
      <c r="D414" s="76" t="s">
        <v>2201</v>
      </c>
    </row>
    <row r="415" spans="2:4" ht="16.5" customHeight="1">
      <c r="B415" s="75" t="s">
        <v>2202</v>
      </c>
      <c r="C415" s="75" t="s">
        <v>1578</v>
      </c>
      <c r="D415" s="76" t="s">
        <v>2203</v>
      </c>
    </row>
    <row r="416" spans="2:4" ht="16.5" customHeight="1">
      <c r="B416" s="75" t="s">
        <v>2204</v>
      </c>
      <c r="C416" s="75" t="s">
        <v>1578</v>
      </c>
      <c r="D416" s="76" t="s">
        <v>2205</v>
      </c>
    </row>
    <row r="417" spans="2:4" ht="16.5" customHeight="1">
      <c r="B417" s="75" t="s">
        <v>2206</v>
      </c>
      <c r="C417" s="75" t="s">
        <v>1578</v>
      </c>
      <c r="D417" s="76" t="s">
        <v>2207</v>
      </c>
    </row>
    <row r="418" spans="2:4" ht="16.5" customHeight="1">
      <c r="B418" s="75" t="s">
        <v>484</v>
      </c>
      <c r="C418" s="75" t="s">
        <v>1586</v>
      </c>
      <c r="D418" s="76" t="s">
        <v>2208</v>
      </c>
    </row>
    <row r="419" spans="2:4" ht="16.5" customHeight="1">
      <c r="B419" s="75" t="s">
        <v>488</v>
      </c>
      <c r="C419" s="75" t="s">
        <v>1586</v>
      </c>
      <c r="D419" s="76" t="s">
        <v>2209</v>
      </c>
    </row>
    <row r="420" spans="2:4" ht="16.5" customHeight="1">
      <c r="B420" s="75" t="s">
        <v>2210</v>
      </c>
      <c r="C420" s="75" t="s">
        <v>1586</v>
      </c>
      <c r="D420" s="76" t="s">
        <v>2211</v>
      </c>
    </row>
    <row r="421" spans="2:4" ht="16.5" customHeight="1">
      <c r="B421" s="75" t="s">
        <v>2212</v>
      </c>
      <c r="C421" s="75" t="s">
        <v>1578</v>
      </c>
      <c r="D421" s="76" t="s">
        <v>2213</v>
      </c>
    </row>
    <row r="422" spans="2:4" ht="16.5" customHeight="1">
      <c r="B422" s="75" t="s">
        <v>2214</v>
      </c>
      <c r="C422" s="75" t="s">
        <v>1586</v>
      </c>
      <c r="D422" s="76" t="s">
        <v>2215</v>
      </c>
    </row>
    <row r="423" spans="2:4" ht="16.5" customHeight="1">
      <c r="B423" s="75" t="s">
        <v>2216</v>
      </c>
      <c r="C423" s="75" t="s">
        <v>1586</v>
      </c>
      <c r="D423" s="76" t="s">
        <v>2217</v>
      </c>
    </row>
    <row r="424" spans="2:4" ht="16.5" customHeight="1">
      <c r="B424" s="75" t="s">
        <v>2218</v>
      </c>
      <c r="C424" s="75" t="s">
        <v>1578</v>
      </c>
      <c r="D424" s="76" t="s">
        <v>2219</v>
      </c>
    </row>
    <row r="425" spans="2:4" ht="16.5" customHeight="1">
      <c r="B425" s="75" t="s">
        <v>491</v>
      </c>
      <c r="C425" s="75" t="s">
        <v>1578</v>
      </c>
      <c r="D425" s="76" t="s">
        <v>2220</v>
      </c>
    </row>
    <row r="426" spans="2:4" ht="16.5" customHeight="1">
      <c r="B426" s="75" t="s">
        <v>494</v>
      </c>
      <c r="C426" s="75" t="s">
        <v>1586</v>
      </c>
      <c r="D426" s="76" t="s">
        <v>2221</v>
      </c>
    </row>
    <row r="427" spans="2:4" ht="16.5" customHeight="1">
      <c r="B427" s="75" t="s">
        <v>497</v>
      </c>
      <c r="C427" s="75" t="s">
        <v>1586</v>
      </c>
      <c r="D427" s="76" t="s">
        <v>2222</v>
      </c>
    </row>
    <row r="428" spans="2:4" ht="16.5" customHeight="1">
      <c r="B428" s="75" t="s">
        <v>500</v>
      </c>
      <c r="C428" s="75" t="s">
        <v>1586</v>
      </c>
      <c r="D428" s="76" t="s">
        <v>2223</v>
      </c>
    </row>
    <row r="429" spans="2:4" ht="16.5" customHeight="1">
      <c r="B429" s="75" t="s">
        <v>504</v>
      </c>
      <c r="C429" s="75" t="s">
        <v>1586</v>
      </c>
      <c r="D429" s="76" t="s">
        <v>2224</v>
      </c>
    </row>
    <row r="430" spans="2:4" ht="16.5" customHeight="1">
      <c r="B430" s="75" t="s">
        <v>507</v>
      </c>
      <c r="C430" s="75" t="s">
        <v>1586</v>
      </c>
      <c r="D430" s="76" t="s">
        <v>2225</v>
      </c>
    </row>
    <row r="431" spans="2:4" ht="16.5" customHeight="1">
      <c r="B431" s="75" t="s">
        <v>2226</v>
      </c>
      <c r="C431" s="75" t="s">
        <v>1578</v>
      </c>
      <c r="D431" s="76" t="s">
        <v>2227</v>
      </c>
    </row>
    <row r="432" spans="2:4" ht="16.5" customHeight="1">
      <c r="B432" s="75" t="s">
        <v>510</v>
      </c>
      <c r="C432" s="75" t="s">
        <v>1578</v>
      </c>
      <c r="D432" s="76" t="s">
        <v>2228</v>
      </c>
    </row>
    <row r="433" spans="2:4" ht="16.5" customHeight="1">
      <c r="B433" s="75" t="s">
        <v>513</v>
      </c>
      <c r="C433" s="75" t="s">
        <v>1578</v>
      </c>
      <c r="D433" s="76" t="s">
        <v>2229</v>
      </c>
    </row>
    <row r="434" spans="2:4" ht="16.5" customHeight="1">
      <c r="B434" s="75" t="s">
        <v>2230</v>
      </c>
      <c r="C434" s="75" t="s">
        <v>1586</v>
      </c>
      <c r="D434" s="76" t="s">
        <v>2231</v>
      </c>
    </row>
    <row r="435" spans="2:4" ht="16.5" customHeight="1">
      <c r="B435" s="75" t="s">
        <v>2232</v>
      </c>
      <c r="C435" s="75" t="s">
        <v>1586</v>
      </c>
      <c r="D435" s="76" t="s">
        <v>2233</v>
      </c>
    </row>
    <row r="436" spans="2:4" ht="16.5" customHeight="1">
      <c r="B436" s="75" t="s">
        <v>516</v>
      </c>
      <c r="C436" s="75" t="s">
        <v>1586</v>
      </c>
      <c r="D436" s="76" t="s">
        <v>2234</v>
      </c>
    </row>
    <row r="437" spans="2:4" ht="16.5" customHeight="1">
      <c r="B437" s="75" t="s">
        <v>519</v>
      </c>
      <c r="C437" s="75" t="s">
        <v>1586</v>
      </c>
      <c r="D437" s="76" t="s">
        <v>2235</v>
      </c>
    </row>
    <row r="438" spans="2:4" ht="16.5" customHeight="1">
      <c r="B438" s="75" t="s">
        <v>2236</v>
      </c>
      <c r="C438" s="75" t="s">
        <v>1586</v>
      </c>
      <c r="D438" s="76" t="s">
        <v>2237</v>
      </c>
    </row>
    <row r="439" spans="2:4" ht="16.5" customHeight="1">
      <c r="B439" s="75" t="s">
        <v>2238</v>
      </c>
      <c r="C439" s="75" t="s">
        <v>1586</v>
      </c>
      <c r="D439" s="76" t="s">
        <v>2239</v>
      </c>
    </row>
    <row r="440" spans="2:4" ht="16.5" customHeight="1">
      <c r="B440" s="75" t="s">
        <v>2240</v>
      </c>
      <c r="C440" s="75" t="s">
        <v>1586</v>
      </c>
      <c r="D440" s="76" t="s">
        <v>2241</v>
      </c>
    </row>
    <row r="441" spans="2:4" ht="16.5" customHeight="1">
      <c r="B441" s="75" t="s">
        <v>2242</v>
      </c>
      <c r="C441" s="75" t="s">
        <v>1578</v>
      </c>
      <c r="D441" s="76" t="s">
        <v>2243</v>
      </c>
    </row>
    <row r="442" spans="2:4" ht="16.5" customHeight="1">
      <c r="B442" s="75" t="s">
        <v>522</v>
      </c>
      <c r="C442" s="75" t="s">
        <v>1586</v>
      </c>
      <c r="D442" s="76" t="s">
        <v>2244</v>
      </c>
    </row>
    <row r="443" spans="2:4" ht="16.5" customHeight="1">
      <c r="B443" s="75" t="s">
        <v>2245</v>
      </c>
      <c r="C443" s="75" t="s">
        <v>1586</v>
      </c>
      <c r="D443" s="76" t="s">
        <v>2246</v>
      </c>
    </row>
    <row r="444" spans="2:4" ht="16.5" customHeight="1">
      <c r="B444" s="75" t="s">
        <v>1569</v>
      </c>
      <c r="C444" s="75" t="s">
        <v>1586</v>
      </c>
      <c r="D444" s="76" t="s">
        <v>2247</v>
      </c>
    </row>
    <row r="445" spans="2:4" ht="16.5" customHeight="1">
      <c r="B445" s="75" t="s">
        <v>525</v>
      </c>
      <c r="C445" s="75" t="s">
        <v>1586</v>
      </c>
      <c r="D445" s="76" t="s">
        <v>2248</v>
      </c>
    </row>
    <row r="446" spans="2:4" ht="16.5" customHeight="1">
      <c r="B446" s="75" t="s">
        <v>528</v>
      </c>
      <c r="C446" s="75" t="s">
        <v>1578</v>
      </c>
      <c r="D446" s="76" t="s">
        <v>2249</v>
      </c>
    </row>
    <row r="447" spans="2:4" ht="16.5" customHeight="1">
      <c r="B447" s="75" t="s">
        <v>2250</v>
      </c>
      <c r="C447" s="75" t="s">
        <v>1586</v>
      </c>
      <c r="D447" s="76" t="s">
        <v>2251</v>
      </c>
    </row>
    <row r="448" spans="2:4" ht="16.5" customHeight="1">
      <c r="B448" s="75" t="s">
        <v>532</v>
      </c>
      <c r="C448" s="75" t="s">
        <v>1578</v>
      </c>
      <c r="D448" s="76" t="s">
        <v>2252</v>
      </c>
    </row>
    <row r="449" spans="2:4" ht="16.5" customHeight="1">
      <c r="B449" s="75" t="s">
        <v>2253</v>
      </c>
      <c r="C449" s="75" t="s">
        <v>1578</v>
      </c>
      <c r="D449" s="76" t="s">
        <v>2254</v>
      </c>
    </row>
    <row r="450" spans="2:4" ht="16.5" customHeight="1">
      <c r="B450" s="75" t="s">
        <v>535</v>
      </c>
      <c r="C450" s="75" t="s">
        <v>1586</v>
      </c>
      <c r="D450" s="76" t="s">
        <v>2255</v>
      </c>
    </row>
    <row r="451" spans="2:4" ht="16.5" customHeight="1">
      <c r="B451" s="75" t="s">
        <v>538</v>
      </c>
      <c r="C451" s="75" t="s">
        <v>1586</v>
      </c>
      <c r="D451" s="76" t="s">
        <v>2256</v>
      </c>
    </row>
    <row r="452" spans="2:4" ht="16.5" customHeight="1">
      <c r="B452" s="75" t="s">
        <v>541</v>
      </c>
      <c r="C452" s="75" t="s">
        <v>1586</v>
      </c>
      <c r="D452" s="76" t="s">
        <v>2257</v>
      </c>
    </row>
    <row r="453" spans="2:4" ht="16.5" customHeight="1">
      <c r="B453" s="75" t="s">
        <v>2258</v>
      </c>
      <c r="C453" s="75" t="s">
        <v>1586</v>
      </c>
      <c r="D453" s="76" t="s">
        <v>2259</v>
      </c>
    </row>
    <row r="454" spans="2:4" ht="16.5" customHeight="1">
      <c r="B454" s="75" t="s">
        <v>544</v>
      </c>
      <c r="C454" s="75" t="s">
        <v>1586</v>
      </c>
      <c r="D454" s="76" t="s">
        <v>2260</v>
      </c>
    </row>
    <row r="455" spans="2:4" ht="16.5" customHeight="1">
      <c r="B455" s="75" t="s">
        <v>2261</v>
      </c>
      <c r="C455" s="75" t="s">
        <v>1586</v>
      </c>
      <c r="D455" s="76" t="s">
        <v>1620</v>
      </c>
    </row>
    <row r="456" spans="2:4" ht="16.5" customHeight="1">
      <c r="B456" s="75" t="s">
        <v>2262</v>
      </c>
      <c r="C456" s="75" t="s">
        <v>1578</v>
      </c>
      <c r="D456" s="76" t="s">
        <v>2263</v>
      </c>
    </row>
    <row r="457" spans="2:4" ht="16.5" customHeight="1">
      <c r="B457" s="75" t="s">
        <v>548</v>
      </c>
      <c r="C457" s="75" t="s">
        <v>1586</v>
      </c>
      <c r="D457" s="76" t="s">
        <v>2264</v>
      </c>
    </row>
    <row r="458" spans="2:4" ht="16.5" customHeight="1">
      <c r="B458" s="75" t="s">
        <v>2265</v>
      </c>
      <c r="C458" s="75" t="s">
        <v>1586</v>
      </c>
      <c r="D458" s="76" t="s">
        <v>2266</v>
      </c>
    </row>
    <row r="459" spans="2:4" ht="16.5" customHeight="1">
      <c r="B459" s="75" t="s">
        <v>2267</v>
      </c>
      <c r="C459" s="75" t="s">
        <v>1586</v>
      </c>
      <c r="D459" s="76" t="s">
        <v>2268</v>
      </c>
    </row>
    <row r="460" spans="2:4" ht="16.5" customHeight="1">
      <c r="B460" s="75" t="s">
        <v>2269</v>
      </c>
      <c r="C460" s="75" t="s">
        <v>1586</v>
      </c>
      <c r="D460" s="76" t="s">
        <v>2270</v>
      </c>
    </row>
    <row r="461" spans="2:4" ht="16.5" customHeight="1">
      <c r="B461" s="75" t="s">
        <v>551</v>
      </c>
      <c r="C461" s="75" t="s">
        <v>1586</v>
      </c>
      <c r="D461" s="76" t="s">
        <v>2271</v>
      </c>
    </row>
    <row r="462" spans="2:4" ht="16.5" customHeight="1">
      <c r="B462" s="75" t="s">
        <v>554</v>
      </c>
      <c r="C462" s="75" t="s">
        <v>1586</v>
      </c>
      <c r="D462" s="76" t="s">
        <v>2272</v>
      </c>
    </row>
    <row r="463" spans="2:4" ht="16.5" customHeight="1">
      <c r="B463" s="75" t="s">
        <v>2273</v>
      </c>
      <c r="C463" s="75" t="s">
        <v>1578</v>
      </c>
      <c r="D463" s="76" t="s">
        <v>2274</v>
      </c>
    </row>
    <row r="464" spans="2:4" ht="16.5" customHeight="1">
      <c r="B464" s="75" t="s">
        <v>557</v>
      </c>
      <c r="C464" s="75" t="s">
        <v>1578</v>
      </c>
      <c r="D464" s="76" t="s">
        <v>2275</v>
      </c>
    </row>
    <row r="465" spans="2:4" ht="16.5" customHeight="1">
      <c r="B465" s="75" t="s">
        <v>559</v>
      </c>
      <c r="C465" s="75" t="s">
        <v>1586</v>
      </c>
      <c r="D465" s="76" t="s">
        <v>2276</v>
      </c>
    </row>
    <row r="466" spans="2:4" ht="16.5" customHeight="1">
      <c r="B466" s="75" t="s">
        <v>565</v>
      </c>
      <c r="C466" s="75" t="s">
        <v>1586</v>
      </c>
      <c r="D466" s="76" t="s">
        <v>2277</v>
      </c>
    </row>
    <row r="467" spans="2:4" ht="16.5" customHeight="1">
      <c r="B467" s="75" t="s">
        <v>2278</v>
      </c>
      <c r="C467" s="75" t="s">
        <v>1578</v>
      </c>
      <c r="D467" s="76" t="s">
        <v>2279</v>
      </c>
    </row>
    <row r="468" spans="2:4" ht="16.5" customHeight="1">
      <c r="B468" s="75" t="s">
        <v>568</v>
      </c>
      <c r="C468" s="75" t="s">
        <v>1586</v>
      </c>
      <c r="D468" s="76" t="s">
        <v>2280</v>
      </c>
    </row>
    <row r="469" spans="2:4" ht="16.5" customHeight="1">
      <c r="B469" s="75" t="s">
        <v>571</v>
      </c>
      <c r="C469" s="75" t="s">
        <v>1586</v>
      </c>
      <c r="D469" s="76" t="s">
        <v>2281</v>
      </c>
    </row>
    <row r="470" spans="2:4" ht="16.5" customHeight="1">
      <c r="B470" s="75" t="s">
        <v>2282</v>
      </c>
      <c r="C470" s="75" t="s">
        <v>1586</v>
      </c>
      <c r="D470" s="76" t="s">
        <v>2283</v>
      </c>
    </row>
    <row r="471" spans="2:4" ht="16.5" customHeight="1">
      <c r="B471" s="75" t="s">
        <v>574</v>
      </c>
      <c r="C471" s="75" t="s">
        <v>1578</v>
      </c>
      <c r="D471" s="76" t="s">
        <v>2284</v>
      </c>
    </row>
    <row r="472" spans="2:4" ht="16.5" customHeight="1">
      <c r="B472" s="75" t="s">
        <v>577</v>
      </c>
      <c r="C472" s="75" t="s">
        <v>1586</v>
      </c>
      <c r="D472" s="76" t="s">
        <v>2285</v>
      </c>
    </row>
    <row r="473" spans="2:4" ht="16.5" customHeight="1">
      <c r="B473" s="75" t="s">
        <v>2286</v>
      </c>
      <c r="C473" s="75" t="s">
        <v>1586</v>
      </c>
      <c r="D473" s="76" t="s">
        <v>2287</v>
      </c>
    </row>
    <row r="474" spans="2:4" ht="16.5" customHeight="1">
      <c r="B474" s="75" t="s">
        <v>2288</v>
      </c>
      <c r="C474" s="75" t="s">
        <v>1578</v>
      </c>
      <c r="D474" s="76" t="s">
        <v>2289</v>
      </c>
    </row>
    <row r="475" spans="2:4" ht="16.5" customHeight="1">
      <c r="B475" s="75" t="s">
        <v>2290</v>
      </c>
      <c r="C475" s="75" t="s">
        <v>1586</v>
      </c>
      <c r="D475" s="76" t="s">
        <v>2291</v>
      </c>
    </row>
    <row r="476" spans="2:4" ht="16.5" customHeight="1">
      <c r="B476" s="75" t="s">
        <v>562</v>
      </c>
      <c r="C476" s="75" t="s">
        <v>1586</v>
      </c>
      <c r="D476" s="76" t="s">
        <v>2292</v>
      </c>
    </row>
    <row r="477" spans="2:4" ht="16.5" customHeight="1">
      <c r="B477" s="75" t="s">
        <v>2293</v>
      </c>
      <c r="C477" s="75" t="s">
        <v>1589</v>
      </c>
      <c r="D477" s="76" t="s">
        <v>2294</v>
      </c>
    </row>
    <row r="478" spans="2:4" ht="16.5" customHeight="1">
      <c r="B478" s="75" t="s">
        <v>2295</v>
      </c>
      <c r="C478" s="75" t="s">
        <v>1589</v>
      </c>
      <c r="D478" s="76" t="s">
        <v>2296</v>
      </c>
    </row>
    <row r="479" spans="2:4" ht="16.5" customHeight="1">
      <c r="B479" s="75" t="s">
        <v>2297</v>
      </c>
      <c r="C479" s="75" t="s">
        <v>1589</v>
      </c>
      <c r="D479" s="76" t="s">
        <v>2298</v>
      </c>
    </row>
    <row r="480" spans="2:4" ht="16.5" customHeight="1">
      <c r="B480" s="75" t="s">
        <v>2299</v>
      </c>
      <c r="C480" s="75" t="s">
        <v>1589</v>
      </c>
      <c r="D480" s="76" t="s">
        <v>2300</v>
      </c>
    </row>
    <row r="481" spans="2:4" ht="16.5" customHeight="1">
      <c r="B481" s="75" t="s">
        <v>2301</v>
      </c>
      <c r="C481" s="75" t="s">
        <v>1589</v>
      </c>
      <c r="D481" s="76" t="s">
        <v>2302</v>
      </c>
    </row>
    <row r="482" spans="2:4" ht="16.5" customHeight="1">
      <c r="B482" s="75" t="s">
        <v>2303</v>
      </c>
      <c r="C482" s="75" t="s">
        <v>1589</v>
      </c>
      <c r="D482" s="76" t="s">
        <v>2304</v>
      </c>
    </row>
    <row r="483" spans="2:4" ht="16.5" customHeight="1">
      <c r="B483" s="75" t="s">
        <v>2305</v>
      </c>
      <c r="C483" s="75" t="s">
        <v>1589</v>
      </c>
      <c r="D483" s="76" t="s">
        <v>2306</v>
      </c>
    </row>
    <row r="484" spans="2:4" ht="16.5" customHeight="1">
      <c r="B484" s="77" t="s">
        <v>760</v>
      </c>
      <c r="C484" s="75" t="s">
        <v>1589</v>
      </c>
      <c r="D484" s="76" t="s">
        <v>2307</v>
      </c>
    </row>
    <row r="485" spans="2:4" ht="16.5" customHeight="1">
      <c r="B485" s="75" t="s">
        <v>2308</v>
      </c>
      <c r="C485" s="75" t="s">
        <v>1589</v>
      </c>
      <c r="D485" s="76" t="s">
        <v>2309</v>
      </c>
    </row>
    <row r="486" spans="2:4" ht="16.5" customHeight="1">
      <c r="B486" s="75" t="s">
        <v>2310</v>
      </c>
      <c r="C486" s="75" t="s">
        <v>1589</v>
      </c>
      <c r="D486" s="76" t="s">
        <v>2311</v>
      </c>
    </row>
    <row r="487" spans="2:4" ht="16.5" customHeight="1">
      <c r="B487" s="75" t="s">
        <v>2312</v>
      </c>
      <c r="C487" s="75" t="s">
        <v>1589</v>
      </c>
      <c r="D487" s="76" t="s">
        <v>2313</v>
      </c>
    </row>
    <row r="488" spans="2:4" ht="16.5" customHeight="1">
      <c r="B488" s="75" t="s">
        <v>2314</v>
      </c>
      <c r="C488" s="75" t="s">
        <v>1589</v>
      </c>
      <c r="D488" s="76" t="s">
        <v>2315</v>
      </c>
    </row>
    <row r="489" spans="2:4" ht="16.5" customHeight="1">
      <c r="B489" s="75" t="s">
        <v>2316</v>
      </c>
      <c r="C489" s="75" t="s">
        <v>1589</v>
      </c>
      <c r="D489" s="76" t="s">
        <v>1644</v>
      </c>
    </row>
    <row r="490" spans="2:4" ht="16.5" customHeight="1">
      <c r="B490" s="78" t="s">
        <v>42</v>
      </c>
      <c r="C490" s="78" t="s">
        <v>1580</v>
      </c>
      <c r="D490" s="79" t="s">
        <v>2317</v>
      </c>
    </row>
  </sheetData>
  <phoneticPr fontId="28" type="noConversion"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전체 통계</vt:lpstr>
      <vt:lpstr>폐시약,공병, 폐수 현황</vt:lpstr>
      <vt:lpstr>폐시약 세부내역</vt:lpstr>
      <vt:lpstr>학교 주소</vt:lpstr>
      <vt:lpstr>'폐시약 세부내역'!Print_Titles</vt:lpstr>
      <vt:lpstr>'폐시약,공병, 폐수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</dc:creator>
  <dc:description/>
  <cp:lastModifiedBy>USER</cp:lastModifiedBy>
  <cp:revision>9</cp:revision>
  <cp:lastPrinted>2026-10-04T05:02:07Z</cp:lastPrinted>
  <dcterms:created xsi:type="dcterms:W3CDTF">2020-10-30T05:19:19Z</dcterms:created>
  <dcterms:modified xsi:type="dcterms:W3CDTF">2026-10-07T11:06:27Z</dcterms:modified>
  <dc:language>en-US</dc:language>
</cp:coreProperties>
</file>