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○ 2026년\01.대전충남본부\아산PSD 사무실 증축공사(박소현,V1)\"/>
    </mc:Choice>
  </mc:AlternateContent>
  <bookViews>
    <workbookView xWindow="0" yWindow="0" windowWidth="28800" windowHeight="12390"/>
  </bookViews>
  <sheets>
    <sheet name="원가계산서" sheetId="1" r:id="rId1"/>
    <sheet name="공종별집계표" sheetId="2" r:id="rId2"/>
    <sheet name="공종별내역서" sheetId="3" r:id="rId3"/>
  </sheets>
  <externalReferences>
    <externalReference r:id="rId4"/>
  </externalReferences>
  <definedNames>
    <definedName name="_xlnm.Print_Area" localSheetId="2">공종별내역서!$A$1:$M$482</definedName>
    <definedName name="_xlnm.Print_Area" localSheetId="1">공종별집계표!$A$1:$M$30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2" i="3" l="1"/>
  <c r="J462" i="3" s="1"/>
  <c r="G462" i="3"/>
  <c r="H462" i="3" s="1"/>
  <c r="E462" i="3"/>
  <c r="K462" i="3" s="1"/>
  <c r="I461" i="3"/>
  <c r="K461" i="3" s="1"/>
  <c r="G461" i="3"/>
  <c r="H461" i="3" s="1"/>
  <c r="E461" i="3"/>
  <c r="F461" i="3" s="1"/>
  <c r="I460" i="3"/>
  <c r="J460" i="3" s="1"/>
  <c r="G460" i="3"/>
  <c r="H460" i="3" s="1"/>
  <c r="F460" i="3"/>
  <c r="E460" i="3"/>
  <c r="J458" i="3"/>
  <c r="H458" i="3"/>
  <c r="K436" i="3"/>
  <c r="J436" i="3"/>
  <c r="H436" i="3"/>
  <c r="F436" i="3"/>
  <c r="F458" i="3" s="1"/>
  <c r="I414" i="3"/>
  <c r="J414" i="3" s="1"/>
  <c r="G414" i="3"/>
  <c r="H414" i="3" s="1"/>
  <c r="E414" i="3"/>
  <c r="K413" i="3"/>
  <c r="I413" i="3"/>
  <c r="J413" i="3" s="1"/>
  <c r="G413" i="3"/>
  <c r="H413" i="3" s="1"/>
  <c r="E413" i="3"/>
  <c r="F413" i="3" s="1"/>
  <c r="I412" i="3"/>
  <c r="J412" i="3" s="1"/>
  <c r="G412" i="3"/>
  <c r="H412" i="3" s="1"/>
  <c r="E412" i="3"/>
  <c r="K412" i="3" s="1"/>
  <c r="I396" i="3"/>
  <c r="J396" i="3" s="1"/>
  <c r="G396" i="3"/>
  <c r="H396" i="3" s="1"/>
  <c r="F396" i="3"/>
  <c r="E396" i="3"/>
  <c r="J395" i="3"/>
  <c r="I395" i="3"/>
  <c r="G395" i="3"/>
  <c r="H395" i="3" s="1"/>
  <c r="E395" i="3"/>
  <c r="K395" i="3" s="1"/>
  <c r="J394" i="3"/>
  <c r="I394" i="3"/>
  <c r="G394" i="3"/>
  <c r="H394" i="3" s="1"/>
  <c r="F394" i="3"/>
  <c r="L394" i="3" s="1"/>
  <c r="E394" i="3"/>
  <c r="K394" i="3" s="1"/>
  <c r="I393" i="3"/>
  <c r="J393" i="3" s="1"/>
  <c r="G393" i="3"/>
  <c r="H393" i="3" s="1"/>
  <c r="F393" i="3"/>
  <c r="E393" i="3"/>
  <c r="I392" i="3"/>
  <c r="J392" i="3" s="1"/>
  <c r="G392" i="3"/>
  <c r="H392" i="3" s="1"/>
  <c r="E392" i="3"/>
  <c r="I391" i="3"/>
  <c r="J391" i="3" s="1"/>
  <c r="G391" i="3"/>
  <c r="H391" i="3" s="1"/>
  <c r="F391" i="3"/>
  <c r="E391" i="3"/>
  <c r="K391" i="3" s="1"/>
  <c r="I390" i="3"/>
  <c r="J390" i="3" s="1"/>
  <c r="G390" i="3"/>
  <c r="H390" i="3" s="1"/>
  <c r="E390" i="3"/>
  <c r="K390" i="3" s="1"/>
  <c r="J389" i="3"/>
  <c r="I389" i="3"/>
  <c r="G389" i="3"/>
  <c r="H389" i="3" s="1"/>
  <c r="E389" i="3"/>
  <c r="K389" i="3" s="1"/>
  <c r="I388" i="3"/>
  <c r="K388" i="3" s="1"/>
  <c r="G388" i="3"/>
  <c r="H388" i="3" s="1"/>
  <c r="E388" i="3"/>
  <c r="F388" i="3" s="1"/>
  <c r="I384" i="3"/>
  <c r="J384" i="3" s="1"/>
  <c r="G384" i="3"/>
  <c r="H384" i="3" s="1"/>
  <c r="E384" i="3"/>
  <c r="K384" i="3" s="1"/>
  <c r="I383" i="3"/>
  <c r="J383" i="3" s="1"/>
  <c r="G383" i="3"/>
  <c r="H383" i="3" s="1"/>
  <c r="F383" i="3"/>
  <c r="E383" i="3"/>
  <c r="I382" i="3"/>
  <c r="J382" i="3" s="1"/>
  <c r="G382" i="3"/>
  <c r="H382" i="3" s="1"/>
  <c r="E382" i="3"/>
  <c r="J381" i="3"/>
  <c r="I381" i="3"/>
  <c r="G381" i="3"/>
  <c r="H381" i="3" s="1"/>
  <c r="F381" i="3"/>
  <c r="L381" i="3" s="1"/>
  <c r="E381" i="3"/>
  <c r="K381" i="3" s="1"/>
  <c r="I380" i="3"/>
  <c r="J380" i="3" s="1"/>
  <c r="G380" i="3"/>
  <c r="H380" i="3" s="1"/>
  <c r="E380" i="3"/>
  <c r="F380" i="3" s="1"/>
  <c r="J379" i="3"/>
  <c r="I379" i="3"/>
  <c r="G379" i="3"/>
  <c r="H379" i="3" s="1"/>
  <c r="E379" i="3"/>
  <c r="I378" i="3"/>
  <c r="J378" i="3" s="1"/>
  <c r="G378" i="3"/>
  <c r="H378" i="3" s="1"/>
  <c r="F378" i="3"/>
  <c r="E378" i="3"/>
  <c r="K378" i="3" s="1"/>
  <c r="I377" i="3"/>
  <c r="J377" i="3" s="1"/>
  <c r="G377" i="3"/>
  <c r="H377" i="3" s="1"/>
  <c r="F377" i="3"/>
  <c r="L377" i="3" s="1"/>
  <c r="E377" i="3"/>
  <c r="J376" i="3"/>
  <c r="I376" i="3"/>
  <c r="G376" i="3"/>
  <c r="H376" i="3" s="1"/>
  <c r="E376" i="3"/>
  <c r="I375" i="3"/>
  <c r="K375" i="3" s="1"/>
  <c r="G375" i="3"/>
  <c r="H375" i="3" s="1"/>
  <c r="E375" i="3"/>
  <c r="F375" i="3" s="1"/>
  <c r="I374" i="3"/>
  <c r="J374" i="3" s="1"/>
  <c r="G374" i="3"/>
  <c r="H374" i="3" s="1"/>
  <c r="F374" i="3"/>
  <c r="L374" i="3" s="1"/>
  <c r="E374" i="3"/>
  <c r="J373" i="3"/>
  <c r="I373" i="3"/>
  <c r="G373" i="3"/>
  <c r="H373" i="3" s="1"/>
  <c r="E373" i="3"/>
  <c r="K372" i="3"/>
  <c r="J372" i="3"/>
  <c r="I372" i="3"/>
  <c r="G372" i="3"/>
  <c r="H372" i="3" s="1"/>
  <c r="F372" i="3"/>
  <c r="L372" i="3" s="1"/>
  <c r="E372" i="3"/>
  <c r="I371" i="3"/>
  <c r="J371" i="3" s="1"/>
  <c r="G371" i="3"/>
  <c r="H371" i="3" s="1"/>
  <c r="F371" i="3"/>
  <c r="E371" i="3"/>
  <c r="J370" i="3"/>
  <c r="I370" i="3"/>
  <c r="G370" i="3"/>
  <c r="H370" i="3" s="1"/>
  <c r="E370" i="3"/>
  <c r="I369" i="3"/>
  <c r="J369" i="3" s="1"/>
  <c r="G369" i="3"/>
  <c r="H369" i="3" s="1"/>
  <c r="F369" i="3"/>
  <c r="E369" i="3"/>
  <c r="K369" i="3" s="1"/>
  <c r="I368" i="3"/>
  <c r="J368" i="3" s="1"/>
  <c r="G368" i="3"/>
  <c r="H368" i="3" s="1"/>
  <c r="F368" i="3"/>
  <c r="L368" i="3" s="1"/>
  <c r="E368" i="3"/>
  <c r="J367" i="3"/>
  <c r="I367" i="3"/>
  <c r="G367" i="3"/>
  <c r="H367" i="3" s="1"/>
  <c r="E367" i="3"/>
  <c r="K367" i="3" s="1"/>
  <c r="I366" i="3"/>
  <c r="J366" i="3" s="1"/>
  <c r="G366" i="3"/>
  <c r="H366" i="3" s="1"/>
  <c r="E366" i="3"/>
  <c r="K366" i="3" s="1"/>
  <c r="I365" i="3"/>
  <c r="J365" i="3" s="1"/>
  <c r="G365" i="3"/>
  <c r="H365" i="3" s="1"/>
  <c r="F365" i="3"/>
  <c r="E365" i="3"/>
  <c r="I364" i="3"/>
  <c r="J364" i="3" s="1"/>
  <c r="G364" i="3"/>
  <c r="H364" i="3" s="1"/>
  <c r="E364" i="3"/>
  <c r="J361" i="3"/>
  <c r="I361" i="3"/>
  <c r="G361" i="3"/>
  <c r="H361" i="3" s="1"/>
  <c r="E361" i="3"/>
  <c r="K361" i="3" s="1"/>
  <c r="I360" i="3"/>
  <c r="K360" i="3" s="1"/>
  <c r="G360" i="3"/>
  <c r="H360" i="3" s="1"/>
  <c r="E360" i="3"/>
  <c r="F360" i="3" s="1"/>
  <c r="I359" i="3"/>
  <c r="J359" i="3" s="1"/>
  <c r="G359" i="3"/>
  <c r="H359" i="3" s="1"/>
  <c r="F359" i="3"/>
  <c r="E359" i="3"/>
  <c r="I358" i="3"/>
  <c r="J358" i="3" s="1"/>
  <c r="G358" i="3"/>
  <c r="H358" i="3" s="1"/>
  <c r="E358" i="3"/>
  <c r="K357" i="3"/>
  <c r="J357" i="3"/>
  <c r="I357" i="3"/>
  <c r="G357" i="3"/>
  <c r="H357" i="3" s="1"/>
  <c r="F357" i="3"/>
  <c r="E357" i="3"/>
  <c r="I356" i="3"/>
  <c r="J356" i="3" s="1"/>
  <c r="G356" i="3"/>
  <c r="H356" i="3" s="1"/>
  <c r="E356" i="3"/>
  <c r="J355" i="3"/>
  <c r="I355" i="3"/>
  <c r="G355" i="3"/>
  <c r="H355" i="3" s="1"/>
  <c r="E355" i="3"/>
  <c r="I354" i="3"/>
  <c r="J354" i="3" s="1"/>
  <c r="G354" i="3"/>
  <c r="H354" i="3" s="1"/>
  <c r="F354" i="3"/>
  <c r="E354" i="3"/>
  <c r="K354" i="3" s="1"/>
  <c r="I353" i="3"/>
  <c r="J353" i="3" s="1"/>
  <c r="G353" i="3"/>
  <c r="H353" i="3" s="1"/>
  <c r="F353" i="3"/>
  <c r="E353" i="3"/>
  <c r="J352" i="3"/>
  <c r="I352" i="3"/>
  <c r="G352" i="3"/>
  <c r="H352" i="3" s="1"/>
  <c r="E352" i="3"/>
  <c r="K352" i="3" s="1"/>
  <c r="I351" i="3"/>
  <c r="J351" i="3" s="1"/>
  <c r="G351" i="3"/>
  <c r="H351" i="3" s="1"/>
  <c r="E351" i="3"/>
  <c r="K351" i="3" s="1"/>
  <c r="I350" i="3"/>
  <c r="J350" i="3" s="1"/>
  <c r="G350" i="3"/>
  <c r="H350" i="3" s="1"/>
  <c r="F350" i="3"/>
  <c r="E350" i="3"/>
  <c r="I349" i="3"/>
  <c r="J349" i="3" s="1"/>
  <c r="G349" i="3"/>
  <c r="H349" i="3" s="1"/>
  <c r="E349" i="3"/>
  <c r="K349" i="3" s="1"/>
  <c r="J348" i="3"/>
  <c r="I348" i="3"/>
  <c r="G348" i="3"/>
  <c r="H348" i="3" s="1"/>
  <c r="F348" i="3"/>
  <c r="E348" i="3"/>
  <c r="K348" i="3" s="1"/>
  <c r="I347" i="3"/>
  <c r="J347" i="3" s="1"/>
  <c r="G347" i="3"/>
  <c r="H347" i="3" s="1"/>
  <c r="E347" i="3"/>
  <c r="I346" i="3"/>
  <c r="J346" i="3" s="1"/>
  <c r="G346" i="3"/>
  <c r="H346" i="3" s="1"/>
  <c r="E346" i="3"/>
  <c r="I345" i="3"/>
  <c r="J345" i="3" s="1"/>
  <c r="G345" i="3"/>
  <c r="H345" i="3" s="1"/>
  <c r="F345" i="3"/>
  <c r="E345" i="3"/>
  <c r="K345" i="3" s="1"/>
  <c r="I344" i="3"/>
  <c r="J344" i="3" s="1"/>
  <c r="G344" i="3"/>
  <c r="H344" i="3" s="1"/>
  <c r="E344" i="3"/>
  <c r="K344" i="3" s="1"/>
  <c r="J343" i="3"/>
  <c r="I343" i="3"/>
  <c r="G343" i="3"/>
  <c r="H343" i="3" s="1"/>
  <c r="E343" i="3"/>
  <c r="K343" i="3" s="1"/>
  <c r="I342" i="3"/>
  <c r="K342" i="3" s="1"/>
  <c r="G342" i="3"/>
  <c r="H342" i="3" s="1"/>
  <c r="E342" i="3"/>
  <c r="F342" i="3" s="1"/>
  <c r="I341" i="3"/>
  <c r="J341" i="3" s="1"/>
  <c r="G341" i="3"/>
  <c r="H341" i="3" s="1"/>
  <c r="F341" i="3"/>
  <c r="E341" i="3"/>
  <c r="I340" i="3"/>
  <c r="J340" i="3" s="1"/>
  <c r="G340" i="3"/>
  <c r="H340" i="3" s="1"/>
  <c r="E340" i="3"/>
  <c r="J326" i="3"/>
  <c r="I326" i="3"/>
  <c r="G326" i="3"/>
  <c r="H326" i="3" s="1"/>
  <c r="E326" i="3"/>
  <c r="K326" i="3" s="1"/>
  <c r="I325" i="3"/>
  <c r="J325" i="3" s="1"/>
  <c r="G325" i="3"/>
  <c r="H325" i="3" s="1"/>
  <c r="E325" i="3"/>
  <c r="K325" i="3" s="1"/>
  <c r="I324" i="3"/>
  <c r="J324" i="3" s="1"/>
  <c r="G324" i="3"/>
  <c r="H324" i="3" s="1"/>
  <c r="F324" i="3"/>
  <c r="E324" i="3"/>
  <c r="I323" i="3"/>
  <c r="J323" i="3" s="1"/>
  <c r="G323" i="3"/>
  <c r="H323" i="3" s="1"/>
  <c r="E323" i="3"/>
  <c r="J322" i="3"/>
  <c r="I322" i="3"/>
  <c r="G322" i="3"/>
  <c r="H322" i="3" s="1"/>
  <c r="F322" i="3"/>
  <c r="E322" i="3"/>
  <c r="K322" i="3" s="1"/>
  <c r="I321" i="3"/>
  <c r="J321" i="3" s="1"/>
  <c r="G321" i="3"/>
  <c r="H321" i="3" s="1"/>
  <c r="E321" i="3"/>
  <c r="J320" i="3"/>
  <c r="I320" i="3"/>
  <c r="G320" i="3"/>
  <c r="H320" i="3" s="1"/>
  <c r="E320" i="3"/>
  <c r="I319" i="3"/>
  <c r="J319" i="3" s="1"/>
  <c r="G319" i="3"/>
  <c r="H319" i="3" s="1"/>
  <c r="F319" i="3"/>
  <c r="E319" i="3"/>
  <c r="K319" i="3" s="1"/>
  <c r="I318" i="3"/>
  <c r="J318" i="3" s="1"/>
  <c r="G318" i="3"/>
  <c r="H318" i="3" s="1"/>
  <c r="F318" i="3"/>
  <c r="E318" i="3"/>
  <c r="J317" i="3"/>
  <c r="I317" i="3"/>
  <c r="G317" i="3"/>
  <c r="H317" i="3" s="1"/>
  <c r="E317" i="3"/>
  <c r="I316" i="3"/>
  <c r="K316" i="3" s="1"/>
  <c r="G316" i="3"/>
  <c r="H316" i="3" s="1"/>
  <c r="F316" i="3"/>
  <c r="E316" i="3"/>
  <c r="I295" i="3"/>
  <c r="J295" i="3" s="1"/>
  <c r="G295" i="3"/>
  <c r="H295" i="3" s="1"/>
  <c r="F295" i="3"/>
  <c r="E295" i="3"/>
  <c r="K295" i="3" s="1"/>
  <c r="I294" i="3"/>
  <c r="J294" i="3" s="1"/>
  <c r="G294" i="3"/>
  <c r="F294" i="3"/>
  <c r="E294" i="3"/>
  <c r="J293" i="3"/>
  <c r="I293" i="3"/>
  <c r="G293" i="3"/>
  <c r="H293" i="3" s="1"/>
  <c r="E293" i="3"/>
  <c r="K293" i="3" s="1"/>
  <c r="I271" i="3"/>
  <c r="J271" i="3" s="1"/>
  <c r="G271" i="3"/>
  <c r="H271" i="3" s="1"/>
  <c r="E271" i="3"/>
  <c r="K271" i="3" s="1"/>
  <c r="K270" i="3"/>
  <c r="J270" i="3"/>
  <c r="I270" i="3"/>
  <c r="G270" i="3"/>
  <c r="H270" i="3" s="1"/>
  <c r="E270" i="3"/>
  <c r="F270" i="3" s="1"/>
  <c r="I269" i="3"/>
  <c r="J269" i="3" s="1"/>
  <c r="G269" i="3"/>
  <c r="H269" i="3" s="1"/>
  <c r="E269" i="3"/>
  <c r="I248" i="3"/>
  <c r="J248" i="3" s="1"/>
  <c r="G248" i="3"/>
  <c r="H248" i="3" s="1"/>
  <c r="E248" i="3"/>
  <c r="F248" i="3" s="1"/>
  <c r="I247" i="3"/>
  <c r="J247" i="3" s="1"/>
  <c r="G247" i="3"/>
  <c r="H247" i="3" s="1"/>
  <c r="E247" i="3"/>
  <c r="J246" i="3"/>
  <c r="I246" i="3"/>
  <c r="G246" i="3"/>
  <c r="H246" i="3" s="1"/>
  <c r="E246" i="3"/>
  <c r="K246" i="3" s="1"/>
  <c r="I245" i="3"/>
  <c r="J245" i="3" s="1"/>
  <c r="G245" i="3"/>
  <c r="H245" i="3" s="1"/>
  <c r="E245" i="3"/>
  <c r="J244" i="3"/>
  <c r="I244" i="3"/>
  <c r="G244" i="3"/>
  <c r="H244" i="3" s="1"/>
  <c r="E244" i="3"/>
  <c r="K244" i="3" s="1"/>
  <c r="J243" i="3"/>
  <c r="I243" i="3"/>
  <c r="G243" i="3"/>
  <c r="H243" i="3" s="1"/>
  <c r="E243" i="3"/>
  <c r="K243" i="3" s="1"/>
  <c r="I242" i="3"/>
  <c r="J242" i="3" s="1"/>
  <c r="G242" i="3"/>
  <c r="H242" i="3" s="1"/>
  <c r="E242" i="3"/>
  <c r="I241" i="3"/>
  <c r="J241" i="3" s="1"/>
  <c r="G241" i="3"/>
  <c r="H241" i="3" s="1"/>
  <c r="E241" i="3"/>
  <c r="J240" i="3"/>
  <c r="I240" i="3"/>
  <c r="G240" i="3"/>
  <c r="H240" i="3" s="1"/>
  <c r="E240" i="3"/>
  <c r="F240" i="3" s="1"/>
  <c r="I239" i="3"/>
  <c r="J239" i="3" s="1"/>
  <c r="G239" i="3"/>
  <c r="H239" i="3" s="1"/>
  <c r="E239" i="3"/>
  <c r="F239" i="3" s="1"/>
  <c r="I238" i="3"/>
  <c r="J238" i="3" s="1"/>
  <c r="G238" i="3"/>
  <c r="H238" i="3" s="1"/>
  <c r="E238" i="3"/>
  <c r="K238" i="3" s="1"/>
  <c r="K237" i="3"/>
  <c r="J237" i="3"/>
  <c r="I237" i="3"/>
  <c r="G237" i="3"/>
  <c r="H237" i="3" s="1"/>
  <c r="E237" i="3"/>
  <c r="F237" i="3" s="1"/>
  <c r="I236" i="3"/>
  <c r="J236" i="3" s="1"/>
  <c r="G236" i="3"/>
  <c r="H236" i="3" s="1"/>
  <c r="E236" i="3"/>
  <c r="I235" i="3"/>
  <c r="J235" i="3" s="1"/>
  <c r="G235" i="3"/>
  <c r="H235" i="3" s="1"/>
  <c r="E235" i="3"/>
  <c r="K235" i="3" s="1"/>
  <c r="J234" i="3"/>
  <c r="I234" i="3"/>
  <c r="G234" i="3"/>
  <c r="H234" i="3" s="1"/>
  <c r="E234" i="3"/>
  <c r="K234" i="3" s="1"/>
  <c r="I233" i="3"/>
  <c r="J233" i="3" s="1"/>
  <c r="G233" i="3"/>
  <c r="H233" i="3" s="1"/>
  <c r="E233" i="3"/>
  <c r="F233" i="3" s="1"/>
  <c r="L233" i="3" s="1"/>
  <c r="I232" i="3"/>
  <c r="J232" i="3" s="1"/>
  <c r="G232" i="3"/>
  <c r="H232" i="3" s="1"/>
  <c r="E232" i="3"/>
  <c r="J231" i="3"/>
  <c r="I231" i="3"/>
  <c r="G231" i="3"/>
  <c r="H231" i="3" s="1"/>
  <c r="E231" i="3"/>
  <c r="K231" i="3" s="1"/>
  <c r="I230" i="3"/>
  <c r="J230" i="3" s="1"/>
  <c r="G230" i="3"/>
  <c r="H230" i="3" s="1"/>
  <c r="E230" i="3"/>
  <c r="F230" i="3" s="1"/>
  <c r="I229" i="3"/>
  <c r="J229" i="3" s="1"/>
  <c r="G229" i="3"/>
  <c r="H229" i="3" s="1"/>
  <c r="E229" i="3"/>
  <c r="J228" i="3"/>
  <c r="I228" i="3"/>
  <c r="G228" i="3"/>
  <c r="H228" i="3" s="1"/>
  <c r="E228" i="3"/>
  <c r="K228" i="3" s="1"/>
  <c r="I227" i="3"/>
  <c r="J227" i="3" s="1"/>
  <c r="G227" i="3"/>
  <c r="H227" i="3" s="1"/>
  <c r="E227" i="3"/>
  <c r="I226" i="3"/>
  <c r="J226" i="3" s="1"/>
  <c r="G226" i="3"/>
  <c r="H226" i="3" s="1"/>
  <c r="E226" i="3"/>
  <c r="K226" i="3" s="1"/>
  <c r="J225" i="3"/>
  <c r="I225" i="3"/>
  <c r="G225" i="3"/>
  <c r="H225" i="3" s="1"/>
  <c r="E225" i="3"/>
  <c r="K225" i="3" s="1"/>
  <c r="I224" i="3"/>
  <c r="J224" i="3" s="1"/>
  <c r="G224" i="3"/>
  <c r="H224" i="3" s="1"/>
  <c r="E224" i="3"/>
  <c r="I223" i="3"/>
  <c r="J223" i="3" s="1"/>
  <c r="G223" i="3"/>
  <c r="H223" i="3" s="1"/>
  <c r="E223" i="3"/>
  <c r="J222" i="3"/>
  <c r="I222" i="3"/>
  <c r="G222" i="3"/>
  <c r="H222" i="3" s="1"/>
  <c r="E222" i="3"/>
  <c r="F222" i="3" s="1"/>
  <c r="I221" i="3"/>
  <c r="J221" i="3" s="1"/>
  <c r="G221" i="3"/>
  <c r="H221" i="3" s="1"/>
  <c r="E221" i="3"/>
  <c r="I201" i="3"/>
  <c r="J201" i="3" s="1"/>
  <c r="G201" i="3"/>
  <c r="H201" i="3" s="1"/>
  <c r="F201" i="3"/>
  <c r="E201" i="3"/>
  <c r="I200" i="3"/>
  <c r="J200" i="3" s="1"/>
  <c r="G200" i="3"/>
  <c r="H200" i="3" s="1"/>
  <c r="E200" i="3"/>
  <c r="I199" i="3"/>
  <c r="G199" i="3"/>
  <c r="H199" i="3" s="1"/>
  <c r="E199" i="3"/>
  <c r="F199" i="3" s="1"/>
  <c r="I198" i="3"/>
  <c r="J198" i="3" s="1"/>
  <c r="G198" i="3"/>
  <c r="H198" i="3" s="1"/>
  <c r="E198" i="3"/>
  <c r="I197" i="3"/>
  <c r="J197" i="3" s="1"/>
  <c r="G197" i="3"/>
  <c r="H197" i="3" s="1"/>
  <c r="E197" i="3"/>
  <c r="I190" i="3"/>
  <c r="J190" i="3" s="1"/>
  <c r="G190" i="3"/>
  <c r="F190" i="3"/>
  <c r="I189" i="3"/>
  <c r="J189" i="3" s="1"/>
  <c r="G189" i="3"/>
  <c r="H189" i="3" s="1"/>
  <c r="E189" i="3"/>
  <c r="F189" i="3" s="1"/>
  <c r="J188" i="3"/>
  <c r="I188" i="3"/>
  <c r="H188" i="3"/>
  <c r="L188" i="3" s="1"/>
  <c r="G188" i="3"/>
  <c r="F188" i="3"/>
  <c r="I187" i="3"/>
  <c r="J187" i="3" s="1"/>
  <c r="G187" i="3"/>
  <c r="H187" i="3" s="1"/>
  <c r="F187" i="3"/>
  <c r="J186" i="3"/>
  <c r="I186" i="3"/>
  <c r="G186" i="3"/>
  <c r="H186" i="3" s="1"/>
  <c r="F186" i="3"/>
  <c r="I185" i="3"/>
  <c r="J185" i="3" s="1"/>
  <c r="G185" i="3"/>
  <c r="H185" i="3" s="1"/>
  <c r="F185" i="3"/>
  <c r="I184" i="3"/>
  <c r="J184" i="3" s="1"/>
  <c r="H184" i="3"/>
  <c r="G184" i="3"/>
  <c r="F184" i="3"/>
  <c r="E184" i="3"/>
  <c r="I183" i="3"/>
  <c r="J183" i="3" s="1"/>
  <c r="G183" i="3"/>
  <c r="H183" i="3" s="1"/>
  <c r="E183" i="3"/>
  <c r="I181" i="3"/>
  <c r="J181" i="3" s="1"/>
  <c r="G181" i="3"/>
  <c r="H181" i="3" s="1"/>
  <c r="E181" i="3"/>
  <c r="I180" i="3"/>
  <c r="J180" i="3" s="1"/>
  <c r="G180" i="3"/>
  <c r="H180" i="3" s="1"/>
  <c r="E180" i="3"/>
  <c r="I179" i="3"/>
  <c r="J179" i="3" s="1"/>
  <c r="G179" i="3"/>
  <c r="H179" i="3" s="1"/>
  <c r="E179" i="3"/>
  <c r="I178" i="3"/>
  <c r="J178" i="3" s="1"/>
  <c r="G178" i="3"/>
  <c r="H178" i="3" s="1"/>
  <c r="E178" i="3"/>
  <c r="J177" i="3"/>
  <c r="I177" i="3"/>
  <c r="H177" i="3"/>
  <c r="G177" i="3"/>
  <c r="E177" i="3"/>
  <c r="K177" i="3" s="1"/>
  <c r="I176" i="3"/>
  <c r="J176" i="3" s="1"/>
  <c r="G176" i="3"/>
  <c r="H176" i="3" s="1"/>
  <c r="E176" i="3"/>
  <c r="K176" i="3" s="1"/>
  <c r="I175" i="3"/>
  <c r="J175" i="3" s="1"/>
  <c r="H175" i="3"/>
  <c r="G175" i="3"/>
  <c r="F175" i="3"/>
  <c r="E175" i="3"/>
  <c r="J174" i="3"/>
  <c r="I174" i="3"/>
  <c r="H174" i="3"/>
  <c r="G174" i="3"/>
  <c r="E174" i="3"/>
  <c r="K174" i="3" s="1"/>
  <c r="I173" i="3"/>
  <c r="J173" i="3" s="1"/>
  <c r="H173" i="3"/>
  <c r="G173" i="3"/>
  <c r="E173" i="3"/>
  <c r="F173" i="3" s="1"/>
  <c r="J150" i="3"/>
  <c r="I150" i="3"/>
  <c r="H150" i="3"/>
  <c r="L150" i="3" s="1"/>
  <c r="G150" i="3"/>
  <c r="F150" i="3"/>
  <c r="E150" i="3"/>
  <c r="I149" i="3"/>
  <c r="J149" i="3" s="1"/>
  <c r="G149" i="3"/>
  <c r="H149" i="3" s="1"/>
  <c r="H171" i="3" s="1"/>
  <c r="G13" i="2" s="1"/>
  <c r="H13" i="2" s="1"/>
  <c r="E149" i="3"/>
  <c r="I131" i="3"/>
  <c r="J131" i="3" s="1"/>
  <c r="G131" i="3"/>
  <c r="H131" i="3" s="1"/>
  <c r="E131" i="3"/>
  <c r="K131" i="3" s="1"/>
  <c r="I130" i="3"/>
  <c r="H130" i="3"/>
  <c r="G130" i="3"/>
  <c r="E130" i="3"/>
  <c r="F130" i="3" s="1"/>
  <c r="I129" i="3"/>
  <c r="J129" i="3" s="1"/>
  <c r="G129" i="3"/>
  <c r="H129" i="3" s="1"/>
  <c r="E129" i="3"/>
  <c r="I128" i="3"/>
  <c r="J128" i="3" s="1"/>
  <c r="G128" i="3"/>
  <c r="H128" i="3" s="1"/>
  <c r="E128" i="3"/>
  <c r="I127" i="3"/>
  <c r="H127" i="3"/>
  <c r="G127" i="3"/>
  <c r="E127" i="3"/>
  <c r="F127" i="3" s="1"/>
  <c r="I126" i="3"/>
  <c r="J126" i="3" s="1"/>
  <c r="G126" i="3"/>
  <c r="H126" i="3" s="1"/>
  <c r="E126" i="3"/>
  <c r="I125" i="3"/>
  <c r="J125" i="3" s="1"/>
  <c r="G125" i="3"/>
  <c r="H125" i="3" s="1"/>
  <c r="E125" i="3"/>
  <c r="I103" i="3"/>
  <c r="J103" i="3" s="1"/>
  <c r="H103" i="3"/>
  <c r="G103" i="3"/>
  <c r="F103" i="3"/>
  <c r="E103" i="3"/>
  <c r="K103" i="3" s="1"/>
  <c r="I102" i="3"/>
  <c r="G102" i="3"/>
  <c r="H102" i="3" s="1"/>
  <c r="E102" i="3"/>
  <c r="F102" i="3" s="1"/>
  <c r="J101" i="3"/>
  <c r="I101" i="3"/>
  <c r="H101" i="3"/>
  <c r="G101" i="3"/>
  <c r="E101" i="3"/>
  <c r="K101" i="3" s="1"/>
  <c r="I87" i="3"/>
  <c r="J87" i="3" s="1"/>
  <c r="G87" i="3"/>
  <c r="H87" i="3" s="1"/>
  <c r="E87" i="3"/>
  <c r="I86" i="3"/>
  <c r="J86" i="3" s="1"/>
  <c r="G86" i="3"/>
  <c r="H86" i="3" s="1"/>
  <c r="E86" i="3"/>
  <c r="I85" i="3"/>
  <c r="H85" i="3"/>
  <c r="G85" i="3"/>
  <c r="E85" i="3"/>
  <c r="F85" i="3" s="1"/>
  <c r="I84" i="3"/>
  <c r="J84" i="3" s="1"/>
  <c r="G84" i="3"/>
  <c r="H84" i="3" s="1"/>
  <c r="E84" i="3"/>
  <c r="I83" i="3"/>
  <c r="J83" i="3" s="1"/>
  <c r="G83" i="3"/>
  <c r="H83" i="3" s="1"/>
  <c r="E83" i="3"/>
  <c r="K83" i="3" s="1"/>
  <c r="I82" i="3"/>
  <c r="H82" i="3"/>
  <c r="G82" i="3"/>
  <c r="E82" i="3"/>
  <c r="F82" i="3" s="1"/>
  <c r="I81" i="3"/>
  <c r="J81" i="3" s="1"/>
  <c r="G81" i="3"/>
  <c r="H81" i="3" s="1"/>
  <c r="E81" i="3"/>
  <c r="I80" i="3"/>
  <c r="J80" i="3" s="1"/>
  <c r="G80" i="3"/>
  <c r="H80" i="3" s="1"/>
  <c r="E80" i="3"/>
  <c r="I79" i="3"/>
  <c r="H79" i="3"/>
  <c r="G79" i="3"/>
  <c r="E79" i="3"/>
  <c r="F79" i="3" s="1"/>
  <c r="I78" i="3"/>
  <c r="J78" i="3" s="1"/>
  <c r="G78" i="3"/>
  <c r="H78" i="3" s="1"/>
  <c r="E78" i="3"/>
  <c r="I77" i="3"/>
  <c r="J77" i="3" s="1"/>
  <c r="G77" i="3"/>
  <c r="H77" i="3" s="1"/>
  <c r="H99" i="3" s="1"/>
  <c r="G10" i="2" s="1"/>
  <c r="H10" i="2" s="1"/>
  <c r="E77" i="3"/>
  <c r="K77" i="3" s="1"/>
  <c r="I64" i="3"/>
  <c r="J64" i="3" s="1"/>
  <c r="H64" i="3"/>
  <c r="G64" i="3"/>
  <c r="F64" i="3"/>
  <c r="E64" i="3"/>
  <c r="I63" i="3"/>
  <c r="G63" i="3"/>
  <c r="H63" i="3" s="1"/>
  <c r="E63" i="3"/>
  <c r="F63" i="3" s="1"/>
  <c r="I62" i="3"/>
  <c r="J62" i="3" s="1"/>
  <c r="G62" i="3"/>
  <c r="H62" i="3" s="1"/>
  <c r="E62" i="3"/>
  <c r="I61" i="3"/>
  <c r="J61" i="3" s="1"/>
  <c r="G61" i="3"/>
  <c r="H61" i="3" s="1"/>
  <c r="E61" i="3"/>
  <c r="I60" i="3"/>
  <c r="G60" i="3"/>
  <c r="H60" i="3" s="1"/>
  <c r="E60" i="3"/>
  <c r="F60" i="3" s="1"/>
  <c r="J59" i="3"/>
  <c r="I59" i="3"/>
  <c r="H59" i="3"/>
  <c r="G59" i="3"/>
  <c r="E59" i="3"/>
  <c r="K59" i="3" s="1"/>
  <c r="I58" i="3"/>
  <c r="J58" i="3" s="1"/>
  <c r="H58" i="3"/>
  <c r="G58" i="3"/>
  <c r="F58" i="3"/>
  <c r="E58" i="3"/>
  <c r="K58" i="3" s="1"/>
  <c r="I57" i="3"/>
  <c r="K57" i="3" s="1"/>
  <c r="G57" i="3"/>
  <c r="H57" i="3" s="1"/>
  <c r="E57" i="3"/>
  <c r="F57" i="3" s="1"/>
  <c r="I56" i="3"/>
  <c r="J56" i="3" s="1"/>
  <c r="G56" i="3"/>
  <c r="H56" i="3" s="1"/>
  <c r="E56" i="3"/>
  <c r="I55" i="3"/>
  <c r="J55" i="3" s="1"/>
  <c r="G55" i="3"/>
  <c r="H55" i="3" s="1"/>
  <c r="E55" i="3"/>
  <c r="K55" i="3" s="1"/>
  <c r="I54" i="3"/>
  <c r="K54" i="3" s="1"/>
  <c r="G54" i="3"/>
  <c r="H54" i="3" s="1"/>
  <c r="E54" i="3"/>
  <c r="F54" i="3" s="1"/>
  <c r="J53" i="3"/>
  <c r="I53" i="3"/>
  <c r="H53" i="3"/>
  <c r="G53" i="3"/>
  <c r="E53" i="3"/>
  <c r="K53" i="3" s="1"/>
  <c r="I35" i="3"/>
  <c r="J35" i="3" s="1"/>
  <c r="G35" i="3"/>
  <c r="H35" i="3" s="1"/>
  <c r="E35" i="3"/>
  <c r="I34" i="3"/>
  <c r="J34" i="3" s="1"/>
  <c r="G34" i="3"/>
  <c r="H34" i="3" s="1"/>
  <c r="E34" i="3"/>
  <c r="K34" i="3" s="1"/>
  <c r="I33" i="3"/>
  <c r="G33" i="3"/>
  <c r="H33" i="3" s="1"/>
  <c r="E33" i="3"/>
  <c r="F33" i="3" s="1"/>
  <c r="J32" i="3"/>
  <c r="I32" i="3"/>
  <c r="H32" i="3"/>
  <c r="G32" i="3"/>
  <c r="E32" i="3"/>
  <c r="K32" i="3" s="1"/>
  <c r="I31" i="3"/>
  <c r="J31" i="3" s="1"/>
  <c r="H31" i="3"/>
  <c r="G31" i="3"/>
  <c r="F31" i="3"/>
  <c r="L31" i="3" s="1"/>
  <c r="E31" i="3"/>
  <c r="I30" i="3"/>
  <c r="K30" i="3" s="1"/>
  <c r="G30" i="3"/>
  <c r="H30" i="3" s="1"/>
  <c r="E30" i="3"/>
  <c r="F30" i="3" s="1"/>
  <c r="I29" i="3"/>
  <c r="J29" i="3" s="1"/>
  <c r="G29" i="3"/>
  <c r="H29" i="3" s="1"/>
  <c r="E29" i="3"/>
  <c r="J10" i="3"/>
  <c r="I10" i="3"/>
  <c r="H10" i="3"/>
  <c r="G10" i="3"/>
  <c r="E10" i="3"/>
  <c r="K10" i="3" s="1"/>
  <c r="I9" i="3"/>
  <c r="K9" i="3" s="1"/>
  <c r="H9" i="3"/>
  <c r="G9" i="3"/>
  <c r="F9" i="3"/>
  <c r="E9" i="3"/>
  <c r="I8" i="3"/>
  <c r="G8" i="3"/>
  <c r="H8" i="3" s="1"/>
  <c r="E8" i="3"/>
  <c r="F8" i="3" s="1"/>
  <c r="I7" i="3"/>
  <c r="J7" i="3" s="1"/>
  <c r="G7" i="3"/>
  <c r="H7" i="3" s="1"/>
  <c r="E7" i="3"/>
  <c r="I6" i="3"/>
  <c r="G6" i="3"/>
  <c r="H6" i="3" s="1"/>
  <c r="E6" i="3"/>
  <c r="F6" i="3" s="1"/>
  <c r="I5" i="3"/>
  <c r="G5" i="3"/>
  <c r="H5" i="3" s="1"/>
  <c r="E5" i="3"/>
  <c r="F5" i="3" s="1"/>
  <c r="K25" i="2"/>
  <c r="I25" i="2"/>
  <c r="J25" i="2" s="1"/>
  <c r="I24" i="2" s="1"/>
  <c r="J24" i="2" s="1"/>
  <c r="H25" i="2"/>
  <c r="G25" i="2"/>
  <c r="F25" i="2"/>
  <c r="E25" i="2"/>
  <c r="G24" i="2"/>
  <c r="H24" i="2" s="1"/>
  <c r="J17" i="2"/>
  <c r="L413" i="3" l="1"/>
  <c r="J291" i="3"/>
  <c r="H147" i="3"/>
  <c r="G12" i="2" s="1"/>
  <c r="H12" i="2" s="1"/>
  <c r="F34" i="3"/>
  <c r="K62" i="3"/>
  <c r="K87" i="3"/>
  <c r="K126" i="3"/>
  <c r="F131" i="3"/>
  <c r="L131" i="3" s="1"/>
  <c r="F225" i="3"/>
  <c r="L225" i="3" s="1"/>
  <c r="F243" i="3"/>
  <c r="J316" i="3"/>
  <c r="K340" i="3"/>
  <c r="J342" i="3"/>
  <c r="L342" i="3" s="1"/>
  <c r="K358" i="3"/>
  <c r="J360" i="3"/>
  <c r="L360" i="3" s="1"/>
  <c r="K373" i="3"/>
  <c r="J375" i="3"/>
  <c r="J388" i="3"/>
  <c r="K414" i="3"/>
  <c r="H482" i="3"/>
  <c r="G26" i="2" s="1"/>
  <c r="H26" i="2" s="1"/>
  <c r="K5" i="3"/>
  <c r="K29" i="3"/>
  <c r="F77" i="3"/>
  <c r="K79" i="3"/>
  <c r="K129" i="3"/>
  <c r="K222" i="3"/>
  <c r="F228" i="3"/>
  <c r="L228" i="3" s="1"/>
  <c r="K240" i="3"/>
  <c r="F246" i="3"/>
  <c r="K317" i="3"/>
  <c r="K356" i="3"/>
  <c r="K371" i="3"/>
  <c r="K376" i="3"/>
  <c r="K8" i="3"/>
  <c r="K80" i="3"/>
  <c r="L175" i="3"/>
  <c r="K180" i="3"/>
  <c r="L186" i="3"/>
  <c r="K223" i="3"/>
  <c r="K236" i="3"/>
  <c r="K241" i="3"/>
  <c r="K269" i="3"/>
  <c r="L295" i="3"/>
  <c r="F325" i="3"/>
  <c r="L325" i="3" s="1"/>
  <c r="F351" i="3"/>
  <c r="L351" i="3" s="1"/>
  <c r="F356" i="3"/>
  <c r="L356" i="3" s="1"/>
  <c r="F366" i="3"/>
  <c r="L366" i="3" s="1"/>
  <c r="F384" i="3"/>
  <c r="L384" i="3" s="1"/>
  <c r="F412" i="3"/>
  <c r="H27" i="3"/>
  <c r="G7" i="2" s="1"/>
  <c r="H7" i="2" s="1"/>
  <c r="J482" i="3"/>
  <c r="I26" i="2" s="1"/>
  <c r="J26" i="2" s="1"/>
  <c r="K35" i="3"/>
  <c r="F80" i="3"/>
  <c r="K82" i="3"/>
  <c r="K178" i="3"/>
  <c r="F180" i="3"/>
  <c r="L180" i="3" s="1"/>
  <c r="K198" i="3"/>
  <c r="F231" i="3"/>
  <c r="F236" i="3"/>
  <c r="F269" i="3"/>
  <c r="K320" i="3"/>
  <c r="K346" i="3"/>
  <c r="K374" i="3"/>
  <c r="K379" i="3"/>
  <c r="K392" i="3"/>
  <c r="H182" i="3"/>
  <c r="J191" i="3"/>
  <c r="L369" i="3"/>
  <c r="J434" i="3"/>
  <c r="I23" i="2" s="1"/>
  <c r="J23" i="2" s="1"/>
  <c r="J461" i="3"/>
  <c r="L461" i="3" s="1"/>
  <c r="F55" i="3"/>
  <c r="K60" i="3"/>
  <c r="K78" i="3"/>
  <c r="F83" i="3"/>
  <c r="L83" i="3" s="1"/>
  <c r="K85" i="3"/>
  <c r="F176" i="3"/>
  <c r="L176" i="3" s="1"/>
  <c r="K186" i="3"/>
  <c r="F234" i="3"/>
  <c r="K318" i="3"/>
  <c r="K323" i="3"/>
  <c r="K364" i="3"/>
  <c r="K377" i="3"/>
  <c r="K382" i="3"/>
  <c r="K6" i="3"/>
  <c r="K61" i="3"/>
  <c r="K63" i="3"/>
  <c r="K86" i="3"/>
  <c r="H123" i="3"/>
  <c r="G11" i="2" s="1"/>
  <c r="H11" i="2" s="1"/>
  <c r="K125" i="3"/>
  <c r="J171" i="3"/>
  <c r="I13" i="2" s="1"/>
  <c r="J13" i="2" s="1"/>
  <c r="H267" i="3"/>
  <c r="G16" i="2" s="1"/>
  <c r="H16" i="2" s="1"/>
  <c r="K224" i="3"/>
  <c r="K229" i="3"/>
  <c r="K242" i="3"/>
  <c r="K247" i="3"/>
  <c r="L318" i="3"/>
  <c r="F344" i="3"/>
  <c r="F390" i="3"/>
  <c r="L390" i="3" s="1"/>
  <c r="K7" i="3"/>
  <c r="F61" i="3"/>
  <c r="L61" i="3" s="1"/>
  <c r="K64" i="3"/>
  <c r="K81" i="3"/>
  <c r="F86" i="3"/>
  <c r="F125" i="3"/>
  <c r="L125" i="3" s="1"/>
  <c r="K127" i="3"/>
  <c r="L187" i="3"/>
  <c r="F224" i="3"/>
  <c r="F242" i="3"/>
  <c r="K321" i="3"/>
  <c r="K347" i="3"/>
  <c r="K393" i="3"/>
  <c r="K102" i="3"/>
  <c r="L64" i="3"/>
  <c r="K128" i="3"/>
  <c r="K179" i="3"/>
  <c r="K181" i="3"/>
  <c r="L189" i="3"/>
  <c r="H219" i="3"/>
  <c r="G15" i="2" s="1"/>
  <c r="H15" i="2" s="1"/>
  <c r="K227" i="3"/>
  <c r="K232" i="3"/>
  <c r="K245" i="3"/>
  <c r="J314" i="3"/>
  <c r="I18" i="2" s="1"/>
  <c r="J18" i="2" s="1"/>
  <c r="L316" i="3"/>
  <c r="J338" i="3"/>
  <c r="I19" i="2" s="1"/>
  <c r="J19" i="2" s="1"/>
  <c r="F321" i="3"/>
  <c r="L321" i="3" s="1"/>
  <c r="F347" i="3"/>
  <c r="J362" i="3"/>
  <c r="I20" i="2" s="1"/>
  <c r="J20" i="2" s="1"/>
  <c r="K31" i="3"/>
  <c r="K33" i="3"/>
  <c r="K56" i="3"/>
  <c r="K84" i="3"/>
  <c r="F128" i="3"/>
  <c r="K130" i="3"/>
  <c r="F179" i="3"/>
  <c r="L179" i="3" s="1"/>
  <c r="F181" i="3"/>
  <c r="L184" i="3"/>
  <c r="K187" i="3"/>
  <c r="K199" i="3"/>
  <c r="F227" i="3"/>
  <c r="L227" i="3" s="1"/>
  <c r="F245" i="3"/>
  <c r="K355" i="3"/>
  <c r="K370" i="3"/>
  <c r="K460" i="3"/>
  <c r="L128" i="3"/>
  <c r="L181" i="3"/>
  <c r="H75" i="3"/>
  <c r="G9" i="2" s="1"/>
  <c r="H9" i="2" s="1"/>
  <c r="L34" i="3"/>
  <c r="L25" i="2"/>
  <c r="L103" i="3"/>
  <c r="H51" i="3"/>
  <c r="G8" i="2" s="1"/>
  <c r="H8" i="2" s="1"/>
  <c r="L80" i="3"/>
  <c r="L55" i="3"/>
  <c r="J182" i="3"/>
  <c r="J195" i="3"/>
  <c r="I14" i="2" s="1"/>
  <c r="J14" i="2" s="1"/>
  <c r="L173" i="3"/>
  <c r="L58" i="3"/>
  <c r="L86" i="3"/>
  <c r="L77" i="3"/>
  <c r="K233" i="3"/>
  <c r="L322" i="3"/>
  <c r="K353" i="3"/>
  <c r="L365" i="3"/>
  <c r="L378" i="3"/>
  <c r="L383" i="3"/>
  <c r="L391" i="3"/>
  <c r="L396" i="3"/>
  <c r="L246" i="3"/>
  <c r="H362" i="3"/>
  <c r="G20" i="2" s="1"/>
  <c r="H20" i="2" s="1"/>
  <c r="L348" i="3"/>
  <c r="L353" i="3"/>
  <c r="K368" i="3"/>
  <c r="J410" i="3"/>
  <c r="I22" i="2" s="1"/>
  <c r="J22" i="2" s="1"/>
  <c r="L460" i="3"/>
  <c r="J5" i="3"/>
  <c r="L5" i="3" s="1"/>
  <c r="F7" i="3"/>
  <c r="L7" i="3" s="1"/>
  <c r="J8" i="3"/>
  <c r="L8" i="3" s="1"/>
  <c r="F10" i="3"/>
  <c r="L10" i="3" s="1"/>
  <c r="F29" i="3"/>
  <c r="J30" i="3"/>
  <c r="L30" i="3" s="1"/>
  <c r="F32" i="3"/>
  <c r="L32" i="3" s="1"/>
  <c r="J33" i="3"/>
  <c r="L33" i="3" s="1"/>
  <c r="F35" i="3"/>
  <c r="L35" i="3" s="1"/>
  <c r="F53" i="3"/>
  <c r="J54" i="3"/>
  <c r="L54" i="3" s="1"/>
  <c r="F56" i="3"/>
  <c r="L56" i="3" s="1"/>
  <c r="J57" i="3"/>
  <c r="L57" i="3" s="1"/>
  <c r="F59" i="3"/>
  <c r="L59" i="3" s="1"/>
  <c r="J60" i="3"/>
  <c r="L60" i="3" s="1"/>
  <c r="F62" i="3"/>
  <c r="L62" i="3" s="1"/>
  <c r="J63" i="3"/>
  <c r="L63" i="3" s="1"/>
  <c r="F78" i="3"/>
  <c r="L78" i="3" s="1"/>
  <c r="J79" i="3"/>
  <c r="J99" i="3" s="1"/>
  <c r="I10" i="2" s="1"/>
  <c r="J10" i="2" s="1"/>
  <c r="F81" i="3"/>
  <c r="L81" i="3" s="1"/>
  <c r="J82" i="3"/>
  <c r="L82" i="3" s="1"/>
  <c r="F84" i="3"/>
  <c r="L84" i="3" s="1"/>
  <c r="J85" i="3"/>
  <c r="L85" i="3" s="1"/>
  <c r="F87" i="3"/>
  <c r="L87" i="3" s="1"/>
  <c r="F101" i="3"/>
  <c r="J102" i="3"/>
  <c r="L102" i="3" s="1"/>
  <c r="F126" i="3"/>
  <c r="L126" i="3" s="1"/>
  <c r="J127" i="3"/>
  <c r="J147" i="3" s="1"/>
  <c r="I12" i="2" s="1"/>
  <c r="J12" i="2" s="1"/>
  <c r="F129" i="3"/>
  <c r="L129" i="3" s="1"/>
  <c r="J130" i="3"/>
  <c r="L130" i="3" s="1"/>
  <c r="F177" i="3"/>
  <c r="L177" i="3" s="1"/>
  <c r="K183" i="3"/>
  <c r="K189" i="3"/>
  <c r="F183" i="3"/>
  <c r="L231" i="3"/>
  <c r="L236" i="3"/>
  <c r="E24" i="2"/>
  <c r="K149" i="3"/>
  <c r="L185" i="3"/>
  <c r="K197" i="3"/>
  <c r="F197" i="3"/>
  <c r="J199" i="3"/>
  <c r="L199" i="3" s="1"/>
  <c r="K221" i="3"/>
  <c r="K239" i="3"/>
  <c r="H291" i="3"/>
  <c r="G17" i="2" s="1"/>
  <c r="H17" i="2" s="1"/>
  <c r="K341" i="3"/>
  <c r="K359" i="3"/>
  <c r="L371" i="3"/>
  <c r="F149" i="3"/>
  <c r="F174" i="3"/>
  <c r="F182" i="3" s="1"/>
  <c r="F221" i="3"/>
  <c r="L234" i="3"/>
  <c r="L239" i="3"/>
  <c r="L341" i="3"/>
  <c r="L354" i="3"/>
  <c r="L359" i="3"/>
  <c r="H434" i="3"/>
  <c r="G23" i="2" s="1"/>
  <c r="H23" i="2" s="1"/>
  <c r="K200" i="3"/>
  <c r="F200" i="3"/>
  <c r="L200" i="3" s="1"/>
  <c r="K185" i="3"/>
  <c r="J267" i="3"/>
  <c r="I16" i="2" s="1"/>
  <c r="J16" i="2" s="1"/>
  <c r="L224" i="3"/>
  <c r="L237" i="3"/>
  <c r="L242" i="3"/>
  <c r="L270" i="3"/>
  <c r="L344" i="3"/>
  <c r="L357" i="3"/>
  <c r="L190" i="3"/>
  <c r="H386" i="3"/>
  <c r="G21" i="2" s="1"/>
  <c r="H21" i="2" s="1"/>
  <c r="K173" i="3"/>
  <c r="F178" i="3"/>
  <c r="L178" i="3" s="1"/>
  <c r="K184" i="3"/>
  <c r="K188" i="3"/>
  <c r="H190" i="3"/>
  <c r="H195" i="3" s="1"/>
  <c r="G14" i="2" s="1"/>
  <c r="H14" i="2" s="1"/>
  <c r="K190" i="3"/>
  <c r="F198" i="3"/>
  <c r="L198" i="3" s="1"/>
  <c r="L222" i="3"/>
  <c r="L240" i="3"/>
  <c r="L245" i="3"/>
  <c r="H338" i="3"/>
  <c r="G19" i="2" s="1"/>
  <c r="H19" i="2" s="1"/>
  <c r="K324" i="3"/>
  <c r="L347" i="3"/>
  <c r="K380" i="3"/>
  <c r="J6" i="3"/>
  <c r="L6" i="3" s="1"/>
  <c r="J9" i="3"/>
  <c r="L9" i="3" s="1"/>
  <c r="K201" i="3"/>
  <c r="K230" i="3"/>
  <c r="K248" i="3"/>
  <c r="L294" i="3"/>
  <c r="L319" i="3"/>
  <c r="L324" i="3"/>
  <c r="K350" i="3"/>
  <c r="J386" i="3"/>
  <c r="I21" i="2" s="1"/>
  <c r="J21" i="2" s="1"/>
  <c r="L375" i="3"/>
  <c r="L380" i="3"/>
  <c r="L388" i="3"/>
  <c r="L393" i="3"/>
  <c r="K150" i="3"/>
  <c r="K175" i="3"/>
  <c r="L201" i="3"/>
  <c r="L230" i="3"/>
  <c r="L243" i="3"/>
  <c r="L248" i="3"/>
  <c r="H294" i="3"/>
  <c r="H314" i="3" s="1"/>
  <c r="G18" i="2" s="1"/>
  <c r="H18" i="2" s="1"/>
  <c r="K294" i="3"/>
  <c r="L345" i="3"/>
  <c r="L350" i="3"/>
  <c r="K365" i="3"/>
  <c r="K383" i="3"/>
  <c r="H410" i="3"/>
  <c r="G22" i="2" s="1"/>
  <c r="H22" i="2" s="1"/>
  <c r="K396" i="3"/>
  <c r="F223" i="3"/>
  <c r="L223" i="3" s="1"/>
  <c r="F226" i="3"/>
  <c r="L226" i="3" s="1"/>
  <c r="F229" i="3"/>
  <c r="L229" i="3" s="1"/>
  <c r="F232" i="3"/>
  <c r="L232" i="3" s="1"/>
  <c r="F235" i="3"/>
  <c r="L235" i="3" s="1"/>
  <c r="F238" i="3"/>
  <c r="L238" i="3" s="1"/>
  <c r="F241" i="3"/>
  <c r="L241" i="3" s="1"/>
  <c r="F244" i="3"/>
  <c r="L244" i="3" s="1"/>
  <c r="F247" i="3"/>
  <c r="L247" i="3" s="1"/>
  <c r="F271" i="3"/>
  <c r="L271" i="3" s="1"/>
  <c r="F293" i="3"/>
  <c r="F317" i="3"/>
  <c r="L317" i="3" s="1"/>
  <c r="F320" i="3"/>
  <c r="L320" i="3" s="1"/>
  <c r="F323" i="3"/>
  <c r="L323" i="3" s="1"/>
  <c r="F326" i="3"/>
  <c r="L326" i="3" s="1"/>
  <c r="F340" i="3"/>
  <c r="F343" i="3"/>
  <c r="L343" i="3" s="1"/>
  <c r="F346" i="3"/>
  <c r="L346" i="3" s="1"/>
  <c r="F349" i="3"/>
  <c r="L349" i="3" s="1"/>
  <c r="F352" i="3"/>
  <c r="L352" i="3" s="1"/>
  <c r="F355" i="3"/>
  <c r="L355" i="3" s="1"/>
  <c r="F358" i="3"/>
  <c r="L358" i="3" s="1"/>
  <c r="F361" i="3"/>
  <c r="L361" i="3" s="1"/>
  <c r="F364" i="3"/>
  <c r="F367" i="3"/>
  <c r="L367" i="3" s="1"/>
  <c r="F370" i="3"/>
  <c r="L370" i="3" s="1"/>
  <c r="F373" i="3"/>
  <c r="L373" i="3" s="1"/>
  <c r="F376" i="3"/>
  <c r="L376" i="3" s="1"/>
  <c r="F379" i="3"/>
  <c r="L379" i="3" s="1"/>
  <c r="F382" i="3"/>
  <c r="L382" i="3" s="1"/>
  <c r="F389" i="3"/>
  <c r="L389" i="3" s="1"/>
  <c r="F392" i="3"/>
  <c r="L392" i="3" s="1"/>
  <c r="F395" i="3"/>
  <c r="L395" i="3" s="1"/>
  <c r="F414" i="3"/>
  <c r="L414" i="3" s="1"/>
  <c r="F462" i="3"/>
  <c r="L462" i="3" s="1"/>
  <c r="L269" i="3"/>
  <c r="L412" i="3"/>
  <c r="L436" i="3"/>
  <c r="L458" i="3" s="1"/>
  <c r="L338" i="3" l="1"/>
  <c r="J75" i="3"/>
  <c r="I9" i="2" s="1"/>
  <c r="J9" i="2" s="1"/>
  <c r="G6" i="2"/>
  <c r="H6" i="2" s="1"/>
  <c r="G5" i="2" s="1"/>
  <c r="H5" i="2" s="1"/>
  <c r="L27" i="3"/>
  <c r="L410" i="3"/>
  <c r="L197" i="3"/>
  <c r="L219" i="3" s="1"/>
  <c r="F219" i="3"/>
  <c r="E15" i="2" s="1"/>
  <c r="F267" i="3"/>
  <c r="E16" i="2" s="1"/>
  <c r="L221" i="3"/>
  <c r="L267" i="3" s="1"/>
  <c r="J219" i="3"/>
  <c r="I15" i="2" s="1"/>
  <c r="J15" i="2" s="1"/>
  <c r="L174" i="3"/>
  <c r="L195" i="3" s="1"/>
  <c r="F195" i="3"/>
  <c r="E14" i="2" s="1"/>
  <c r="F51" i="3"/>
  <c r="E8" i="2" s="1"/>
  <c r="L29" i="3"/>
  <c r="L51" i="3" s="1"/>
  <c r="J123" i="3"/>
  <c r="I11" i="2" s="1"/>
  <c r="J11" i="2" s="1"/>
  <c r="L149" i="3"/>
  <c r="L171" i="3" s="1"/>
  <c r="F171" i="3"/>
  <c r="E13" i="2" s="1"/>
  <c r="F147" i="3"/>
  <c r="E12" i="2" s="1"/>
  <c r="F27" i="3"/>
  <c r="E7" i="2" s="1"/>
  <c r="F338" i="3"/>
  <c r="E19" i="2" s="1"/>
  <c r="F362" i="3"/>
  <c r="E20" i="2" s="1"/>
  <c r="L340" i="3"/>
  <c r="L362" i="3" s="1"/>
  <c r="F434" i="3"/>
  <c r="E23" i="2" s="1"/>
  <c r="K24" i="2"/>
  <c r="F24" i="2"/>
  <c r="L24" i="2" s="1"/>
  <c r="J51" i="3"/>
  <c r="I8" i="2" s="1"/>
  <c r="J8" i="2" s="1"/>
  <c r="L79" i="3"/>
  <c r="L99" i="3" s="1"/>
  <c r="F291" i="3"/>
  <c r="E17" i="2" s="1"/>
  <c r="L127" i="3"/>
  <c r="L147" i="3" s="1"/>
  <c r="F410" i="3"/>
  <c r="E22" i="2" s="1"/>
  <c r="L101" i="3"/>
  <c r="L123" i="3" s="1"/>
  <c r="F123" i="3"/>
  <c r="E11" i="2" s="1"/>
  <c r="J27" i="3"/>
  <c r="I7" i="2" s="1"/>
  <c r="J7" i="2" s="1"/>
  <c r="I6" i="2" s="1"/>
  <c r="J6" i="2" s="1"/>
  <c r="I5" i="2" s="1"/>
  <c r="J5" i="2" s="1"/>
  <c r="L434" i="3"/>
  <c r="L482" i="3"/>
  <c r="F99" i="3"/>
  <c r="E10" i="2" s="1"/>
  <c r="L291" i="3"/>
  <c r="F386" i="3"/>
  <c r="E21" i="2" s="1"/>
  <c r="L364" i="3"/>
  <c r="L386" i="3" s="1"/>
  <c r="F191" i="3"/>
  <c r="L183" i="3"/>
  <c r="L191" i="3" s="1"/>
  <c r="F482" i="3"/>
  <c r="E26" i="2" s="1"/>
  <c r="H191" i="3"/>
  <c r="F314" i="3"/>
  <c r="E18" i="2" s="1"/>
  <c r="L293" i="3"/>
  <c r="L314" i="3" s="1"/>
  <c r="L53" i="3"/>
  <c r="L75" i="3" s="1"/>
  <c r="F75" i="3"/>
  <c r="E9" i="2" s="1"/>
  <c r="E11" i="1" l="1"/>
  <c r="J30" i="2"/>
  <c r="F20" i="2"/>
  <c r="L20" i="2" s="1"/>
  <c r="K20" i="2"/>
  <c r="F14" i="2"/>
  <c r="L14" i="2" s="1"/>
  <c r="K14" i="2"/>
  <c r="K19" i="2"/>
  <c r="F19" i="2"/>
  <c r="L19" i="2" s="1"/>
  <c r="K7" i="2"/>
  <c r="F7" i="2"/>
  <c r="K16" i="2"/>
  <c r="F16" i="2"/>
  <c r="L16" i="2" s="1"/>
  <c r="K22" i="2"/>
  <c r="F22" i="2"/>
  <c r="L22" i="2" s="1"/>
  <c r="K12" i="2"/>
  <c r="F12" i="2"/>
  <c r="L12" i="2" s="1"/>
  <c r="K23" i="2"/>
  <c r="F23" i="2"/>
  <c r="L23" i="2" s="1"/>
  <c r="T23" i="2" s="1"/>
  <c r="E28" i="1" s="1"/>
  <c r="F13" i="2"/>
  <c r="L13" i="2" s="1"/>
  <c r="K13" i="2"/>
  <c r="K15" i="2"/>
  <c r="F15" i="2"/>
  <c r="L15" i="2" s="1"/>
  <c r="K18" i="2"/>
  <c r="F18" i="2"/>
  <c r="L18" i="2" s="1"/>
  <c r="F17" i="2"/>
  <c r="L17" i="2" s="1"/>
  <c r="K17" i="2"/>
  <c r="F11" i="2"/>
  <c r="L11" i="2" s="1"/>
  <c r="K11" i="2"/>
  <c r="F26" i="2"/>
  <c r="L26" i="2" s="1"/>
  <c r="T26" i="2" s="1"/>
  <c r="K26" i="2"/>
  <c r="K10" i="2"/>
  <c r="F10" i="2"/>
  <c r="L10" i="2" s="1"/>
  <c r="K21" i="2"/>
  <c r="F21" i="2"/>
  <c r="L21" i="2" s="1"/>
  <c r="L182" i="3"/>
  <c r="K9" i="2"/>
  <c r="F9" i="2"/>
  <c r="L9" i="2" s="1"/>
  <c r="F8" i="2"/>
  <c r="L8" i="2" s="1"/>
  <c r="K8" i="2"/>
  <c r="H30" i="2"/>
  <c r="E8" i="1"/>
  <c r="L7" i="2" l="1"/>
  <c r="E6" i="2"/>
  <c r="E9" i="1"/>
  <c r="E10" i="1" s="1"/>
  <c r="E17" i="1"/>
  <c r="E15" i="1"/>
  <c r="E14" i="1"/>
  <c r="E16" i="1" s="1"/>
  <c r="E13" i="1" l="1"/>
  <c r="E22" i="1"/>
  <c r="E12" i="1"/>
  <c r="E23" i="1"/>
  <c r="K6" i="2"/>
  <c r="F6" i="2"/>
  <c r="L6" i="2" l="1"/>
  <c r="E5" i="2"/>
  <c r="F5" i="2" l="1"/>
  <c r="K5" i="2"/>
  <c r="F30" i="2" l="1"/>
  <c r="E4" i="1"/>
  <c r="E7" i="1" s="1"/>
  <c r="L5" i="2"/>
  <c r="L30" i="2" s="1"/>
  <c r="E20" i="1" l="1"/>
  <c r="E21" i="1"/>
  <c r="E19" i="1"/>
  <c r="E18" i="1"/>
  <c r="E24" i="1" s="1"/>
  <c r="E25" i="1" l="1"/>
  <c r="E26" i="1" l="1"/>
  <c r="E27" i="1" s="1"/>
  <c r="E29" i="1" l="1"/>
  <c r="E30" i="1" l="1"/>
  <c r="E31" i="1"/>
  <c r="E32" i="1" s="1"/>
</calcChain>
</file>

<file path=xl/sharedStrings.xml><?xml version="1.0" encoding="utf-8"?>
<sst xmlns="http://schemas.openxmlformats.org/spreadsheetml/2006/main" count="3219" uniqueCount="828">
  <si>
    <t>공 사 원 가 계 산 서</t>
  </si>
  <si>
    <t>공사명 : 아산PSD 사무실 증축공사</t>
    <phoneticPr fontId="2" type="noConversion"/>
  </si>
  <si>
    <t>금액 : 칠억사천백팔십만칠천원(￦741,807,000)</t>
    <phoneticPr fontId="2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</si>
  <si>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</si>
  <si>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</si>
  <si>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</si>
  <si>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</si>
  <si>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</si>
  <si>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</si>
  <si>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</si>
  <si>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</si>
  <si>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</si>
  <si>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</si>
  <si>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</si>
  <si>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</si>
  <si>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</si>
  <si>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</si>
  <si>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</si>
  <si>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</si>
  <si>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</si>
  <si>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</si>
  <si>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</si>
  <si>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</si>
  <si>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17.5%</t>
    <phoneticPr fontId="2" type="noConversion"/>
  </si>
  <si>
    <t>BS</t>
  </si>
  <si>
    <t>C2</t>
  </si>
  <si>
    <t>경        비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</si>
  <si>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</si>
  <si>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</si>
  <si>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</si>
  <si>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</si>
  <si>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</si>
  <si>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</si>
  <si>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</si>
  <si>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</si>
  <si>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</si>
  <si>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</si>
  <si>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</si>
  <si>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</si>
  <si>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</si>
  <si>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</si>
  <si>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</si>
  <si>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</si>
  <si>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</si>
  <si>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</si>
  <si>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</si>
  <si>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</si>
  <si>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</si>
  <si>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  <phoneticPr fontId="2" type="noConversion"/>
  </si>
  <si>
    <t>CG</t>
  </si>
  <si>
    <t>기   타    경   비</t>
  </si>
  <si>
    <t>(재료비+노무비) * 5%</t>
    <phoneticPr fontId="2" type="noConversion"/>
  </si>
  <si>
    <t>CH</t>
  </si>
  <si>
    <t>환  경  보  전  비</t>
  </si>
  <si>
    <t>(재료비+직노+경비) * 0.5%</t>
    <phoneticPr fontId="2" type="noConversion"/>
  </si>
  <si>
    <t>CL</t>
  </si>
  <si>
    <t>건설기계대여금지급보증서발급수수료</t>
  </si>
  <si>
    <t>(재료비+직노+경비) * 0.07%</t>
    <phoneticPr fontId="2" type="noConversion"/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</si>
  <si>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</si>
  <si>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</si>
  <si>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</si>
  <si>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</si>
  <si>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</si>
  <si>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</si>
  <si>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</si>
  <si>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</si>
  <si>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</si>
  <si>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</si>
  <si>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</si>
  <si>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</si>
  <si>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</si>
  <si>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</si>
  <si>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</si>
  <si>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</si>
  <si>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작 업 부 산 물</t>
  </si>
  <si>
    <t>D9</t>
  </si>
  <si>
    <t>공   급    가   액</t>
  </si>
  <si>
    <t>천단위이하절사</t>
    <phoneticPr fontId="2" type="noConversion"/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</si>
  <si>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</si>
  <si>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</si>
  <si>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</si>
  <si>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</si>
  <si>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</si>
  <si>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</si>
  <si>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</si>
  <si>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 종 별 집 계 표</t>
  </si>
  <si>
    <t>[ 아산PSD 사무실 증축공사 ]</t>
    <phoneticPr fontId="2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</si>
  <si>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</si>
  <si>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</si>
  <si>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</si>
  <si>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</si>
  <si>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</si>
  <si>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</si>
  <si>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</si>
  <si>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</si>
  <si>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</si>
  <si>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</si>
  <si>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</si>
  <si>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</si>
  <si>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</si>
  <si>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</si>
  <si>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</si>
  <si>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</si>
  <si>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단  가</t>
  </si>
  <si>
    <t>금  액</t>
  </si>
  <si>
    <t>01  아산PSD 사무실 증축공사</t>
    <phoneticPr fontId="2" type="noConversion"/>
  </si>
  <si>
    <t>01</t>
  </si>
  <si>
    <t>1.  건축공사</t>
    <phoneticPr fontId="2" type="noConversion"/>
  </si>
  <si>
    <t>0101</t>
  </si>
  <si>
    <t>010101  가  설  공  사</t>
  </si>
  <si>
    <t>010101</t>
  </si>
  <si>
    <t>010102  바닥 단열및무근설치</t>
  </si>
  <si>
    <t>010102</t>
  </si>
  <si>
    <t>010103  철  골  공  사</t>
  </si>
  <si>
    <t>010103</t>
  </si>
  <si>
    <t>010104  조  적  공  사</t>
  </si>
  <si>
    <t>010104</t>
  </si>
  <si>
    <t>010105  방  수  공  사</t>
  </si>
  <si>
    <t>010105</t>
  </si>
  <si>
    <t>010106  타일 및 석공사</t>
  </si>
  <si>
    <t>010106</t>
  </si>
  <si>
    <t>010107  목    공    사</t>
  </si>
  <si>
    <t>010107</t>
  </si>
  <si>
    <t>010108  금  속  공  사</t>
  </si>
  <si>
    <t>010108</t>
  </si>
  <si>
    <t>010109  미  장  공  사</t>
  </si>
  <si>
    <t>010109</t>
  </si>
  <si>
    <t>010110  창  호  공  사</t>
  </si>
  <si>
    <t>010110</t>
  </si>
  <si>
    <t>010111  유  리  공  사</t>
  </si>
  <si>
    <t>010111</t>
  </si>
  <si>
    <t>010112  도  장  공  사</t>
    <phoneticPr fontId="2" type="noConversion"/>
  </si>
  <si>
    <t>010112</t>
  </si>
  <si>
    <t>010113  수  장  공  사</t>
  </si>
  <si>
    <t>010113</t>
  </si>
  <si>
    <t>010114  가  구  설  치</t>
  </si>
  <si>
    <t>010114</t>
  </si>
  <si>
    <t>010115  철  거  공  사</t>
  </si>
  <si>
    <t>010115</t>
  </si>
  <si>
    <t>010116  골    재    비</t>
  </si>
  <si>
    <t>010116</t>
  </si>
  <si>
    <t>010117  작 업 부 산 물</t>
    <phoneticPr fontId="2" type="noConversion"/>
  </si>
  <si>
    <t>010117</t>
  </si>
  <si>
    <t>1</t>
  </si>
  <si>
    <t>2.  기계설비공사</t>
    <phoneticPr fontId="2" type="noConversion"/>
  </si>
  <si>
    <t>020101  기 계 설 비 공 사</t>
    <phoneticPr fontId="2" type="noConversion"/>
  </si>
  <si>
    <t>010118</t>
  </si>
  <si>
    <t>020102  작 업 부 산 물</t>
    <phoneticPr fontId="2" type="noConversion"/>
  </si>
  <si>
    <t>010119</t>
  </si>
  <si>
    <t>[ 합           계 ]</t>
  </si>
  <si>
    <t>[ 아산PSD 사무실 증축공사 ]</t>
    <phoneticPr fontId="2" type="noConversion"/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</si>
  <si>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</si>
  <si>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</si>
  <si>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</si>
  <si>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</si>
  <si>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</si>
  <si>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</si>
  <si>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</si>
  <si>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</si>
  <si>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</si>
  <si>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</si>
  <si>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</si>
  <si>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</si>
  <si>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</si>
  <si>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</si>
  <si>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</si>
  <si>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</si>
  <si>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</si>
  <si>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</si>
  <si>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</si>
  <si>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</si>
  <si>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</si>
  <si>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</si>
  <si>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</si>
  <si>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</si>
  <si>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</si>
  <si>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</si>
  <si>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</si>
  <si>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</si>
  <si>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</si>
  <si>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</si>
  <si>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</si>
  <si>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컨테이너형 가설건축물 - 사무실</t>
  </si>
  <si>
    <t>3.0*6.0*2.6m, 3개월</t>
  </si>
  <si>
    <t>개소</t>
  </si>
  <si>
    <t>50DE819E57A077746108354B12A80E</t>
  </si>
  <si>
    <t>T</t>
  </si>
  <si>
    <t>F</t>
  </si>
  <si>
    <t>01010150DE819E57A077746108354B12A80E</t>
  </si>
  <si>
    <t>가설울타리 설치 및 해체/E.G.I철판</t>
  </si>
  <si>
    <t>H=3.0, 3개월</t>
  </si>
  <si>
    <t>M</t>
  </si>
  <si>
    <t>50DE819E61E3A6A4AE9893879DF8C4</t>
  </si>
  <si>
    <t>01010150DE819E61E3A6A4AE9893879DF8C4</t>
  </si>
  <si>
    <t>강관 조립말비계(이동식)설치 및 해체</t>
  </si>
  <si>
    <t>높이 2m, 3개월</t>
  </si>
  <si>
    <t>대</t>
  </si>
  <si>
    <t>50DE819E61C0F21421E8DBCA63D833</t>
  </si>
  <si>
    <t>01010150DE819E61C0F21421E8DBCA63D833</t>
  </si>
  <si>
    <t>높이 4m, 3개월</t>
  </si>
  <si>
    <t>50DE819E61C0F21421E8DBF7BA0890</t>
  </si>
  <si>
    <t>01010150DE819E61C0F21421E8DBF7BA0890</t>
  </si>
  <si>
    <t>건축물 현장정리(청소포함)</t>
  </si>
  <si>
    <t>수선</t>
  </si>
  <si>
    <t>M2</t>
  </si>
  <si>
    <t>50DE819E34A5B48459C89726A2A8D0</t>
  </si>
  <si>
    <t>01010150DE819E34A5B48459C89726A2A8D0</t>
  </si>
  <si>
    <t>집기비품류 이동 및 제설치-보통</t>
  </si>
  <si>
    <t>관리실(70m2이하),기계경비별도</t>
  </si>
  <si>
    <t>실</t>
  </si>
  <si>
    <t>50DE819E34A5B48459C89726A298CE</t>
  </si>
  <si>
    <t>01010150DE819E34A5B48459C89726A298CE</t>
  </si>
  <si>
    <t>TOTAL</t>
  </si>
  <si>
    <t>무근콘크리트(와이어메시포함)</t>
  </si>
  <si>
    <t>바닥, T80</t>
  </si>
  <si>
    <t>50DE31961B159DC4A3A81D0F0E18C3</t>
  </si>
  <si>
    <t>01010250DE31961B159DC4A3A81D0F0E18C3</t>
  </si>
  <si>
    <t>외부슬로프, T120</t>
  </si>
  <si>
    <t>50DE31961B159DC4A3A81D0F0E18C2</t>
  </si>
  <si>
    <t>01010250DE31961B159DC4A3A81D0F0E18C2</t>
  </si>
  <si>
    <t>온수패드, T200</t>
  </si>
  <si>
    <t>50DE31961B159DC4A3A81D0F0E18C1</t>
  </si>
  <si>
    <t>01010250DE31961B159DC4A3A81D0F0E18C1</t>
  </si>
  <si>
    <t>단열재 바닥 깔기(비드법2종1호)</t>
  </si>
  <si>
    <t>125mm, 가등급</t>
  </si>
  <si>
    <t>50DE6199EF630874B808700339C8BC</t>
  </si>
  <si>
    <t>01010250DE6199EF630874B808700339C8BC</t>
  </si>
  <si>
    <t>110mm, 가등급</t>
  </si>
  <si>
    <t>50DE6199EF630874B808700339C8BF</t>
  </si>
  <si>
    <t>01010250DE6199EF630874B808700339C8BF</t>
  </si>
  <si>
    <t>EVA소음진동완충재</t>
  </si>
  <si>
    <t>바닥, T30</t>
  </si>
  <si>
    <t>50DE6199EF630844E65844E74BF84F</t>
  </si>
  <si>
    <t>01010250DE6199EF630844E65844E74BF84F</t>
  </si>
  <si>
    <t>방습필름 설치 - 바닥</t>
  </si>
  <si>
    <t>폴리에틸렌필름, 두께, 0.1mm, 1겹</t>
  </si>
  <si>
    <t>50DE6199EF7D6294C41815381D988B</t>
  </si>
  <si>
    <t>01010250DE6199EF7D6294C41815381D988B</t>
  </si>
  <si>
    <t>일반구조용각형강관</t>
  </si>
  <si>
    <t>150*150*4.5</t>
  </si>
  <si>
    <t>516841901C215F843B286C0207E8EDCC5FA510</t>
  </si>
  <si>
    <t>010103516841901C215F843B286C0207E8EDCC5FA510</t>
  </si>
  <si>
    <t>150*150*6</t>
  </si>
  <si>
    <t>516841901C215F843B286C0207E8EDCC5FA511</t>
  </si>
  <si>
    <t>010103516841901C215F843B286C0207E8EDCC5FA511</t>
  </si>
  <si>
    <t>125*125</t>
  </si>
  <si>
    <t>516841901C215F843B286C0207E8EDCC5FA471</t>
  </si>
  <si>
    <t>010103516841901C215F843B286C0207E8EDCC5FA471</t>
  </si>
  <si>
    <t>일반구조용각형강관, 각형강관, 100*100*3.2mm</t>
  </si>
  <si>
    <t>5782A19809D04AC47898475AA8482D09F1FE7C</t>
  </si>
  <si>
    <t>0101035782A19809D04AC47898475AA8482D09F1FE7C</t>
  </si>
  <si>
    <t>50*50</t>
  </si>
  <si>
    <t>516841901C215F843B286C0207E8EDCC5FA470</t>
  </si>
  <si>
    <t>010103516841901C215F843B286C0207E8EDCC5FA470</t>
  </si>
  <si>
    <t>일반구조용압연강판</t>
  </si>
  <si>
    <t>일반구조용압연강판, 6.0mm</t>
  </si>
  <si>
    <t>kg</t>
    <phoneticPr fontId="2" type="noConversion"/>
  </si>
  <si>
    <t>57F5A19760C2BB9438C81D9C40C88F282D118D</t>
  </si>
  <si>
    <t>01010357F5A19760C2BB9438C81D9C40C88F282D118D</t>
  </si>
  <si>
    <t>일반구조용압연강판, 45mm</t>
  </si>
  <si>
    <t>57F5A19760C2BB9438C81D9C40C88F282D10E6</t>
  </si>
  <si>
    <t>01010357F5A19760C2BB9438C81D9C40C88F282D10E6</t>
  </si>
  <si>
    <t>앵커볼트</t>
  </si>
  <si>
    <t>M22*400mm</t>
  </si>
  <si>
    <t>개</t>
  </si>
  <si>
    <t>57F5B191CE9DE254DC3882021908462F3E7902</t>
  </si>
  <si>
    <t>01010357F5B191CE9DE254DC3882021908462F3E7902</t>
  </si>
  <si>
    <t>녹막이페인트(뿜칠)</t>
  </si>
  <si>
    <t>1회. 1종</t>
  </si>
  <si>
    <t>50DE7198153208C4F238AD7A82D8C7</t>
  </si>
  <si>
    <t>01010350DE7198153208C4F238AD7A82D8C7</t>
  </si>
  <si>
    <t>조합페인트(뿜칠)</t>
  </si>
  <si>
    <t>철재면 2회. 1급</t>
  </si>
  <si>
    <t>50DE719827BD19C427E8755BEBA8A8</t>
  </si>
  <si>
    <t>01010350DE719827BD19C427E8755BEBA8A8</t>
  </si>
  <si>
    <t>앵커 볼트 설치</t>
  </si>
  <si>
    <t>∮20 이하</t>
  </si>
  <si>
    <t>50DEC1900D9DAD7438C88E341A3899</t>
  </si>
  <si>
    <t>01010350DEC1900D9DAD7438C88E341A3899</t>
  </si>
  <si>
    <t>잡철물 제작 및 설치</t>
  </si>
  <si>
    <t>규격철물 설치, 일반철재</t>
    <phoneticPr fontId="2" type="noConversion"/>
  </si>
  <si>
    <t>kg</t>
  </si>
  <si>
    <t>50DE31968E2D53841B681CE2FFB8E0</t>
  </si>
  <si>
    <t>01010350DE31968E2D53841B681CE2FFB8E0</t>
  </si>
  <si>
    <t>0.5B 벽돌쌓기 - 레미탈</t>
  </si>
  <si>
    <t>3.6m 이하</t>
  </si>
  <si>
    <t>50DEF19B712921448C9867FDD7684E</t>
  </si>
  <si>
    <t>01010450DEF19B712921448C9867FDD7684E</t>
  </si>
  <si>
    <t>1.0B 벽돌쌓기 - 레미탈</t>
  </si>
  <si>
    <t>50DEF19B712921448C9867FDC5186A</t>
  </si>
  <si>
    <t>01010450DEF19B712921448C9867FDC5186A</t>
  </si>
  <si>
    <t>콘크리트벽돌</t>
  </si>
  <si>
    <t>콘크리트벽돌, 190*57*90mm, 충남, C종2급</t>
  </si>
  <si>
    <t>매</t>
  </si>
  <si>
    <t>57F5A19760FFC024DE682EA591088EC7A7CB05</t>
  </si>
  <si>
    <t>01010457F5A19760FFC024DE682EA591088EC7A7CB05</t>
  </si>
  <si>
    <t>6인치 블록보강쌓기(한면마감,사춤간격800mm)-레미탈</t>
  </si>
  <si>
    <t>3.6m이하,390*190*150(블록+철망포함)</t>
  </si>
  <si>
    <t>50DEF19B45EEEF740228BB03BBC83D</t>
  </si>
  <si>
    <t>01010450DEF19B45EEEF740228BB03BBC83D</t>
  </si>
  <si>
    <t>8인치 블록보강쌓기(한면마감,사춤간격800mm)-레미탈</t>
  </si>
  <si>
    <t>3.6m초과~7.2m이하,390*190*190(블록+철망포함)</t>
  </si>
  <si>
    <t>50DEF19B45EEEF647B588CEB34B812</t>
  </si>
  <si>
    <t>01010450DEF19B45EEEF647B588CEB34B812</t>
  </si>
  <si>
    <t>8인치 블록보강쌓기(양면마감,사춤간격800mm)-레미탈</t>
  </si>
  <si>
    <t>3.6m이하,390*190*190(블록+철망포함)</t>
  </si>
  <si>
    <t>50DEF19B45EEEF647B588CEB34B811</t>
  </si>
  <si>
    <t>01010450DEF19B45EEEF647B588CEB34B811</t>
  </si>
  <si>
    <t>블록보강근</t>
  </si>
  <si>
    <t>H10</t>
  </si>
  <si>
    <t>50DEC19106032FF4F1682A8D015807</t>
  </si>
  <si>
    <t>01010450DEC19106032FF4F1682A8D015807</t>
  </si>
  <si>
    <t>H13</t>
  </si>
  <si>
    <t>50DEC19106032FF4F1682A8D13C811</t>
  </si>
  <si>
    <t>01010450DEC19106032FF4F1682A8D13C811</t>
  </si>
  <si>
    <t>경량인방설치</t>
  </si>
  <si>
    <t>1.0B</t>
  </si>
  <si>
    <t>50DEF19A4323AE541B38391F71D889</t>
  </si>
  <si>
    <t>01010450DEF19A4323AE541B38391F71D889</t>
  </si>
  <si>
    <t>콘크리트방수턱</t>
  </si>
  <si>
    <t>150*200</t>
  </si>
  <si>
    <t>50DEF19A437BD854708858AC50B845</t>
  </si>
  <si>
    <t>01010450DEF19A437BD854708858AC50B845</t>
  </si>
  <si>
    <t>단열재 공간넣기(페놀폼보드)</t>
  </si>
  <si>
    <t>벽,80mm,페놀폼보드 심재준불연단열재</t>
  </si>
  <si>
    <t>50DE6199EF52D0D47728DE746F08E7</t>
  </si>
  <si>
    <t>01010450DE6199EF52D0D47728DE746F08E7</t>
  </si>
  <si>
    <t>방화실란트</t>
  </si>
  <si>
    <t>50DE1191EAB24C14B8688C959438AE</t>
  </si>
  <si>
    <t>01010550DE1191EAB24C14B8688C959438AE</t>
  </si>
  <si>
    <t>시멘트 액체방수</t>
  </si>
  <si>
    <t>바닥</t>
  </si>
  <si>
    <t>50DE11911D0B9134B7889CB5397833</t>
  </si>
  <si>
    <t>01010550DE11911D0B9134B7889CB5397833</t>
  </si>
  <si>
    <t>수직부</t>
  </si>
  <si>
    <t>50DE11911D0B9134B788AD1BCEF8CA</t>
  </si>
  <si>
    <t>01010550DE11911D0B9134B788AD1BCEF8CA</t>
  </si>
  <si>
    <t>건축물보양 - 석재,테라조,타일면</t>
  </si>
  <si>
    <t>보양지</t>
  </si>
  <si>
    <t>50DE819E349B68E49318C82515784B</t>
  </si>
  <si>
    <t>01010650DE819E349B68E49318C82515784B</t>
  </si>
  <si>
    <t>타일용코너비드</t>
  </si>
  <si>
    <t>SUS 사각,라운드형 10mm</t>
  </si>
  <si>
    <t>50DEE194590A3BD447B8882E7D0879</t>
  </si>
  <si>
    <t>01010650DEE194590A3BD447B8882E7D0879</t>
  </si>
  <si>
    <t>타일떠붙임(도기질:300*600*7T)</t>
  </si>
  <si>
    <t>벽,레미탈15mm,(백색줄눈)</t>
  </si>
  <si>
    <t>50DE4194D0CB32C42098D4C0AE987D</t>
  </si>
  <si>
    <t>01010650DE4194D0CB32C42098D4C0AE987D</t>
  </si>
  <si>
    <t>타일압착붙임(자기질:300*300*10T)</t>
  </si>
  <si>
    <t>바닥, 레미탈바탕50mm+압착5mm(타일C, 백색줄눈)</t>
  </si>
  <si>
    <t>50DE4194D0E618A4B648828FA6888B</t>
  </si>
  <si>
    <t>01010650DE4194D0E618A4B648828FA6888B</t>
  </si>
  <si>
    <t>석재타일압착붙임</t>
  </si>
  <si>
    <t>바닥, 레미탈바탕24mm+압착5mm(타일C, 백색줄눈)</t>
  </si>
  <si>
    <t>50DE4194D0E618A4B648828FA6B85E</t>
  </si>
  <si>
    <t>01010650DE4194D0E618A4B648828FA6B85E</t>
  </si>
  <si>
    <t>화강석붙임(습식, 잔다듬)</t>
  </si>
  <si>
    <t>바닥, 포천석 30mm, 모르타르 30mm</t>
  </si>
  <si>
    <t>50DE4194E10D33445E183B53E46875</t>
  </si>
  <si>
    <t>01010650DE4194E10D33445E183B53E46875</t>
  </si>
  <si>
    <t>화강석 재료분리대(습식, 물갈기)</t>
  </si>
  <si>
    <t>포천석, 150*100mm, 레미탈 30mm</t>
  </si>
  <si>
    <t>50DE6199DEB6257460D816BFCD7884</t>
  </si>
  <si>
    <t>01010650DE6199DEB6257460D816BFCD7884</t>
  </si>
  <si>
    <t>천정몰딩설치</t>
  </si>
  <si>
    <t>MDF, 25*15, 맵핑</t>
  </si>
  <si>
    <t>50DE01933F23224410C8D736B41827</t>
  </si>
  <si>
    <t>01010750DE01933F23224410C8D736B41827</t>
  </si>
  <si>
    <t>M.D.F 걸레받이</t>
  </si>
  <si>
    <t>120*9mm,방염우드필름</t>
  </si>
  <si>
    <t>50DE6199B256590415B86902B638F0</t>
  </si>
  <si>
    <t>01010750DE6199B256590415B86902B638F0</t>
  </si>
  <si>
    <t>알루미늄 시트패널</t>
  </si>
  <si>
    <t>평판 T=2</t>
  </si>
  <si>
    <t>시공설치도</t>
  </si>
  <si>
    <t>57F5A1976095400452086C7F9E9808F8F9CBD0</t>
  </si>
  <si>
    <t>01010857F5A1976095400452086C7F9E9808F8F9CBD0</t>
  </si>
  <si>
    <t>경량천장철골틀(마감재설치별도)</t>
  </si>
  <si>
    <t>M-BAR(BAR간격300mm), H:1m미만. 인써트 유</t>
  </si>
  <si>
    <t>50DE3196C5A6A6344058EC25125824</t>
  </si>
  <si>
    <t>01010850DE3196C5A6A6344058EC25125824</t>
  </si>
  <si>
    <t>알루미늄천장재</t>
  </si>
  <si>
    <t>알루미늄천장재, 300*300*0.7mm, 무공</t>
  </si>
  <si>
    <t>57F5A19760A7DD9415B89CE70838A5E03AB262</t>
  </si>
  <si>
    <t>01010857F5A19760A7DD9415B89CE70838A5E03AB262</t>
  </si>
  <si>
    <t>금속구조틀</t>
  </si>
  <si>
    <t>30*30</t>
  </si>
  <si>
    <t>50DE2197ED6F71843408CBFE7D4833</t>
  </si>
  <si>
    <t>01010850DE2197ED6F71843408CBFE7D4833</t>
  </si>
  <si>
    <t>천장텍스붙임(텍스포함)</t>
  </si>
  <si>
    <t>친환경흡음텍스 12*300*600mm,천장틀별도</t>
  </si>
  <si>
    <t>50DE6199973123F4E4483F046E2826</t>
  </si>
  <si>
    <t>01010850DE6199973123F4E4483F046E2826</t>
  </si>
  <si>
    <t>석고판 나사고정설치(석고보드포함)</t>
  </si>
  <si>
    <t>천장, 바탕용 12.5mm(1겹),일반석고판</t>
  </si>
  <si>
    <t>50DE61999705A9E42C98A85A3A28D9</t>
  </si>
  <si>
    <t>01010850DE61999705A9E42C98A85A3A28D9</t>
  </si>
  <si>
    <t>철재커텐박스(ㄷ자형)</t>
  </si>
  <si>
    <t>120*120*1.2t,EGI강판(분체도장)</t>
  </si>
  <si>
    <t>50DE61992C232FE409686199BCD835</t>
  </si>
  <si>
    <t>01010850DE61992C232FE409686199BCD835</t>
  </si>
  <si>
    <t>AL몰딩 설치</t>
  </si>
  <si>
    <t>W형, 15*15*15*15*1.0mm</t>
  </si>
  <si>
    <t>50DE61993E8367C44A6840455E6865</t>
  </si>
  <si>
    <t>01010850DE61993E8367C44A6840455E6865</t>
  </si>
  <si>
    <t>AL몰딩설치(ㄷ형)</t>
  </si>
  <si>
    <t>칼라,15*30*15*1.0mm</t>
  </si>
  <si>
    <t>50DE61993E8367C444D8CFF851E88C</t>
  </si>
  <si>
    <t>01010850DE61993E8367C444D8CFF851E88C</t>
  </si>
  <si>
    <t>소    계</t>
  </si>
  <si>
    <t>5169F19E5B52B7B4137857036368</t>
  </si>
  <si>
    <t>0101085169F19E5B52B7B4137857036368</t>
  </si>
  <si>
    <t>금속담장공사</t>
  </si>
  <si>
    <t>견적서참조</t>
  </si>
  <si>
    <t>516841901C215F843B286C0207E8EDCC5FA518</t>
  </si>
  <si>
    <t>010108516841901C215F843B286C0207E8EDCC5FA518</t>
  </si>
  <si>
    <t>울타리1 스틸루버가림펜스</t>
  </si>
  <si>
    <t>W1500*H2000</t>
  </si>
  <si>
    <t>식</t>
  </si>
  <si>
    <t>견적</t>
  </si>
  <si>
    <t>516841901C215F843B286C0207E8EDCC5FA519</t>
  </si>
  <si>
    <t>010108516841901C215F843B286C0207E8EDCC5FA519</t>
  </si>
  <si>
    <t>울타리2 스틸루버가림펜스</t>
  </si>
  <si>
    <t>W2500*H2000</t>
  </si>
  <si>
    <t>516841901C215F843B286C0207E8EDCC5FA51A</t>
  </si>
  <si>
    <t>010108516841901C215F843B286C0207E8EDCC5FA51A</t>
  </si>
  <si>
    <t>울타리3 스틸루버가림펜스</t>
  </si>
  <si>
    <t>W6650*H2000</t>
  </si>
  <si>
    <t>516841901C215F843B286C0207E8EDCC5FA51B</t>
  </si>
  <si>
    <t>010108516841901C215F843B286C0207E8EDCC5FA51B</t>
  </si>
  <si>
    <t>울타리4 스틸루버가림펜스</t>
  </si>
  <si>
    <t>W3350*H2000</t>
  </si>
  <si>
    <t>516841901C215F843B286C0207E8EDCC5FA51C</t>
  </si>
  <si>
    <t>010108516841901C215F843B286C0207E8EDCC5FA51C</t>
  </si>
  <si>
    <t>울타리6 스틸루버가림펜스</t>
  </si>
  <si>
    <t>516841901C215F843B286C0207E8EDCC5FA51D</t>
  </si>
  <si>
    <t>010108516841901C215F843B286C0207E8EDCC5FA51D</t>
  </si>
  <si>
    <t>울타리5 스틸루버가림펜스</t>
  </si>
  <si>
    <t>W2850*H2000</t>
  </si>
  <si>
    <t>516841901C215F843B286C0207E8EDCC5FA51E</t>
  </si>
  <si>
    <t>010108516841901C215F843B286C0207E8EDCC5FA51E</t>
  </si>
  <si>
    <t>W2450*H1800</t>
  </si>
  <si>
    <t>516841901C215F843B286C0207E8EDCC5FA51F</t>
  </si>
  <si>
    <t>010108516841901C215F843B286C0207E8EDCC5FA51F</t>
  </si>
  <si>
    <t>모르타르 바름</t>
  </si>
  <si>
    <t>내벽, 레미탈15mm(2회), 3.6m 이하</t>
  </si>
  <si>
    <t>50DEE194E8CFE9D4AE48035C3B38DD</t>
  </si>
  <si>
    <t>01010950DEE194E8CFE9D4AE48035C3B38DD</t>
  </si>
  <si>
    <t>바닥,레미탈30mm</t>
  </si>
  <si>
    <t>50DEE194E8CFCD24EAF837973D6831</t>
  </si>
  <si>
    <t>01010950DEE194E8CFCD24EAF837973D6831</t>
  </si>
  <si>
    <t>미장용 코너비드 설치</t>
  </si>
  <si>
    <t>아연도, 50*50mm</t>
  </si>
  <si>
    <t>50DEE194590A3BD444E89A1C600861</t>
  </si>
  <si>
    <t>01010950DEE194590A3BD444E89A1C600861</t>
  </si>
  <si>
    <t>조인트비드 설치</t>
  </si>
  <si>
    <t>아연도, H=10mm</t>
  </si>
  <si>
    <t>50DEE194590A3BD445F8368033D8F6</t>
  </si>
  <si>
    <t>01010950DEE194590A3BD445F8368033D8F6</t>
  </si>
  <si>
    <t>메탈라스 설치</t>
  </si>
  <si>
    <t>600*300</t>
  </si>
  <si>
    <t>50DEE194590A3BD444E89A1C5798AA</t>
  </si>
  <si>
    <t>01010950DEE194590A3BD444E89A1C5798AA</t>
  </si>
  <si>
    <t>도어클로저</t>
  </si>
  <si>
    <t>도어클로저, K-1830, KS3호, 고급스톱형, 40∼65kg</t>
  </si>
  <si>
    <t>조</t>
  </si>
  <si>
    <t>57F5A19760B038F4F5C8C2022A78F3D0130B0F</t>
  </si>
  <si>
    <t>01011057F5A19760B038F4F5C8C2022A78F3D0130B0F</t>
  </si>
  <si>
    <t>도어클로저, K-2830, KS3호, 고급방화, 40∼65kg</t>
  </si>
  <si>
    <t>57F5A19760B038F4F5C8C2022A78F3D01304DC</t>
  </si>
  <si>
    <t>01011057F5A19760B038F4F5C8C2022A78F3D01304DC</t>
  </si>
  <si>
    <t>도어힌지</t>
  </si>
  <si>
    <t>도어힌지, 스테인리스강, 베어링2개, 101.6*3.0mm</t>
  </si>
  <si>
    <t>57F5B191CE9DD1844158CF7F1788BF35F6FB2E</t>
  </si>
  <si>
    <t>01011057F5B191CE9DD1844158CF7F1788BF35F6FB2E</t>
  </si>
  <si>
    <t>피벗힌지</t>
  </si>
  <si>
    <t>피벗힌지, 80kg이하, K1200</t>
  </si>
  <si>
    <t>57F5B191CE9DD1844158CF7F1788B99C34232D</t>
  </si>
  <si>
    <t>01011057F5B191CE9DD1844158CF7F1788B99C34232D</t>
  </si>
  <si>
    <t>피벗힌지, 100kg, 방화문용</t>
  </si>
  <si>
    <t>57F5B191CE9DD1844158CF7F1788B99C342201</t>
  </si>
  <si>
    <t>01011057F5B191CE9DD1844158CF7F1788B99C342201</t>
  </si>
  <si>
    <t>피벗힌지, 45kg, 점검구용</t>
  </si>
  <si>
    <t>57F5B191CE9DD1844158CF7F1788B99C342205</t>
  </si>
  <si>
    <t>01011057F5B191CE9DD1844158CF7F1788B99C342205</t>
  </si>
  <si>
    <t>도어록</t>
  </si>
  <si>
    <t>Knob형</t>
  </si>
  <si>
    <t>57F5B191CE9DD144E73859EA4E481E8FE540D0</t>
  </si>
  <si>
    <t>01011057F5B191CE9DD144E73859EA4E481E8FE540D0</t>
  </si>
  <si>
    <t>레버형</t>
  </si>
  <si>
    <t>57F5B191CE9DD144E73859EA4E481E8FE541FA</t>
  </si>
  <si>
    <t>01011057F5B191CE9DD144E73859EA4E481E8FE541FA</t>
  </si>
  <si>
    <t>매립형도어록(컵핸들)</t>
  </si>
  <si>
    <t>금속</t>
  </si>
  <si>
    <t>57F5B191CE9DD144E73859EA4E481E8FE5429A</t>
  </si>
  <si>
    <t>01011057F5B191CE9DD144E73859EA4E481E8FE5429A</t>
  </si>
  <si>
    <t>디지털도어록</t>
  </si>
  <si>
    <t>57F5B191CE9DD144E73859EA4E481E8FE541FC</t>
  </si>
  <si>
    <t>01011057F5B191CE9DD144E73859EA4E481E8FE541FC</t>
  </si>
  <si>
    <t>수밀코킹(실리콘)</t>
  </si>
  <si>
    <t>삼각, 10mm, 창호주위(외창)</t>
  </si>
  <si>
    <t>50DE1191EAB221044D5826EDD40805</t>
  </si>
  <si>
    <t>01011050DE1191EAB221044D5826EDD40805</t>
  </si>
  <si>
    <t>삼각, 5mm, 창호주위(내창)</t>
  </si>
  <si>
    <t>50DE1191EAB221044D5826EDD438D9</t>
  </si>
  <si>
    <t>01011050DE1191EAB221044D5826EDD438D9</t>
  </si>
  <si>
    <t>FSD1[수선동]</t>
  </si>
  <si>
    <t>0.900 x 2.100 = 1.890</t>
  </si>
  <si>
    <t>EA</t>
  </si>
  <si>
    <t>50DE519B239E33442A78A98EE51853</t>
  </si>
  <si>
    <t>01011050DE519B239E33442A78A98EE51853</t>
  </si>
  <si>
    <t>FSD2[수선동]</t>
  </si>
  <si>
    <t>0.900 x 1.900 = 1.710</t>
  </si>
  <si>
    <t>50DE519B239E33442A78A98EE52860</t>
  </si>
  <si>
    <t>01011050DE519B239E33442A78A98EE52860</t>
  </si>
  <si>
    <t>FSD3[수선동]</t>
  </si>
  <si>
    <t>1.200 x 2.100 = 2.520</t>
  </si>
  <si>
    <t>50DE519B239E33442A78A98EE52863</t>
  </si>
  <si>
    <t>01011050DE519B239E33442A78A98EE52863</t>
  </si>
  <si>
    <t>FSD4[수선동]</t>
  </si>
  <si>
    <t>0.600 x 0.600 = 0.360</t>
  </si>
  <si>
    <t>50DE519B239E33442A78A98EE52865</t>
  </si>
  <si>
    <t>01011050DE519B239E33442A78A98EE52865</t>
  </si>
  <si>
    <t>FSSW1[수선동]</t>
  </si>
  <si>
    <t>1.600 x 1.000 = 1.600</t>
  </si>
  <si>
    <t>516841901C215F843B286C0207E8EDCC5FA8EB</t>
  </si>
  <si>
    <t>010110516841901C215F843B286C0207E8EDCC5FA8EB</t>
  </si>
  <si>
    <t>FSSW2[수선동]</t>
  </si>
  <si>
    <t>1.000 x 1.000 = 1.000</t>
  </si>
  <si>
    <t>516841901C215F843B286C0207E8EDCC5FA8E4</t>
  </si>
  <si>
    <t>010110516841901C215F843B286C0207E8EDCC5FA8E4</t>
  </si>
  <si>
    <t>FSSW3[수선동]</t>
  </si>
  <si>
    <t>0.500 x 1.000 = 0.500</t>
  </si>
  <si>
    <t>516841901C215F843B286C0207E8EDCC5FA8E5</t>
  </si>
  <si>
    <t>010110516841901C215F843B286C0207E8EDCC5FA8E5</t>
  </si>
  <si>
    <t>PD1[수선동]</t>
  </si>
  <si>
    <t>0.800 x 2.600 = 2.080</t>
  </si>
  <si>
    <t>50DE519B239E33442A78A98EE52868</t>
  </si>
  <si>
    <t>01011050DE519B239E33442A78A98EE52868</t>
  </si>
  <si>
    <t>PD2[수선동]</t>
  </si>
  <si>
    <t>1.000 x 2.100 = 2.100</t>
  </si>
  <si>
    <t>50DE519B239E33442A78A98EE53809</t>
  </si>
  <si>
    <t>01011050DE519B239E33442A78A98EE53809</t>
  </si>
  <si>
    <t>PD3[수선동]</t>
  </si>
  <si>
    <t>50DE519B239E33442A78A98EE5380B</t>
  </si>
  <si>
    <t>01011050DE519B239E33442A78A98EE5380B</t>
  </si>
  <si>
    <t>SD1[수선동]</t>
  </si>
  <si>
    <t>50DE519B239E33442A78A98EE5380D</t>
  </si>
  <si>
    <t>01011050DE519B239E33442A78A98EE5380D</t>
  </si>
  <si>
    <t>SD2[수선동]</t>
  </si>
  <si>
    <t>50DE519B239E33442A78A98EE5380F</t>
  </si>
  <si>
    <t>01011050DE519B239E33442A78A98EE5380F</t>
  </si>
  <si>
    <t>도어록 설치 / 일반도어록 목재창호</t>
  </si>
  <si>
    <t>재료비 별도</t>
  </si>
  <si>
    <t>50DE519B58CD92C4CB98FD02225873</t>
  </si>
  <si>
    <t>01011050DE519B58CD92C4CB98FD02225873</t>
  </si>
  <si>
    <t>도어록 설치 / 일반도어록 강재창호</t>
  </si>
  <si>
    <t>50DE519B58CD92C4CB98C1CBC258C9</t>
  </si>
  <si>
    <t>01011050DE519B58CD92C4CB98C1CBC258C9</t>
  </si>
  <si>
    <t>도어체크 설치</t>
  </si>
  <si>
    <t>50DE519B58CDCE1455D847E5809808</t>
  </si>
  <si>
    <t>01011050DE519B58CDCE1455D847E5809808</t>
  </si>
  <si>
    <t>창호주위 모르타르 충전 - 레미탈</t>
  </si>
  <si>
    <t>50DE519B5890696419C88650E738FC</t>
  </si>
  <si>
    <t>01011050DE519B5890696419C88650E738FC</t>
  </si>
  <si>
    <t>맑은유리</t>
  </si>
  <si>
    <t>맑은유리, 8mm</t>
  </si>
  <si>
    <t>57F5A19760B038D4C7C85F5401F84863401680</t>
  </si>
  <si>
    <t>01011157F5A19760B038D4C7C85F5401F84863401680</t>
  </si>
  <si>
    <t>유리주위 코킹</t>
  </si>
  <si>
    <t>삼각 5mm, 실리콘</t>
  </si>
  <si>
    <t>50DE1191EAA1B204A0487B1428C80C</t>
  </si>
  <si>
    <t>01011150DE1191EAA1B204A0487B1428C80C</t>
  </si>
  <si>
    <t>창호유리설치 / 판유리</t>
  </si>
  <si>
    <t>유리두께 9mm 이하</t>
  </si>
  <si>
    <t>50DE519B4E71E9F47CD858FC9C181F</t>
  </si>
  <si>
    <t>01011150DE519B4E71E9F47CD858FC9C181F</t>
  </si>
  <si>
    <t>010112  도  장  공  사</t>
  </si>
  <si>
    <t>걸레받이용 페인트</t>
  </si>
  <si>
    <t>붓칠 2회,석고보드면(줄퍼티),바탕만들기포함</t>
  </si>
  <si>
    <t>50DE7198279225A4AB0870F7BB1840</t>
  </si>
  <si>
    <t>01011250DE7198279225A4AB0870F7BB1840</t>
  </si>
  <si>
    <t>친환경낙서방지용 페인트</t>
  </si>
  <si>
    <t>롤러칠 2회,con'c,mortar면,바탕만들기포함</t>
  </si>
  <si>
    <t>50DE7198F32C48742258CC2FFAC8A0</t>
  </si>
  <si>
    <t>01011250DE7198F32C48742258CC2FFAC8A0</t>
  </si>
  <si>
    <t>롤러칠 2회,석고보드면(줄퍼티),바탕만들기포함</t>
  </si>
  <si>
    <t>50DE7198F32C48742258CC2FFAE850</t>
  </si>
  <si>
    <t>01011250DE7198F32C48742258CC2FFAE850</t>
  </si>
  <si>
    <t>비닐타일 깔기</t>
  </si>
  <si>
    <t>비닐타일, 3.0*450*450mm, 뉴디럭스타일</t>
  </si>
  <si>
    <t>50DE6199B218D954C8781F5882688B</t>
  </si>
  <si>
    <t>01011350DE6199B218D954C8781F5882688B</t>
  </si>
  <si>
    <t>비닐시트 깔기 - 전면접착(웰딩)</t>
  </si>
  <si>
    <t>2.2T</t>
  </si>
  <si>
    <t>50DE6199B218D94422E8E7DCAE88B4</t>
  </si>
  <si>
    <t>01011350DE6199B218D94422E8E7DCAE88B4</t>
  </si>
  <si>
    <t>도배 - 합판·석고보드면</t>
  </si>
  <si>
    <t>벽, 방염벽지</t>
  </si>
  <si>
    <t>50DE619986DC4DF45BC8BBFF5C58CC</t>
  </si>
  <si>
    <t>01011350DE619986DC4DF45BC8BBFF5C58CC</t>
  </si>
  <si>
    <t>도배 - 콘크리트·모르타르면</t>
  </si>
  <si>
    <t>50DE619986DC4D842B586B4F764866</t>
  </si>
  <si>
    <t>01011350DE619986DC4D842B586B4F764866</t>
  </si>
  <si>
    <t>천장, 방염벽지</t>
  </si>
  <si>
    <t>50DE619986DC4D94324880B835E859</t>
  </si>
  <si>
    <t>01011350DE619986DC4D94324880B835E859</t>
  </si>
  <si>
    <t>단열재 접착제붙이기(로이보드)</t>
  </si>
  <si>
    <t>천장,80mm,불연</t>
  </si>
  <si>
    <t>50DE6199EF52C6C416E8682A6848EF</t>
  </si>
  <si>
    <t>01011350DE6199EF52C6C416E8682A6848EF</t>
  </si>
  <si>
    <t>건식벽설치(벽체평면도W-4)</t>
  </si>
  <si>
    <t>C-50 STUD,방화석고보드12.5T*2겹(한면)</t>
  </si>
  <si>
    <t>50DE6199EF6346045DA8A54A2C28BB</t>
  </si>
  <si>
    <t>01011350DE6199EF6346045DA8A54A2C28BB</t>
  </si>
  <si>
    <t>건식벽설치(벽체평면도W-3)</t>
  </si>
  <si>
    <t>C-100 STUD,그라스울50T(24K),방화석고보드9.5T*2겹(양면)</t>
  </si>
  <si>
    <t>50DE6199EF6346045DA8A54A2C28BA</t>
  </si>
  <si>
    <t>01011350DE6199EF6346045DA8A54A2C28BA</t>
  </si>
  <si>
    <t>건식벽설치(벽체평면도W-2)</t>
  </si>
  <si>
    <t>C-50 STUD,방화석고보드9.5T*2겹(한면)</t>
  </si>
  <si>
    <t>50DE6199EF6346045DA8A54A2C28B5</t>
  </si>
  <si>
    <t>01011350DE6199EF6346045DA8A54A2C28B5</t>
  </si>
  <si>
    <t>건식벽설치(벽체평면도W-1)</t>
  </si>
  <si>
    <t>C-100 STUD,PF보드(준불연)80T,방화석고보드9.5T*2겹(한면)</t>
  </si>
  <si>
    <t>50DE6199EF6346045DA8A54A2C28B4</t>
  </si>
  <si>
    <t>01011350DE6199EF6346045DA8A54A2C28B4</t>
  </si>
  <si>
    <t>샌드위치(단열)패널 설치 - 지붕</t>
  </si>
  <si>
    <t>우레탄패널(불연재), THK=150</t>
  </si>
  <si>
    <t>50DE619986A70DC4E7080AB6C38871</t>
  </si>
  <si>
    <t>01011350DE619986A70DC4E7080AB6C38871</t>
  </si>
  <si>
    <t>슬라이딩욕실장</t>
  </si>
  <si>
    <t>900*800</t>
  </si>
  <si>
    <t>516841901C215F843B286C0207E8EDCC5FA8E9</t>
  </si>
  <si>
    <t>010114516841901C215F843B286C0207E8EDCC5FA8E9</t>
  </si>
  <si>
    <t>욕실 누드사각거울</t>
  </si>
  <si>
    <t>700*800</t>
  </si>
  <si>
    <t>516841901C215F843B286C0207E8EDCC5FA8EA</t>
  </si>
  <si>
    <t>010114516841901C215F843B286C0207E8EDCC5FA8EA</t>
  </si>
  <si>
    <t>좌측 복도 붙박이장</t>
  </si>
  <si>
    <t>900*2000*600</t>
  </si>
  <si>
    <t>516841901C215F843B286C0207E8EDCC5FABA0</t>
  </si>
  <si>
    <t>010114516841901C215F843B286C0207E8EDCC5FABA0</t>
  </si>
  <si>
    <t>750*1200*500</t>
  </si>
  <si>
    <t>516841901C215F843B286C0207E8EDCC5FABA1</t>
  </si>
  <si>
    <t>010114516841901C215F843B286C0207E8EDCC5FABA1</t>
  </si>
  <si>
    <t>400*1200*500</t>
  </si>
  <si>
    <t>516841901C215F843B286C0207E8EDCC5FABA2</t>
  </si>
  <si>
    <t>010114516841901C215F843B286C0207E8EDCC5FABA2</t>
  </si>
  <si>
    <t>750*1470*500</t>
  </si>
  <si>
    <t>516841901C215F843B286C0207E8EDCC5FAA92</t>
  </si>
  <si>
    <t>010114516841901C215F843B286C0207E8EDCC5FAA92</t>
  </si>
  <si>
    <t>400*1470*500</t>
  </si>
  <si>
    <t>516841901C215F843B286C0207E8EDCC5FAA93</t>
  </si>
  <si>
    <t>010114516841901C215F843B286C0207E8EDCC5FAA93</t>
  </si>
  <si>
    <t>상부몰딩 H:250</t>
  </si>
  <si>
    <t>516841901C215F843B286C0207E8EDCC5FABA3</t>
  </si>
  <si>
    <t>010114516841901C215F843B286C0207E8EDCC5FABA3</t>
  </si>
  <si>
    <t>좌,우 마감몰딩</t>
  </si>
  <si>
    <t>516841901C215F843B286C0207E8EDCC5FABA4</t>
  </si>
  <si>
    <t>010114516841901C215F843B286C0207E8EDCC5FABA4</t>
  </si>
  <si>
    <t>우측 복도 붙박이장</t>
  </si>
  <si>
    <t>880*2000*500</t>
  </si>
  <si>
    <t>516841901C215F843B286C0207E8EDCC5FABA5</t>
  </si>
  <si>
    <t>010114516841901C215F843B286C0207E8EDCC5FABA5</t>
  </si>
  <si>
    <t>800*1200*600</t>
  </si>
  <si>
    <t>516841901C215F843B286C0207E8EDCC5FABA6</t>
  </si>
  <si>
    <t>010114516841901C215F843B286C0207E8EDCC5FABA6</t>
  </si>
  <si>
    <t>800*1470*600</t>
  </si>
  <si>
    <t>516841901C215F843B286C0207E8EDCC5FABA7</t>
  </si>
  <si>
    <t>010114516841901C215F843B286C0207E8EDCC5FABA7</t>
  </si>
  <si>
    <t>516841901C215F843B286C0207E8EDCC5FABA8</t>
  </si>
  <si>
    <t>010114516841901C215F843B286C0207E8EDCC5FABA8</t>
  </si>
  <si>
    <t>516841901C215F843B286C0207E8EDCC5FABA9</t>
  </si>
  <si>
    <t>010114516841901C215F843B286C0207E8EDCC5FABA9</t>
  </si>
  <si>
    <t>탕비실 싱크대</t>
  </si>
  <si>
    <t>1800*600*900 하단장</t>
  </si>
  <si>
    <t>516841901C215F843B286C0207E8EDCC5FAA9A</t>
  </si>
  <si>
    <t>010114516841901C215F843B286C0207E8EDCC5FAA9A</t>
  </si>
  <si>
    <t>1800*300*750 하단장</t>
  </si>
  <si>
    <t>516841901C215F843B286C0207E8EDCC5FAA9B</t>
  </si>
  <si>
    <t>010114516841901C215F843B286C0207E8EDCC5FAA9B</t>
  </si>
  <si>
    <t>상판 인조대리석</t>
  </si>
  <si>
    <t>516841901C215F843B286C0207E8EDCC5FAA98</t>
  </si>
  <si>
    <t>010114516841901C215F843B286C0207E8EDCC5FAA98</t>
  </si>
  <si>
    <t>516841901C215F843B286C0207E8EDCC5FAA99</t>
  </si>
  <si>
    <t>010114516841901C215F843B286C0207E8EDCC5FAA99</t>
  </si>
  <si>
    <t>상부장 마감판넬</t>
  </si>
  <si>
    <t>516841901C215F843B286C0207E8EDCC5FAA9E</t>
  </si>
  <si>
    <t>010114516841901C215F843B286C0207E8EDCC5FAA9E</t>
  </si>
  <si>
    <t>싱크볼</t>
  </si>
  <si>
    <t>516841901C215F843B286C0207E8EDCC5FAA9F</t>
  </si>
  <si>
    <t>010114516841901C215F843B286C0207E8EDCC5FAA9F</t>
  </si>
  <si>
    <t>상부 렌즈후드</t>
  </si>
  <si>
    <t>516841901C215F843B286C0207E8EDCC5FAA9C</t>
  </si>
  <si>
    <t>010114516841901C215F843B286C0207E8EDCC5FAA9C</t>
  </si>
  <si>
    <t>인덕션렌즈 2구</t>
  </si>
  <si>
    <t>516841901C215F843B286C0207E8EDCC5FAA9D</t>
  </si>
  <si>
    <t>010114516841901C215F843B286C0207E8EDCC5FAA9D</t>
  </si>
  <si>
    <t>금속천장재 철거</t>
  </si>
  <si>
    <t>해체재 재사용 안 함</t>
  </si>
  <si>
    <t>50DF81952C0D049484E87F8A8CA8CA</t>
  </si>
  <si>
    <t>01011550DF81952C0D049484E87F8A8CA8CA</t>
  </si>
  <si>
    <t>조적벽 헐기(인력)</t>
  </si>
  <si>
    <t>소형브레이커(공압식)</t>
  </si>
  <si>
    <t>M3</t>
  </si>
  <si>
    <t>50DF81952C3A42C40328D5A813E8B9</t>
  </si>
  <si>
    <t>01011550DF81952C3A42C40328D5A813E8B9</t>
  </si>
  <si>
    <t>천장텍스 철거</t>
  </si>
  <si>
    <t>50DF81952C9CEB64A728B10AAEC8BB</t>
  </si>
  <si>
    <t>01011550DF81952C9CEB64A728B10AAEC8BB</t>
  </si>
  <si>
    <t>경량천장철골틀 해체</t>
  </si>
  <si>
    <t>50DF81952C9CEB64A728A09B81787D</t>
  </si>
  <si>
    <t>01011550DF81952C9CEB64A728A09B81787D</t>
  </si>
  <si>
    <t>석고판 해체</t>
  </si>
  <si>
    <t>천장</t>
  </si>
  <si>
    <t>50DF81952C9CEB64A728F8BB2AA80E</t>
  </si>
  <si>
    <t>01011550DF81952C9CEB64A728F8BB2AA80E</t>
  </si>
  <si>
    <t>도배 해체</t>
  </si>
  <si>
    <t>벽</t>
  </si>
  <si>
    <t>50DF81952C9CEB64A728EE4C83682C</t>
  </si>
  <si>
    <t>01011550DF81952C9CEB64A728EE4C83682C</t>
  </si>
  <si>
    <t>PVC계바닥재 해체</t>
  </si>
  <si>
    <t>50DF81952C9CEB64A72812C0E6C858</t>
  </si>
  <si>
    <t>01011550DF81952C9CEB64A72812C0E6C858</t>
  </si>
  <si>
    <t>타일 철거 - 벽</t>
  </si>
  <si>
    <t>떠붙이기</t>
  </si>
  <si>
    <t>50DF81952C9CEB64A7280060BF4862</t>
  </si>
  <si>
    <t>01011550DF81952C9CEB64A7280060BF4862</t>
  </si>
  <si>
    <t>타일 철거 - 바닥</t>
  </si>
  <si>
    <t>압착붙이기</t>
  </si>
  <si>
    <t>50DF81952C9CEB64A7280060BF7830</t>
  </si>
  <si>
    <t>01011550DF81952C9CEB64A7280060BF7830</t>
  </si>
  <si>
    <t>창문틀 및 출입문틀 철거</t>
  </si>
  <si>
    <t>50DF81952C9CEB64A60825CC54E847</t>
  </si>
  <si>
    <t>01011550DF81952C9CEB64A60825CC54E847</t>
  </si>
  <si>
    <t>창호 철거 시 유리제거</t>
  </si>
  <si>
    <t>50DF81952C9CEB64A60825CC54E844</t>
  </si>
  <si>
    <t>01011550DF81952C9CEB64A60825CC54E844</t>
  </si>
  <si>
    <t>MDF 철거</t>
  </si>
  <si>
    <t>벽, T:9</t>
  </si>
  <si>
    <t>50DF81952C9CEB64A60825CC54D8A1</t>
  </si>
  <si>
    <t>01011550DF81952C9CEB64A60825CC54D8A1</t>
  </si>
  <si>
    <t>난간철거</t>
  </si>
  <si>
    <t>SST, H=1100</t>
  </si>
  <si>
    <t>50F321963EF5AB44E2782606B00811</t>
  </si>
  <si>
    <t>01011550F321963EF5AB44E2782606B00811</t>
  </si>
  <si>
    <t>샌드위치판넬철거및철판겉어내기</t>
  </si>
  <si>
    <t>50F321963EF5AB44E2782606B068A0</t>
  </si>
  <si>
    <t>01011550F321963EF5AB44E2782606B068A0</t>
  </si>
  <si>
    <t>알루미늄시트 철거</t>
  </si>
  <si>
    <t>T2</t>
  </si>
  <si>
    <t>50F321963EF5AB44E2782606B07847</t>
  </si>
  <si>
    <t>01011550F321963EF5AB44E2782606B07847</t>
  </si>
  <si>
    <t>칸막이 철거</t>
  </si>
  <si>
    <t>AL프레임+렉산PC</t>
  </si>
  <si>
    <t>50F321963EF5AB44E2782606B07846</t>
  </si>
  <si>
    <t>01011550F321963EF5AB44E2782606B07846</t>
  </si>
  <si>
    <t>자바라 철거</t>
  </si>
  <si>
    <t>50F321963EF5AB44E2782606B07845</t>
  </si>
  <si>
    <t>01011550F321963EF5AB44E2782606B07845</t>
  </si>
  <si>
    <t>판넬히팅 철거</t>
  </si>
  <si>
    <t>T:118</t>
  </si>
  <si>
    <t>50F321963EF5AB44E2782606B05899</t>
  </si>
  <si>
    <t>01011550F321963EF5AB44E2782606B05899</t>
  </si>
  <si>
    <t>걸레받이철거</t>
  </si>
  <si>
    <t>50F321963EF5AB44E2782606B0A81B</t>
  </si>
  <si>
    <t>01011550F321963EF5AB44E2782606B0A81B</t>
  </si>
  <si>
    <t>천정몰딩 철거</t>
  </si>
  <si>
    <t>50F321963EF5AB44E2782606B0A81E</t>
  </si>
  <si>
    <t>01011550F321963EF5AB44E2782606B0A81E</t>
  </si>
  <si>
    <t>가구류철거</t>
  </si>
  <si>
    <t>50F321963EF5AB44E2782606A7E8C6</t>
  </si>
  <si>
    <t>01011550F321963EF5AB44E2782606A7E8C6</t>
  </si>
  <si>
    <t>모래</t>
  </si>
  <si>
    <t>세사,왕사,중사, 도착도</t>
  </si>
  <si>
    <t>57DAD19A02E4F964EBC830E1C2085543FDA416</t>
  </si>
  <si>
    <t>01011657DAD19A02E4F964EBC830E1C2085543FDA416</t>
  </si>
  <si>
    <t>드라이모르타르</t>
  </si>
  <si>
    <t>미장용, 40kg</t>
  </si>
  <si>
    <t>포</t>
  </si>
  <si>
    <t>57F5A19760D31834DF6877A4B228CF067738DA</t>
  </si>
  <si>
    <t>01011657F5A19760D31834DF6877A4B228CF067738DA</t>
  </si>
  <si>
    <t>조적용, 40kg</t>
  </si>
  <si>
    <t>57F5A19760D31834DF6877A4B228CF067738D9</t>
  </si>
  <si>
    <t>01011657F5A19760D31834DF6877A4B228CF067738D9</t>
  </si>
  <si>
    <t>바닥용, 40kg</t>
  </si>
  <si>
    <t>57F5A19760D31834DF6877A4B228CF067738D8</t>
  </si>
  <si>
    <t>01011657F5A19760D31834DF6877A4B228CF067738D8</t>
  </si>
  <si>
    <t>블록조적용, 40kg</t>
  </si>
  <si>
    <t>57F5A19760D31834DF6877A4B228CF067738D7</t>
  </si>
  <si>
    <t>01011657F5A19760D31834DF6877A4B228CF067738D7</t>
  </si>
  <si>
    <t>사춤용, 40kg</t>
  </si>
  <si>
    <t>57F5A19760D31834DF6877A4B228CF06773CBB</t>
  </si>
  <si>
    <t>01011657F5A19760D31834DF6877A4B228CF06773CBB</t>
  </si>
  <si>
    <t>타일떠붙임용, 40kg</t>
  </si>
  <si>
    <t>57F5A19760D31834DF6877A4B228CF06773F0E</t>
  </si>
  <si>
    <t>01011657F5A19760D31834DF6877A4B228CF06773F0E</t>
  </si>
  <si>
    <t>바탕고름용, 40kg</t>
  </si>
  <si>
    <t>57F5A19760D31834DF6877A4B228CF06773E69</t>
  </si>
  <si>
    <t>01011657F5A19760D31834DF6877A4B228CF06773E69</t>
  </si>
  <si>
    <t>시멘트</t>
  </si>
  <si>
    <t>대리점</t>
  </si>
  <si>
    <t>57F5A19760D318040BC84CE37AE8D3FBDD22F8</t>
  </si>
  <si>
    <t>01011657F5A19760D318040BC84CE37AE8D3FBDD22F8</t>
  </si>
  <si>
    <t>010117  작 업 부 산 물</t>
  </si>
  <si>
    <t>철강설</t>
  </si>
  <si>
    <t>철강설, 고철, 작업설부산물</t>
  </si>
  <si>
    <t>수집상차도</t>
  </si>
  <si>
    <t>57DAD19A026795E418F82AD57668CE000FF7D5</t>
  </si>
  <si>
    <t>01011757DAD19A026795E418F82AD57668CE000FF7D5</t>
  </si>
  <si>
    <t>철강설, 스텐레스, 작업설부산물</t>
  </si>
  <si>
    <t>57DAD19A026795E418F82AD57668CE000FF630</t>
  </si>
  <si>
    <t>01011757DAD19A026795E418F82AD57668CE000FF630</t>
  </si>
  <si>
    <t>철강설, 알루미늄, 작업설부산물</t>
  </si>
  <si>
    <t>57DAD19A026795E418F82AD56568FF078B4712</t>
  </si>
  <si>
    <t>01011757DAD19A026795E418F82AD56568FF078B4712</t>
  </si>
  <si>
    <t>020101  기계설비공사</t>
    <phoneticPr fontId="2" type="noConversion"/>
  </si>
  <si>
    <t>기계설비공사</t>
  </si>
  <si>
    <t>50F3A19113E85A74FA480E9B63A893</t>
  </si>
  <si>
    <t>01011850F3A19113E85A74FA480E9B63A893</t>
  </si>
  <si>
    <t>020102  작업부산물(기계설비)</t>
    <phoneticPr fontId="2" type="noConversion"/>
  </si>
  <si>
    <t>01011957DAD19A026795E418F82AD57668CE000FF7D5</t>
  </si>
  <si>
    <t>01011957DAD19A026795E418F82AD57668CE000FF630</t>
  </si>
  <si>
    <t>철강설, 동판, 작업설부산물</t>
  </si>
  <si>
    <t>57DAD19A026795E418F82AD57668CE000FF52B</t>
  </si>
  <si>
    <t>01011957DAD19A026795E418F82AD57668CE000FF52B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</si>
</sst>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distributed" vertical="center" wrapText="1"/>
    </xf>
    <xf numFmtId="176" fontId="4" fillId="0" borderId="1" xfId="0" applyNumberFormat="1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41" fontId="4" fillId="0" borderId="1" xfId="1" quotePrefix="1" applyFont="1" applyBorder="1" applyAlignment="1">
      <alignment vertical="center" wrapText="1"/>
    </xf>
    <xf numFmtId="0" fontId="3" fillId="0" borderId="0" xfId="0" quotePrefix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41" fontId="3" fillId="0" borderId="0" xfId="1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0" fillId="0" borderId="2" xfId="0" quotePrefix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41" fontId="5" fillId="0" borderId="1" xfId="1" quotePrefix="1" applyFont="1" applyFill="1" applyBorder="1" applyAlignment="1">
      <alignment horizontal="center" vertical="center"/>
    </xf>
    <xf numFmtId="0" fontId="0" fillId="0" borderId="0" xfId="0" quotePrefix="1" applyFill="1">
      <alignment vertical="center"/>
    </xf>
    <xf numFmtId="0" fontId="5" fillId="0" borderId="1" xfId="0" quotePrefix="1" applyFont="1" applyFill="1" applyBorder="1" applyAlignment="1">
      <alignment horizontal="center" vertical="center" wrapText="1"/>
    </xf>
    <xf numFmtId="41" fontId="5" fillId="0" borderId="1" xfId="1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1" fontId="4" fillId="0" borderId="1" xfId="1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41" fontId="4" fillId="0" borderId="1" xfId="1" applyFont="1" applyBorder="1" applyAlignment="1">
      <alignment vertical="center" wrapText="1"/>
    </xf>
    <xf numFmtId="176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2" xfId="0" quotePrefix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1" fontId="4" fillId="0" borderId="3" xfId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41" fontId="5" fillId="0" borderId="1" xfId="1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41" fontId="5" fillId="0" borderId="1" xfId="1" quotePrefix="1" applyFont="1" applyBorder="1" applyAlignment="1">
      <alignment horizontal="center" vertical="center"/>
    </xf>
    <xf numFmtId="0" fontId="0" fillId="0" borderId="1" xfId="0" quotePrefix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6" fillId="0" borderId="1" xfId="0" quotePrefix="1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AIL\AppData\Local\Temp\handy8\00000000000000000000\2-2.%20&#46020;&#44553;&#50696;&#49328;&#45236;&#50669;&#49436;(&#50500;&#49328;PSD%20&#49324;&#47924;&#49892;%20&#51613;&#52629;&#44277;&#493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공종별집계표"/>
      <sheetName val="공종별내역서"/>
      <sheetName val="일위대가목록"/>
      <sheetName val="일위대가"/>
      <sheetName val="단가대비표"/>
      <sheetName val=" 공사설정 "/>
      <sheetName val="공종별집계표(설비)"/>
      <sheetName val="공종별내역서(설비)"/>
      <sheetName val="일위대가목록(설비)"/>
      <sheetName val="일위대가(설비)"/>
      <sheetName val="단가대비표(설비)"/>
      <sheetName val=" 공사설정(설비)"/>
      <sheetName val="Sheet1"/>
    </sheetNames>
    <sheetDataSet>
      <sheetData sheetId="0"/>
      <sheetData sheetId="1"/>
      <sheetData sheetId="2"/>
      <sheetData sheetId="3"/>
      <sheetData sheetId="4">
        <row r="4">
          <cell r="E4">
            <v>0</v>
          </cell>
          <cell r="F4">
            <v>0</v>
          </cell>
          <cell r="G4">
            <v>1018210</v>
          </cell>
        </row>
        <row r="5">
          <cell r="E5">
            <v>0</v>
          </cell>
          <cell r="F5">
            <v>0</v>
          </cell>
          <cell r="G5">
            <v>47945</v>
          </cell>
        </row>
        <row r="6">
          <cell r="E6">
            <v>19557</v>
          </cell>
          <cell r="F6">
            <v>95287</v>
          </cell>
          <cell r="G6">
            <v>0</v>
          </cell>
        </row>
        <row r="7">
          <cell r="E7">
            <v>32374</v>
          </cell>
          <cell r="F7">
            <v>158067</v>
          </cell>
          <cell r="G7">
            <v>0</v>
          </cell>
        </row>
        <row r="8">
          <cell r="E8">
            <v>0</v>
          </cell>
          <cell r="F8">
            <v>13470</v>
          </cell>
          <cell r="G8">
            <v>0</v>
          </cell>
        </row>
        <row r="9">
          <cell r="E9">
            <v>43174</v>
          </cell>
          <cell r="F9">
            <v>431745</v>
          </cell>
          <cell r="G9">
            <v>0</v>
          </cell>
        </row>
        <row r="10">
          <cell r="E10">
            <v>10368</v>
          </cell>
          <cell r="F10">
            <v>6041</v>
          </cell>
          <cell r="G10">
            <v>93</v>
          </cell>
        </row>
        <row r="11">
          <cell r="E11">
            <v>14297</v>
          </cell>
          <cell r="F11">
            <v>8376</v>
          </cell>
          <cell r="G11">
            <v>140</v>
          </cell>
        </row>
        <row r="12">
          <cell r="E12">
            <v>22155</v>
          </cell>
          <cell r="F12">
            <v>13045</v>
          </cell>
          <cell r="G12">
            <v>233</v>
          </cell>
        </row>
        <row r="13">
          <cell r="E13">
            <v>18557</v>
          </cell>
          <cell r="F13">
            <v>3633</v>
          </cell>
          <cell r="G13">
            <v>0</v>
          </cell>
        </row>
        <row r="14">
          <cell r="E14">
            <v>16330</v>
          </cell>
          <cell r="F14">
            <v>3133</v>
          </cell>
          <cell r="G14">
            <v>0</v>
          </cell>
        </row>
        <row r="15">
          <cell r="E15">
            <v>9900</v>
          </cell>
          <cell r="F15">
            <v>2649</v>
          </cell>
          <cell r="G15">
            <v>0</v>
          </cell>
        </row>
        <row r="16">
          <cell r="E16">
            <v>704</v>
          </cell>
          <cell r="F16">
            <v>1467</v>
          </cell>
          <cell r="G16">
            <v>0</v>
          </cell>
        </row>
        <row r="17">
          <cell r="E17">
            <v>1171</v>
          </cell>
          <cell r="F17">
            <v>948</v>
          </cell>
          <cell r="G17">
            <v>0</v>
          </cell>
        </row>
        <row r="18">
          <cell r="E18">
            <v>1572</v>
          </cell>
          <cell r="F18">
            <v>1897</v>
          </cell>
          <cell r="G18">
            <v>0</v>
          </cell>
        </row>
        <row r="19">
          <cell r="E19">
            <v>0</v>
          </cell>
          <cell r="F19">
            <v>27275</v>
          </cell>
          <cell r="G19">
            <v>545</v>
          </cell>
        </row>
        <row r="20">
          <cell r="E20">
            <v>93</v>
          </cell>
          <cell r="F20">
            <v>3115</v>
          </cell>
          <cell r="G20">
            <v>155</v>
          </cell>
        </row>
        <row r="21">
          <cell r="E21">
            <v>0</v>
          </cell>
          <cell r="F21">
            <v>39695</v>
          </cell>
          <cell r="G21">
            <v>793</v>
          </cell>
        </row>
        <row r="22">
          <cell r="E22">
            <v>0</v>
          </cell>
          <cell r="F22">
            <v>66216</v>
          </cell>
          <cell r="G22">
            <v>1324</v>
          </cell>
        </row>
        <row r="23">
          <cell r="E23">
            <v>12554</v>
          </cell>
          <cell r="F23">
            <v>44930</v>
          </cell>
          <cell r="G23">
            <v>1347</v>
          </cell>
        </row>
        <row r="24">
          <cell r="E24">
            <v>14538</v>
          </cell>
          <cell r="F24">
            <v>68466</v>
          </cell>
          <cell r="G24">
            <v>2053</v>
          </cell>
        </row>
        <row r="25">
          <cell r="E25">
            <v>14538</v>
          </cell>
          <cell r="F25">
            <v>58277</v>
          </cell>
          <cell r="G25">
            <v>1748</v>
          </cell>
        </row>
        <row r="26">
          <cell r="E26">
            <v>559</v>
          </cell>
          <cell r="F26">
            <v>444</v>
          </cell>
          <cell r="G26">
            <v>17</v>
          </cell>
        </row>
        <row r="27">
          <cell r="E27">
            <v>988</v>
          </cell>
          <cell r="F27">
            <v>789</v>
          </cell>
          <cell r="G27">
            <v>30</v>
          </cell>
        </row>
        <row r="28">
          <cell r="E28">
            <v>32141</v>
          </cell>
          <cell r="F28">
            <v>16393</v>
          </cell>
          <cell r="G28">
            <v>0</v>
          </cell>
        </row>
        <row r="29">
          <cell r="E29">
            <v>7386</v>
          </cell>
          <cell r="F29">
            <v>19891</v>
          </cell>
          <cell r="G29">
            <v>273</v>
          </cell>
        </row>
        <row r="30">
          <cell r="E30">
            <v>26488</v>
          </cell>
          <cell r="F30">
            <v>7595</v>
          </cell>
          <cell r="G30">
            <v>0</v>
          </cell>
        </row>
        <row r="31">
          <cell r="E31">
            <v>35904</v>
          </cell>
          <cell r="F31">
            <v>5310</v>
          </cell>
          <cell r="G31">
            <v>0</v>
          </cell>
        </row>
        <row r="32">
          <cell r="E32">
            <v>2030</v>
          </cell>
          <cell r="F32">
            <v>25880</v>
          </cell>
          <cell r="G32">
            <v>731</v>
          </cell>
        </row>
        <row r="33">
          <cell r="E33">
            <v>1426</v>
          </cell>
          <cell r="F33">
            <v>19912</v>
          </cell>
          <cell r="G33">
            <v>575</v>
          </cell>
        </row>
        <row r="34">
          <cell r="E34">
            <v>574</v>
          </cell>
          <cell r="F34">
            <v>1726</v>
          </cell>
          <cell r="G34">
            <v>0</v>
          </cell>
        </row>
        <row r="35">
          <cell r="E35">
            <v>2708</v>
          </cell>
          <cell r="F35">
            <v>6698</v>
          </cell>
          <cell r="G35">
            <v>0</v>
          </cell>
        </row>
        <row r="36">
          <cell r="E36">
            <v>15760</v>
          </cell>
          <cell r="F36">
            <v>54970</v>
          </cell>
          <cell r="G36">
            <v>1521</v>
          </cell>
        </row>
        <row r="37">
          <cell r="E37">
            <v>17692</v>
          </cell>
          <cell r="F37">
            <v>57439</v>
          </cell>
          <cell r="G37">
            <v>1503</v>
          </cell>
        </row>
        <row r="38">
          <cell r="E38">
            <v>35932</v>
          </cell>
          <cell r="F38">
            <v>57439</v>
          </cell>
          <cell r="G38">
            <v>1503</v>
          </cell>
        </row>
        <row r="39">
          <cell r="E39">
            <v>48400</v>
          </cell>
          <cell r="F39">
            <v>117561</v>
          </cell>
          <cell r="G39">
            <v>2282</v>
          </cell>
        </row>
        <row r="40">
          <cell r="E40">
            <v>15857</v>
          </cell>
          <cell r="F40">
            <v>37623</v>
          </cell>
          <cell r="G40">
            <v>0</v>
          </cell>
        </row>
        <row r="41">
          <cell r="E41">
            <v>1336</v>
          </cell>
          <cell r="F41">
            <v>15876</v>
          </cell>
          <cell r="G41">
            <v>0</v>
          </cell>
        </row>
        <row r="42">
          <cell r="E42">
            <v>1973</v>
          </cell>
          <cell r="F42">
            <v>4186</v>
          </cell>
          <cell r="G42">
            <v>83</v>
          </cell>
        </row>
        <row r="43">
          <cell r="E43">
            <v>6200</v>
          </cell>
          <cell r="F43">
            <v>11479</v>
          </cell>
          <cell r="G43">
            <v>688</v>
          </cell>
        </row>
        <row r="44">
          <cell r="E44">
            <v>5516</v>
          </cell>
          <cell r="F44">
            <v>56613</v>
          </cell>
          <cell r="G44">
            <v>1698</v>
          </cell>
        </row>
        <row r="45">
          <cell r="E45">
            <v>10529</v>
          </cell>
          <cell r="F45">
            <v>15191</v>
          </cell>
          <cell r="G45">
            <v>455</v>
          </cell>
        </row>
        <row r="46">
          <cell r="E46">
            <v>4471</v>
          </cell>
          <cell r="F46">
            <v>15191</v>
          </cell>
          <cell r="G46">
            <v>151</v>
          </cell>
        </row>
        <row r="47">
          <cell r="E47">
            <v>13550</v>
          </cell>
          <cell r="F47">
            <v>28220</v>
          </cell>
          <cell r="G47">
            <v>1027</v>
          </cell>
        </row>
        <row r="48">
          <cell r="E48">
            <v>0</v>
          </cell>
          <cell r="F48">
            <v>9061</v>
          </cell>
          <cell r="G48">
            <v>362</v>
          </cell>
        </row>
        <row r="49">
          <cell r="E49">
            <v>0</v>
          </cell>
          <cell r="F49">
            <v>9061</v>
          </cell>
          <cell r="G49">
            <v>362</v>
          </cell>
        </row>
        <row r="50">
          <cell r="E50">
            <v>0</v>
          </cell>
          <cell r="F50">
            <v>25129</v>
          </cell>
          <cell r="G50">
            <v>502</v>
          </cell>
        </row>
        <row r="51">
          <cell r="E51">
            <v>0</v>
          </cell>
          <cell r="F51">
            <v>11694</v>
          </cell>
          <cell r="G51">
            <v>233</v>
          </cell>
        </row>
        <row r="52">
          <cell r="E52">
            <v>400</v>
          </cell>
          <cell r="F52">
            <v>6698</v>
          </cell>
          <cell r="G52">
            <v>0</v>
          </cell>
        </row>
        <row r="53">
          <cell r="E53">
            <v>520</v>
          </cell>
          <cell r="F53">
            <v>6698</v>
          </cell>
          <cell r="G53">
            <v>0</v>
          </cell>
        </row>
        <row r="54">
          <cell r="E54">
            <v>430</v>
          </cell>
          <cell r="F54">
            <v>703</v>
          </cell>
          <cell r="G54">
            <v>0</v>
          </cell>
        </row>
        <row r="55">
          <cell r="E55">
            <v>622</v>
          </cell>
          <cell r="F55">
            <v>5310</v>
          </cell>
          <cell r="G55">
            <v>0</v>
          </cell>
        </row>
        <row r="56">
          <cell r="E56">
            <v>155</v>
          </cell>
          <cell r="F56">
            <v>5310</v>
          </cell>
          <cell r="G56">
            <v>0</v>
          </cell>
        </row>
        <row r="57">
          <cell r="E57">
            <v>551999</v>
          </cell>
          <cell r="F57">
            <v>0</v>
          </cell>
          <cell r="G57">
            <v>0</v>
          </cell>
        </row>
        <row r="58">
          <cell r="E58">
            <v>499428</v>
          </cell>
          <cell r="F58">
            <v>0</v>
          </cell>
          <cell r="G58">
            <v>0</v>
          </cell>
        </row>
        <row r="59">
          <cell r="E59">
            <v>735999</v>
          </cell>
          <cell r="F59">
            <v>0</v>
          </cell>
          <cell r="G59">
            <v>0</v>
          </cell>
        </row>
        <row r="60">
          <cell r="E60">
            <v>105142</v>
          </cell>
          <cell r="F60">
            <v>0</v>
          </cell>
          <cell r="G60">
            <v>0</v>
          </cell>
        </row>
        <row r="61">
          <cell r="E61">
            <v>520400</v>
          </cell>
          <cell r="F61">
            <v>0</v>
          </cell>
          <cell r="G61">
            <v>0</v>
          </cell>
        </row>
        <row r="62">
          <cell r="E62">
            <v>796000</v>
          </cell>
          <cell r="F62">
            <v>0</v>
          </cell>
          <cell r="G62">
            <v>0</v>
          </cell>
        </row>
        <row r="63">
          <cell r="E63">
            <v>741400</v>
          </cell>
          <cell r="F63">
            <v>0</v>
          </cell>
          <cell r="G63">
            <v>0</v>
          </cell>
        </row>
        <row r="64">
          <cell r="E64">
            <v>257985</v>
          </cell>
          <cell r="F64">
            <v>0</v>
          </cell>
          <cell r="G64">
            <v>0</v>
          </cell>
        </row>
        <row r="65">
          <cell r="E65">
            <v>49140</v>
          </cell>
          <cell r="F65">
            <v>0</v>
          </cell>
          <cell r="G65">
            <v>0</v>
          </cell>
        </row>
        <row r="66">
          <cell r="E66">
            <v>0</v>
          </cell>
          <cell r="F66">
            <v>7704</v>
          </cell>
          <cell r="G66">
            <v>308</v>
          </cell>
        </row>
        <row r="67">
          <cell r="E67">
            <v>0</v>
          </cell>
          <cell r="F67">
            <v>5965</v>
          </cell>
          <cell r="G67">
            <v>119</v>
          </cell>
        </row>
        <row r="68">
          <cell r="E68">
            <v>0</v>
          </cell>
          <cell r="F68">
            <v>20763</v>
          </cell>
          <cell r="G68">
            <v>415</v>
          </cell>
        </row>
        <row r="69">
          <cell r="E69">
            <v>0</v>
          </cell>
          <cell r="F69">
            <v>4598</v>
          </cell>
          <cell r="G69">
            <v>91</v>
          </cell>
        </row>
        <row r="70">
          <cell r="E70">
            <v>155</v>
          </cell>
          <cell r="F70">
            <v>0</v>
          </cell>
          <cell r="G70">
            <v>0</v>
          </cell>
        </row>
        <row r="71">
          <cell r="E71">
            <v>0</v>
          </cell>
          <cell r="F71">
            <v>27157</v>
          </cell>
          <cell r="G71">
            <v>0</v>
          </cell>
        </row>
        <row r="73">
          <cell r="E73">
            <v>3643</v>
          </cell>
          <cell r="F73">
            <v>27117</v>
          </cell>
          <cell r="G73">
            <v>0</v>
          </cell>
        </row>
        <row r="74">
          <cell r="E74">
            <v>1737</v>
          </cell>
          <cell r="F74">
            <v>12377</v>
          </cell>
          <cell r="G74">
            <v>0</v>
          </cell>
        </row>
        <row r="75">
          <cell r="E75">
            <v>3136</v>
          </cell>
          <cell r="F75">
            <v>16770</v>
          </cell>
          <cell r="G75">
            <v>0</v>
          </cell>
        </row>
        <row r="76">
          <cell r="E76">
            <v>9943</v>
          </cell>
          <cell r="F76">
            <v>17262</v>
          </cell>
          <cell r="G76">
            <v>0</v>
          </cell>
        </row>
        <row r="77">
          <cell r="E77">
            <v>20843</v>
          </cell>
          <cell r="F77">
            <v>6904</v>
          </cell>
          <cell r="G77">
            <v>207</v>
          </cell>
        </row>
        <row r="78">
          <cell r="E78">
            <v>5501</v>
          </cell>
          <cell r="F78">
            <v>7588</v>
          </cell>
          <cell r="G78">
            <v>0</v>
          </cell>
        </row>
        <row r="79">
          <cell r="E79">
            <v>5597</v>
          </cell>
          <cell r="F79">
            <v>6726</v>
          </cell>
          <cell r="G79">
            <v>0</v>
          </cell>
        </row>
        <row r="80">
          <cell r="E80">
            <v>5501</v>
          </cell>
          <cell r="F80">
            <v>9715</v>
          </cell>
          <cell r="G80">
            <v>0</v>
          </cell>
        </row>
        <row r="81">
          <cell r="E81">
            <v>17609</v>
          </cell>
          <cell r="F81">
            <v>19765</v>
          </cell>
          <cell r="G81">
            <v>0</v>
          </cell>
        </row>
        <row r="82">
          <cell r="E82">
            <v>26854</v>
          </cell>
          <cell r="F82">
            <v>24869</v>
          </cell>
          <cell r="G82">
            <v>151</v>
          </cell>
        </row>
        <row r="83">
          <cell r="E83">
            <v>47254</v>
          </cell>
          <cell r="F83">
            <v>46964</v>
          </cell>
          <cell r="G83">
            <v>302</v>
          </cell>
        </row>
        <row r="84">
          <cell r="E84">
            <v>26854</v>
          </cell>
          <cell r="F84">
            <v>24869</v>
          </cell>
          <cell r="G84">
            <v>151</v>
          </cell>
        </row>
        <row r="85">
          <cell r="E85">
            <v>50889</v>
          </cell>
          <cell r="F85">
            <v>32464</v>
          </cell>
          <cell r="G85">
            <v>151</v>
          </cell>
        </row>
        <row r="86">
          <cell r="E86">
            <v>76078</v>
          </cell>
          <cell r="F86">
            <v>17985</v>
          </cell>
          <cell r="G86">
            <v>5604</v>
          </cell>
        </row>
        <row r="87">
          <cell r="E87">
            <v>0</v>
          </cell>
          <cell r="F87">
            <v>6042</v>
          </cell>
          <cell r="G87">
            <v>0</v>
          </cell>
        </row>
        <row r="88">
          <cell r="E88">
            <v>4016</v>
          </cell>
          <cell r="F88">
            <v>110330</v>
          </cell>
          <cell r="G88">
            <v>858</v>
          </cell>
        </row>
        <row r="89">
          <cell r="E89">
            <v>0</v>
          </cell>
          <cell r="F89">
            <v>6042</v>
          </cell>
          <cell r="G89">
            <v>0</v>
          </cell>
        </row>
        <row r="90">
          <cell r="E90">
            <v>0</v>
          </cell>
          <cell r="F90">
            <v>6732</v>
          </cell>
          <cell r="G90">
            <v>134</v>
          </cell>
        </row>
        <row r="91">
          <cell r="E91">
            <v>0</v>
          </cell>
          <cell r="F91">
            <v>6214</v>
          </cell>
          <cell r="G91">
            <v>124</v>
          </cell>
        </row>
        <row r="92">
          <cell r="E92">
            <v>0</v>
          </cell>
          <cell r="F92">
            <v>2702</v>
          </cell>
          <cell r="G92">
            <v>0</v>
          </cell>
        </row>
        <row r="93">
          <cell r="E93">
            <v>0</v>
          </cell>
          <cell r="F93">
            <v>2244</v>
          </cell>
          <cell r="G93">
            <v>0</v>
          </cell>
        </row>
        <row r="94">
          <cell r="E94">
            <v>0</v>
          </cell>
          <cell r="F94">
            <v>15036</v>
          </cell>
          <cell r="G94">
            <v>902</v>
          </cell>
        </row>
        <row r="95">
          <cell r="E95">
            <v>0</v>
          </cell>
          <cell r="F95">
            <v>16732</v>
          </cell>
          <cell r="G95">
            <v>1003</v>
          </cell>
        </row>
        <row r="96">
          <cell r="E96">
            <v>0</v>
          </cell>
          <cell r="F96">
            <v>13273</v>
          </cell>
          <cell r="G96">
            <v>265</v>
          </cell>
        </row>
        <row r="97">
          <cell r="E97">
            <v>0</v>
          </cell>
          <cell r="F97">
            <v>1381</v>
          </cell>
          <cell r="G97">
            <v>0</v>
          </cell>
        </row>
        <row r="98">
          <cell r="E98">
            <v>0</v>
          </cell>
          <cell r="F98">
            <v>5351</v>
          </cell>
          <cell r="G98">
            <v>107</v>
          </cell>
        </row>
        <row r="99">
          <cell r="E99">
            <v>0</v>
          </cell>
          <cell r="F99">
            <v>15645</v>
          </cell>
          <cell r="G99">
            <v>0</v>
          </cell>
        </row>
        <row r="100">
          <cell r="E100">
            <v>0</v>
          </cell>
          <cell r="F100">
            <v>3021</v>
          </cell>
          <cell r="G100">
            <v>0</v>
          </cell>
        </row>
        <row r="101">
          <cell r="E101">
            <v>547</v>
          </cell>
          <cell r="F101">
            <v>16881</v>
          </cell>
          <cell r="G101">
            <v>0</v>
          </cell>
        </row>
        <row r="102">
          <cell r="E102">
            <v>0</v>
          </cell>
          <cell r="F102">
            <v>13273</v>
          </cell>
          <cell r="G102">
            <v>265</v>
          </cell>
        </row>
        <row r="103">
          <cell r="E103">
            <v>0</v>
          </cell>
          <cell r="F103">
            <v>13273</v>
          </cell>
          <cell r="G103">
            <v>265</v>
          </cell>
        </row>
        <row r="104">
          <cell r="E104">
            <v>0</v>
          </cell>
          <cell r="F104">
            <v>13814</v>
          </cell>
          <cell r="G104">
            <v>248</v>
          </cell>
        </row>
        <row r="105">
          <cell r="E105">
            <v>0</v>
          </cell>
          <cell r="F105">
            <v>642</v>
          </cell>
          <cell r="G105">
            <v>12</v>
          </cell>
        </row>
        <row r="106">
          <cell r="E106">
            <v>0</v>
          </cell>
          <cell r="F106">
            <v>604</v>
          </cell>
          <cell r="G106">
            <v>0</v>
          </cell>
        </row>
        <row r="107">
          <cell r="E107">
            <v>0</v>
          </cell>
          <cell r="F107">
            <v>11393</v>
          </cell>
          <cell r="G107">
            <v>227</v>
          </cell>
        </row>
      </sheetData>
      <sheetData sheetId="5"/>
      <sheetData sheetId="6">
        <row r="11">
          <cell r="O11">
            <v>31000</v>
          </cell>
          <cell r="P11">
            <v>0</v>
          </cell>
          <cell r="V11">
            <v>0</v>
          </cell>
        </row>
        <row r="14">
          <cell r="O14">
            <v>448</v>
          </cell>
          <cell r="P14">
            <v>0</v>
          </cell>
          <cell r="V14">
            <v>0</v>
          </cell>
        </row>
        <row r="15">
          <cell r="O15">
            <v>2050</v>
          </cell>
          <cell r="P15">
            <v>0</v>
          </cell>
          <cell r="V15">
            <v>0</v>
          </cell>
        </row>
        <row r="16">
          <cell r="O16">
            <v>19900</v>
          </cell>
          <cell r="P16">
            <v>0</v>
          </cell>
          <cell r="V16">
            <v>0</v>
          </cell>
        </row>
        <row r="17">
          <cell r="O17">
            <v>4050</v>
          </cell>
          <cell r="P17">
            <v>0</v>
          </cell>
          <cell r="V17">
            <v>0</v>
          </cell>
        </row>
        <row r="26">
          <cell r="O26">
            <v>1090.5999999999999</v>
          </cell>
          <cell r="P26">
            <v>0</v>
          </cell>
          <cell r="V26">
            <v>0</v>
          </cell>
        </row>
        <row r="27">
          <cell r="O27">
            <v>1040</v>
          </cell>
          <cell r="P27">
            <v>0</v>
          </cell>
          <cell r="V27">
            <v>0</v>
          </cell>
        </row>
        <row r="38">
          <cell r="O38">
            <v>6800</v>
          </cell>
          <cell r="P38">
            <v>0</v>
          </cell>
          <cell r="V38">
            <v>0</v>
          </cell>
        </row>
        <row r="39">
          <cell r="O39">
            <v>5900</v>
          </cell>
          <cell r="P39">
            <v>0</v>
          </cell>
          <cell r="V39">
            <v>0</v>
          </cell>
        </row>
        <row r="40">
          <cell r="O40">
            <v>6500</v>
          </cell>
          <cell r="P40">
            <v>0</v>
          </cell>
          <cell r="V40">
            <v>0</v>
          </cell>
        </row>
        <row r="41">
          <cell r="O41">
            <v>5900</v>
          </cell>
          <cell r="P41">
            <v>0</v>
          </cell>
          <cell r="V41">
            <v>0</v>
          </cell>
        </row>
        <row r="42">
          <cell r="O42">
            <v>6800</v>
          </cell>
          <cell r="P42">
            <v>0</v>
          </cell>
          <cell r="V42">
            <v>0</v>
          </cell>
        </row>
        <row r="43">
          <cell r="O43">
            <v>8000</v>
          </cell>
          <cell r="P43">
            <v>0</v>
          </cell>
          <cell r="V43">
            <v>0</v>
          </cell>
        </row>
        <row r="44">
          <cell r="O44">
            <v>5600</v>
          </cell>
          <cell r="P44">
            <v>0</v>
          </cell>
          <cell r="V44">
            <v>0</v>
          </cell>
        </row>
        <row r="47">
          <cell r="O47">
            <v>6727.27</v>
          </cell>
          <cell r="P47">
            <v>0</v>
          </cell>
          <cell r="V47">
            <v>0</v>
          </cell>
        </row>
        <row r="57">
          <cell r="O57">
            <v>95</v>
          </cell>
          <cell r="P57">
            <v>0</v>
          </cell>
          <cell r="V57">
            <v>0</v>
          </cell>
        </row>
        <row r="70">
          <cell r="O70">
            <v>173000</v>
          </cell>
          <cell r="P70">
            <v>0</v>
          </cell>
          <cell r="V70">
            <v>0</v>
          </cell>
        </row>
        <row r="81">
          <cell r="O81">
            <v>64000</v>
          </cell>
          <cell r="P81">
            <v>0</v>
          </cell>
          <cell r="V81">
            <v>0</v>
          </cell>
        </row>
        <row r="104">
          <cell r="O104">
            <v>78000</v>
          </cell>
          <cell r="P104">
            <v>0</v>
          </cell>
          <cell r="V104">
            <v>0</v>
          </cell>
        </row>
        <row r="105">
          <cell r="O105">
            <v>94000</v>
          </cell>
          <cell r="P105">
            <v>0</v>
          </cell>
          <cell r="V105">
            <v>0</v>
          </cell>
        </row>
        <row r="108">
          <cell r="O108">
            <v>16435</v>
          </cell>
          <cell r="P108">
            <v>0</v>
          </cell>
          <cell r="V108">
            <v>0</v>
          </cell>
        </row>
        <row r="127">
          <cell r="O127">
            <v>2520</v>
          </cell>
          <cell r="P127">
            <v>0</v>
          </cell>
          <cell r="V127">
            <v>0</v>
          </cell>
        </row>
        <row r="130">
          <cell r="O130">
            <v>5300</v>
          </cell>
          <cell r="P130">
            <v>0</v>
          </cell>
          <cell r="V130">
            <v>0</v>
          </cell>
        </row>
        <row r="131">
          <cell r="O131">
            <v>20000</v>
          </cell>
          <cell r="P131">
            <v>0</v>
          </cell>
          <cell r="V131">
            <v>0</v>
          </cell>
        </row>
        <row r="132">
          <cell r="O132">
            <v>70000</v>
          </cell>
          <cell r="P132">
            <v>0</v>
          </cell>
          <cell r="V132">
            <v>0</v>
          </cell>
        </row>
        <row r="133">
          <cell r="O133">
            <v>20000</v>
          </cell>
          <cell r="P133">
            <v>0</v>
          </cell>
          <cell r="V133">
            <v>0</v>
          </cell>
        </row>
        <row r="134">
          <cell r="O134">
            <v>15000</v>
          </cell>
          <cell r="P134">
            <v>0</v>
          </cell>
          <cell r="V134">
            <v>0</v>
          </cell>
        </row>
        <row r="135">
          <cell r="O135">
            <v>25000</v>
          </cell>
          <cell r="P135">
            <v>0</v>
          </cell>
          <cell r="V135">
            <v>0</v>
          </cell>
        </row>
        <row r="136">
          <cell r="O136">
            <v>245000</v>
          </cell>
          <cell r="P136">
            <v>0</v>
          </cell>
          <cell r="V136">
            <v>0</v>
          </cell>
        </row>
        <row r="137">
          <cell r="O137">
            <v>10500</v>
          </cell>
          <cell r="P137">
            <v>0</v>
          </cell>
          <cell r="V137">
            <v>0</v>
          </cell>
        </row>
        <row r="157">
          <cell r="O157">
            <v>11590</v>
          </cell>
          <cell r="P157">
            <v>0</v>
          </cell>
          <cell r="V157">
            <v>0</v>
          </cell>
        </row>
        <row r="188">
          <cell r="O188">
            <v>180010</v>
          </cell>
          <cell r="P188">
            <v>0</v>
          </cell>
          <cell r="V188">
            <v>0</v>
          </cell>
        </row>
        <row r="189">
          <cell r="O189">
            <v>31900</v>
          </cell>
          <cell r="P189">
            <v>0</v>
          </cell>
          <cell r="V189">
            <v>0</v>
          </cell>
        </row>
        <row r="190">
          <cell r="O190">
            <v>1500000</v>
          </cell>
          <cell r="P190">
            <v>680000</v>
          </cell>
          <cell r="V190">
            <v>50000</v>
          </cell>
        </row>
        <row r="191">
          <cell r="O191">
            <v>1040000</v>
          </cell>
          <cell r="P191">
            <v>470000</v>
          </cell>
          <cell r="V191">
            <v>40000</v>
          </cell>
        </row>
        <row r="192">
          <cell r="O192">
            <v>750000</v>
          </cell>
          <cell r="P192">
            <v>340000</v>
          </cell>
          <cell r="V192">
            <v>30000</v>
          </cell>
        </row>
        <row r="193">
          <cell r="O193">
            <v>850000</v>
          </cell>
          <cell r="P193">
            <v>0</v>
          </cell>
          <cell r="V193">
            <v>0</v>
          </cell>
        </row>
        <row r="194">
          <cell r="O194">
            <v>760000</v>
          </cell>
          <cell r="P194">
            <v>0</v>
          </cell>
          <cell r="V194">
            <v>0</v>
          </cell>
        </row>
        <row r="195">
          <cell r="O195">
            <v>350000</v>
          </cell>
          <cell r="P195">
            <v>0</v>
          </cell>
          <cell r="V195">
            <v>0</v>
          </cell>
        </row>
        <row r="196">
          <cell r="O196">
            <v>80000</v>
          </cell>
          <cell r="P196">
            <v>0</v>
          </cell>
          <cell r="V196">
            <v>0</v>
          </cell>
        </row>
        <row r="197">
          <cell r="O197">
            <v>30000</v>
          </cell>
          <cell r="P197">
            <v>0</v>
          </cell>
          <cell r="V197">
            <v>0</v>
          </cell>
        </row>
        <row r="198">
          <cell r="O198">
            <v>850000</v>
          </cell>
          <cell r="P198">
            <v>0</v>
          </cell>
          <cell r="V198">
            <v>0</v>
          </cell>
        </row>
        <row r="199">
          <cell r="O199">
            <v>670000</v>
          </cell>
          <cell r="P199">
            <v>0</v>
          </cell>
          <cell r="V199">
            <v>0</v>
          </cell>
        </row>
        <row r="200">
          <cell r="O200">
            <v>770000</v>
          </cell>
          <cell r="P200">
            <v>0</v>
          </cell>
          <cell r="V200">
            <v>0</v>
          </cell>
        </row>
        <row r="201">
          <cell r="O201">
            <v>80000</v>
          </cell>
          <cell r="P201">
            <v>0</v>
          </cell>
          <cell r="V201">
            <v>0</v>
          </cell>
        </row>
        <row r="202">
          <cell r="O202">
            <v>30000</v>
          </cell>
          <cell r="P202">
            <v>0</v>
          </cell>
          <cell r="V202">
            <v>0</v>
          </cell>
        </row>
        <row r="203">
          <cell r="O203">
            <v>280000</v>
          </cell>
          <cell r="P203">
            <v>0</v>
          </cell>
          <cell r="V203">
            <v>0</v>
          </cell>
        </row>
        <row r="204">
          <cell r="O204">
            <v>280000</v>
          </cell>
          <cell r="P204">
            <v>0</v>
          </cell>
          <cell r="V204">
            <v>0</v>
          </cell>
        </row>
        <row r="205">
          <cell r="O205">
            <v>230000</v>
          </cell>
          <cell r="P205">
            <v>0</v>
          </cell>
          <cell r="V205">
            <v>0</v>
          </cell>
        </row>
        <row r="206">
          <cell r="O206">
            <v>30000</v>
          </cell>
          <cell r="P206">
            <v>0</v>
          </cell>
          <cell r="V206">
            <v>0</v>
          </cell>
        </row>
        <row r="207">
          <cell r="O207">
            <v>80000</v>
          </cell>
          <cell r="P207">
            <v>0</v>
          </cell>
          <cell r="V207">
            <v>0</v>
          </cell>
        </row>
        <row r="208">
          <cell r="O208">
            <v>160000</v>
          </cell>
          <cell r="P208">
            <v>0</v>
          </cell>
          <cell r="V208">
            <v>0</v>
          </cell>
        </row>
        <row r="209">
          <cell r="O209">
            <v>230000</v>
          </cell>
          <cell r="P209">
            <v>0</v>
          </cell>
          <cell r="V209">
            <v>0</v>
          </cell>
        </row>
        <row r="210">
          <cell r="O210">
            <v>280000</v>
          </cell>
          <cell r="P210">
            <v>0</v>
          </cell>
          <cell r="V210">
            <v>0</v>
          </cell>
        </row>
        <row r="211">
          <cell r="O211">
            <v>820000</v>
          </cell>
          <cell r="P211">
            <v>0</v>
          </cell>
          <cell r="V211">
            <v>0</v>
          </cell>
        </row>
        <row r="212">
          <cell r="O212">
            <v>400000</v>
          </cell>
          <cell r="P212">
            <v>0</v>
          </cell>
          <cell r="V212">
            <v>0</v>
          </cell>
        </row>
        <row r="213">
          <cell r="O213">
            <v>0</v>
          </cell>
          <cell r="P213">
            <v>0</v>
          </cell>
          <cell r="V213">
            <v>0</v>
          </cell>
        </row>
        <row r="214">
          <cell r="O214">
            <v>9700000</v>
          </cell>
          <cell r="P214">
            <v>0</v>
          </cell>
          <cell r="V214">
            <v>0</v>
          </cell>
        </row>
        <row r="215">
          <cell r="P215">
            <v>0</v>
          </cell>
          <cell r="V215">
            <v>0</v>
          </cell>
        </row>
        <row r="216">
          <cell r="P216">
            <v>0</v>
          </cell>
          <cell r="V216">
            <v>0</v>
          </cell>
        </row>
        <row r="217">
          <cell r="P217">
            <v>0</v>
          </cell>
          <cell r="V217">
            <v>0</v>
          </cell>
        </row>
        <row r="218">
          <cell r="P218">
            <v>0</v>
          </cell>
          <cell r="V218">
            <v>0</v>
          </cell>
        </row>
        <row r="219">
          <cell r="O219">
            <v>2500000</v>
          </cell>
          <cell r="P219">
            <v>0</v>
          </cell>
          <cell r="V219">
            <v>0</v>
          </cell>
        </row>
        <row r="220">
          <cell r="P220">
            <v>0</v>
          </cell>
          <cell r="V220">
            <v>0</v>
          </cell>
        </row>
        <row r="221">
          <cell r="O221">
            <v>28940</v>
          </cell>
          <cell r="P221">
            <v>0</v>
          </cell>
          <cell r="V221">
            <v>0</v>
          </cell>
        </row>
        <row r="222">
          <cell r="O222">
            <v>38950</v>
          </cell>
          <cell r="P222">
            <v>0</v>
          </cell>
          <cell r="V222">
            <v>0</v>
          </cell>
        </row>
        <row r="223">
          <cell r="O223">
            <v>23680</v>
          </cell>
          <cell r="P223">
            <v>0</v>
          </cell>
          <cell r="V223">
            <v>0</v>
          </cell>
        </row>
        <row r="224">
          <cell r="O224">
            <v>3310</v>
          </cell>
          <cell r="P224">
            <v>0</v>
          </cell>
          <cell r="V22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view="pageBreakPreview" topLeftCell="B1" zoomScaleNormal="100" zoomScaleSheetLayoutView="100" workbookViewId="0">
      <selection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.95" customHeight="1" x14ac:dyDescent="0.3">
      <c r="B1" s="1" t="s">
        <v>0</v>
      </c>
      <c r="C1" s="1"/>
      <c r="D1" s="1"/>
      <c r="E1" s="1"/>
      <c r="F1" s="1"/>
      <c r="G1" s="1"/>
    </row>
    <row r="2" spans="1:7" ht="21.95" customHeight="1" x14ac:dyDescent="0.3">
      <c r="B2" s="2" t="s">
        <v>1</v>
      </c>
      <c r="C2" s="2"/>
      <c r="D2" s="2"/>
      <c r="E2" s="2"/>
      <c r="F2" s="3" t="s">
        <v>2</v>
      </c>
      <c r="G2" s="3"/>
    </row>
    <row r="3" spans="1:7" ht="21.6" customHeight="1" x14ac:dyDescent="0.3">
      <c r="B3" s="4" t="s">
        <v>3</v>
      </c>
      <c r="C3" s="5"/>
      <c r="D3" s="5"/>
      <c r="E3" s="6" t="s">
        <v>4</v>
      </c>
      <c r="F3" s="6" t="s">
        <v>5</v>
      </c>
      <c r="G3" s="6" t="s">
        <v>6</v>
      </c>
    </row>
    <row r="4" spans="1:7" ht="21.6" customHeight="1" x14ac:dyDescent="0.3">
      <c r="A4" s="7" t="s">
        <v>7</v>
      </c>
      <c r="B4" s="8" t="s">
        <v>8</v>
      </c>
      <c r="C4" s="8" t="s">
        <v>9</v>
      </c>
      <c r="D4" s="6" t="s">
        <v>10</v>
      </c>
      <c r="E4" s="9">
        <f>TRUNC(공종별집계표!F5, 0)</f>
        <v>257960858</v>
      </c>
      <c r="F4" s="10" t="s">
        <v>11</v>
      </c>
      <c r="G4" s="10" t="s">
        <v>11</v>
      </c>
    </row>
    <row r="5" spans="1:7" ht="21.6" customHeight="1" x14ac:dyDescent="0.3">
      <c r="A5" s="7" t="s">
        <v>12</v>
      </c>
      <c r="B5" s="8"/>
      <c r="C5" s="8"/>
      <c r="D5" s="6" t="s">
        <v>13</v>
      </c>
      <c r="E5" s="9">
        <v>0</v>
      </c>
      <c r="F5" s="10" t="s">
        <v>11</v>
      </c>
      <c r="G5" s="10" t="s">
        <v>11</v>
      </c>
    </row>
    <row r="6" spans="1:7" ht="21.6" customHeight="1" x14ac:dyDescent="0.3">
      <c r="A6" s="7" t="s">
        <v>14</v>
      </c>
      <c r="B6" s="8"/>
      <c r="C6" s="8"/>
      <c r="D6" s="6" t="s">
        <v>15</v>
      </c>
      <c r="E6" s="9">
        <v>0</v>
      </c>
      <c r="F6" s="10" t="s">
        <v>11</v>
      </c>
      <c r="G6" s="10" t="s">
        <v>11</v>
      </c>
    </row>
    <row r="7" spans="1:7" ht="21.6" customHeight="1" x14ac:dyDescent="0.3">
      <c r="A7" s="7" t="s">
        <v>16</v>
      </c>
      <c r="B7" s="8"/>
      <c r="C7" s="8"/>
      <c r="D7" s="6" t="s">
        <v>17</v>
      </c>
      <c r="E7" s="9">
        <f>TRUNC(E4+E5-E6, 0)</f>
        <v>257960858</v>
      </c>
      <c r="F7" s="10" t="s">
        <v>11</v>
      </c>
      <c r="G7" s="10" t="s">
        <v>11</v>
      </c>
    </row>
    <row r="8" spans="1:7" ht="21.6" customHeight="1" x14ac:dyDescent="0.3">
      <c r="A8" s="7" t="s">
        <v>18</v>
      </c>
      <c r="B8" s="8"/>
      <c r="C8" s="8" t="s">
        <v>19</v>
      </c>
      <c r="D8" s="6" t="s">
        <v>20</v>
      </c>
      <c r="E8" s="9">
        <f>TRUNC(공종별집계표!H5, 0)</f>
        <v>202083278</v>
      </c>
      <c r="F8" s="10" t="s">
        <v>11</v>
      </c>
      <c r="G8" s="10" t="s">
        <v>11</v>
      </c>
    </row>
    <row r="9" spans="1:7" ht="21.6" customHeight="1" x14ac:dyDescent="0.3">
      <c r="A9" s="7" t="s">
        <v>21</v>
      </c>
      <c r="B9" s="8"/>
      <c r="C9" s="8"/>
      <c r="D9" s="6" t="s">
        <v>22</v>
      </c>
      <c r="E9" s="9">
        <f>TRUNC(E8*0.175, 0)</f>
        <v>35364573</v>
      </c>
      <c r="F9" s="10" t="s">
        <v>23</v>
      </c>
      <c r="G9" s="10" t="s">
        <v>11</v>
      </c>
    </row>
    <row r="10" spans="1:7" ht="21.6" customHeight="1" x14ac:dyDescent="0.3">
      <c r="A10" s="7" t="s">
        <v>24</v>
      </c>
      <c r="B10" s="8"/>
      <c r="C10" s="8"/>
      <c r="D10" s="6" t="s">
        <v>17</v>
      </c>
      <c r="E10" s="9">
        <f>TRUNC(E8+E9, 0)</f>
        <v>237447851</v>
      </c>
      <c r="F10" s="10" t="s">
        <v>11</v>
      </c>
      <c r="G10" s="10" t="s">
        <v>11</v>
      </c>
    </row>
    <row r="11" spans="1:7" ht="21.6" customHeight="1" x14ac:dyDescent="0.3">
      <c r="A11" s="7" t="s">
        <v>25</v>
      </c>
      <c r="B11" s="8"/>
      <c r="C11" s="8" t="s">
        <v>26</v>
      </c>
      <c r="D11" s="6" t="s">
        <v>27</v>
      </c>
      <c r="E11" s="9">
        <f>TRUNC(공종별집계표!J5, 0)</f>
        <v>8744770</v>
      </c>
      <c r="F11" s="10" t="s">
        <v>11</v>
      </c>
      <c r="G11" s="10" t="s">
        <v>11</v>
      </c>
    </row>
    <row r="12" spans="1:7" ht="21.6" customHeight="1" x14ac:dyDescent="0.3">
      <c r="A12" s="7" t="s">
        <v>28</v>
      </c>
      <c r="B12" s="8"/>
      <c r="C12" s="8"/>
      <c r="D12" s="6" t="s">
        <v>29</v>
      </c>
      <c r="E12" s="9">
        <f>TRUNC(E10*0.0356, 0)</f>
        <v>8453143</v>
      </c>
      <c r="F12" s="10" t="s">
        <v>30</v>
      </c>
      <c r="G12" s="10" t="s">
        <v>11</v>
      </c>
    </row>
    <row r="13" spans="1:7" ht="21.6" customHeight="1" x14ac:dyDescent="0.3">
      <c r="A13" s="7" t="s">
        <v>31</v>
      </c>
      <c r="B13" s="8"/>
      <c r="C13" s="8"/>
      <c r="D13" s="6" t="s">
        <v>32</v>
      </c>
      <c r="E13" s="9">
        <f>TRUNC(E10*0.0101, 0)</f>
        <v>2398223</v>
      </c>
      <c r="F13" s="10" t="s">
        <v>33</v>
      </c>
      <c r="G13" s="10" t="s">
        <v>11</v>
      </c>
    </row>
    <row r="14" spans="1:7" ht="21.6" customHeight="1" x14ac:dyDescent="0.3">
      <c r="A14" s="7" t="s">
        <v>34</v>
      </c>
      <c r="B14" s="8"/>
      <c r="C14" s="8"/>
      <c r="D14" s="6" t="s">
        <v>35</v>
      </c>
      <c r="E14" s="9">
        <f>TRUNC(E8*0.03595, 0)</f>
        <v>7264893</v>
      </c>
      <c r="F14" s="10" t="s">
        <v>36</v>
      </c>
      <c r="G14" s="10" t="s">
        <v>11</v>
      </c>
    </row>
    <row r="15" spans="1:7" ht="21.6" customHeight="1" x14ac:dyDescent="0.3">
      <c r="A15" s="7" t="s">
        <v>37</v>
      </c>
      <c r="B15" s="8"/>
      <c r="C15" s="8"/>
      <c r="D15" s="6" t="s">
        <v>38</v>
      </c>
      <c r="E15" s="9">
        <f>TRUNC(E8*0.0475, 0)</f>
        <v>9598955</v>
      </c>
      <c r="F15" s="10" t="s">
        <v>39</v>
      </c>
      <c r="G15" s="10" t="s">
        <v>11</v>
      </c>
    </row>
    <row r="16" spans="1:7" ht="21.6" customHeight="1" x14ac:dyDescent="0.3">
      <c r="A16" s="7" t="s">
        <v>40</v>
      </c>
      <c r="B16" s="8"/>
      <c r="C16" s="8"/>
      <c r="D16" s="6" t="s">
        <v>41</v>
      </c>
      <c r="E16" s="9">
        <f>TRUNC(E14*0.1314, 0)</f>
        <v>954606</v>
      </c>
      <c r="F16" s="10" t="s">
        <v>42</v>
      </c>
      <c r="G16" s="10" t="s">
        <v>11</v>
      </c>
    </row>
    <row r="17" spans="1:7" ht="21.6" customHeight="1" x14ac:dyDescent="0.3">
      <c r="A17" s="7" t="s">
        <v>43</v>
      </c>
      <c r="B17" s="8"/>
      <c r="C17" s="8"/>
      <c r="D17" s="6" t="s">
        <v>44</v>
      </c>
      <c r="E17" s="9">
        <f>TRUNC(E8*0.023, 0)</f>
        <v>4647915</v>
      </c>
      <c r="F17" s="10" t="s">
        <v>45</v>
      </c>
      <c r="G17" s="10" t="s">
        <v>11</v>
      </c>
    </row>
    <row r="18" spans="1:7" ht="21.6" customHeight="1" x14ac:dyDescent="0.3">
      <c r="A18" s="7" t="s">
        <v>46</v>
      </c>
      <c r="B18" s="8"/>
      <c r="C18" s="8"/>
      <c r="D18" s="6" t="s">
        <v>47</v>
      </c>
      <c r="E18" s="9">
        <f>TRUNC((E7+E8+(0/1.1))*0.0311, 0)</f>
        <v>14307372</v>
      </c>
      <c r="F18" s="10" t="s">
        <v>48</v>
      </c>
      <c r="G18" s="10"/>
    </row>
    <row r="19" spans="1:7" ht="21.6" customHeight="1" x14ac:dyDescent="0.3">
      <c r="A19" s="7" t="s">
        <v>49</v>
      </c>
      <c r="B19" s="8"/>
      <c r="C19" s="8"/>
      <c r="D19" s="6" t="s">
        <v>50</v>
      </c>
      <c r="E19" s="9">
        <f>TRUNC((E7+E10)*0.05, 0)</f>
        <v>24770435</v>
      </c>
      <c r="F19" s="10" t="s">
        <v>51</v>
      </c>
      <c r="G19" s="10" t="s">
        <v>11</v>
      </c>
    </row>
    <row r="20" spans="1:7" ht="21.6" customHeight="1" x14ac:dyDescent="0.3">
      <c r="A20" s="7" t="s">
        <v>52</v>
      </c>
      <c r="B20" s="8"/>
      <c r="C20" s="8"/>
      <c r="D20" s="6" t="s">
        <v>53</v>
      </c>
      <c r="E20" s="9">
        <f>TRUNC((E7+E8+E11)*0.005, 0)</f>
        <v>2343944</v>
      </c>
      <c r="F20" s="10" t="s">
        <v>54</v>
      </c>
      <c r="G20" s="10" t="s">
        <v>11</v>
      </c>
    </row>
    <row r="21" spans="1:7" ht="21.6" customHeight="1" x14ac:dyDescent="0.3">
      <c r="A21" s="7" t="s">
        <v>55</v>
      </c>
      <c r="B21" s="8"/>
      <c r="C21" s="8"/>
      <c r="D21" s="6" t="s">
        <v>56</v>
      </c>
      <c r="E21" s="9">
        <f>TRUNC((E7+E8+E11)*0.0007, 0)</f>
        <v>328152</v>
      </c>
      <c r="F21" s="10" t="s">
        <v>57</v>
      </c>
      <c r="G21" s="10" t="s">
        <v>11</v>
      </c>
    </row>
    <row r="22" spans="1:7" ht="21.6" customHeight="1" x14ac:dyDescent="0.3">
      <c r="A22" s="7" t="s">
        <v>58</v>
      </c>
      <c r="B22" s="8"/>
      <c r="C22" s="8"/>
      <c r="D22" s="6" t="s">
        <v>59</v>
      </c>
      <c r="E22" s="9">
        <f>TRUNC(E10*0.00006, 0)</f>
        <v>14246</v>
      </c>
      <c r="F22" s="10" t="s">
        <v>60</v>
      </c>
      <c r="G22" s="10" t="s">
        <v>11</v>
      </c>
    </row>
    <row r="23" spans="1:7" ht="21.6" customHeight="1" x14ac:dyDescent="0.3">
      <c r="A23" s="7" t="s">
        <v>61</v>
      </c>
      <c r="B23" s="8"/>
      <c r="C23" s="8"/>
      <c r="D23" s="6" t="s">
        <v>62</v>
      </c>
      <c r="E23" s="9">
        <f>TRUNC(E10*0.0009, 0)</f>
        <v>213703</v>
      </c>
      <c r="F23" s="10" t="s">
        <v>63</v>
      </c>
      <c r="G23" s="10" t="s">
        <v>11</v>
      </c>
    </row>
    <row r="24" spans="1:7" ht="21.6" customHeight="1" x14ac:dyDescent="0.3">
      <c r="A24" s="7" t="s">
        <v>64</v>
      </c>
      <c r="B24" s="8"/>
      <c r="C24" s="8"/>
      <c r="D24" s="6" t="s">
        <v>17</v>
      </c>
      <c r="E24" s="9">
        <f>TRUNC(E11+E12+E13+E14+E15+E17+E18+E16+E19+E20+E21+E22+E23, 0)</f>
        <v>84040357</v>
      </c>
      <c r="F24" s="10" t="s">
        <v>11</v>
      </c>
      <c r="G24" s="10" t="s">
        <v>11</v>
      </c>
    </row>
    <row r="25" spans="1:7" ht="21.6" customHeight="1" x14ac:dyDescent="0.3">
      <c r="A25" s="7" t="s">
        <v>65</v>
      </c>
      <c r="B25" s="5" t="s">
        <v>66</v>
      </c>
      <c r="C25" s="5"/>
      <c r="D25" s="5"/>
      <c r="E25" s="9">
        <f>TRUNC(E7+E10+E24, 0)</f>
        <v>579449066</v>
      </c>
      <c r="F25" s="10" t="s">
        <v>11</v>
      </c>
      <c r="G25" s="11"/>
    </row>
    <row r="26" spans="1:7" ht="21.6" customHeight="1" x14ac:dyDescent="0.3">
      <c r="A26" s="7" t="s">
        <v>67</v>
      </c>
      <c r="B26" s="5" t="s">
        <v>68</v>
      </c>
      <c r="C26" s="5"/>
      <c r="D26" s="5"/>
      <c r="E26" s="9">
        <f>TRUNC(E25*0.08, 0)</f>
        <v>46355925</v>
      </c>
      <c r="F26" s="10" t="s">
        <v>69</v>
      </c>
      <c r="G26" s="10" t="s">
        <v>11</v>
      </c>
    </row>
    <row r="27" spans="1:7" ht="21.6" customHeight="1" x14ac:dyDescent="0.3">
      <c r="A27" s="7" t="s">
        <v>70</v>
      </c>
      <c r="B27" s="5" t="s">
        <v>71</v>
      </c>
      <c r="C27" s="5"/>
      <c r="D27" s="5"/>
      <c r="E27" s="9">
        <f>TRUNC((E10+E24+E26)*0.15, 0)</f>
        <v>55176619</v>
      </c>
      <c r="F27" s="10" t="s">
        <v>72</v>
      </c>
      <c r="G27" s="10" t="s">
        <v>11</v>
      </c>
    </row>
    <row r="28" spans="1:7" ht="21.6" customHeight="1" x14ac:dyDescent="0.3">
      <c r="A28" s="7" t="s">
        <v>73</v>
      </c>
      <c r="B28" s="5" t="s">
        <v>74</v>
      </c>
      <c r="C28" s="5"/>
      <c r="D28" s="5"/>
      <c r="E28" s="9">
        <f>TRUNC(공종별집계표!T23+공종별집계표!T26, 0)</f>
        <v>6607804</v>
      </c>
      <c r="F28" s="10" t="s">
        <v>11</v>
      </c>
      <c r="G28" s="10" t="s">
        <v>11</v>
      </c>
    </row>
    <row r="29" spans="1:7" ht="21.6" customHeight="1" x14ac:dyDescent="0.3">
      <c r="A29" s="7" t="s">
        <v>75</v>
      </c>
      <c r="B29" s="5" t="s">
        <v>76</v>
      </c>
      <c r="C29" s="5"/>
      <c r="D29" s="5"/>
      <c r="E29" s="9">
        <f>TRUNC(E25+E26+E27-E28, -4)</f>
        <v>674370000</v>
      </c>
      <c r="F29" s="10" t="s">
        <v>11</v>
      </c>
      <c r="G29" s="10" t="s">
        <v>77</v>
      </c>
    </row>
    <row r="30" spans="1:7" ht="21.6" customHeight="1" x14ac:dyDescent="0.3">
      <c r="A30" s="7" t="s">
        <v>78</v>
      </c>
      <c r="B30" s="5" t="s">
        <v>79</v>
      </c>
      <c r="C30" s="5"/>
      <c r="D30" s="5"/>
      <c r="E30" s="9">
        <f>TRUNC(E29*0.1, 0)</f>
        <v>67437000</v>
      </c>
      <c r="F30" s="10" t="s">
        <v>80</v>
      </c>
      <c r="G30" s="10" t="s">
        <v>11</v>
      </c>
    </row>
    <row r="31" spans="1:7" ht="21.6" customHeight="1" x14ac:dyDescent="0.3">
      <c r="A31" s="7" t="s">
        <v>81</v>
      </c>
      <c r="B31" s="5" t="s">
        <v>82</v>
      </c>
      <c r="C31" s="5"/>
      <c r="D31" s="5"/>
      <c r="E31" s="9">
        <f>TRUNC(E29+E30, 0)</f>
        <v>741807000</v>
      </c>
      <c r="F31" s="10" t="s">
        <v>11</v>
      </c>
      <c r="G31" s="10" t="s">
        <v>11</v>
      </c>
    </row>
    <row r="32" spans="1:7" ht="21.6" customHeight="1" x14ac:dyDescent="0.3">
      <c r="A32" s="7" t="s">
        <v>83</v>
      </c>
      <c r="B32" s="5" t="s">
        <v>84</v>
      </c>
      <c r="C32" s="5"/>
      <c r="D32" s="5"/>
      <c r="E32" s="9">
        <f>TRUNC(E31+0, 0)</f>
        <v>741807000</v>
      </c>
      <c r="F32" s="10" t="s">
        <v>11</v>
      </c>
      <c r="G32" s="10" t="s">
        <v>11</v>
      </c>
    </row>
  </sheetData>
  <mergeCells count="16">
    <mergeCell ref="B31:D31"/>
    <mergeCell ref="B32:D32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2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view="pageBreakPreview" zoomScale="60" zoomScaleNormal="100" workbookViewId="0">
      <selection activeCell="M30" sqref="A5:M3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style="34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4.95" customHeight="1" x14ac:dyDescent="0.3">
      <c r="A1" s="12" t="s">
        <v>85</v>
      </c>
      <c r="B1" s="13"/>
      <c r="C1" s="13"/>
      <c r="D1" s="13"/>
      <c r="E1" s="14"/>
      <c r="F1" s="14"/>
      <c r="G1" s="14"/>
      <c r="H1" s="14"/>
      <c r="I1" s="14"/>
      <c r="J1" s="14"/>
      <c r="K1" s="14"/>
      <c r="L1" s="14"/>
      <c r="M1" s="13"/>
      <c r="N1" s="15"/>
      <c r="O1" s="15"/>
      <c r="P1" s="15"/>
      <c r="Q1" s="15"/>
      <c r="R1" s="15"/>
      <c r="S1" s="15"/>
      <c r="T1" s="15"/>
    </row>
    <row r="2" spans="1:20" ht="20.100000000000001" customHeight="1" x14ac:dyDescent="0.3">
      <c r="A2" s="16" t="s">
        <v>86</v>
      </c>
      <c r="B2" s="17"/>
      <c r="C2" s="17"/>
      <c r="D2" s="17"/>
      <c r="E2" s="18"/>
      <c r="F2" s="18"/>
      <c r="G2" s="18"/>
      <c r="H2" s="18"/>
      <c r="I2" s="18"/>
      <c r="J2" s="18"/>
      <c r="K2" s="18"/>
      <c r="L2" s="18"/>
      <c r="M2" s="19"/>
      <c r="N2" s="15"/>
      <c r="O2" s="15"/>
      <c r="P2" s="15"/>
      <c r="Q2" s="15"/>
      <c r="R2" s="15"/>
      <c r="S2" s="15"/>
      <c r="T2" s="15"/>
    </row>
    <row r="3" spans="1:20" ht="20.100000000000001" customHeight="1" x14ac:dyDescent="0.3">
      <c r="A3" s="20" t="s">
        <v>87</v>
      </c>
      <c r="B3" s="20" t="s">
        <v>88</v>
      </c>
      <c r="C3" s="20" t="s">
        <v>89</v>
      </c>
      <c r="D3" s="20" t="s">
        <v>90</v>
      </c>
      <c r="E3" s="21" t="s">
        <v>91</v>
      </c>
      <c r="F3" s="21"/>
      <c r="G3" s="21" t="s">
        <v>92</v>
      </c>
      <c r="H3" s="21"/>
      <c r="I3" s="21" t="s">
        <v>93</v>
      </c>
      <c r="J3" s="21"/>
      <c r="K3" s="21" t="s">
        <v>94</v>
      </c>
      <c r="L3" s="21"/>
      <c r="M3" s="20" t="s">
        <v>95</v>
      </c>
      <c r="N3" s="22" t="s">
        <v>96</v>
      </c>
      <c r="O3" s="22" t="s">
        <v>97</v>
      </c>
      <c r="P3" s="22" t="s">
        <v>98</v>
      </c>
      <c r="Q3" s="22" t="s">
        <v>99</v>
      </c>
      <c r="R3" s="22" t="s">
        <v>100</v>
      </c>
      <c r="S3" s="22" t="s">
        <v>101</v>
      </c>
      <c r="T3" s="22" t="s">
        <v>102</v>
      </c>
    </row>
    <row r="4" spans="1:20" ht="20.100000000000001" customHeight="1" x14ac:dyDescent="0.3">
      <c r="A4" s="23"/>
      <c r="B4" s="23"/>
      <c r="C4" s="23"/>
      <c r="D4" s="23"/>
      <c r="E4" s="24" t="s">
        <v>103</v>
      </c>
      <c r="F4" s="24" t="s">
        <v>104</v>
      </c>
      <c r="G4" s="24" t="s">
        <v>103</v>
      </c>
      <c r="H4" s="24" t="s">
        <v>104</v>
      </c>
      <c r="I4" s="24" t="s">
        <v>103</v>
      </c>
      <c r="J4" s="24" t="s">
        <v>104</v>
      </c>
      <c r="K4" s="24" t="s">
        <v>103</v>
      </c>
      <c r="L4" s="24" t="s">
        <v>104</v>
      </c>
      <c r="M4" s="23"/>
      <c r="N4" s="22"/>
      <c r="O4" s="22"/>
      <c r="P4" s="22"/>
      <c r="Q4" s="22"/>
      <c r="R4" s="22"/>
      <c r="S4" s="22"/>
      <c r="T4" s="22"/>
    </row>
    <row r="5" spans="1:20" ht="27.95" customHeight="1" x14ac:dyDescent="0.3">
      <c r="A5" s="25" t="s">
        <v>105</v>
      </c>
      <c r="B5" s="25" t="s">
        <v>11</v>
      </c>
      <c r="C5" s="25" t="s">
        <v>11</v>
      </c>
      <c r="D5" s="26">
        <v>1</v>
      </c>
      <c r="E5" s="27">
        <f>F6+F24</f>
        <v>257960858</v>
      </c>
      <c r="F5" s="27">
        <f t="shared" ref="F5:F26" si="0">E5*D5</f>
        <v>257960858</v>
      </c>
      <c r="G5" s="27">
        <f>H6+H24</f>
        <v>202083278</v>
      </c>
      <c r="H5" s="27">
        <f t="shared" ref="H5:H26" si="1">G5*D5</f>
        <v>202083278</v>
      </c>
      <c r="I5" s="27">
        <f>J6+J24</f>
        <v>8744770</v>
      </c>
      <c r="J5" s="27">
        <f t="shared" ref="J5:J26" si="2">I5*D5</f>
        <v>8744770</v>
      </c>
      <c r="K5" s="27">
        <f>E5+G5+I5</f>
        <v>468788906</v>
      </c>
      <c r="L5" s="27">
        <f t="shared" ref="L5:L26" si="3">F5+H5+J5</f>
        <v>468788906</v>
      </c>
      <c r="M5" s="25" t="s">
        <v>11</v>
      </c>
      <c r="N5" s="28" t="s">
        <v>106</v>
      </c>
      <c r="O5" s="28" t="s">
        <v>11</v>
      </c>
      <c r="P5" s="28" t="s">
        <v>11</v>
      </c>
      <c r="Q5" s="28" t="s">
        <v>11</v>
      </c>
      <c r="R5" s="29">
        <v>1</v>
      </c>
      <c r="S5" s="28" t="s">
        <v>11</v>
      </c>
      <c r="T5" s="30"/>
    </row>
    <row r="6" spans="1:20" ht="27.95" customHeight="1" x14ac:dyDescent="0.3">
      <c r="A6" s="25" t="s">
        <v>107</v>
      </c>
      <c r="B6" s="25" t="s">
        <v>11</v>
      </c>
      <c r="C6" s="25" t="s">
        <v>11</v>
      </c>
      <c r="D6" s="26">
        <v>1</v>
      </c>
      <c r="E6" s="27">
        <f>F7+F8+F9+F10+F11+F12+F13+F14+F15+F16+F17+F18+F19+F20+F21+F22</f>
        <v>171032311</v>
      </c>
      <c r="F6" s="27">
        <f t="shared" si="0"/>
        <v>171032311</v>
      </c>
      <c r="G6" s="27">
        <f>H7+H8+H9+H10+H11+H12+H13+H14+H15+H16+H17+H18+H19+H20+H21+H22</f>
        <v>145689579</v>
      </c>
      <c r="H6" s="27">
        <f t="shared" si="1"/>
        <v>145689579</v>
      </c>
      <c r="I6" s="27">
        <f>J7+J8+J9+J10+J11+J12+J13+J14+J15+J16+J17+J18+J19+J20+J21+J22</f>
        <v>8744770</v>
      </c>
      <c r="J6" s="27">
        <f>I6*D6</f>
        <v>8744770</v>
      </c>
      <c r="K6" s="27">
        <f>E6+G6+I6</f>
        <v>325466660</v>
      </c>
      <c r="L6" s="27">
        <f t="shared" si="3"/>
        <v>325466660</v>
      </c>
      <c r="M6" s="25" t="s">
        <v>11</v>
      </c>
      <c r="N6" s="28" t="s">
        <v>108</v>
      </c>
      <c r="O6" s="28" t="s">
        <v>11</v>
      </c>
      <c r="P6" s="28" t="s">
        <v>106</v>
      </c>
      <c r="Q6" s="28" t="s">
        <v>11</v>
      </c>
      <c r="R6" s="29">
        <v>2</v>
      </c>
      <c r="S6" s="28" t="s">
        <v>11</v>
      </c>
      <c r="T6" s="30"/>
    </row>
    <row r="7" spans="1:20" ht="27.95" customHeight="1" x14ac:dyDescent="0.3">
      <c r="A7" s="25" t="s">
        <v>109</v>
      </c>
      <c r="B7" s="25" t="s">
        <v>11</v>
      </c>
      <c r="C7" s="25" t="s">
        <v>11</v>
      </c>
      <c r="D7" s="26">
        <v>1</v>
      </c>
      <c r="E7" s="27">
        <f>공종별내역서!F27</f>
        <v>319732</v>
      </c>
      <c r="F7" s="27">
        <f t="shared" si="0"/>
        <v>319732</v>
      </c>
      <c r="G7" s="27">
        <f>공종별내역서!H27</f>
        <v>5359433</v>
      </c>
      <c r="H7" s="27">
        <f t="shared" si="1"/>
        <v>5359433</v>
      </c>
      <c r="I7" s="27">
        <f>공종별내역서!J27</f>
        <v>3846965</v>
      </c>
      <c r="J7" s="27">
        <f t="shared" si="2"/>
        <v>3846965</v>
      </c>
      <c r="K7" s="27">
        <f t="shared" ref="K7:K26" si="4">E7+G7+I7</f>
        <v>9526130</v>
      </c>
      <c r="L7" s="27">
        <f t="shared" si="3"/>
        <v>9526130</v>
      </c>
      <c r="M7" s="25" t="s">
        <v>11</v>
      </c>
      <c r="N7" s="28" t="s">
        <v>110</v>
      </c>
      <c r="O7" s="28" t="s">
        <v>11</v>
      </c>
      <c r="P7" s="28" t="s">
        <v>108</v>
      </c>
      <c r="Q7" s="28" t="s">
        <v>11</v>
      </c>
      <c r="R7" s="29">
        <v>3</v>
      </c>
      <c r="S7" s="28" t="s">
        <v>11</v>
      </c>
      <c r="T7" s="30"/>
    </row>
    <row r="8" spans="1:20" ht="27.95" customHeight="1" x14ac:dyDescent="0.3">
      <c r="A8" s="25" t="s">
        <v>111</v>
      </c>
      <c r="B8" s="25" t="s">
        <v>11</v>
      </c>
      <c r="C8" s="25" t="s">
        <v>11</v>
      </c>
      <c r="D8" s="26">
        <v>1</v>
      </c>
      <c r="E8" s="27">
        <f>공종별내역서!F51</f>
        <v>6336251</v>
      </c>
      <c r="F8" s="27">
        <f t="shared" si="0"/>
        <v>6336251</v>
      </c>
      <c r="G8" s="27">
        <f>공종별내역서!H51</f>
        <v>2419605</v>
      </c>
      <c r="H8" s="27">
        <f t="shared" si="1"/>
        <v>2419605</v>
      </c>
      <c r="I8" s="27">
        <f>공종별내역서!J51</f>
        <v>20652</v>
      </c>
      <c r="J8" s="27">
        <f t="shared" si="2"/>
        <v>20652</v>
      </c>
      <c r="K8" s="27">
        <f t="shared" si="4"/>
        <v>8776508</v>
      </c>
      <c r="L8" s="27">
        <f t="shared" si="3"/>
        <v>8776508</v>
      </c>
      <c r="M8" s="25" t="s">
        <v>11</v>
      </c>
      <c r="N8" s="28" t="s">
        <v>112</v>
      </c>
      <c r="O8" s="28" t="s">
        <v>11</v>
      </c>
      <c r="P8" s="28" t="s">
        <v>108</v>
      </c>
      <c r="Q8" s="28" t="s">
        <v>11</v>
      </c>
      <c r="R8" s="29">
        <v>3</v>
      </c>
      <c r="S8" s="28" t="s">
        <v>11</v>
      </c>
      <c r="T8" s="30"/>
    </row>
    <row r="9" spans="1:20" ht="27.95" customHeight="1" x14ac:dyDescent="0.3">
      <c r="A9" s="25" t="s">
        <v>113</v>
      </c>
      <c r="B9" s="25" t="s">
        <v>11</v>
      </c>
      <c r="C9" s="25" t="s">
        <v>11</v>
      </c>
      <c r="D9" s="26">
        <v>1</v>
      </c>
      <c r="E9" s="27">
        <f>공종별내역서!F75</f>
        <v>10647414</v>
      </c>
      <c r="F9" s="27">
        <f t="shared" si="0"/>
        <v>10647414</v>
      </c>
      <c r="G9" s="27">
        <f>공종별내역서!H75</f>
        <v>25706220</v>
      </c>
      <c r="H9" s="27">
        <f t="shared" si="1"/>
        <v>25706220</v>
      </c>
      <c r="I9" s="27">
        <f>공종별내역서!J75</f>
        <v>1135270</v>
      </c>
      <c r="J9" s="27">
        <f t="shared" si="2"/>
        <v>1135270</v>
      </c>
      <c r="K9" s="27">
        <f t="shared" si="4"/>
        <v>37488904</v>
      </c>
      <c r="L9" s="27">
        <f t="shared" si="3"/>
        <v>37488904</v>
      </c>
      <c r="M9" s="25" t="s">
        <v>11</v>
      </c>
      <c r="N9" s="28" t="s">
        <v>114</v>
      </c>
      <c r="O9" s="28" t="s">
        <v>11</v>
      </c>
      <c r="P9" s="28" t="s">
        <v>108</v>
      </c>
      <c r="Q9" s="28" t="s">
        <v>11</v>
      </c>
      <c r="R9" s="29">
        <v>3</v>
      </c>
      <c r="S9" s="28" t="s">
        <v>11</v>
      </c>
      <c r="T9" s="30"/>
    </row>
    <row r="10" spans="1:20" ht="27.95" customHeight="1" x14ac:dyDescent="0.3">
      <c r="A10" s="25" t="s">
        <v>115</v>
      </c>
      <c r="B10" s="25" t="s">
        <v>11</v>
      </c>
      <c r="C10" s="25" t="s">
        <v>11</v>
      </c>
      <c r="D10" s="26">
        <v>1</v>
      </c>
      <c r="E10" s="27">
        <f>공종별내역서!F99</f>
        <v>13087563</v>
      </c>
      <c r="F10" s="27">
        <f t="shared" si="0"/>
        <v>13087563</v>
      </c>
      <c r="G10" s="27">
        <f>공종별내역서!H99</f>
        <v>29880240</v>
      </c>
      <c r="H10" s="27">
        <f t="shared" si="1"/>
        <v>29880240</v>
      </c>
      <c r="I10" s="27">
        <f>공종별내역서!J99</f>
        <v>817965</v>
      </c>
      <c r="J10" s="27">
        <f t="shared" si="2"/>
        <v>817965</v>
      </c>
      <c r="K10" s="27">
        <f t="shared" si="4"/>
        <v>43785768</v>
      </c>
      <c r="L10" s="27">
        <f t="shared" si="3"/>
        <v>43785768</v>
      </c>
      <c r="M10" s="25" t="s">
        <v>11</v>
      </c>
      <c r="N10" s="28" t="s">
        <v>116</v>
      </c>
      <c r="O10" s="28" t="s">
        <v>11</v>
      </c>
      <c r="P10" s="28" t="s">
        <v>108</v>
      </c>
      <c r="Q10" s="28" t="s">
        <v>11</v>
      </c>
      <c r="R10" s="29">
        <v>3</v>
      </c>
      <c r="S10" s="28" t="s">
        <v>11</v>
      </c>
      <c r="T10" s="30"/>
    </row>
    <row r="11" spans="1:20" ht="27.95" customHeight="1" x14ac:dyDescent="0.3">
      <c r="A11" s="25" t="s">
        <v>117</v>
      </c>
      <c r="B11" s="25" t="s">
        <v>11</v>
      </c>
      <c r="C11" s="25" t="s">
        <v>11</v>
      </c>
      <c r="D11" s="26">
        <v>1</v>
      </c>
      <c r="E11" s="27">
        <f>공종별내역서!F123</f>
        <v>1790624</v>
      </c>
      <c r="F11" s="27">
        <f t="shared" si="0"/>
        <v>1790624</v>
      </c>
      <c r="G11" s="27">
        <f>공종별내역서!H123</f>
        <v>3108776</v>
      </c>
      <c r="H11" s="27">
        <f t="shared" si="1"/>
        <v>3108776</v>
      </c>
      <c r="I11" s="27">
        <f>공종별내역서!J123</f>
        <v>82568</v>
      </c>
      <c r="J11" s="27">
        <f t="shared" si="2"/>
        <v>82568</v>
      </c>
      <c r="K11" s="27">
        <f t="shared" si="4"/>
        <v>4981968</v>
      </c>
      <c r="L11" s="27">
        <f t="shared" si="3"/>
        <v>4981968</v>
      </c>
      <c r="M11" s="25" t="s">
        <v>11</v>
      </c>
      <c r="N11" s="28" t="s">
        <v>118</v>
      </c>
      <c r="O11" s="28" t="s">
        <v>11</v>
      </c>
      <c r="P11" s="28" t="s">
        <v>108</v>
      </c>
      <c r="Q11" s="28" t="s">
        <v>11</v>
      </c>
      <c r="R11" s="29">
        <v>3</v>
      </c>
      <c r="S11" s="28" t="s">
        <v>11</v>
      </c>
      <c r="T11" s="30"/>
    </row>
    <row r="12" spans="1:20" ht="27.95" customHeight="1" x14ac:dyDescent="0.3">
      <c r="A12" s="25" t="s">
        <v>119</v>
      </c>
      <c r="B12" s="25" t="s">
        <v>11</v>
      </c>
      <c r="C12" s="25" t="s">
        <v>11</v>
      </c>
      <c r="D12" s="26">
        <v>1</v>
      </c>
      <c r="E12" s="27">
        <f>공종별내역서!F147</f>
        <v>7350791</v>
      </c>
      <c r="F12" s="27">
        <f t="shared" si="0"/>
        <v>7350791</v>
      </c>
      <c r="G12" s="27">
        <f>공종별내역서!H147</f>
        <v>17540980</v>
      </c>
      <c r="H12" s="27">
        <f t="shared" si="1"/>
        <v>17540980</v>
      </c>
      <c r="I12" s="27">
        <f>공종별내역서!J147</f>
        <v>445528</v>
      </c>
      <c r="J12" s="27">
        <f t="shared" si="2"/>
        <v>445528</v>
      </c>
      <c r="K12" s="27">
        <f t="shared" si="4"/>
        <v>25337299</v>
      </c>
      <c r="L12" s="27">
        <f t="shared" si="3"/>
        <v>25337299</v>
      </c>
      <c r="M12" s="25" t="s">
        <v>11</v>
      </c>
      <c r="N12" s="28" t="s">
        <v>120</v>
      </c>
      <c r="O12" s="28" t="s">
        <v>11</v>
      </c>
      <c r="P12" s="28" t="s">
        <v>108</v>
      </c>
      <c r="Q12" s="28" t="s">
        <v>11</v>
      </c>
      <c r="R12" s="29">
        <v>3</v>
      </c>
      <c r="S12" s="28" t="s">
        <v>11</v>
      </c>
      <c r="T12" s="30"/>
    </row>
    <row r="13" spans="1:20" ht="27.95" customHeight="1" x14ac:dyDescent="0.3">
      <c r="A13" s="25" t="s">
        <v>121</v>
      </c>
      <c r="B13" s="25" t="s">
        <v>11</v>
      </c>
      <c r="C13" s="25" t="s">
        <v>11</v>
      </c>
      <c r="D13" s="26">
        <v>1</v>
      </c>
      <c r="E13" s="27">
        <f>공종별내역서!F171</f>
        <v>475504</v>
      </c>
      <c r="F13" s="27">
        <f t="shared" si="0"/>
        <v>475504</v>
      </c>
      <c r="G13" s="27">
        <f>공종별내역서!H171</f>
        <v>2260832</v>
      </c>
      <c r="H13" s="27">
        <f t="shared" si="1"/>
        <v>2260832</v>
      </c>
      <c r="I13" s="27">
        <f>공종별내역서!J171</f>
        <v>14608</v>
      </c>
      <c r="J13" s="27">
        <f t="shared" si="2"/>
        <v>14608</v>
      </c>
      <c r="K13" s="27">
        <f t="shared" si="4"/>
        <v>2750944</v>
      </c>
      <c r="L13" s="27">
        <f t="shared" si="3"/>
        <v>2750944</v>
      </c>
      <c r="M13" s="25" t="s">
        <v>11</v>
      </c>
      <c r="N13" s="28" t="s">
        <v>122</v>
      </c>
      <c r="O13" s="28" t="s">
        <v>11</v>
      </c>
      <c r="P13" s="28" t="s">
        <v>108</v>
      </c>
      <c r="Q13" s="28" t="s">
        <v>11</v>
      </c>
      <c r="R13" s="29">
        <v>3</v>
      </c>
      <c r="S13" s="28" t="s">
        <v>11</v>
      </c>
      <c r="T13" s="30"/>
    </row>
    <row r="14" spans="1:20" ht="27.95" customHeight="1" x14ac:dyDescent="0.3">
      <c r="A14" s="25" t="s">
        <v>123</v>
      </c>
      <c r="B14" s="25" t="s">
        <v>11</v>
      </c>
      <c r="C14" s="25" t="s">
        <v>11</v>
      </c>
      <c r="D14" s="26">
        <v>1</v>
      </c>
      <c r="E14" s="27">
        <f>공종별내역서!F195</f>
        <v>56729432</v>
      </c>
      <c r="F14" s="27">
        <f t="shared" si="0"/>
        <v>56729432</v>
      </c>
      <c r="G14" s="27">
        <f>공종별내역서!H195</f>
        <v>7189100</v>
      </c>
      <c r="H14" s="27">
        <f t="shared" si="1"/>
        <v>7189100</v>
      </c>
      <c r="I14" s="27">
        <f>공종별내역서!J195</f>
        <v>272298</v>
      </c>
      <c r="J14" s="27">
        <f t="shared" si="2"/>
        <v>272298</v>
      </c>
      <c r="K14" s="27">
        <f>E14+G14+I14</f>
        <v>64190830</v>
      </c>
      <c r="L14" s="27">
        <f t="shared" si="3"/>
        <v>64190830</v>
      </c>
      <c r="M14" s="25" t="s">
        <v>11</v>
      </c>
      <c r="N14" s="28" t="s">
        <v>124</v>
      </c>
      <c r="O14" s="28" t="s">
        <v>11</v>
      </c>
      <c r="P14" s="28" t="s">
        <v>108</v>
      </c>
      <c r="Q14" s="28" t="s">
        <v>11</v>
      </c>
      <c r="R14" s="29">
        <v>3</v>
      </c>
      <c r="S14" s="28" t="s">
        <v>11</v>
      </c>
      <c r="T14" s="30"/>
    </row>
    <row r="15" spans="1:20" ht="27.95" customHeight="1" x14ac:dyDescent="0.3">
      <c r="A15" s="25" t="s">
        <v>125</v>
      </c>
      <c r="B15" s="25" t="s">
        <v>11</v>
      </c>
      <c r="C15" s="25" t="s">
        <v>11</v>
      </c>
      <c r="D15" s="26">
        <v>1</v>
      </c>
      <c r="E15" s="27">
        <f>공종별내역서!F219</f>
        <v>109480</v>
      </c>
      <c r="F15" s="27">
        <f t="shared" si="0"/>
        <v>109480</v>
      </c>
      <c r="G15" s="27">
        <f>공종별내역서!H219</f>
        <v>10292575</v>
      </c>
      <c r="H15" s="27">
        <f t="shared" si="1"/>
        <v>10292575</v>
      </c>
      <c r="I15" s="27">
        <f>공종별내역서!J219</f>
        <v>182841</v>
      </c>
      <c r="J15" s="27">
        <f t="shared" si="2"/>
        <v>182841</v>
      </c>
      <c r="K15" s="27">
        <f t="shared" si="4"/>
        <v>10584896</v>
      </c>
      <c r="L15" s="27">
        <f t="shared" si="3"/>
        <v>10584896</v>
      </c>
      <c r="M15" s="25" t="s">
        <v>11</v>
      </c>
      <c r="N15" s="28" t="s">
        <v>126</v>
      </c>
      <c r="O15" s="28" t="s">
        <v>11</v>
      </c>
      <c r="P15" s="28" t="s">
        <v>108</v>
      </c>
      <c r="Q15" s="28" t="s">
        <v>11</v>
      </c>
      <c r="R15" s="29">
        <v>3</v>
      </c>
      <c r="S15" s="28" t="s">
        <v>11</v>
      </c>
      <c r="T15" s="30"/>
    </row>
    <row r="16" spans="1:20" ht="27.95" customHeight="1" x14ac:dyDescent="0.3">
      <c r="A16" s="25" t="s">
        <v>127</v>
      </c>
      <c r="B16" s="25" t="s">
        <v>11</v>
      </c>
      <c r="C16" s="25" t="s">
        <v>11</v>
      </c>
      <c r="D16" s="26">
        <v>1</v>
      </c>
      <c r="E16" s="27">
        <f>공종별내역서!F267</f>
        <v>24293854</v>
      </c>
      <c r="F16" s="27">
        <f t="shared" si="0"/>
        <v>24293854</v>
      </c>
      <c r="G16" s="27">
        <f>공종별내역서!H267</f>
        <v>7621113</v>
      </c>
      <c r="H16" s="27">
        <f t="shared" si="1"/>
        <v>7621113</v>
      </c>
      <c r="I16" s="27">
        <f>공종별내역서!J267</f>
        <v>393049</v>
      </c>
      <c r="J16" s="27">
        <f t="shared" si="2"/>
        <v>393049</v>
      </c>
      <c r="K16" s="27">
        <f t="shared" si="4"/>
        <v>32308016</v>
      </c>
      <c r="L16" s="27">
        <f t="shared" si="3"/>
        <v>32308016</v>
      </c>
      <c r="M16" s="25" t="s">
        <v>11</v>
      </c>
      <c r="N16" s="28" t="s">
        <v>128</v>
      </c>
      <c r="O16" s="28" t="s">
        <v>11</v>
      </c>
      <c r="P16" s="28" t="s">
        <v>108</v>
      </c>
      <c r="Q16" s="28" t="s">
        <v>11</v>
      </c>
      <c r="R16" s="29">
        <v>3</v>
      </c>
      <c r="S16" s="28" t="s">
        <v>11</v>
      </c>
      <c r="T16" s="30"/>
    </row>
    <row r="17" spans="1:20" ht="27.95" customHeight="1" x14ac:dyDescent="0.3">
      <c r="A17" s="25" t="s">
        <v>129</v>
      </c>
      <c r="B17" s="25" t="s">
        <v>11</v>
      </c>
      <c r="C17" s="25" t="s">
        <v>11</v>
      </c>
      <c r="D17" s="26">
        <v>1</v>
      </c>
      <c r="E17" s="27">
        <f>공종별내역서!F291</f>
        <v>18140</v>
      </c>
      <c r="F17" s="27">
        <f t="shared" si="0"/>
        <v>18140</v>
      </c>
      <c r="G17" s="27">
        <f>공종별내역서!H291</f>
        <v>27157</v>
      </c>
      <c r="H17" s="27">
        <f t="shared" si="1"/>
        <v>27157</v>
      </c>
      <c r="I17" s="27">
        <v>0</v>
      </c>
      <c r="J17" s="27">
        <f t="shared" si="2"/>
        <v>0</v>
      </c>
      <c r="K17" s="27">
        <f t="shared" si="4"/>
        <v>45297</v>
      </c>
      <c r="L17" s="27">
        <f t="shared" si="3"/>
        <v>45297</v>
      </c>
      <c r="M17" s="25" t="s">
        <v>11</v>
      </c>
      <c r="N17" s="28" t="s">
        <v>130</v>
      </c>
      <c r="O17" s="28" t="s">
        <v>11</v>
      </c>
      <c r="P17" s="28" t="s">
        <v>108</v>
      </c>
      <c r="Q17" s="28" t="s">
        <v>11</v>
      </c>
      <c r="R17" s="29">
        <v>3</v>
      </c>
      <c r="S17" s="28" t="s">
        <v>11</v>
      </c>
      <c r="T17" s="30"/>
    </row>
    <row r="18" spans="1:20" ht="27.95" customHeight="1" x14ac:dyDescent="0.3">
      <c r="A18" s="25" t="s">
        <v>131</v>
      </c>
      <c r="B18" s="25" t="s">
        <v>11</v>
      </c>
      <c r="C18" s="25" t="s">
        <v>11</v>
      </c>
      <c r="D18" s="26">
        <v>1</v>
      </c>
      <c r="E18" s="27">
        <f>공종별내역서!F314</f>
        <v>669620</v>
      </c>
      <c r="F18" s="27">
        <f t="shared" si="0"/>
        <v>669620</v>
      </c>
      <c r="G18" s="27">
        <f>공종별내역서!H314</f>
        <v>3837000</v>
      </c>
      <c r="H18" s="27">
        <f t="shared" si="1"/>
        <v>3837000</v>
      </c>
      <c r="I18" s="27">
        <f>공종별내역서!J314</f>
        <v>0</v>
      </c>
      <c r="J18" s="27">
        <f t="shared" si="2"/>
        <v>0</v>
      </c>
      <c r="K18" s="27">
        <f t="shared" si="4"/>
        <v>4506620</v>
      </c>
      <c r="L18" s="27">
        <f t="shared" si="3"/>
        <v>4506620</v>
      </c>
      <c r="M18" s="25" t="s">
        <v>11</v>
      </c>
      <c r="N18" s="28" t="s">
        <v>132</v>
      </c>
      <c r="O18" s="28" t="s">
        <v>11</v>
      </c>
      <c r="P18" s="28" t="s">
        <v>108</v>
      </c>
      <c r="Q18" s="28" t="s">
        <v>11</v>
      </c>
      <c r="R18" s="29">
        <v>3</v>
      </c>
      <c r="S18" s="28" t="s">
        <v>11</v>
      </c>
      <c r="T18" s="30"/>
    </row>
    <row r="19" spans="1:20" ht="27.95" customHeight="1" x14ac:dyDescent="0.3">
      <c r="A19" s="25" t="s">
        <v>133</v>
      </c>
      <c r="B19" s="25" t="s">
        <v>11</v>
      </c>
      <c r="C19" s="25" t="s">
        <v>11</v>
      </c>
      <c r="D19" s="26">
        <v>1</v>
      </c>
      <c r="E19" s="27">
        <f>공종별내역서!F338</f>
        <v>27171561</v>
      </c>
      <c r="F19" s="27">
        <f t="shared" si="0"/>
        <v>27171561</v>
      </c>
      <c r="G19" s="27">
        <f>공종별내역서!H338</f>
        <v>13664217</v>
      </c>
      <c r="H19" s="27">
        <f t="shared" si="1"/>
        <v>13664217</v>
      </c>
      <c r="I19" s="27">
        <f>공종별내역서!J338</f>
        <v>1281864</v>
      </c>
      <c r="J19" s="27">
        <f t="shared" si="2"/>
        <v>1281864</v>
      </c>
      <c r="K19" s="27">
        <f t="shared" si="4"/>
        <v>42117642</v>
      </c>
      <c r="L19" s="27">
        <f t="shared" si="3"/>
        <v>42117642</v>
      </c>
      <c r="M19" s="25" t="s">
        <v>11</v>
      </c>
      <c r="N19" s="28" t="s">
        <v>134</v>
      </c>
      <c r="O19" s="28" t="s">
        <v>11</v>
      </c>
      <c r="P19" s="28" t="s">
        <v>108</v>
      </c>
      <c r="Q19" s="28" t="s">
        <v>11</v>
      </c>
      <c r="R19" s="29">
        <v>3</v>
      </c>
      <c r="S19" s="28" t="s">
        <v>11</v>
      </c>
      <c r="T19" s="30"/>
    </row>
    <row r="20" spans="1:20" ht="27.95" customHeight="1" x14ac:dyDescent="0.3">
      <c r="A20" s="25" t="s">
        <v>135</v>
      </c>
      <c r="B20" s="25" t="s">
        <v>11</v>
      </c>
      <c r="C20" s="25" t="s">
        <v>11</v>
      </c>
      <c r="D20" s="26">
        <v>1</v>
      </c>
      <c r="E20" s="27">
        <f>공종별내역서!F362</f>
        <v>13498370</v>
      </c>
      <c r="F20" s="27">
        <f t="shared" si="0"/>
        <v>13498370</v>
      </c>
      <c r="G20" s="27">
        <f>공종별내역서!H362</f>
        <v>0</v>
      </c>
      <c r="H20" s="27">
        <f t="shared" si="1"/>
        <v>0</v>
      </c>
      <c r="I20" s="27">
        <f>공종별내역서!J362</f>
        <v>0</v>
      </c>
      <c r="J20" s="27">
        <f t="shared" si="2"/>
        <v>0</v>
      </c>
      <c r="K20" s="27">
        <f t="shared" si="4"/>
        <v>13498370</v>
      </c>
      <c r="L20" s="27">
        <f t="shared" si="3"/>
        <v>13498370</v>
      </c>
      <c r="M20" s="25" t="s">
        <v>11</v>
      </c>
      <c r="N20" s="28" t="s">
        <v>136</v>
      </c>
      <c r="O20" s="28" t="s">
        <v>11</v>
      </c>
      <c r="P20" s="28" t="s">
        <v>108</v>
      </c>
      <c r="Q20" s="28" t="s">
        <v>11</v>
      </c>
      <c r="R20" s="29">
        <v>3</v>
      </c>
      <c r="S20" s="28" t="s">
        <v>11</v>
      </c>
      <c r="T20" s="30"/>
    </row>
    <row r="21" spans="1:20" ht="27.95" customHeight="1" x14ac:dyDescent="0.3">
      <c r="A21" s="25" t="s">
        <v>137</v>
      </c>
      <c r="B21" s="25" t="s">
        <v>11</v>
      </c>
      <c r="C21" s="25" t="s">
        <v>11</v>
      </c>
      <c r="D21" s="26">
        <v>1</v>
      </c>
      <c r="E21" s="27">
        <f>공종별내역서!F386</f>
        <v>314819</v>
      </c>
      <c r="F21" s="27">
        <f t="shared" si="0"/>
        <v>314819</v>
      </c>
      <c r="G21" s="27">
        <f>공종별내역서!H386</f>
        <v>16782331</v>
      </c>
      <c r="H21" s="27">
        <f t="shared" si="1"/>
        <v>16782331</v>
      </c>
      <c r="I21" s="27">
        <f>공종별내역서!J386</f>
        <v>251162</v>
      </c>
      <c r="J21" s="27">
        <f t="shared" si="2"/>
        <v>251162</v>
      </c>
      <c r="K21" s="27">
        <f t="shared" si="4"/>
        <v>17348312</v>
      </c>
      <c r="L21" s="27">
        <f t="shared" si="3"/>
        <v>17348312</v>
      </c>
      <c r="M21" s="25" t="s">
        <v>11</v>
      </c>
      <c r="N21" s="28" t="s">
        <v>138</v>
      </c>
      <c r="O21" s="28" t="s">
        <v>11</v>
      </c>
      <c r="P21" s="28" t="s">
        <v>108</v>
      </c>
      <c r="Q21" s="28" t="s">
        <v>11</v>
      </c>
      <c r="R21" s="29">
        <v>3</v>
      </c>
      <c r="S21" s="28" t="s">
        <v>11</v>
      </c>
      <c r="T21" s="30"/>
    </row>
    <row r="22" spans="1:20" ht="27.95" customHeight="1" x14ac:dyDescent="0.3">
      <c r="A22" s="25" t="s">
        <v>139</v>
      </c>
      <c r="B22" s="25" t="s">
        <v>11</v>
      </c>
      <c r="C22" s="25" t="s">
        <v>11</v>
      </c>
      <c r="D22" s="26">
        <v>1</v>
      </c>
      <c r="E22" s="27">
        <f>공종별내역서!F410</f>
        <v>8219156</v>
      </c>
      <c r="F22" s="27">
        <f t="shared" si="0"/>
        <v>8219156</v>
      </c>
      <c r="G22" s="27">
        <f>공종별내역서!H410</f>
        <v>0</v>
      </c>
      <c r="H22" s="27">
        <f t="shared" si="1"/>
        <v>0</v>
      </c>
      <c r="I22" s="27">
        <f>공종별내역서!J410</f>
        <v>0</v>
      </c>
      <c r="J22" s="27">
        <f t="shared" si="2"/>
        <v>0</v>
      </c>
      <c r="K22" s="27">
        <f t="shared" si="4"/>
        <v>8219156</v>
      </c>
      <c r="L22" s="27">
        <f t="shared" si="3"/>
        <v>8219156</v>
      </c>
      <c r="M22" s="25" t="s">
        <v>11</v>
      </c>
      <c r="N22" s="28" t="s">
        <v>140</v>
      </c>
      <c r="O22" s="28" t="s">
        <v>11</v>
      </c>
      <c r="P22" s="28" t="s">
        <v>108</v>
      </c>
      <c r="Q22" s="28" t="s">
        <v>11</v>
      </c>
      <c r="R22" s="29">
        <v>3</v>
      </c>
      <c r="S22" s="28" t="s">
        <v>11</v>
      </c>
      <c r="T22" s="30"/>
    </row>
    <row r="23" spans="1:20" ht="27.95" customHeight="1" x14ac:dyDescent="0.3">
      <c r="A23" s="25" t="s">
        <v>141</v>
      </c>
      <c r="B23" s="25" t="s">
        <v>11</v>
      </c>
      <c r="C23" s="25" t="s">
        <v>11</v>
      </c>
      <c r="D23" s="26">
        <v>1</v>
      </c>
      <c r="E23" s="27">
        <f>공종별내역서!F434</f>
        <v>4474424</v>
      </c>
      <c r="F23" s="27">
        <f t="shared" si="0"/>
        <v>4474424</v>
      </c>
      <c r="G23" s="27">
        <f>공종별내역서!H434</f>
        <v>0</v>
      </c>
      <c r="H23" s="27">
        <f t="shared" si="1"/>
        <v>0</v>
      </c>
      <c r="I23" s="27">
        <f>공종별내역서!J434</f>
        <v>0</v>
      </c>
      <c r="J23" s="27">
        <f t="shared" si="2"/>
        <v>0</v>
      </c>
      <c r="K23" s="27">
        <f t="shared" si="4"/>
        <v>4474424</v>
      </c>
      <c r="L23" s="27">
        <f t="shared" si="3"/>
        <v>4474424</v>
      </c>
      <c r="M23" s="25" t="s">
        <v>11</v>
      </c>
      <c r="N23" s="28" t="s">
        <v>142</v>
      </c>
      <c r="O23" s="28" t="s">
        <v>11</v>
      </c>
      <c r="P23" s="28" t="s">
        <v>11</v>
      </c>
      <c r="Q23" s="28" t="s">
        <v>143</v>
      </c>
      <c r="R23" s="29">
        <v>3</v>
      </c>
      <c r="S23" s="28" t="s">
        <v>11</v>
      </c>
      <c r="T23" s="30">
        <f>L23*1</f>
        <v>4474424</v>
      </c>
    </row>
    <row r="24" spans="1:20" ht="27.95" customHeight="1" x14ac:dyDescent="0.3">
      <c r="A24" s="25" t="s">
        <v>144</v>
      </c>
      <c r="B24" s="25"/>
      <c r="C24" s="25"/>
      <c r="D24" s="26">
        <v>1</v>
      </c>
      <c r="E24" s="27">
        <f>F25</f>
        <v>86928547</v>
      </c>
      <c r="F24" s="27">
        <f>D24*E24</f>
        <v>86928547</v>
      </c>
      <c r="G24" s="27">
        <f>H25</f>
        <v>56393699</v>
      </c>
      <c r="H24" s="27">
        <f>D24*G24</f>
        <v>56393699</v>
      </c>
      <c r="I24" s="27">
        <f>J25</f>
        <v>0</v>
      </c>
      <c r="J24" s="27">
        <f>D24*I24</f>
        <v>0</v>
      </c>
      <c r="K24" s="27">
        <f t="shared" si="4"/>
        <v>143322246</v>
      </c>
      <c r="L24" s="27">
        <f t="shared" si="3"/>
        <v>143322246</v>
      </c>
      <c r="M24" s="25"/>
      <c r="N24" s="28"/>
      <c r="O24" s="28"/>
      <c r="P24" s="28"/>
      <c r="Q24" s="28"/>
      <c r="R24" s="29"/>
      <c r="S24" s="28"/>
      <c r="T24" s="30"/>
    </row>
    <row r="25" spans="1:20" ht="27.95" customHeight="1" x14ac:dyDescent="0.3">
      <c r="A25" s="25" t="s">
        <v>145</v>
      </c>
      <c r="B25" s="25" t="s">
        <v>11</v>
      </c>
      <c r="C25" s="25" t="s">
        <v>11</v>
      </c>
      <c r="D25" s="26">
        <v>1</v>
      </c>
      <c r="E25" s="27">
        <f>공종별내역서!F458</f>
        <v>86928547</v>
      </c>
      <c r="F25" s="27">
        <f t="shared" si="0"/>
        <v>86928547</v>
      </c>
      <c r="G25" s="27">
        <f>공종별내역서!H458</f>
        <v>56393699</v>
      </c>
      <c r="H25" s="27">
        <f t="shared" si="1"/>
        <v>56393699</v>
      </c>
      <c r="I25" s="27">
        <f>공종별내역서!J458</f>
        <v>0</v>
      </c>
      <c r="J25" s="27">
        <f t="shared" si="2"/>
        <v>0</v>
      </c>
      <c r="K25" s="27">
        <f t="shared" si="4"/>
        <v>143322246</v>
      </c>
      <c r="L25" s="27">
        <f t="shared" si="3"/>
        <v>143322246</v>
      </c>
      <c r="M25" s="25" t="s">
        <v>11</v>
      </c>
      <c r="N25" s="28" t="s">
        <v>146</v>
      </c>
      <c r="O25" s="28" t="s">
        <v>11</v>
      </c>
      <c r="P25" s="28" t="s">
        <v>108</v>
      </c>
      <c r="Q25" s="28" t="s">
        <v>11</v>
      </c>
      <c r="R25" s="29">
        <v>3</v>
      </c>
      <c r="S25" s="28" t="s">
        <v>11</v>
      </c>
      <c r="T25" s="30"/>
    </row>
    <row r="26" spans="1:20" ht="27.95" customHeight="1" x14ac:dyDescent="0.3">
      <c r="A26" s="25" t="s">
        <v>147</v>
      </c>
      <c r="B26" s="25" t="s">
        <v>11</v>
      </c>
      <c r="C26" s="25" t="s">
        <v>11</v>
      </c>
      <c r="D26" s="26">
        <v>1</v>
      </c>
      <c r="E26" s="27">
        <f>공종별내역서!F482</f>
        <v>2133380</v>
      </c>
      <c r="F26" s="27">
        <f t="shared" si="0"/>
        <v>2133380</v>
      </c>
      <c r="G26" s="27">
        <f>공종별내역서!H482</f>
        <v>0</v>
      </c>
      <c r="H26" s="27">
        <f t="shared" si="1"/>
        <v>0</v>
      </c>
      <c r="I26" s="27">
        <f>공종별내역서!J482</f>
        <v>0</v>
      </c>
      <c r="J26" s="27">
        <f t="shared" si="2"/>
        <v>0</v>
      </c>
      <c r="K26" s="27">
        <f t="shared" si="4"/>
        <v>2133380</v>
      </c>
      <c r="L26" s="27">
        <f t="shared" si="3"/>
        <v>2133380</v>
      </c>
      <c r="M26" s="25" t="s">
        <v>11</v>
      </c>
      <c r="N26" s="28" t="s">
        <v>148</v>
      </c>
      <c r="O26" s="28" t="s">
        <v>11</v>
      </c>
      <c r="P26" s="28" t="s">
        <v>108</v>
      </c>
      <c r="Q26" s="28" t="s">
        <v>11</v>
      </c>
      <c r="R26" s="29">
        <v>3</v>
      </c>
      <c r="S26" s="28" t="s">
        <v>11</v>
      </c>
      <c r="T26" s="30">
        <f>L26*1</f>
        <v>2133380</v>
      </c>
    </row>
    <row r="27" spans="1:20" ht="27.95" customHeight="1" x14ac:dyDescent="0.3">
      <c r="A27" s="31"/>
      <c r="B27" s="31"/>
      <c r="C27" s="31"/>
      <c r="D27" s="31"/>
      <c r="E27" s="32"/>
      <c r="F27" s="32"/>
      <c r="G27" s="32"/>
      <c r="H27" s="32"/>
      <c r="I27" s="32"/>
      <c r="J27" s="32"/>
      <c r="K27" s="32"/>
      <c r="L27" s="32"/>
      <c r="M27" s="31"/>
      <c r="T27" s="33"/>
    </row>
    <row r="28" spans="1:20" ht="27.95" customHeight="1" x14ac:dyDescent="0.3">
      <c r="A28" s="31"/>
      <c r="B28" s="31"/>
      <c r="C28" s="31"/>
      <c r="D28" s="31"/>
      <c r="E28" s="32"/>
      <c r="F28" s="32"/>
      <c r="G28" s="32"/>
      <c r="H28" s="32"/>
      <c r="I28" s="32"/>
      <c r="J28" s="32"/>
      <c r="K28" s="32"/>
      <c r="L28" s="32"/>
      <c r="M28" s="31"/>
      <c r="T28" s="33"/>
    </row>
    <row r="29" spans="1:20" ht="27.95" customHeight="1" x14ac:dyDescent="0.3">
      <c r="A29" s="31"/>
      <c r="B29" s="31"/>
      <c r="C29" s="31"/>
      <c r="D29" s="31"/>
      <c r="E29" s="32"/>
      <c r="F29" s="32"/>
      <c r="G29" s="32"/>
      <c r="H29" s="32"/>
      <c r="I29" s="32"/>
      <c r="J29" s="32"/>
      <c r="K29" s="32"/>
      <c r="L29" s="32"/>
      <c r="M29" s="31"/>
      <c r="T29" s="33"/>
    </row>
    <row r="30" spans="1:20" ht="27.95" customHeight="1" x14ac:dyDescent="0.3">
      <c r="A30" s="10" t="s">
        <v>149</v>
      </c>
      <c r="B30" s="31"/>
      <c r="C30" s="31"/>
      <c r="D30" s="31"/>
      <c r="E30" s="32"/>
      <c r="F30" s="32">
        <f>F5</f>
        <v>257960858</v>
      </c>
      <c r="G30" s="32"/>
      <c r="H30" s="32">
        <f>H5</f>
        <v>202083278</v>
      </c>
      <c r="I30" s="32"/>
      <c r="J30" s="32">
        <f>J5</f>
        <v>8744770</v>
      </c>
      <c r="K30" s="32"/>
      <c r="L30" s="32">
        <f>L5</f>
        <v>468788906</v>
      </c>
      <c r="M30" s="31"/>
      <c r="T30" s="33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A3:A4"/>
    <mergeCell ref="B3:B4"/>
    <mergeCell ref="C3:C4"/>
    <mergeCell ref="D3:D4"/>
    <mergeCell ref="E3:F3"/>
    <mergeCell ref="G3:H3"/>
  </mergeCells>
  <phoneticPr fontId="2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82"/>
  <sheetViews>
    <sheetView view="pageBreakPreview" topLeftCell="A22" zoomScale="85" zoomScaleNormal="100" zoomScaleSheetLayoutView="85" workbookViewId="0">
      <selection activeCell="M482" sqref="A4:M48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style="34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5" t="s">
        <v>150</v>
      </c>
      <c r="B1" s="36"/>
      <c r="C1" s="36"/>
      <c r="D1" s="36"/>
      <c r="E1" s="37"/>
      <c r="F1" s="37"/>
      <c r="G1" s="37"/>
      <c r="H1" s="37"/>
      <c r="I1" s="37"/>
      <c r="J1" s="37"/>
      <c r="K1" s="37"/>
      <c r="L1" s="37"/>
      <c r="M1" s="38"/>
    </row>
    <row r="2" spans="1:48" ht="30" customHeight="1" x14ac:dyDescent="0.3">
      <c r="A2" s="39" t="s">
        <v>87</v>
      </c>
      <c r="B2" s="39" t="s">
        <v>88</v>
      </c>
      <c r="C2" s="39" t="s">
        <v>89</v>
      </c>
      <c r="D2" s="39" t="s">
        <v>90</v>
      </c>
      <c r="E2" s="40" t="s">
        <v>91</v>
      </c>
      <c r="F2" s="40"/>
      <c r="G2" s="40" t="s">
        <v>92</v>
      </c>
      <c r="H2" s="40"/>
      <c r="I2" s="40" t="s">
        <v>93</v>
      </c>
      <c r="J2" s="40"/>
      <c r="K2" s="40" t="s">
        <v>94</v>
      </c>
      <c r="L2" s="40"/>
      <c r="M2" s="39" t="s">
        <v>95</v>
      </c>
      <c r="N2" s="41" t="s">
        <v>151</v>
      </c>
      <c r="O2" s="41" t="s">
        <v>97</v>
      </c>
      <c r="P2" s="41" t="s">
        <v>152</v>
      </c>
      <c r="Q2" s="41" t="s">
        <v>96</v>
      </c>
      <c r="R2" s="41" t="s">
        <v>153</v>
      </c>
      <c r="S2" s="41" t="s">
        <v>154</v>
      </c>
      <c r="T2" s="41" t="s">
        <v>155</v>
      </c>
      <c r="U2" s="41" t="s">
        <v>156</v>
      </c>
      <c r="V2" s="41" t="s">
        <v>157</v>
      </c>
      <c r="W2" s="41" t="s">
        <v>158</v>
      </c>
      <c r="X2" s="41" t="s">
        <v>159</v>
      </c>
      <c r="Y2" s="41" t="s">
        <v>160</v>
      </c>
      <c r="Z2" s="41" t="s">
        <v>161</v>
      </c>
      <c r="AA2" s="41" t="s">
        <v>162</v>
      </c>
      <c r="AB2" s="41" t="s">
        <v>163</v>
      </c>
      <c r="AC2" s="41" t="s">
        <v>164</v>
      </c>
      <c r="AD2" s="41" t="s">
        <v>165</v>
      </c>
      <c r="AE2" s="41" t="s">
        <v>166</v>
      </c>
      <c r="AF2" s="41" t="s">
        <v>167</v>
      </c>
      <c r="AG2" s="41" t="s">
        <v>168</v>
      </c>
      <c r="AH2" s="41" t="s">
        <v>169</v>
      </c>
      <c r="AI2" s="41" t="s">
        <v>170</v>
      </c>
      <c r="AJ2" s="41" t="s">
        <v>171</v>
      </c>
      <c r="AK2" s="41" t="s">
        <v>172</v>
      </c>
      <c r="AL2" s="41" t="s">
        <v>173</v>
      </c>
      <c r="AM2" s="41" t="s">
        <v>174</v>
      </c>
      <c r="AN2" s="41" t="s">
        <v>175</v>
      </c>
      <c r="AO2" s="41" t="s">
        <v>176</v>
      </c>
      <c r="AP2" s="41" t="s">
        <v>177</v>
      </c>
      <c r="AQ2" s="41" t="s">
        <v>178</v>
      </c>
      <c r="AR2" s="41" t="s">
        <v>179</v>
      </c>
      <c r="AS2" s="41" t="s">
        <v>99</v>
      </c>
      <c r="AT2" s="41" t="s">
        <v>100</v>
      </c>
      <c r="AU2" s="41" t="s">
        <v>180</v>
      </c>
      <c r="AV2" s="41" t="s">
        <v>181</v>
      </c>
    </row>
    <row r="3" spans="1:48" ht="30" customHeight="1" x14ac:dyDescent="0.3">
      <c r="A3" s="39"/>
      <c r="B3" s="39"/>
      <c r="C3" s="39"/>
      <c r="D3" s="39"/>
      <c r="E3" s="42" t="s">
        <v>103</v>
      </c>
      <c r="F3" s="42" t="s">
        <v>104</v>
      </c>
      <c r="G3" s="42" t="s">
        <v>103</v>
      </c>
      <c r="H3" s="42" t="s">
        <v>104</v>
      </c>
      <c r="I3" s="42" t="s">
        <v>103</v>
      </c>
      <c r="J3" s="42" t="s">
        <v>104</v>
      </c>
      <c r="K3" s="42" t="s">
        <v>103</v>
      </c>
      <c r="L3" s="42" t="s">
        <v>104</v>
      </c>
      <c r="M3" s="39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</row>
    <row r="4" spans="1:48" ht="30" customHeight="1" x14ac:dyDescent="0.3">
      <c r="A4" s="43" t="s">
        <v>109</v>
      </c>
      <c r="B4" s="43" t="s">
        <v>11</v>
      </c>
      <c r="C4" s="31"/>
      <c r="D4" s="31"/>
      <c r="E4" s="32"/>
      <c r="F4" s="32"/>
      <c r="G4" s="32"/>
      <c r="H4" s="32"/>
      <c r="I4" s="32"/>
      <c r="J4" s="32"/>
      <c r="K4" s="32"/>
      <c r="L4" s="32"/>
      <c r="M4" s="31"/>
      <c r="N4" s="44"/>
      <c r="O4" s="44"/>
      <c r="P4" s="44"/>
      <c r="Q4" s="45" t="s">
        <v>110</v>
      </c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</row>
    <row r="5" spans="1:48" ht="30" customHeight="1" x14ac:dyDescent="0.3">
      <c r="A5" s="43" t="s">
        <v>182</v>
      </c>
      <c r="B5" s="43" t="s">
        <v>183</v>
      </c>
      <c r="C5" s="43" t="s">
        <v>184</v>
      </c>
      <c r="D5" s="31">
        <v>1</v>
      </c>
      <c r="E5" s="32">
        <f>TRUNC([1]일위대가목록!E4,0)</f>
        <v>0</v>
      </c>
      <c r="F5" s="32">
        <f t="shared" ref="F5:F10" si="0">TRUNC(E5*D5, 0)</f>
        <v>0</v>
      </c>
      <c r="G5" s="32">
        <f>TRUNC([1]일위대가목록!F4,0)</f>
        <v>0</v>
      </c>
      <c r="H5" s="32">
        <f t="shared" ref="H5:H10" si="1">TRUNC(G5*D5, 0)</f>
        <v>0</v>
      </c>
      <c r="I5" s="32">
        <f>TRUNC([1]일위대가목록!G4,0)</f>
        <v>1018210</v>
      </c>
      <c r="J5" s="32">
        <f t="shared" ref="J5:J10" si="2">TRUNC(I5*D5, 0)</f>
        <v>1018210</v>
      </c>
      <c r="K5" s="32">
        <f t="shared" ref="K5:L10" si="3">TRUNC(E5+G5+I5, 0)</f>
        <v>1018210</v>
      </c>
      <c r="L5" s="32">
        <f t="shared" si="3"/>
        <v>1018210</v>
      </c>
      <c r="M5" s="43" t="s">
        <v>11</v>
      </c>
      <c r="N5" s="45" t="s">
        <v>185</v>
      </c>
      <c r="O5" s="45" t="s">
        <v>11</v>
      </c>
      <c r="P5" s="45" t="s">
        <v>11</v>
      </c>
      <c r="Q5" s="45" t="s">
        <v>110</v>
      </c>
      <c r="R5" s="45" t="s">
        <v>186</v>
      </c>
      <c r="S5" s="45" t="s">
        <v>187</v>
      </c>
      <c r="T5" s="45" t="s">
        <v>187</v>
      </c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5" t="s">
        <v>11</v>
      </c>
      <c r="AS5" s="45" t="s">
        <v>11</v>
      </c>
      <c r="AT5" s="44"/>
      <c r="AU5" s="45" t="s">
        <v>188</v>
      </c>
      <c r="AV5" s="44">
        <v>150</v>
      </c>
    </row>
    <row r="6" spans="1:48" ht="30" customHeight="1" x14ac:dyDescent="0.3">
      <c r="A6" s="43" t="s">
        <v>189</v>
      </c>
      <c r="B6" s="43" t="s">
        <v>190</v>
      </c>
      <c r="C6" s="43" t="s">
        <v>191</v>
      </c>
      <c r="D6" s="31">
        <v>59</v>
      </c>
      <c r="E6" s="32">
        <f>TRUNC([1]일위대가목록!E5,0)</f>
        <v>0</v>
      </c>
      <c r="F6" s="32">
        <f t="shared" si="0"/>
        <v>0</v>
      </c>
      <c r="G6" s="32">
        <f>TRUNC([1]일위대가목록!F5,0)</f>
        <v>0</v>
      </c>
      <c r="H6" s="32">
        <f t="shared" si="1"/>
        <v>0</v>
      </c>
      <c r="I6" s="32">
        <f>TRUNC([1]일위대가목록!G5,0)</f>
        <v>47945</v>
      </c>
      <c r="J6" s="32">
        <f t="shared" si="2"/>
        <v>2828755</v>
      </c>
      <c r="K6" s="32">
        <f t="shared" si="3"/>
        <v>47945</v>
      </c>
      <c r="L6" s="32">
        <f t="shared" si="3"/>
        <v>2828755</v>
      </c>
      <c r="M6" s="43" t="s">
        <v>11</v>
      </c>
      <c r="N6" s="45" t="s">
        <v>192</v>
      </c>
      <c r="O6" s="45" t="s">
        <v>11</v>
      </c>
      <c r="P6" s="45" t="s">
        <v>11</v>
      </c>
      <c r="Q6" s="45" t="s">
        <v>110</v>
      </c>
      <c r="R6" s="45" t="s">
        <v>186</v>
      </c>
      <c r="S6" s="45" t="s">
        <v>187</v>
      </c>
      <c r="T6" s="45" t="s">
        <v>187</v>
      </c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5" t="s">
        <v>11</v>
      </c>
      <c r="AS6" s="45" t="s">
        <v>11</v>
      </c>
      <c r="AT6" s="44"/>
      <c r="AU6" s="45" t="s">
        <v>193</v>
      </c>
      <c r="AV6" s="44">
        <v>196</v>
      </c>
    </row>
    <row r="7" spans="1:48" ht="30" customHeight="1" x14ac:dyDescent="0.3">
      <c r="A7" s="43" t="s">
        <v>194</v>
      </c>
      <c r="B7" s="43" t="s">
        <v>195</v>
      </c>
      <c r="C7" s="43" t="s">
        <v>196</v>
      </c>
      <c r="D7" s="31">
        <v>2</v>
      </c>
      <c r="E7" s="32">
        <f>TRUNC([1]일위대가목록!E6,0)</f>
        <v>19557</v>
      </c>
      <c r="F7" s="32">
        <f t="shared" si="0"/>
        <v>39114</v>
      </c>
      <c r="G7" s="32">
        <f>TRUNC([1]일위대가목록!F6,0)</f>
        <v>95287</v>
      </c>
      <c r="H7" s="32">
        <f t="shared" si="1"/>
        <v>190574</v>
      </c>
      <c r="I7" s="32">
        <f>TRUNC([1]일위대가목록!G6,0)</f>
        <v>0</v>
      </c>
      <c r="J7" s="32">
        <f t="shared" si="2"/>
        <v>0</v>
      </c>
      <c r="K7" s="32">
        <f t="shared" si="3"/>
        <v>114844</v>
      </c>
      <c r="L7" s="32">
        <f t="shared" si="3"/>
        <v>229688</v>
      </c>
      <c r="M7" s="43" t="s">
        <v>11</v>
      </c>
      <c r="N7" s="45" t="s">
        <v>197</v>
      </c>
      <c r="O7" s="45" t="s">
        <v>11</v>
      </c>
      <c r="P7" s="45" t="s">
        <v>11</v>
      </c>
      <c r="Q7" s="45" t="s">
        <v>110</v>
      </c>
      <c r="R7" s="45" t="s">
        <v>186</v>
      </c>
      <c r="S7" s="45" t="s">
        <v>187</v>
      </c>
      <c r="T7" s="45" t="s">
        <v>187</v>
      </c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5" t="s">
        <v>11</v>
      </c>
      <c r="AS7" s="45" t="s">
        <v>11</v>
      </c>
      <c r="AT7" s="44"/>
      <c r="AU7" s="45" t="s">
        <v>198</v>
      </c>
      <c r="AV7" s="44">
        <v>4</v>
      </c>
    </row>
    <row r="8" spans="1:48" ht="30" customHeight="1" x14ac:dyDescent="0.3">
      <c r="A8" s="43" t="s">
        <v>194</v>
      </c>
      <c r="B8" s="43" t="s">
        <v>199</v>
      </c>
      <c r="C8" s="43" t="s">
        <v>196</v>
      </c>
      <c r="D8" s="31">
        <v>2</v>
      </c>
      <c r="E8" s="32">
        <f>TRUNC([1]일위대가목록!E7,0)</f>
        <v>32374</v>
      </c>
      <c r="F8" s="32">
        <f t="shared" si="0"/>
        <v>64748</v>
      </c>
      <c r="G8" s="32">
        <f>TRUNC([1]일위대가목록!F7,0)</f>
        <v>158067</v>
      </c>
      <c r="H8" s="32">
        <f t="shared" si="1"/>
        <v>316134</v>
      </c>
      <c r="I8" s="32">
        <f>TRUNC([1]일위대가목록!G7,0)</f>
        <v>0</v>
      </c>
      <c r="J8" s="32">
        <f t="shared" si="2"/>
        <v>0</v>
      </c>
      <c r="K8" s="32">
        <f t="shared" si="3"/>
        <v>190441</v>
      </c>
      <c r="L8" s="32">
        <f t="shared" si="3"/>
        <v>380882</v>
      </c>
      <c r="M8" s="43" t="s">
        <v>11</v>
      </c>
      <c r="N8" s="45" t="s">
        <v>200</v>
      </c>
      <c r="O8" s="45" t="s">
        <v>11</v>
      </c>
      <c r="P8" s="45" t="s">
        <v>11</v>
      </c>
      <c r="Q8" s="45" t="s">
        <v>110</v>
      </c>
      <c r="R8" s="45" t="s">
        <v>186</v>
      </c>
      <c r="S8" s="45" t="s">
        <v>187</v>
      </c>
      <c r="T8" s="45" t="s">
        <v>187</v>
      </c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5" t="s">
        <v>11</v>
      </c>
      <c r="AS8" s="45" t="s">
        <v>11</v>
      </c>
      <c r="AT8" s="44"/>
      <c r="AU8" s="45" t="s">
        <v>201</v>
      </c>
      <c r="AV8" s="44">
        <v>5</v>
      </c>
    </row>
    <row r="9" spans="1:48" ht="30" customHeight="1" x14ac:dyDescent="0.3">
      <c r="A9" s="43" t="s">
        <v>202</v>
      </c>
      <c r="B9" s="43" t="s">
        <v>203</v>
      </c>
      <c r="C9" s="43" t="s">
        <v>204</v>
      </c>
      <c r="D9" s="31">
        <v>200</v>
      </c>
      <c r="E9" s="32">
        <f>TRUNC([1]일위대가목록!E8,0)</f>
        <v>0</v>
      </c>
      <c r="F9" s="32">
        <f t="shared" si="0"/>
        <v>0</v>
      </c>
      <c r="G9" s="32">
        <f>TRUNC([1]일위대가목록!F8,0)</f>
        <v>13470</v>
      </c>
      <c r="H9" s="32">
        <f t="shared" si="1"/>
        <v>2694000</v>
      </c>
      <c r="I9" s="32">
        <f>TRUNC([1]일위대가목록!G8,0)</f>
        <v>0</v>
      </c>
      <c r="J9" s="32">
        <f t="shared" si="2"/>
        <v>0</v>
      </c>
      <c r="K9" s="32">
        <f t="shared" si="3"/>
        <v>13470</v>
      </c>
      <c r="L9" s="32">
        <f t="shared" si="3"/>
        <v>2694000</v>
      </c>
      <c r="M9" s="43" t="s">
        <v>11</v>
      </c>
      <c r="N9" s="45" t="s">
        <v>205</v>
      </c>
      <c r="O9" s="45" t="s">
        <v>11</v>
      </c>
      <c r="P9" s="45" t="s">
        <v>11</v>
      </c>
      <c r="Q9" s="45" t="s">
        <v>110</v>
      </c>
      <c r="R9" s="45" t="s">
        <v>186</v>
      </c>
      <c r="S9" s="45" t="s">
        <v>187</v>
      </c>
      <c r="T9" s="45" t="s">
        <v>187</v>
      </c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5" t="s">
        <v>11</v>
      </c>
      <c r="AS9" s="45" t="s">
        <v>11</v>
      </c>
      <c r="AT9" s="44"/>
      <c r="AU9" s="45" t="s">
        <v>206</v>
      </c>
      <c r="AV9" s="44">
        <v>6</v>
      </c>
    </row>
    <row r="10" spans="1:48" ht="30" customHeight="1" x14ac:dyDescent="0.3">
      <c r="A10" s="43" t="s">
        <v>207</v>
      </c>
      <c r="B10" s="43" t="s">
        <v>208</v>
      </c>
      <c r="C10" s="43" t="s">
        <v>209</v>
      </c>
      <c r="D10" s="31">
        <v>5</v>
      </c>
      <c r="E10" s="32">
        <f>TRUNC([1]일위대가목록!E9,0)</f>
        <v>43174</v>
      </c>
      <c r="F10" s="32">
        <f t="shared" si="0"/>
        <v>215870</v>
      </c>
      <c r="G10" s="32">
        <f>TRUNC([1]일위대가목록!F9,0)</f>
        <v>431745</v>
      </c>
      <c r="H10" s="32">
        <f t="shared" si="1"/>
        <v>2158725</v>
      </c>
      <c r="I10" s="32">
        <f>TRUNC([1]일위대가목록!G9,0)</f>
        <v>0</v>
      </c>
      <c r="J10" s="32">
        <f t="shared" si="2"/>
        <v>0</v>
      </c>
      <c r="K10" s="32">
        <f t="shared" si="3"/>
        <v>474919</v>
      </c>
      <c r="L10" s="32">
        <f t="shared" si="3"/>
        <v>2374595</v>
      </c>
      <c r="M10" s="43" t="s">
        <v>11</v>
      </c>
      <c r="N10" s="45" t="s">
        <v>210</v>
      </c>
      <c r="O10" s="45" t="s">
        <v>11</v>
      </c>
      <c r="P10" s="45" t="s">
        <v>11</v>
      </c>
      <c r="Q10" s="45" t="s">
        <v>110</v>
      </c>
      <c r="R10" s="45" t="s">
        <v>186</v>
      </c>
      <c r="S10" s="45" t="s">
        <v>187</v>
      </c>
      <c r="T10" s="45" t="s">
        <v>187</v>
      </c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5" t="s">
        <v>11</v>
      </c>
      <c r="AS10" s="45" t="s">
        <v>11</v>
      </c>
      <c r="AT10" s="44"/>
      <c r="AU10" s="45" t="s">
        <v>211</v>
      </c>
      <c r="AV10" s="44">
        <v>197</v>
      </c>
    </row>
    <row r="11" spans="1:48" ht="30" customHeight="1" x14ac:dyDescent="0.3">
      <c r="A11" s="31"/>
      <c r="B11" s="31"/>
      <c r="C11" s="31"/>
      <c r="D11" s="31"/>
      <c r="E11" s="32"/>
      <c r="F11" s="32"/>
      <c r="G11" s="32"/>
      <c r="H11" s="32"/>
      <c r="I11" s="32"/>
      <c r="J11" s="32"/>
      <c r="K11" s="32"/>
      <c r="L11" s="32"/>
      <c r="M11" s="31"/>
      <c r="Q11" s="7" t="s">
        <v>110</v>
      </c>
    </row>
    <row r="12" spans="1:48" ht="30" customHeight="1" x14ac:dyDescent="0.3">
      <c r="A12" s="31"/>
      <c r="B12" s="31"/>
      <c r="C12" s="31"/>
      <c r="D12" s="31"/>
      <c r="E12" s="32"/>
      <c r="F12" s="32"/>
      <c r="G12" s="32"/>
      <c r="H12" s="32"/>
      <c r="I12" s="32"/>
      <c r="J12" s="32"/>
      <c r="K12" s="32"/>
      <c r="L12" s="32"/>
      <c r="M12" s="31"/>
      <c r="Q12" s="7" t="s">
        <v>110</v>
      </c>
    </row>
    <row r="13" spans="1:48" ht="30" customHeight="1" x14ac:dyDescent="0.3">
      <c r="A13" s="31"/>
      <c r="B13" s="31"/>
      <c r="C13" s="31"/>
      <c r="D13" s="31"/>
      <c r="E13" s="32"/>
      <c r="F13" s="32"/>
      <c r="G13" s="32"/>
      <c r="H13" s="32"/>
      <c r="I13" s="32"/>
      <c r="J13" s="32"/>
      <c r="K13" s="32"/>
      <c r="L13" s="32"/>
      <c r="M13" s="31"/>
      <c r="Q13" s="7" t="s">
        <v>110</v>
      </c>
    </row>
    <row r="14" spans="1:48" ht="30" customHeight="1" x14ac:dyDescent="0.3">
      <c r="A14" s="31"/>
      <c r="B14" s="31"/>
      <c r="C14" s="31"/>
      <c r="D14" s="31"/>
      <c r="E14" s="32"/>
      <c r="F14" s="32"/>
      <c r="G14" s="32"/>
      <c r="H14" s="32"/>
      <c r="I14" s="32"/>
      <c r="J14" s="32"/>
      <c r="K14" s="32"/>
      <c r="L14" s="32"/>
      <c r="M14" s="31"/>
      <c r="Q14" s="7" t="s">
        <v>110</v>
      </c>
    </row>
    <row r="15" spans="1:48" ht="30" customHeight="1" x14ac:dyDescent="0.3">
      <c r="A15" s="31"/>
      <c r="B15" s="31"/>
      <c r="C15" s="31"/>
      <c r="D15" s="31"/>
      <c r="E15" s="32"/>
      <c r="F15" s="32"/>
      <c r="G15" s="32"/>
      <c r="H15" s="32"/>
      <c r="I15" s="32"/>
      <c r="J15" s="32"/>
      <c r="K15" s="32"/>
      <c r="L15" s="32"/>
      <c r="M15" s="31"/>
      <c r="Q15" s="7" t="s">
        <v>110</v>
      </c>
    </row>
    <row r="16" spans="1:48" ht="30" customHeight="1" x14ac:dyDescent="0.3">
      <c r="A16" s="31"/>
      <c r="B16" s="31"/>
      <c r="C16" s="31"/>
      <c r="D16" s="31"/>
      <c r="E16" s="32"/>
      <c r="F16" s="32"/>
      <c r="G16" s="32"/>
      <c r="H16" s="32"/>
      <c r="I16" s="32"/>
      <c r="J16" s="32"/>
      <c r="K16" s="32"/>
      <c r="L16" s="32"/>
      <c r="M16" s="31"/>
      <c r="Q16" s="7" t="s">
        <v>110</v>
      </c>
    </row>
    <row r="17" spans="1:48" ht="30" customHeight="1" x14ac:dyDescent="0.3">
      <c r="A17" s="31"/>
      <c r="B17" s="31"/>
      <c r="C17" s="31"/>
      <c r="D17" s="31"/>
      <c r="E17" s="32"/>
      <c r="F17" s="32"/>
      <c r="G17" s="32"/>
      <c r="H17" s="32"/>
      <c r="I17" s="32"/>
      <c r="J17" s="32"/>
      <c r="K17" s="32"/>
      <c r="L17" s="32"/>
      <c r="M17" s="31"/>
      <c r="Q17" s="7" t="s">
        <v>110</v>
      </c>
    </row>
    <row r="18" spans="1:48" ht="30" customHeight="1" x14ac:dyDescent="0.3">
      <c r="A18" s="31"/>
      <c r="B18" s="31"/>
      <c r="C18" s="31"/>
      <c r="D18" s="31"/>
      <c r="E18" s="32"/>
      <c r="F18" s="32"/>
      <c r="G18" s="32"/>
      <c r="H18" s="32"/>
      <c r="I18" s="32"/>
      <c r="J18" s="32"/>
      <c r="K18" s="32"/>
      <c r="L18" s="32"/>
      <c r="M18" s="31"/>
      <c r="Q18" s="7" t="s">
        <v>110</v>
      </c>
    </row>
    <row r="19" spans="1:48" ht="30" customHeight="1" x14ac:dyDescent="0.3">
      <c r="A19" s="31"/>
      <c r="B19" s="31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1"/>
      <c r="Q19" s="7" t="s">
        <v>110</v>
      </c>
    </row>
    <row r="20" spans="1:48" ht="30" customHeight="1" x14ac:dyDescent="0.3">
      <c r="A20" s="31"/>
      <c r="B20" s="31"/>
      <c r="C20" s="31"/>
      <c r="D20" s="31"/>
      <c r="E20" s="32"/>
      <c r="F20" s="32"/>
      <c r="G20" s="32"/>
      <c r="H20" s="32"/>
      <c r="I20" s="32"/>
      <c r="J20" s="32"/>
      <c r="K20" s="32"/>
      <c r="L20" s="32"/>
      <c r="M20" s="31"/>
      <c r="Q20" s="7" t="s">
        <v>110</v>
      </c>
    </row>
    <row r="21" spans="1:48" ht="30" customHeight="1" x14ac:dyDescent="0.3">
      <c r="A21" s="31"/>
      <c r="B21" s="31"/>
      <c r="C21" s="31"/>
      <c r="D21" s="31"/>
      <c r="E21" s="32"/>
      <c r="F21" s="32"/>
      <c r="G21" s="32"/>
      <c r="H21" s="32"/>
      <c r="I21" s="32"/>
      <c r="J21" s="32"/>
      <c r="K21" s="32"/>
      <c r="L21" s="32"/>
      <c r="M21" s="31"/>
      <c r="Q21" s="7" t="s">
        <v>110</v>
      </c>
    </row>
    <row r="22" spans="1:48" ht="30" customHeight="1" x14ac:dyDescent="0.3">
      <c r="A22" s="31"/>
      <c r="B22" s="31"/>
      <c r="C22" s="31"/>
      <c r="D22" s="31"/>
      <c r="E22" s="32"/>
      <c r="F22" s="32"/>
      <c r="G22" s="32"/>
      <c r="H22" s="32"/>
      <c r="I22" s="32"/>
      <c r="J22" s="32"/>
      <c r="K22" s="32"/>
      <c r="L22" s="32"/>
      <c r="M22" s="31"/>
      <c r="Q22" s="7" t="s">
        <v>110</v>
      </c>
    </row>
    <row r="23" spans="1:48" ht="30" customHeight="1" x14ac:dyDescent="0.3">
      <c r="A23" s="31"/>
      <c r="B23" s="31"/>
      <c r="C23" s="31"/>
      <c r="D23" s="31"/>
      <c r="E23" s="32"/>
      <c r="F23" s="32"/>
      <c r="G23" s="32"/>
      <c r="H23" s="32"/>
      <c r="I23" s="32"/>
      <c r="J23" s="32"/>
      <c r="K23" s="32"/>
      <c r="L23" s="32"/>
      <c r="M23" s="31"/>
      <c r="Q23" s="7" t="s">
        <v>110</v>
      </c>
    </row>
    <row r="24" spans="1:48" ht="30" customHeight="1" x14ac:dyDescent="0.3">
      <c r="A24" s="31"/>
      <c r="B24" s="31"/>
      <c r="C24" s="31"/>
      <c r="D24" s="31"/>
      <c r="E24" s="32"/>
      <c r="F24" s="32"/>
      <c r="G24" s="32"/>
      <c r="H24" s="32"/>
      <c r="I24" s="32"/>
      <c r="J24" s="32"/>
      <c r="K24" s="32"/>
      <c r="L24" s="32"/>
      <c r="M24" s="31"/>
      <c r="Q24" s="7" t="s">
        <v>110</v>
      </c>
    </row>
    <row r="25" spans="1:48" ht="30" customHeight="1" x14ac:dyDescent="0.3">
      <c r="A25" s="31"/>
      <c r="B25" s="31"/>
      <c r="C25" s="31"/>
      <c r="D25" s="31"/>
      <c r="E25" s="32"/>
      <c r="F25" s="32"/>
      <c r="G25" s="32"/>
      <c r="H25" s="32"/>
      <c r="I25" s="32"/>
      <c r="J25" s="32"/>
      <c r="K25" s="32"/>
      <c r="L25" s="32"/>
      <c r="M25" s="31"/>
      <c r="Q25" s="7" t="s">
        <v>110</v>
      </c>
    </row>
    <row r="26" spans="1:48" ht="30" customHeight="1" x14ac:dyDescent="0.3">
      <c r="A26" s="31"/>
      <c r="B26" s="31"/>
      <c r="C26" s="31"/>
      <c r="D26" s="31"/>
      <c r="E26" s="32"/>
      <c r="F26" s="32"/>
      <c r="G26" s="32"/>
      <c r="H26" s="32"/>
      <c r="I26" s="32"/>
      <c r="J26" s="32"/>
      <c r="K26" s="32"/>
      <c r="L26" s="32"/>
      <c r="M26" s="31"/>
      <c r="Q26" s="7" t="s">
        <v>110</v>
      </c>
    </row>
    <row r="27" spans="1:48" ht="30" customHeight="1" x14ac:dyDescent="0.3">
      <c r="A27" s="43" t="s">
        <v>149</v>
      </c>
      <c r="B27" s="31"/>
      <c r="C27" s="31"/>
      <c r="D27" s="31"/>
      <c r="E27" s="32"/>
      <c r="F27" s="32">
        <f>SUMIF(Q5:Q26,"010101",F5:F26)</f>
        <v>319732</v>
      </c>
      <c r="G27" s="32"/>
      <c r="H27" s="32">
        <f>SUMIF(Q5:Q26,"010101",H5:H26)</f>
        <v>5359433</v>
      </c>
      <c r="I27" s="32"/>
      <c r="J27" s="32">
        <f>SUMIF(Q5:Q26,"010101",J5:J26)</f>
        <v>3846965</v>
      </c>
      <c r="K27" s="32"/>
      <c r="L27" s="32">
        <f>SUMIF(Q5:Q26,"010101",L5:L26)</f>
        <v>9526130</v>
      </c>
      <c r="M27" s="31"/>
      <c r="N27" t="s">
        <v>212</v>
      </c>
    </row>
    <row r="28" spans="1:48" ht="30" customHeight="1" x14ac:dyDescent="0.3">
      <c r="A28" s="43" t="s">
        <v>111</v>
      </c>
      <c r="B28" s="43" t="s">
        <v>11</v>
      </c>
      <c r="C28" s="31"/>
      <c r="D28" s="31"/>
      <c r="E28" s="32"/>
      <c r="F28" s="32"/>
      <c r="G28" s="32"/>
      <c r="H28" s="32"/>
      <c r="I28" s="32"/>
      <c r="J28" s="32"/>
      <c r="K28" s="32"/>
      <c r="L28" s="32"/>
      <c r="M28" s="31"/>
      <c r="N28" s="44"/>
      <c r="O28" s="44"/>
      <c r="P28" s="44"/>
      <c r="Q28" s="45" t="s">
        <v>112</v>
      </c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</row>
    <row r="29" spans="1:48" ht="30" customHeight="1" x14ac:dyDescent="0.3">
      <c r="A29" s="43" t="s">
        <v>213</v>
      </c>
      <c r="B29" s="43" t="s">
        <v>214</v>
      </c>
      <c r="C29" s="43" t="s">
        <v>204</v>
      </c>
      <c r="D29" s="31">
        <v>203</v>
      </c>
      <c r="E29" s="32">
        <f>TRUNC([1]일위대가목록!E10,0)</f>
        <v>10368</v>
      </c>
      <c r="F29" s="32">
        <f t="shared" ref="F29:F35" si="4">TRUNC(E29*D29, 0)</f>
        <v>2104704</v>
      </c>
      <c r="G29" s="32">
        <f>TRUNC([1]일위대가목록!F10,0)</f>
        <v>6041</v>
      </c>
      <c r="H29" s="32">
        <f t="shared" ref="H29:H35" si="5">TRUNC(G29*D29, 0)</f>
        <v>1226323</v>
      </c>
      <c r="I29" s="32">
        <f>TRUNC([1]일위대가목록!G10,0)</f>
        <v>93</v>
      </c>
      <c r="J29" s="32">
        <f t="shared" ref="J29:J35" si="6">TRUNC(I29*D29, 0)</f>
        <v>18879</v>
      </c>
      <c r="K29" s="32">
        <f t="shared" ref="K29:L35" si="7">TRUNC(E29+G29+I29, 0)</f>
        <v>16502</v>
      </c>
      <c r="L29" s="32">
        <f t="shared" si="7"/>
        <v>3349906</v>
      </c>
      <c r="M29" s="43" t="s">
        <v>11</v>
      </c>
      <c r="N29" s="45" t="s">
        <v>215</v>
      </c>
      <c r="O29" s="45" t="s">
        <v>11</v>
      </c>
      <c r="P29" s="45" t="s">
        <v>11</v>
      </c>
      <c r="Q29" s="45" t="s">
        <v>112</v>
      </c>
      <c r="R29" s="45" t="s">
        <v>186</v>
      </c>
      <c r="S29" s="45" t="s">
        <v>187</v>
      </c>
      <c r="T29" s="45" t="s">
        <v>187</v>
      </c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5" t="s">
        <v>11</v>
      </c>
      <c r="AS29" s="45" t="s">
        <v>11</v>
      </c>
      <c r="AT29" s="44"/>
      <c r="AU29" s="45" t="s">
        <v>216</v>
      </c>
      <c r="AV29" s="44">
        <v>15</v>
      </c>
    </row>
    <row r="30" spans="1:48" ht="30" customHeight="1" x14ac:dyDescent="0.3">
      <c r="A30" s="43" t="s">
        <v>213</v>
      </c>
      <c r="B30" s="43" t="s">
        <v>217</v>
      </c>
      <c r="C30" s="43" t="s">
        <v>204</v>
      </c>
      <c r="D30" s="31">
        <v>11</v>
      </c>
      <c r="E30" s="32">
        <f>TRUNC([1]일위대가목록!E11,0)</f>
        <v>14297</v>
      </c>
      <c r="F30" s="32">
        <f t="shared" si="4"/>
        <v>157267</v>
      </c>
      <c r="G30" s="32">
        <f>TRUNC([1]일위대가목록!F11,0)</f>
        <v>8376</v>
      </c>
      <c r="H30" s="32">
        <f t="shared" si="5"/>
        <v>92136</v>
      </c>
      <c r="I30" s="32">
        <f>TRUNC([1]일위대가목록!G11,0)</f>
        <v>140</v>
      </c>
      <c r="J30" s="32">
        <f t="shared" si="6"/>
        <v>1540</v>
      </c>
      <c r="K30" s="32">
        <f t="shared" si="7"/>
        <v>22813</v>
      </c>
      <c r="L30" s="32">
        <f t="shared" si="7"/>
        <v>250943</v>
      </c>
      <c r="M30" s="43" t="s">
        <v>11</v>
      </c>
      <c r="N30" s="45" t="s">
        <v>218</v>
      </c>
      <c r="O30" s="45" t="s">
        <v>11</v>
      </c>
      <c r="P30" s="45" t="s">
        <v>11</v>
      </c>
      <c r="Q30" s="45" t="s">
        <v>112</v>
      </c>
      <c r="R30" s="45" t="s">
        <v>186</v>
      </c>
      <c r="S30" s="45" t="s">
        <v>187</v>
      </c>
      <c r="T30" s="45" t="s">
        <v>187</v>
      </c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5" t="s">
        <v>11</v>
      </c>
      <c r="AS30" s="45" t="s">
        <v>11</v>
      </c>
      <c r="AT30" s="44"/>
      <c r="AU30" s="45" t="s">
        <v>219</v>
      </c>
      <c r="AV30" s="44">
        <v>16</v>
      </c>
    </row>
    <row r="31" spans="1:48" ht="30" customHeight="1" x14ac:dyDescent="0.3">
      <c r="A31" s="43" t="s">
        <v>213</v>
      </c>
      <c r="B31" s="43" t="s">
        <v>220</v>
      </c>
      <c r="C31" s="43" t="s">
        <v>204</v>
      </c>
      <c r="D31" s="31">
        <v>1</v>
      </c>
      <c r="E31" s="32">
        <f>TRUNC([1]일위대가목록!E12,0)</f>
        <v>22155</v>
      </c>
      <c r="F31" s="32">
        <f t="shared" si="4"/>
        <v>22155</v>
      </c>
      <c r="G31" s="32">
        <f>TRUNC([1]일위대가목록!F12,0)</f>
        <v>13045</v>
      </c>
      <c r="H31" s="32">
        <f t="shared" si="5"/>
        <v>13045</v>
      </c>
      <c r="I31" s="32">
        <f>TRUNC([1]일위대가목록!G12,0)</f>
        <v>233</v>
      </c>
      <c r="J31" s="32">
        <f t="shared" si="6"/>
        <v>233</v>
      </c>
      <c r="K31" s="32">
        <f t="shared" si="7"/>
        <v>35433</v>
      </c>
      <c r="L31" s="32">
        <f t="shared" si="7"/>
        <v>35433</v>
      </c>
      <c r="M31" s="43" t="s">
        <v>11</v>
      </c>
      <c r="N31" s="45" t="s">
        <v>221</v>
      </c>
      <c r="O31" s="45" t="s">
        <v>11</v>
      </c>
      <c r="P31" s="45" t="s">
        <v>11</v>
      </c>
      <c r="Q31" s="45" t="s">
        <v>112</v>
      </c>
      <c r="R31" s="45" t="s">
        <v>186</v>
      </c>
      <c r="S31" s="45" t="s">
        <v>187</v>
      </c>
      <c r="T31" s="45" t="s">
        <v>187</v>
      </c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5" t="s">
        <v>11</v>
      </c>
      <c r="AS31" s="45" t="s">
        <v>11</v>
      </c>
      <c r="AT31" s="44"/>
      <c r="AU31" s="45" t="s">
        <v>222</v>
      </c>
      <c r="AV31" s="44">
        <v>211</v>
      </c>
    </row>
    <row r="32" spans="1:48" ht="30" customHeight="1" x14ac:dyDescent="0.3">
      <c r="A32" s="43" t="s">
        <v>223</v>
      </c>
      <c r="B32" s="43" t="s">
        <v>224</v>
      </c>
      <c r="C32" s="43" t="s">
        <v>204</v>
      </c>
      <c r="D32" s="31">
        <v>49</v>
      </c>
      <c r="E32" s="32">
        <f>TRUNC([1]일위대가목록!E13,0)</f>
        <v>18557</v>
      </c>
      <c r="F32" s="32">
        <f t="shared" si="4"/>
        <v>909293</v>
      </c>
      <c r="G32" s="32">
        <f>TRUNC([1]일위대가목록!F13,0)</f>
        <v>3633</v>
      </c>
      <c r="H32" s="32">
        <f t="shared" si="5"/>
        <v>178017</v>
      </c>
      <c r="I32" s="32">
        <f>TRUNC([1]일위대가목록!G13,0)</f>
        <v>0</v>
      </c>
      <c r="J32" s="32">
        <f t="shared" si="6"/>
        <v>0</v>
      </c>
      <c r="K32" s="32">
        <f t="shared" si="7"/>
        <v>22190</v>
      </c>
      <c r="L32" s="32">
        <f t="shared" si="7"/>
        <v>1087310</v>
      </c>
      <c r="M32" s="43" t="s">
        <v>11</v>
      </c>
      <c r="N32" s="45" t="s">
        <v>225</v>
      </c>
      <c r="O32" s="45" t="s">
        <v>11</v>
      </c>
      <c r="P32" s="45" t="s">
        <v>11</v>
      </c>
      <c r="Q32" s="45" t="s">
        <v>112</v>
      </c>
      <c r="R32" s="45" t="s">
        <v>186</v>
      </c>
      <c r="S32" s="45" t="s">
        <v>187</v>
      </c>
      <c r="T32" s="45" t="s">
        <v>187</v>
      </c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5" t="s">
        <v>11</v>
      </c>
      <c r="AS32" s="45" t="s">
        <v>11</v>
      </c>
      <c r="AT32" s="44"/>
      <c r="AU32" s="45" t="s">
        <v>226</v>
      </c>
      <c r="AV32" s="44">
        <v>8</v>
      </c>
    </row>
    <row r="33" spans="1:48" ht="30" customHeight="1" x14ac:dyDescent="0.3">
      <c r="A33" s="43" t="s">
        <v>223</v>
      </c>
      <c r="B33" s="43" t="s">
        <v>227</v>
      </c>
      <c r="C33" s="43" t="s">
        <v>204</v>
      </c>
      <c r="D33" s="31">
        <v>154</v>
      </c>
      <c r="E33" s="32">
        <f>TRUNC([1]일위대가목록!E14,0)</f>
        <v>16330</v>
      </c>
      <c r="F33" s="32">
        <f t="shared" si="4"/>
        <v>2514820</v>
      </c>
      <c r="G33" s="32">
        <f>TRUNC([1]일위대가목록!F14,0)</f>
        <v>3133</v>
      </c>
      <c r="H33" s="32">
        <f t="shared" si="5"/>
        <v>482482</v>
      </c>
      <c r="I33" s="32">
        <f>TRUNC([1]일위대가목록!G14,0)</f>
        <v>0</v>
      </c>
      <c r="J33" s="32">
        <f t="shared" si="6"/>
        <v>0</v>
      </c>
      <c r="K33" s="32">
        <f t="shared" si="7"/>
        <v>19463</v>
      </c>
      <c r="L33" s="32">
        <f t="shared" si="7"/>
        <v>2997302</v>
      </c>
      <c r="M33" s="43" t="s">
        <v>11</v>
      </c>
      <c r="N33" s="45" t="s">
        <v>228</v>
      </c>
      <c r="O33" s="45" t="s">
        <v>11</v>
      </c>
      <c r="P33" s="45" t="s">
        <v>11</v>
      </c>
      <c r="Q33" s="45" t="s">
        <v>112</v>
      </c>
      <c r="R33" s="45" t="s">
        <v>186</v>
      </c>
      <c r="S33" s="45" t="s">
        <v>187</v>
      </c>
      <c r="T33" s="45" t="s">
        <v>187</v>
      </c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5" t="s">
        <v>11</v>
      </c>
      <c r="AS33" s="45" t="s">
        <v>11</v>
      </c>
      <c r="AT33" s="44"/>
      <c r="AU33" s="45" t="s">
        <v>229</v>
      </c>
      <c r="AV33" s="44">
        <v>9</v>
      </c>
    </row>
    <row r="34" spans="1:48" ht="30" customHeight="1" x14ac:dyDescent="0.3">
      <c r="A34" s="43" t="s">
        <v>230</v>
      </c>
      <c r="B34" s="43" t="s">
        <v>231</v>
      </c>
      <c r="C34" s="43" t="s">
        <v>204</v>
      </c>
      <c r="D34" s="31">
        <v>49</v>
      </c>
      <c r="E34" s="32">
        <f>TRUNC([1]일위대가목록!E15,0)</f>
        <v>9900</v>
      </c>
      <c r="F34" s="32">
        <f t="shared" si="4"/>
        <v>485100</v>
      </c>
      <c r="G34" s="32">
        <f>TRUNC([1]일위대가목록!F15,0)</f>
        <v>2649</v>
      </c>
      <c r="H34" s="32">
        <f t="shared" si="5"/>
        <v>129801</v>
      </c>
      <c r="I34" s="32">
        <f>TRUNC([1]일위대가목록!G15,0)</f>
        <v>0</v>
      </c>
      <c r="J34" s="32">
        <f t="shared" si="6"/>
        <v>0</v>
      </c>
      <c r="K34" s="32">
        <f t="shared" si="7"/>
        <v>12549</v>
      </c>
      <c r="L34" s="32">
        <f t="shared" si="7"/>
        <v>614901</v>
      </c>
      <c r="M34" s="43" t="s">
        <v>11</v>
      </c>
      <c r="N34" s="45" t="s">
        <v>232</v>
      </c>
      <c r="O34" s="45" t="s">
        <v>11</v>
      </c>
      <c r="P34" s="45" t="s">
        <v>11</v>
      </c>
      <c r="Q34" s="45" t="s">
        <v>112</v>
      </c>
      <c r="R34" s="45" t="s">
        <v>186</v>
      </c>
      <c r="S34" s="45" t="s">
        <v>187</v>
      </c>
      <c r="T34" s="45" t="s">
        <v>187</v>
      </c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5" t="s">
        <v>11</v>
      </c>
      <c r="AS34" s="45" t="s">
        <v>11</v>
      </c>
      <c r="AT34" s="44"/>
      <c r="AU34" s="45" t="s">
        <v>233</v>
      </c>
      <c r="AV34" s="44">
        <v>10</v>
      </c>
    </row>
    <row r="35" spans="1:48" ht="30" customHeight="1" x14ac:dyDescent="0.3">
      <c r="A35" s="43" t="s">
        <v>234</v>
      </c>
      <c r="B35" s="43" t="s">
        <v>235</v>
      </c>
      <c r="C35" s="43" t="s">
        <v>204</v>
      </c>
      <c r="D35" s="31">
        <v>203</v>
      </c>
      <c r="E35" s="32">
        <f>TRUNC([1]일위대가목록!E16,0)</f>
        <v>704</v>
      </c>
      <c r="F35" s="32">
        <f t="shared" si="4"/>
        <v>142912</v>
      </c>
      <c r="G35" s="32">
        <f>TRUNC([1]일위대가목록!F16,0)</f>
        <v>1467</v>
      </c>
      <c r="H35" s="32">
        <f t="shared" si="5"/>
        <v>297801</v>
      </c>
      <c r="I35" s="32">
        <f>TRUNC([1]일위대가목록!G16,0)</f>
        <v>0</v>
      </c>
      <c r="J35" s="32">
        <f t="shared" si="6"/>
        <v>0</v>
      </c>
      <c r="K35" s="32">
        <f t="shared" si="7"/>
        <v>2171</v>
      </c>
      <c r="L35" s="32">
        <f t="shared" si="7"/>
        <v>440713</v>
      </c>
      <c r="M35" s="43" t="s">
        <v>11</v>
      </c>
      <c r="N35" s="45" t="s">
        <v>236</v>
      </c>
      <c r="O35" s="45" t="s">
        <v>11</v>
      </c>
      <c r="P35" s="45" t="s">
        <v>11</v>
      </c>
      <c r="Q35" s="45" t="s">
        <v>112</v>
      </c>
      <c r="R35" s="45" t="s">
        <v>186</v>
      </c>
      <c r="S35" s="45" t="s">
        <v>187</v>
      </c>
      <c r="T35" s="45" t="s">
        <v>187</v>
      </c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5" t="s">
        <v>11</v>
      </c>
      <c r="AS35" s="45" t="s">
        <v>11</v>
      </c>
      <c r="AT35" s="44"/>
      <c r="AU35" s="45" t="s">
        <v>237</v>
      </c>
      <c r="AV35" s="44">
        <v>151</v>
      </c>
    </row>
    <row r="36" spans="1:48" ht="30" customHeight="1" x14ac:dyDescent="0.3">
      <c r="A36" s="31"/>
      <c r="B36" s="31"/>
      <c r="C36" s="31"/>
      <c r="D36" s="31"/>
      <c r="E36" s="32"/>
      <c r="F36" s="32"/>
      <c r="G36" s="32"/>
      <c r="H36" s="32"/>
      <c r="I36" s="32"/>
      <c r="J36" s="32"/>
      <c r="K36" s="32"/>
      <c r="L36" s="32"/>
      <c r="M36" s="31"/>
      <c r="Q36" s="7" t="s">
        <v>112</v>
      </c>
    </row>
    <row r="37" spans="1:48" ht="30" customHeight="1" x14ac:dyDescent="0.3">
      <c r="A37" s="31"/>
      <c r="B37" s="31"/>
      <c r="C37" s="31"/>
      <c r="D37" s="31"/>
      <c r="E37" s="32"/>
      <c r="F37" s="32"/>
      <c r="G37" s="32"/>
      <c r="H37" s="32"/>
      <c r="I37" s="32"/>
      <c r="J37" s="32"/>
      <c r="K37" s="32"/>
      <c r="L37" s="32"/>
      <c r="M37" s="31"/>
      <c r="Q37" s="7" t="s">
        <v>112</v>
      </c>
    </row>
    <row r="38" spans="1:48" ht="30" customHeight="1" x14ac:dyDescent="0.3">
      <c r="A38" s="31"/>
      <c r="B38" s="31"/>
      <c r="C38" s="31"/>
      <c r="D38" s="31"/>
      <c r="E38" s="32"/>
      <c r="F38" s="32"/>
      <c r="G38" s="32"/>
      <c r="H38" s="32"/>
      <c r="I38" s="32"/>
      <c r="J38" s="32"/>
      <c r="K38" s="32"/>
      <c r="L38" s="32"/>
      <c r="M38" s="31"/>
      <c r="Q38" s="7" t="s">
        <v>112</v>
      </c>
    </row>
    <row r="39" spans="1:48" ht="30" customHeight="1" x14ac:dyDescent="0.3">
      <c r="A39" s="31"/>
      <c r="B39" s="31"/>
      <c r="C39" s="31"/>
      <c r="D39" s="31"/>
      <c r="E39" s="32"/>
      <c r="F39" s="32"/>
      <c r="G39" s="32"/>
      <c r="H39" s="32"/>
      <c r="I39" s="32"/>
      <c r="J39" s="32"/>
      <c r="K39" s="32"/>
      <c r="L39" s="32"/>
      <c r="M39" s="31"/>
      <c r="Q39" s="7" t="s">
        <v>112</v>
      </c>
    </row>
    <row r="40" spans="1:48" ht="30" customHeight="1" x14ac:dyDescent="0.3">
      <c r="A40" s="31"/>
      <c r="B40" s="31"/>
      <c r="C40" s="31"/>
      <c r="D40" s="31"/>
      <c r="E40" s="32"/>
      <c r="F40" s="32"/>
      <c r="G40" s="32"/>
      <c r="H40" s="32"/>
      <c r="I40" s="32"/>
      <c r="J40" s="32"/>
      <c r="K40" s="32"/>
      <c r="L40" s="32"/>
      <c r="M40" s="31"/>
      <c r="Q40" s="7" t="s">
        <v>112</v>
      </c>
    </row>
    <row r="41" spans="1:48" ht="30" customHeight="1" x14ac:dyDescent="0.3">
      <c r="A41" s="31"/>
      <c r="B41" s="31"/>
      <c r="C41" s="31"/>
      <c r="D41" s="31"/>
      <c r="E41" s="32"/>
      <c r="F41" s="32"/>
      <c r="G41" s="32"/>
      <c r="H41" s="32"/>
      <c r="I41" s="32"/>
      <c r="J41" s="32"/>
      <c r="K41" s="32"/>
      <c r="L41" s="32"/>
      <c r="M41" s="31"/>
      <c r="Q41" s="7" t="s">
        <v>112</v>
      </c>
    </row>
    <row r="42" spans="1:48" ht="30" customHeight="1" x14ac:dyDescent="0.3">
      <c r="A42" s="31"/>
      <c r="B42" s="31"/>
      <c r="C42" s="31"/>
      <c r="D42" s="31"/>
      <c r="E42" s="32"/>
      <c r="F42" s="32"/>
      <c r="G42" s="32"/>
      <c r="H42" s="32"/>
      <c r="I42" s="32"/>
      <c r="J42" s="32"/>
      <c r="K42" s="32"/>
      <c r="L42" s="32"/>
      <c r="M42" s="31"/>
      <c r="Q42" s="7" t="s">
        <v>112</v>
      </c>
    </row>
    <row r="43" spans="1:48" ht="30" customHeight="1" x14ac:dyDescent="0.3">
      <c r="A43" s="31"/>
      <c r="B43" s="31"/>
      <c r="C43" s="31"/>
      <c r="D43" s="31"/>
      <c r="E43" s="32"/>
      <c r="F43" s="32"/>
      <c r="G43" s="32"/>
      <c r="H43" s="32"/>
      <c r="I43" s="32"/>
      <c r="J43" s="32"/>
      <c r="K43" s="32"/>
      <c r="L43" s="32"/>
      <c r="M43" s="31"/>
      <c r="Q43" s="7" t="s">
        <v>112</v>
      </c>
    </row>
    <row r="44" spans="1:48" ht="30" customHeight="1" x14ac:dyDescent="0.3">
      <c r="A44" s="31"/>
      <c r="B44" s="31"/>
      <c r="C44" s="31"/>
      <c r="D44" s="31"/>
      <c r="E44" s="32"/>
      <c r="F44" s="32"/>
      <c r="G44" s="32"/>
      <c r="H44" s="32"/>
      <c r="I44" s="32"/>
      <c r="J44" s="32"/>
      <c r="K44" s="32"/>
      <c r="L44" s="32"/>
      <c r="M44" s="31"/>
      <c r="Q44" s="7" t="s">
        <v>112</v>
      </c>
    </row>
    <row r="45" spans="1:48" ht="30" customHeight="1" x14ac:dyDescent="0.3">
      <c r="A45" s="31"/>
      <c r="B45" s="31"/>
      <c r="C45" s="31"/>
      <c r="D45" s="31"/>
      <c r="E45" s="32"/>
      <c r="F45" s="32"/>
      <c r="G45" s="32"/>
      <c r="H45" s="32"/>
      <c r="I45" s="32"/>
      <c r="J45" s="32"/>
      <c r="K45" s="32"/>
      <c r="L45" s="32"/>
      <c r="M45" s="31"/>
      <c r="Q45" s="7" t="s">
        <v>112</v>
      </c>
    </row>
    <row r="46" spans="1:48" ht="30" customHeight="1" x14ac:dyDescent="0.3">
      <c r="A46" s="31"/>
      <c r="B46" s="31"/>
      <c r="C46" s="31"/>
      <c r="D46" s="31"/>
      <c r="E46" s="32"/>
      <c r="F46" s="32"/>
      <c r="G46" s="32"/>
      <c r="H46" s="32"/>
      <c r="I46" s="32"/>
      <c r="J46" s="32"/>
      <c r="K46" s="32"/>
      <c r="L46" s="32"/>
      <c r="M46" s="31"/>
      <c r="Q46" s="7" t="s">
        <v>112</v>
      </c>
    </row>
    <row r="47" spans="1:48" ht="30" customHeight="1" x14ac:dyDescent="0.3">
      <c r="A47" s="31"/>
      <c r="B47" s="31"/>
      <c r="C47" s="31"/>
      <c r="D47" s="31"/>
      <c r="E47" s="32"/>
      <c r="F47" s="32"/>
      <c r="G47" s="32"/>
      <c r="H47" s="32"/>
      <c r="I47" s="32"/>
      <c r="J47" s="32"/>
      <c r="K47" s="32"/>
      <c r="L47" s="32"/>
      <c r="M47" s="31"/>
      <c r="Q47" s="7" t="s">
        <v>112</v>
      </c>
    </row>
    <row r="48" spans="1:48" ht="30" customHeight="1" x14ac:dyDescent="0.3">
      <c r="A48" s="31"/>
      <c r="B48" s="31"/>
      <c r="C48" s="31"/>
      <c r="D48" s="31"/>
      <c r="E48" s="32"/>
      <c r="F48" s="32"/>
      <c r="G48" s="32"/>
      <c r="H48" s="32"/>
      <c r="I48" s="32"/>
      <c r="J48" s="32"/>
      <c r="K48" s="32"/>
      <c r="L48" s="32"/>
      <c r="M48" s="31"/>
      <c r="Q48" s="7" t="s">
        <v>112</v>
      </c>
    </row>
    <row r="49" spans="1:48" ht="30" customHeight="1" x14ac:dyDescent="0.3">
      <c r="A49" s="31"/>
      <c r="B49" s="31"/>
      <c r="C49" s="31"/>
      <c r="D49" s="31"/>
      <c r="E49" s="32"/>
      <c r="F49" s="32"/>
      <c r="G49" s="32"/>
      <c r="H49" s="32"/>
      <c r="I49" s="32"/>
      <c r="J49" s="32"/>
      <c r="K49" s="32"/>
      <c r="L49" s="32"/>
      <c r="M49" s="31"/>
      <c r="Q49" s="7" t="s">
        <v>112</v>
      </c>
    </row>
    <row r="50" spans="1:48" ht="30" customHeight="1" x14ac:dyDescent="0.3">
      <c r="A50" s="31"/>
      <c r="B50" s="31"/>
      <c r="C50" s="31"/>
      <c r="D50" s="31"/>
      <c r="E50" s="32"/>
      <c r="F50" s="32"/>
      <c r="G50" s="32"/>
      <c r="H50" s="32"/>
      <c r="I50" s="32"/>
      <c r="J50" s="32"/>
      <c r="K50" s="32"/>
      <c r="L50" s="32"/>
      <c r="M50" s="31"/>
      <c r="Q50" s="7" t="s">
        <v>112</v>
      </c>
    </row>
    <row r="51" spans="1:48" ht="30" customHeight="1" x14ac:dyDescent="0.3">
      <c r="A51" s="43" t="s">
        <v>149</v>
      </c>
      <c r="B51" s="31"/>
      <c r="C51" s="31"/>
      <c r="D51" s="31"/>
      <c r="E51" s="32"/>
      <c r="F51" s="32">
        <f>SUMIF(Q29:Q50,"010102",F29:F50)</f>
        <v>6336251</v>
      </c>
      <c r="G51" s="32"/>
      <c r="H51" s="32">
        <f>SUMIF(Q29:Q50,"010102",H29:H50)</f>
        <v>2419605</v>
      </c>
      <c r="I51" s="32"/>
      <c r="J51" s="32">
        <f>SUMIF(Q29:Q50,"010102",J29:J50)</f>
        <v>20652</v>
      </c>
      <c r="K51" s="32"/>
      <c r="L51" s="32">
        <f>SUMIF(Q29:Q50,"010102",L29:L50)</f>
        <v>8776508</v>
      </c>
      <c r="M51" s="31"/>
      <c r="N51" t="s">
        <v>212</v>
      </c>
    </row>
    <row r="52" spans="1:48" ht="30" customHeight="1" x14ac:dyDescent="0.3">
      <c r="A52" s="43" t="s">
        <v>113</v>
      </c>
      <c r="B52" s="43" t="s">
        <v>11</v>
      </c>
      <c r="C52" s="31"/>
      <c r="D52" s="31"/>
      <c r="E52" s="32"/>
      <c r="F52" s="32"/>
      <c r="G52" s="32"/>
      <c r="H52" s="32"/>
      <c r="I52" s="32"/>
      <c r="J52" s="32"/>
      <c r="K52" s="32"/>
      <c r="L52" s="32"/>
      <c r="M52" s="31"/>
      <c r="N52" s="44"/>
      <c r="O52" s="44"/>
      <c r="P52" s="44"/>
      <c r="Q52" s="45" t="s">
        <v>114</v>
      </c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</row>
    <row r="53" spans="1:48" ht="30" customHeight="1" x14ac:dyDescent="0.3">
      <c r="A53" s="43" t="s">
        <v>238</v>
      </c>
      <c r="B53" s="43" t="s">
        <v>239</v>
      </c>
      <c r="C53" s="43" t="s">
        <v>191</v>
      </c>
      <c r="D53" s="31">
        <v>48</v>
      </c>
      <c r="E53" s="32">
        <f>TRUNC([1]단가대비표!O221,0)</f>
        <v>28940</v>
      </c>
      <c r="F53" s="32">
        <f t="shared" ref="F53:F64" si="8">TRUNC(E53*D53, 0)</f>
        <v>1389120</v>
      </c>
      <c r="G53" s="32">
        <f>TRUNC([1]단가대비표!P221,0)</f>
        <v>0</v>
      </c>
      <c r="H53" s="32">
        <f t="shared" ref="H53:H64" si="9">TRUNC(G53*D53, 0)</f>
        <v>0</v>
      </c>
      <c r="I53" s="32">
        <f>TRUNC([1]단가대비표!V221,0)</f>
        <v>0</v>
      </c>
      <c r="J53" s="32">
        <f t="shared" ref="J53:J64" si="10">TRUNC(I53*D53, 0)</f>
        <v>0</v>
      </c>
      <c r="K53" s="32">
        <f t="shared" ref="K53:L64" si="11">TRUNC(E53+G53+I53, 0)</f>
        <v>28940</v>
      </c>
      <c r="L53" s="32">
        <f t="shared" si="11"/>
        <v>1389120</v>
      </c>
      <c r="M53" s="43" t="s">
        <v>11</v>
      </c>
      <c r="N53" s="45" t="s">
        <v>240</v>
      </c>
      <c r="O53" s="45" t="s">
        <v>11</v>
      </c>
      <c r="P53" s="45" t="s">
        <v>11</v>
      </c>
      <c r="Q53" s="45" t="s">
        <v>114</v>
      </c>
      <c r="R53" s="45" t="s">
        <v>187</v>
      </c>
      <c r="S53" s="45" t="s">
        <v>187</v>
      </c>
      <c r="T53" s="45" t="s">
        <v>186</v>
      </c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5" t="s">
        <v>11</v>
      </c>
      <c r="AS53" s="45" t="s">
        <v>11</v>
      </c>
      <c r="AT53" s="44"/>
      <c r="AU53" s="45" t="s">
        <v>241</v>
      </c>
      <c r="AV53" s="44">
        <v>224</v>
      </c>
    </row>
    <row r="54" spans="1:48" ht="30" customHeight="1" x14ac:dyDescent="0.3">
      <c r="A54" s="43" t="s">
        <v>238</v>
      </c>
      <c r="B54" s="43" t="s">
        <v>242</v>
      </c>
      <c r="C54" s="43" t="s">
        <v>191</v>
      </c>
      <c r="D54" s="31">
        <v>15</v>
      </c>
      <c r="E54" s="32">
        <f>TRUNC([1]단가대비표!O222,0)</f>
        <v>38950</v>
      </c>
      <c r="F54" s="32">
        <f t="shared" si="8"/>
        <v>584250</v>
      </c>
      <c r="G54" s="32">
        <f>TRUNC([1]단가대비표!P222,0)</f>
        <v>0</v>
      </c>
      <c r="H54" s="32">
        <f t="shared" si="9"/>
        <v>0</v>
      </c>
      <c r="I54" s="32">
        <f>TRUNC([1]단가대비표!V222,0)</f>
        <v>0</v>
      </c>
      <c r="J54" s="32">
        <f t="shared" si="10"/>
        <v>0</v>
      </c>
      <c r="K54" s="32">
        <f t="shared" si="11"/>
        <v>38950</v>
      </c>
      <c r="L54" s="32">
        <f t="shared" si="11"/>
        <v>584250</v>
      </c>
      <c r="M54" s="43" t="s">
        <v>11</v>
      </c>
      <c r="N54" s="45" t="s">
        <v>243</v>
      </c>
      <c r="O54" s="45" t="s">
        <v>11</v>
      </c>
      <c r="P54" s="45" t="s">
        <v>11</v>
      </c>
      <c r="Q54" s="45" t="s">
        <v>114</v>
      </c>
      <c r="R54" s="45" t="s">
        <v>187</v>
      </c>
      <c r="S54" s="45" t="s">
        <v>187</v>
      </c>
      <c r="T54" s="45" t="s">
        <v>186</v>
      </c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5" t="s">
        <v>11</v>
      </c>
      <c r="AS54" s="45" t="s">
        <v>11</v>
      </c>
      <c r="AT54" s="44"/>
      <c r="AU54" s="45" t="s">
        <v>244</v>
      </c>
      <c r="AV54" s="44">
        <v>225</v>
      </c>
    </row>
    <row r="55" spans="1:48" ht="30" customHeight="1" x14ac:dyDescent="0.3">
      <c r="A55" s="43" t="s">
        <v>238</v>
      </c>
      <c r="B55" s="43" t="s">
        <v>245</v>
      </c>
      <c r="C55" s="43" t="s">
        <v>191</v>
      </c>
      <c r="D55" s="31">
        <v>33</v>
      </c>
      <c r="E55" s="32">
        <f>TRUNC([1]단가대비표!O223,0)</f>
        <v>23680</v>
      </c>
      <c r="F55" s="32">
        <f t="shared" si="8"/>
        <v>781440</v>
      </c>
      <c r="G55" s="32">
        <f>TRUNC([1]단가대비표!P223,0)</f>
        <v>0</v>
      </c>
      <c r="H55" s="32">
        <f t="shared" si="9"/>
        <v>0</v>
      </c>
      <c r="I55" s="32">
        <f>TRUNC([1]단가대비표!V223,0)</f>
        <v>0</v>
      </c>
      <c r="J55" s="32">
        <f t="shared" si="10"/>
        <v>0</v>
      </c>
      <c r="K55" s="32">
        <f t="shared" si="11"/>
        <v>23680</v>
      </c>
      <c r="L55" s="32">
        <f t="shared" si="11"/>
        <v>781440</v>
      </c>
      <c r="M55" s="43" t="s">
        <v>11</v>
      </c>
      <c r="N55" s="45" t="s">
        <v>246</v>
      </c>
      <c r="O55" s="45" t="s">
        <v>11</v>
      </c>
      <c r="P55" s="45" t="s">
        <v>11</v>
      </c>
      <c r="Q55" s="45" t="s">
        <v>114</v>
      </c>
      <c r="R55" s="45" t="s">
        <v>187</v>
      </c>
      <c r="S55" s="45" t="s">
        <v>187</v>
      </c>
      <c r="T55" s="45" t="s">
        <v>186</v>
      </c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5" t="s">
        <v>11</v>
      </c>
      <c r="AS55" s="45" t="s">
        <v>11</v>
      </c>
      <c r="AT55" s="44"/>
      <c r="AU55" s="45" t="s">
        <v>247</v>
      </c>
      <c r="AV55" s="44">
        <v>226</v>
      </c>
    </row>
    <row r="56" spans="1:48" ht="30" customHeight="1" x14ac:dyDescent="0.3">
      <c r="A56" s="43" t="s">
        <v>238</v>
      </c>
      <c r="B56" s="43" t="s">
        <v>248</v>
      </c>
      <c r="C56" s="43" t="s">
        <v>191</v>
      </c>
      <c r="D56" s="31">
        <v>392</v>
      </c>
      <c r="E56" s="32">
        <f>TRUNC([1]단가대비표!O157,0)</f>
        <v>11590</v>
      </c>
      <c r="F56" s="32">
        <f t="shared" si="8"/>
        <v>4543280</v>
      </c>
      <c r="G56" s="32">
        <f>TRUNC([1]단가대비표!P157,0)</f>
        <v>0</v>
      </c>
      <c r="H56" s="32">
        <f t="shared" si="9"/>
        <v>0</v>
      </c>
      <c r="I56" s="32">
        <f>TRUNC([1]단가대비표!V157,0)</f>
        <v>0</v>
      </c>
      <c r="J56" s="32">
        <f t="shared" si="10"/>
        <v>0</v>
      </c>
      <c r="K56" s="32">
        <f t="shared" si="11"/>
        <v>11590</v>
      </c>
      <c r="L56" s="32">
        <f t="shared" si="11"/>
        <v>4543280</v>
      </c>
      <c r="M56" s="43" t="s">
        <v>11</v>
      </c>
      <c r="N56" s="45" t="s">
        <v>249</v>
      </c>
      <c r="O56" s="45" t="s">
        <v>11</v>
      </c>
      <c r="P56" s="45" t="s">
        <v>11</v>
      </c>
      <c r="Q56" s="45" t="s">
        <v>114</v>
      </c>
      <c r="R56" s="45" t="s">
        <v>187</v>
      </c>
      <c r="S56" s="45" t="s">
        <v>187</v>
      </c>
      <c r="T56" s="45" t="s">
        <v>186</v>
      </c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5" t="s">
        <v>11</v>
      </c>
      <c r="AS56" s="45" t="s">
        <v>11</v>
      </c>
      <c r="AT56" s="44"/>
      <c r="AU56" s="45" t="s">
        <v>250</v>
      </c>
      <c r="AV56" s="44">
        <v>18</v>
      </c>
    </row>
    <row r="57" spans="1:48" ht="30" customHeight="1" x14ac:dyDescent="0.3">
      <c r="A57" s="43" t="s">
        <v>238</v>
      </c>
      <c r="B57" s="43" t="s">
        <v>251</v>
      </c>
      <c r="C57" s="43" t="s">
        <v>191</v>
      </c>
      <c r="D57" s="31">
        <v>175</v>
      </c>
      <c r="E57" s="32">
        <f>TRUNC([1]단가대비표!O224,0)</f>
        <v>3310</v>
      </c>
      <c r="F57" s="32">
        <f t="shared" si="8"/>
        <v>579250</v>
      </c>
      <c r="G57" s="32">
        <f>TRUNC([1]단가대비표!P224,0)</f>
        <v>0</v>
      </c>
      <c r="H57" s="32">
        <f t="shared" si="9"/>
        <v>0</v>
      </c>
      <c r="I57" s="32">
        <f>TRUNC([1]단가대비표!V224,0)</f>
        <v>0</v>
      </c>
      <c r="J57" s="32">
        <f t="shared" si="10"/>
        <v>0</v>
      </c>
      <c r="K57" s="32">
        <f t="shared" si="11"/>
        <v>3310</v>
      </c>
      <c r="L57" s="32">
        <f t="shared" si="11"/>
        <v>579250</v>
      </c>
      <c r="M57" s="43" t="s">
        <v>11</v>
      </c>
      <c r="N57" s="45" t="s">
        <v>252</v>
      </c>
      <c r="O57" s="45" t="s">
        <v>11</v>
      </c>
      <c r="P57" s="45" t="s">
        <v>11</v>
      </c>
      <c r="Q57" s="45" t="s">
        <v>114</v>
      </c>
      <c r="R57" s="45" t="s">
        <v>187</v>
      </c>
      <c r="S57" s="45" t="s">
        <v>187</v>
      </c>
      <c r="T57" s="45" t="s">
        <v>186</v>
      </c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5" t="s">
        <v>11</v>
      </c>
      <c r="AS57" s="45" t="s">
        <v>11</v>
      </c>
      <c r="AT57" s="44"/>
      <c r="AU57" s="45" t="s">
        <v>253</v>
      </c>
      <c r="AV57" s="44">
        <v>227</v>
      </c>
    </row>
    <row r="58" spans="1:48" ht="30" customHeight="1" x14ac:dyDescent="0.3">
      <c r="A58" s="43" t="s">
        <v>254</v>
      </c>
      <c r="B58" s="43" t="s">
        <v>255</v>
      </c>
      <c r="C58" s="43" t="s">
        <v>256</v>
      </c>
      <c r="D58" s="31">
        <v>1063</v>
      </c>
      <c r="E58" s="32">
        <f>TRUNC([1]단가대비표!O26,0)</f>
        <v>1090</v>
      </c>
      <c r="F58" s="32">
        <f t="shared" si="8"/>
        <v>1158670</v>
      </c>
      <c r="G58" s="32">
        <f>TRUNC([1]단가대비표!P26,0)</f>
        <v>0</v>
      </c>
      <c r="H58" s="32">
        <f t="shared" si="9"/>
        <v>0</v>
      </c>
      <c r="I58" s="32">
        <f>TRUNC([1]단가대비표!V26,0)</f>
        <v>0</v>
      </c>
      <c r="J58" s="32">
        <f t="shared" si="10"/>
        <v>0</v>
      </c>
      <c r="K58" s="32">
        <f t="shared" si="11"/>
        <v>1090</v>
      </c>
      <c r="L58" s="32">
        <f t="shared" si="11"/>
        <v>1158670</v>
      </c>
      <c r="M58" s="43" t="s">
        <v>11</v>
      </c>
      <c r="N58" s="45" t="s">
        <v>257</v>
      </c>
      <c r="O58" s="45" t="s">
        <v>11</v>
      </c>
      <c r="P58" s="45" t="s">
        <v>11</v>
      </c>
      <c r="Q58" s="45" t="s">
        <v>114</v>
      </c>
      <c r="R58" s="45" t="s">
        <v>187</v>
      </c>
      <c r="S58" s="45" t="s">
        <v>187</v>
      </c>
      <c r="T58" s="45" t="s">
        <v>186</v>
      </c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5" t="s">
        <v>11</v>
      </c>
      <c r="AS58" s="45" t="s">
        <v>11</v>
      </c>
      <c r="AT58" s="44"/>
      <c r="AU58" s="45" t="s">
        <v>258</v>
      </c>
      <c r="AV58" s="44">
        <v>228</v>
      </c>
    </row>
    <row r="59" spans="1:48" ht="30" customHeight="1" x14ac:dyDescent="0.3">
      <c r="A59" s="43" t="s">
        <v>254</v>
      </c>
      <c r="B59" s="43" t="s">
        <v>259</v>
      </c>
      <c r="C59" s="43" t="s">
        <v>256</v>
      </c>
      <c r="D59" s="31">
        <v>80</v>
      </c>
      <c r="E59" s="32">
        <f>TRUNC([1]단가대비표!O27,0)</f>
        <v>1040</v>
      </c>
      <c r="F59" s="32">
        <f t="shared" si="8"/>
        <v>83200</v>
      </c>
      <c r="G59" s="32">
        <f>TRUNC([1]단가대비표!P27,0)</f>
        <v>0</v>
      </c>
      <c r="H59" s="32">
        <f t="shared" si="9"/>
        <v>0</v>
      </c>
      <c r="I59" s="32">
        <f>TRUNC([1]단가대비표!V27,0)</f>
        <v>0</v>
      </c>
      <c r="J59" s="32">
        <f t="shared" si="10"/>
        <v>0</v>
      </c>
      <c r="K59" s="32">
        <f t="shared" si="11"/>
        <v>1040</v>
      </c>
      <c r="L59" s="32">
        <f t="shared" si="11"/>
        <v>83200</v>
      </c>
      <c r="M59" s="43" t="s">
        <v>11</v>
      </c>
      <c r="N59" s="45" t="s">
        <v>260</v>
      </c>
      <c r="O59" s="45" t="s">
        <v>11</v>
      </c>
      <c r="P59" s="45" t="s">
        <v>11</v>
      </c>
      <c r="Q59" s="45" t="s">
        <v>114</v>
      </c>
      <c r="R59" s="45" t="s">
        <v>187</v>
      </c>
      <c r="S59" s="45" t="s">
        <v>187</v>
      </c>
      <c r="T59" s="45" t="s">
        <v>186</v>
      </c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5" t="s">
        <v>11</v>
      </c>
      <c r="AS59" s="45" t="s">
        <v>11</v>
      </c>
      <c r="AT59" s="44"/>
      <c r="AU59" s="45" t="s">
        <v>261</v>
      </c>
      <c r="AV59" s="44">
        <v>229</v>
      </c>
    </row>
    <row r="60" spans="1:48" ht="30" customHeight="1" x14ac:dyDescent="0.3">
      <c r="A60" s="43" t="s">
        <v>262</v>
      </c>
      <c r="B60" s="43" t="s">
        <v>263</v>
      </c>
      <c r="C60" s="43" t="s">
        <v>264</v>
      </c>
      <c r="D60" s="31">
        <v>148</v>
      </c>
      <c r="E60" s="32">
        <f>TRUNC([1]단가대비표!O127,0)</f>
        <v>2520</v>
      </c>
      <c r="F60" s="32">
        <f t="shared" si="8"/>
        <v>372960</v>
      </c>
      <c r="G60" s="32">
        <f>TRUNC([1]단가대비표!P127,0)</f>
        <v>0</v>
      </c>
      <c r="H60" s="32">
        <f t="shared" si="9"/>
        <v>0</v>
      </c>
      <c r="I60" s="32">
        <f>TRUNC([1]단가대비표!V127,0)</f>
        <v>0</v>
      </c>
      <c r="J60" s="32">
        <f t="shared" si="10"/>
        <v>0</v>
      </c>
      <c r="K60" s="32">
        <f t="shared" si="11"/>
        <v>2520</v>
      </c>
      <c r="L60" s="32">
        <f t="shared" si="11"/>
        <v>372960</v>
      </c>
      <c r="M60" s="43" t="s">
        <v>11</v>
      </c>
      <c r="N60" s="45" t="s">
        <v>265</v>
      </c>
      <c r="O60" s="45" t="s">
        <v>11</v>
      </c>
      <c r="P60" s="45" t="s">
        <v>11</v>
      </c>
      <c r="Q60" s="45" t="s">
        <v>114</v>
      </c>
      <c r="R60" s="45" t="s">
        <v>187</v>
      </c>
      <c r="S60" s="45" t="s">
        <v>187</v>
      </c>
      <c r="T60" s="45" t="s">
        <v>186</v>
      </c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5" t="s">
        <v>11</v>
      </c>
      <c r="AS60" s="45" t="s">
        <v>11</v>
      </c>
      <c r="AT60" s="44"/>
      <c r="AU60" s="45" t="s">
        <v>266</v>
      </c>
      <c r="AV60" s="44">
        <v>233</v>
      </c>
    </row>
    <row r="61" spans="1:48" ht="30" customHeight="1" x14ac:dyDescent="0.3">
      <c r="A61" s="43" t="s">
        <v>267</v>
      </c>
      <c r="B61" s="43" t="s">
        <v>268</v>
      </c>
      <c r="C61" s="43" t="s">
        <v>204</v>
      </c>
      <c r="D61" s="31">
        <v>190</v>
      </c>
      <c r="E61" s="32">
        <f>TRUNC([1]일위대가목록!E17,0)</f>
        <v>1171</v>
      </c>
      <c r="F61" s="32">
        <f t="shared" si="8"/>
        <v>222490</v>
      </c>
      <c r="G61" s="32">
        <f>TRUNC([1]일위대가목록!F17,0)</f>
        <v>948</v>
      </c>
      <c r="H61" s="32">
        <f t="shared" si="9"/>
        <v>180120</v>
      </c>
      <c r="I61" s="32">
        <f>TRUNC([1]일위대가목록!G17,0)</f>
        <v>0</v>
      </c>
      <c r="J61" s="32">
        <f t="shared" si="10"/>
        <v>0</v>
      </c>
      <c r="K61" s="32">
        <f t="shared" si="11"/>
        <v>2119</v>
      </c>
      <c r="L61" s="32">
        <f t="shared" si="11"/>
        <v>402610</v>
      </c>
      <c r="M61" s="43" t="s">
        <v>11</v>
      </c>
      <c r="N61" s="45" t="s">
        <v>269</v>
      </c>
      <c r="O61" s="45" t="s">
        <v>11</v>
      </c>
      <c r="P61" s="45" t="s">
        <v>11</v>
      </c>
      <c r="Q61" s="45" t="s">
        <v>114</v>
      </c>
      <c r="R61" s="45" t="s">
        <v>186</v>
      </c>
      <c r="S61" s="45" t="s">
        <v>187</v>
      </c>
      <c r="T61" s="45" t="s">
        <v>187</v>
      </c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5" t="s">
        <v>11</v>
      </c>
      <c r="AS61" s="45" t="s">
        <v>11</v>
      </c>
      <c r="AT61" s="44"/>
      <c r="AU61" s="45" t="s">
        <v>270</v>
      </c>
      <c r="AV61" s="44">
        <v>21</v>
      </c>
    </row>
    <row r="62" spans="1:48" ht="30" customHeight="1" x14ac:dyDescent="0.3">
      <c r="A62" s="43" t="s">
        <v>271</v>
      </c>
      <c r="B62" s="43" t="s">
        <v>272</v>
      </c>
      <c r="C62" s="43" t="s">
        <v>204</v>
      </c>
      <c r="D62" s="31">
        <v>190</v>
      </c>
      <c r="E62" s="32">
        <f>TRUNC([1]일위대가목록!E18,0)</f>
        <v>1572</v>
      </c>
      <c r="F62" s="32">
        <f t="shared" si="8"/>
        <v>298680</v>
      </c>
      <c r="G62" s="32">
        <f>TRUNC([1]일위대가목록!F18,0)</f>
        <v>1897</v>
      </c>
      <c r="H62" s="32">
        <f t="shared" si="9"/>
        <v>360430</v>
      </c>
      <c r="I62" s="32">
        <f>TRUNC([1]일위대가목록!G18,0)</f>
        <v>0</v>
      </c>
      <c r="J62" s="32">
        <f t="shared" si="10"/>
        <v>0</v>
      </c>
      <c r="K62" s="32">
        <f t="shared" si="11"/>
        <v>3469</v>
      </c>
      <c r="L62" s="32">
        <f t="shared" si="11"/>
        <v>659110</v>
      </c>
      <c r="M62" s="43" t="s">
        <v>11</v>
      </c>
      <c r="N62" s="45" t="s">
        <v>273</v>
      </c>
      <c r="O62" s="45" t="s">
        <v>11</v>
      </c>
      <c r="P62" s="45" t="s">
        <v>11</v>
      </c>
      <c r="Q62" s="45" t="s">
        <v>114</v>
      </c>
      <c r="R62" s="45" t="s">
        <v>186</v>
      </c>
      <c r="S62" s="45" t="s">
        <v>187</v>
      </c>
      <c r="T62" s="45" t="s">
        <v>187</v>
      </c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5" t="s">
        <v>11</v>
      </c>
      <c r="AS62" s="45" t="s">
        <v>11</v>
      </c>
      <c r="AT62" s="44"/>
      <c r="AU62" s="45" t="s">
        <v>274</v>
      </c>
      <c r="AV62" s="44">
        <v>22</v>
      </c>
    </row>
    <row r="63" spans="1:48" ht="30" customHeight="1" x14ac:dyDescent="0.3">
      <c r="A63" s="43" t="s">
        <v>275</v>
      </c>
      <c r="B63" s="43" t="s">
        <v>276</v>
      </c>
      <c r="C63" s="43" t="s">
        <v>264</v>
      </c>
      <c r="D63" s="31">
        <v>144</v>
      </c>
      <c r="E63" s="32">
        <f>TRUNC([1]일위대가목록!E19,0)</f>
        <v>0</v>
      </c>
      <c r="F63" s="32">
        <f t="shared" si="8"/>
        <v>0</v>
      </c>
      <c r="G63" s="32">
        <f>TRUNC([1]일위대가목록!F19,0)</f>
        <v>27275</v>
      </c>
      <c r="H63" s="32">
        <f t="shared" si="9"/>
        <v>3927600</v>
      </c>
      <c r="I63" s="32">
        <f>TRUNC([1]일위대가목록!G19,0)</f>
        <v>545</v>
      </c>
      <c r="J63" s="32">
        <f t="shared" si="10"/>
        <v>78480</v>
      </c>
      <c r="K63" s="32">
        <f t="shared" si="11"/>
        <v>27820</v>
      </c>
      <c r="L63" s="32">
        <f t="shared" si="11"/>
        <v>4006080</v>
      </c>
      <c r="M63" s="43" t="s">
        <v>11</v>
      </c>
      <c r="N63" s="45" t="s">
        <v>277</v>
      </c>
      <c r="O63" s="45" t="s">
        <v>11</v>
      </c>
      <c r="P63" s="45" t="s">
        <v>11</v>
      </c>
      <c r="Q63" s="45" t="s">
        <v>114</v>
      </c>
      <c r="R63" s="45" t="s">
        <v>186</v>
      </c>
      <c r="S63" s="45" t="s">
        <v>187</v>
      </c>
      <c r="T63" s="45" t="s">
        <v>187</v>
      </c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5" t="s">
        <v>11</v>
      </c>
      <c r="AS63" s="45" t="s">
        <v>11</v>
      </c>
      <c r="AT63" s="44"/>
      <c r="AU63" s="45" t="s">
        <v>278</v>
      </c>
      <c r="AV63" s="44">
        <v>232</v>
      </c>
    </row>
    <row r="64" spans="1:48" ht="30" customHeight="1" x14ac:dyDescent="0.3">
      <c r="A64" s="43" t="s">
        <v>279</v>
      </c>
      <c r="B64" s="46" t="s">
        <v>280</v>
      </c>
      <c r="C64" s="43" t="s">
        <v>281</v>
      </c>
      <c r="D64" s="31">
        <v>6818</v>
      </c>
      <c r="E64" s="32">
        <f>TRUNC([1]일위대가목록!E20,0)</f>
        <v>93</v>
      </c>
      <c r="F64" s="32">
        <f t="shared" si="8"/>
        <v>634074</v>
      </c>
      <c r="G64" s="32">
        <f>TRUNC([1]일위대가목록!F20,0)</f>
        <v>3115</v>
      </c>
      <c r="H64" s="32">
        <f t="shared" si="9"/>
        <v>21238070</v>
      </c>
      <c r="I64" s="32">
        <f>TRUNC([1]일위대가목록!G20,0)</f>
        <v>155</v>
      </c>
      <c r="J64" s="32">
        <f t="shared" si="10"/>
        <v>1056790</v>
      </c>
      <c r="K64" s="32">
        <f t="shared" si="11"/>
        <v>3363</v>
      </c>
      <c r="L64" s="32">
        <f t="shared" si="11"/>
        <v>22928934</v>
      </c>
      <c r="M64" s="43" t="s">
        <v>11</v>
      </c>
      <c r="N64" s="45" t="s">
        <v>282</v>
      </c>
      <c r="O64" s="45" t="s">
        <v>11</v>
      </c>
      <c r="P64" s="45" t="s">
        <v>11</v>
      </c>
      <c r="Q64" s="45" t="s">
        <v>114</v>
      </c>
      <c r="R64" s="45" t="s">
        <v>186</v>
      </c>
      <c r="S64" s="45" t="s">
        <v>187</v>
      </c>
      <c r="T64" s="45" t="s">
        <v>187</v>
      </c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5" t="s">
        <v>11</v>
      </c>
      <c r="AS64" s="45" t="s">
        <v>11</v>
      </c>
      <c r="AT64" s="44"/>
      <c r="AU64" s="45" t="s">
        <v>283</v>
      </c>
      <c r="AV64" s="44">
        <v>231</v>
      </c>
    </row>
    <row r="65" spans="1:48" ht="30" customHeight="1" x14ac:dyDescent="0.3">
      <c r="A65" s="31"/>
      <c r="B65" s="31"/>
      <c r="C65" s="31"/>
      <c r="D65" s="31"/>
      <c r="E65" s="32"/>
      <c r="F65" s="32"/>
      <c r="G65" s="32"/>
      <c r="H65" s="32"/>
      <c r="I65" s="32"/>
      <c r="J65" s="32"/>
      <c r="K65" s="32"/>
      <c r="L65" s="32"/>
      <c r="M65" s="31"/>
      <c r="Q65" s="7" t="s">
        <v>114</v>
      </c>
    </row>
    <row r="66" spans="1:48" ht="30" customHeight="1" x14ac:dyDescent="0.3">
      <c r="A66" s="31"/>
      <c r="B66" s="31"/>
      <c r="C66" s="31"/>
      <c r="D66" s="31"/>
      <c r="E66" s="32"/>
      <c r="F66" s="32"/>
      <c r="G66" s="32"/>
      <c r="H66" s="32"/>
      <c r="I66" s="32"/>
      <c r="J66" s="32"/>
      <c r="K66" s="32"/>
      <c r="L66" s="32"/>
      <c r="M66" s="31"/>
      <c r="Q66" s="7" t="s">
        <v>114</v>
      </c>
    </row>
    <row r="67" spans="1:48" ht="30" customHeight="1" x14ac:dyDescent="0.3">
      <c r="A67" s="31"/>
      <c r="B67" s="31"/>
      <c r="C67" s="31"/>
      <c r="D67" s="31"/>
      <c r="E67" s="32"/>
      <c r="F67" s="32"/>
      <c r="G67" s="32"/>
      <c r="H67" s="32"/>
      <c r="I67" s="32"/>
      <c r="J67" s="32"/>
      <c r="K67" s="32"/>
      <c r="L67" s="32"/>
      <c r="M67" s="31"/>
      <c r="Q67" s="7" t="s">
        <v>114</v>
      </c>
    </row>
    <row r="68" spans="1:48" ht="30" customHeight="1" x14ac:dyDescent="0.3">
      <c r="A68" s="31"/>
      <c r="B68" s="31"/>
      <c r="C68" s="31"/>
      <c r="D68" s="31"/>
      <c r="E68" s="32"/>
      <c r="F68" s="32"/>
      <c r="G68" s="32"/>
      <c r="H68" s="32"/>
      <c r="I68" s="32"/>
      <c r="J68" s="32"/>
      <c r="K68" s="32"/>
      <c r="L68" s="32"/>
      <c r="M68" s="31"/>
      <c r="Q68" s="7" t="s">
        <v>114</v>
      </c>
    </row>
    <row r="69" spans="1:48" ht="30" customHeight="1" x14ac:dyDescent="0.3">
      <c r="A69" s="31"/>
      <c r="B69" s="31"/>
      <c r="C69" s="31"/>
      <c r="D69" s="31"/>
      <c r="E69" s="32"/>
      <c r="F69" s="32"/>
      <c r="G69" s="32"/>
      <c r="H69" s="32"/>
      <c r="I69" s="32"/>
      <c r="J69" s="32"/>
      <c r="K69" s="32"/>
      <c r="L69" s="32"/>
      <c r="M69" s="31"/>
      <c r="Q69" s="7" t="s">
        <v>114</v>
      </c>
    </row>
    <row r="70" spans="1:48" ht="30" customHeight="1" x14ac:dyDescent="0.3">
      <c r="A70" s="31"/>
      <c r="B70" s="31"/>
      <c r="C70" s="31"/>
      <c r="D70" s="31"/>
      <c r="E70" s="32"/>
      <c r="F70" s="32"/>
      <c r="G70" s="32"/>
      <c r="H70" s="32"/>
      <c r="I70" s="32"/>
      <c r="J70" s="32"/>
      <c r="K70" s="32"/>
      <c r="L70" s="32"/>
      <c r="M70" s="31"/>
      <c r="Q70" s="7" t="s">
        <v>114</v>
      </c>
    </row>
    <row r="71" spans="1:48" ht="30" customHeight="1" x14ac:dyDescent="0.3">
      <c r="A71" s="31"/>
      <c r="B71" s="31"/>
      <c r="C71" s="31"/>
      <c r="D71" s="31"/>
      <c r="E71" s="32"/>
      <c r="F71" s="32"/>
      <c r="G71" s="32"/>
      <c r="H71" s="32"/>
      <c r="I71" s="32"/>
      <c r="J71" s="32"/>
      <c r="K71" s="32"/>
      <c r="L71" s="32"/>
      <c r="M71" s="31"/>
      <c r="Q71" s="7" t="s">
        <v>114</v>
      </c>
    </row>
    <row r="72" spans="1:48" ht="30" customHeight="1" x14ac:dyDescent="0.3">
      <c r="A72" s="31"/>
      <c r="B72" s="31"/>
      <c r="C72" s="31"/>
      <c r="D72" s="31"/>
      <c r="E72" s="32"/>
      <c r="F72" s="32"/>
      <c r="G72" s="32"/>
      <c r="H72" s="32"/>
      <c r="I72" s="32"/>
      <c r="J72" s="32"/>
      <c r="K72" s="32"/>
      <c r="L72" s="32"/>
      <c r="M72" s="31"/>
      <c r="Q72" s="7" t="s">
        <v>114</v>
      </c>
    </row>
    <row r="73" spans="1:48" ht="30" customHeight="1" x14ac:dyDescent="0.3">
      <c r="A73" s="31"/>
      <c r="B73" s="31"/>
      <c r="C73" s="31"/>
      <c r="D73" s="31"/>
      <c r="E73" s="32"/>
      <c r="F73" s="32"/>
      <c r="G73" s="32"/>
      <c r="H73" s="32"/>
      <c r="I73" s="32"/>
      <c r="J73" s="32"/>
      <c r="K73" s="32"/>
      <c r="L73" s="32"/>
      <c r="M73" s="31"/>
      <c r="Q73" s="7" t="s">
        <v>114</v>
      </c>
    </row>
    <row r="74" spans="1:48" ht="30" customHeight="1" x14ac:dyDescent="0.3">
      <c r="A74" s="31"/>
      <c r="B74" s="31"/>
      <c r="C74" s="31"/>
      <c r="D74" s="31"/>
      <c r="E74" s="32"/>
      <c r="F74" s="32"/>
      <c r="G74" s="32"/>
      <c r="H74" s="32"/>
      <c r="I74" s="32"/>
      <c r="J74" s="32"/>
      <c r="K74" s="32"/>
      <c r="L74" s="32"/>
      <c r="M74" s="31"/>
      <c r="Q74" s="7" t="s">
        <v>114</v>
      </c>
    </row>
    <row r="75" spans="1:48" ht="30" customHeight="1" x14ac:dyDescent="0.3">
      <c r="A75" s="43" t="s">
        <v>149</v>
      </c>
      <c r="B75" s="31"/>
      <c r="C75" s="31"/>
      <c r="D75" s="31"/>
      <c r="E75" s="32"/>
      <c r="F75" s="32">
        <f>SUMIF(Q53:Q74,"010103",F53:F74)</f>
        <v>10647414</v>
      </c>
      <c r="G75" s="32"/>
      <c r="H75" s="32">
        <f>SUMIF(Q53:Q74,"010103",H53:H74)</f>
        <v>25706220</v>
      </c>
      <c r="I75" s="32"/>
      <c r="J75" s="32">
        <f>SUMIF(Q53:Q74,"010103",J53:J74)</f>
        <v>1135270</v>
      </c>
      <c r="K75" s="32"/>
      <c r="L75" s="32">
        <f>SUMIF(Q53:Q74,"010103",L53:L74)</f>
        <v>37488904</v>
      </c>
      <c r="M75" s="31"/>
      <c r="N75" t="s">
        <v>212</v>
      </c>
    </row>
    <row r="76" spans="1:48" ht="30" customHeight="1" x14ac:dyDescent="0.3">
      <c r="A76" s="43" t="s">
        <v>115</v>
      </c>
      <c r="B76" s="43" t="s">
        <v>11</v>
      </c>
      <c r="C76" s="31"/>
      <c r="D76" s="31"/>
      <c r="E76" s="32"/>
      <c r="F76" s="32"/>
      <c r="G76" s="32"/>
      <c r="H76" s="32"/>
      <c r="I76" s="32"/>
      <c r="J76" s="32"/>
      <c r="K76" s="32"/>
      <c r="L76" s="32"/>
      <c r="M76" s="31"/>
      <c r="N76" s="44"/>
      <c r="O76" s="44"/>
      <c r="P76" s="44"/>
      <c r="Q76" s="45" t="s">
        <v>116</v>
      </c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</row>
    <row r="77" spans="1:48" ht="30" customHeight="1" x14ac:dyDescent="0.3">
      <c r="A77" s="43" t="s">
        <v>284</v>
      </c>
      <c r="B77" s="43" t="s">
        <v>285</v>
      </c>
      <c r="C77" s="43" t="s">
        <v>204</v>
      </c>
      <c r="D77" s="31">
        <v>3</v>
      </c>
      <c r="E77" s="32">
        <f>TRUNC([1]일위대가목록!E21,0)</f>
        <v>0</v>
      </c>
      <c r="F77" s="32">
        <f t="shared" ref="F77:F87" si="12">TRUNC(E77*D77, 0)</f>
        <v>0</v>
      </c>
      <c r="G77" s="32">
        <f>TRUNC([1]일위대가목록!F21,0)</f>
        <v>39695</v>
      </c>
      <c r="H77" s="32">
        <f t="shared" ref="H77:H87" si="13">TRUNC(G77*D77, 0)</f>
        <v>119085</v>
      </c>
      <c r="I77" s="32">
        <f>TRUNC([1]일위대가목록!G21,0)</f>
        <v>793</v>
      </c>
      <c r="J77" s="32">
        <f t="shared" ref="J77:J87" si="14">TRUNC(I77*D77, 0)</f>
        <v>2379</v>
      </c>
      <c r="K77" s="32">
        <f t="shared" ref="K77:L87" si="15">TRUNC(E77+G77+I77, 0)</f>
        <v>40488</v>
      </c>
      <c r="L77" s="32">
        <f t="shared" si="15"/>
        <v>121464</v>
      </c>
      <c r="M77" s="43" t="s">
        <v>11</v>
      </c>
      <c r="N77" s="45" t="s">
        <v>286</v>
      </c>
      <c r="O77" s="45" t="s">
        <v>11</v>
      </c>
      <c r="P77" s="45" t="s">
        <v>11</v>
      </c>
      <c r="Q77" s="45" t="s">
        <v>116</v>
      </c>
      <c r="R77" s="45" t="s">
        <v>186</v>
      </c>
      <c r="S77" s="45" t="s">
        <v>187</v>
      </c>
      <c r="T77" s="45" t="s">
        <v>187</v>
      </c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5" t="s">
        <v>11</v>
      </c>
      <c r="AS77" s="45" t="s">
        <v>11</v>
      </c>
      <c r="AT77" s="44"/>
      <c r="AU77" s="45" t="s">
        <v>287</v>
      </c>
      <c r="AV77" s="44">
        <v>24</v>
      </c>
    </row>
    <row r="78" spans="1:48" ht="30" customHeight="1" x14ac:dyDescent="0.3">
      <c r="A78" s="43" t="s">
        <v>288</v>
      </c>
      <c r="B78" s="43" t="s">
        <v>285</v>
      </c>
      <c r="C78" s="43" t="s">
        <v>204</v>
      </c>
      <c r="D78" s="31">
        <v>4</v>
      </c>
      <c r="E78" s="32">
        <f>TRUNC([1]일위대가목록!E22,0)</f>
        <v>0</v>
      </c>
      <c r="F78" s="32">
        <f t="shared" si="12"/>
        <v>0</v>
      </c>
      <c r="G78" s="32">
        <f>TRUNC([1]일위대가목록!F22,0)</f>
        <v>66216</v>
      </c>
      <c r="H78" s="32">
        <f t="shared" si="13"/>
        <v>264864</v>
      </c>
      <c r="I78" s="32">
        <f>TRUNC([1]일위대가목록!G22,0)</f>
        <v>1324</v>
      </c>
      <c r="J78" s="32">
        <f t="shared" si="14"/>
        <v>5296</v>
      </c>
      <c r="K78" s="32">
        <f t="shared" si="15"/>
        <v>67540</v>
      </c>
      <c r="L78" s="32">
        <f t="shared" si="15"/>
        <v>270160</v>
      </c>
      <c r="M78" s="43" t="s">
        <v>11</v>
      </c>
      <c r="N78" s="45" t="s">
        <v>289</v>
      </c>
      <c r="O78" s="45" t="s">
        <v>11</v>
      </c>
      <c r="P78" s="45" t="s">
        <v>11</v>
      </c>
      <c r="Q78" s="45" t="s">
        <v>116</v>
      </c>
      <c r="R78" s="45" t="s">
        <v>186</v>
      </c>
      <c r="S78" s="45" t="s">
        <v>187</v>
      </c>
      <c r="T78" s="45" t="s">
        <v>187</v>
      </c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5" t="s">
        <v>11</v>
      </c>
      <c r="AS78" s="45" t="s">
        <v>11</v>
      </c>
      <c r="AT78" s="44"/>
      <c r="AU78" s="45" t="s">
        <v>290</v>
      </c>
      <c r="AV78" s="44">
        <v>25</v>
      </c>
    </row>
    <row r="79" spans="1:48" ht="30" customHeight="1" x14ac:dyDescent="0.3">
      <c r="A79" s="43" t="s">
        <v>291</v>
      </c>
      <c r="B79" s="43" t="s">
        <v>292</v>
      </c>
      <c r="C79" s="43" t="s">
        <v>293</v>
      </c>
      <c r="D79" s="31">
        <v>860</v>
      </c>
      <c r="E79" s="32">
        <f>TRUNC([1]단가대비표!O57,0)</f>
        <v>95</v>
      </c>
      <c r="F79" s="32">
        <f t="shared" si="12"/>
        <v>81700</v>
      </c>
      <c r="G79" s="32">
        <f>TRUNC([1]단가대비표!P57,0)</f>
        <v>0</v>
      </c>
      <c r="H79" s="32">
        <f t="shared" si="13"/>
        <v>0</v>
      </c>
      <c r="I79" s="32">
        <f>TRUNC([1]단가대비표!V57,0)</f>
        <v>0</v>
      </c>
      <c r="J79" s="32">
        <f t="shared" si="14"/>
        <v>0</v>
      </c>
      <c r="K79" s="32">
        <f t="shared" si="15"/>
        <v>95</v>
      </c>
      <c r="L79" s="32">
        <f t="shared" si="15"/>
        <v>81700</v>
      </c>
      <c r="M79" s="43" t="s">
        <v>11</v>
      </c>
      <c r="N79" s="45" t="s">
        <v>294</v>
      </c>
      <c r="O79" s="45" t="s">
        <v>11</v>
      </c>
      <c r="P79" s="45" t="s">
        <v>11</v>
      </c>
      <c r="Q79" s="45" t="s">
        <v>116</v>
      </c>
      <c r="R79" s="45" t="s">
        <v>187</v>
      </c>
      <c r="S79" s="45" t="s">
        <v>187</v>
      </c>
      <c r="T79" s="45" t="s">
        <v>186</v>
      </c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5" t="s">
        <v>11</v>
      </c>
      <c r="AS79" s="45" t="s">
        <v>11</v>
      </c>
      <c r="AT79" s="44"/>
      <c r="AU79" s="45" t="s">
        <v>295</v>
      </c>
      <c r="AV79" s="44">
        <v>214</v>
      </c>
    </row>
    <row r="80" spans="1:48" ht="30" customHeight="1" x14ac:dyDescent="0.3">
      <c r="A80" s="43" t="s">
        <v>296</v>
      </c>
      <c r="B80" s="43" t="s">
        <v>297</v>
      </c>
      <c r="C80" s="43" t="s">
        <v>204</v>
      </c>
      <c r="D80" s="31">
        <v>84</v>
      </c>
      <c r="E80" s="32">
        <f>TRUNC([1]일위대가목록!E23,0)</f>
        <v>12554</v>
      </c>
      <c r="F80" s="32">
        <f t="shared" si="12"/>
        <v>1054536</v>
      </c>
      <c r="G80" s="32">
        <f>TRUNC([1]일위대가목록!F23,0)</f>
        <v>44930</v>
      </c>
      <c r="H80" s="32">
        <f t="shared" si="13"/>
        <v>3774120</v>
      </c>
      <c r="I80" s="32">
        <f>TRUNC([1]일위대가목록!G23,0)</f>
        <v>1347</v>
      </c>
      <c r="J80" s="32">
        <f t="shared" si="14"/>
        <v>113148</v>
      </c>
      <c r="K80" s="32">
        <f t="shared" si="15"/>
        <v>58831</v>
      </c>
      <c r="L80" s="32">
        <f t="shared" si="15"/>
        <v>4941804</v>
      </c>
      <c r="M80" s="43" t="s">
        <v>11</v>
      </c>
      <c r="N80" s="45" t="s">
        <v>298</v>
      </c>
      <c r="O80" s="45" t="s">
        <v>11</v>
      </c>
      <c r="P80" s="45" t="s">
        <v>11</v>
      </c>
      <c r="Q80" s="45" t="s">
        <v>116</v>
      </c>
      <c r="R80" s="45" t="s">
        <v>186</v>
      </c>
      <c r="S80" s="45" t="s">
        <v>187</v>
      </c>
      <c r="T80" s="45" t="s">
        <v>187</v>
      </c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5" t="s">
        <v>11</v>
      </c>
      <c r="AS80" s="45" t="s">
        <v>11</v>
      </c>
      <c r="AT80" s="44"/>
      <c r="AU80" s="45" t="s">
        <v>299</v>
      </c>
      <c r="AV80" s="44">
        <v>213</v>
      </c>
    </row>
    <row r="81" spans="1:48" ht="30" customHeight="1" x14ac:dyDescent="0.3">
      <c r="A81" s="46" t="s">
        <v>300</v>
      </c>
      <c r="B81" s="47" t="s">
        <v>301</v>
      </c>
      <c r="C81" s="43" t="s">
        <v>204</v>
      </c>
      <c r="D81" s="31">
        <v>150</v>
      </c>
      <c r="E81" s="32">
        <f>TRUNC([1]일위대가목록!E24,0)</f>
        <v>14538</v>
      </c>
      <c r="F81" s="32">
        <f t="shared" si="12"/>
        <v>2180700</v>
      </c>
      <c r="G81" s="32">
        <f>TRUNC([1]일위대가목록!F24,0)</f>
        <v>68466</v>
      </c>
      <c r="H81" s="32">
        <f t="shared" si="13"/>
        <v>10269900</v>
      </c>
      <c r="I81" s="32">
        <f>TRUNC([1]일위대가목록!G24,0)</f>
        <v>2053</v>
      </c>
      <c r="J81" s="32">
        <f t="shared" si="14"/>
        <v>307950</v>
      </c>
      <c r="K81" s="32">
        <f t="shared" si="15"/>
        <v>85057</v>
      </c>
      <c r="L81" s="32">
        <f t="shared" si="15"/>
        <v>12758550</v>
      </c>
      <c r="M81" s="43" t="s">
        <v>11</v>
      </c>
      <c r="N81" s="45" t="s">
        <v>302</v>
      </c>
      <c r="O81" s="45" t="s">
        <v>11</v>
      </c>
      <c r="P81" s="45" t="s">
        <v>11</v>
      </c>
      <c r="Q81" s="45" t="s">
        <v>116</v>
      </c>
      <c r="R81" s="45" t="s">
        <v>186</v>
      </c>
      <c r="S81" s="45" t="s">
        <v>187</v>
      </c>
      <c r="T81" s="45" t="s">
        <v>187</v>
      </c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5" t="s">
        <v>11</v>
      </c>
      <c r="AS81" s="45" t="s">
        <v>11</v>
      </c>
      <c r="AT81" s="44"/>
      <c r="AU81" s="45" t="s">
        <v>303</v>
      </c>
      <c r="AV81" s="44">
        <v>26</v>
      </c>
    </row>
    <row r="82" spans="1:48" ht="30" customHeight="1" x14ac:dyDescent="0.3">
      <c r="A82" s="47" t="s">
        <v>304</v>
      </c>
      <c r="B82" s="47" t="s">
        <v>305</v>
      </c>
      <c r="C82" s="43" t="s">
        <v>204</v>
      </c>
      <c r="D82" s="31">
        <v>186</v>
      </c>
      <c r="E82" s="32">
        <f>TRUNC([1]일위대가목록!E25,0)</f>
        <v>14538</v>
      </c>
      <c r="F82" s="32">
        <f t="shared" si="12"/>
        <v>2704068</v>
      </c>
      <c r="G82" s="32">
        <f>TRUNC([1]일위대가목록!F25,0)</f>
        <v>58277</v>
      </c>
      <c r="H82" s="32">
        <f t="shared" si="13"/>
        <v>10839522</v>
      </c>
      <c r="I82" s="32">
        <f>TRUNC([1]일위대가목록!G25,0)</f>
        <v>1748</v>
      </c>
      <c r="J82" s="32">
        <f t="shared" si="14"/>
        <v>325128</v>
      </c>
      <c r="K82" s="32">
        <f t="shared" si="15"/>
        <v>74563</v>
      </c>
      <c r="L82" s="32">
        <f t="shared" si="15"/>
        <v>13868718</v>
      </c>
      <c r="M82" s="43" t="s">
        <v>11</v>
      </c>
      <c r="N82" s="45" t="s">
        <v>306</v>
      </c>
      <c r="O82" s="45" t="s">
        <v>11</v>
      </c>
      <c r="P82" s="45" t="s">
        <v>11</v>
      </c>
      <c r="Q82" s="45" t="s">
        <v>116</v>
      </c>
      <c r="R82" s="45" t="s">
        <v>186</v>
      </c>
      <c r="S82" s="45" t="s">
        <v>187</v>
      </c>
      <c r="T82" s="45" t="s">
        <v>187</v>
      </c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5" t="s">
        <v>11</v>
      </c>
      <c r="AS82" s="45" t="s">
        <v>11</v>
      </c>
      <c r="AT82" s="44"/>
      <c r="AU82" s="45" t="s">
        <v>307</v>
      </c>
      <c r="AV82" s="44">
        <v>27</v>
      </c>
    </row>
    <row r="83" spans="1:48" ht="30" customHeight="1" x14ac:dyDescent="0.3">
      <c r="A83" s="43" t="s">
        <v>308</v>
      </c>
      <c r="B83" s="43" t="s">
        <v>309</v>
      </c>
      <c r="C83" s="43" t="s">
        <v>191</v>
      </c>
      <c r="D83" s="31">
        <v>622</v>
      </c>
      <c r="E83" s="32">
        <f>TRUNC([1]일위대가목록!E26,0)</f>
        <v>559</v>
      </c>
      <c r="F83" s="32">
        <f t="shared" si="12"/>
        <v>347698</v>
      </c>
      <c r="G83" s="32">
        <f>TRUNC([1]일위대가목록!F26,0)</f>
        <v>444</v>
      </c>
      <c r="H83" s="32">
        <f t="shared" si="13"/>
        <v>276168</v>
      </c>
      <c r="I83" s="32">
        <f>TRUNC([1]일위대가목록!G26,0)</f>
        <v>17</v>
      </c>
      <c r="J83" s="32">
        <f t="shared" si="14"/>
        <v>10574</v>
      </c>
      <c r="K83" s="32">
        <f t="shared" si="15"/>
        <v>1020</v>
      </c>
      <c r="L83" s="32">
        <f t="shared" si="15"/>
        <v>634440</v>
      </c>
      <c r="M83" s="43" t="s">
        <v>11</v>
      </c>
      <c r="N83" s="45" t="s">
        <v>310</v>
      </c>
      <c r="O83" s="45" t="s">
        <v>11</v>
      </c>
      <c r="P83" s="45" t="s">
        <v>11</v>
      </c>
      <c r="Q83" s="45" t="s">
        <v>116</v>
      </c>
      <c r="R83" s="45" t="s">
        <v>186</v>
      </c>
      <c r="S83" s="45" t="s">
        <v>187</v>
      </c>
      <c r="T83" s="45" t="s">
        <v>187</v>
      </c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5" t="s">
        <v>11</v>
      </c>
      <c r="AS83" s="45" t="s">
        <v>11</v>
      </c>
      <c r="AT83" s="44"/>
      <c r="AU83" s="45" t="s">
        <v>311</v>
      </c>
      <c r="AV83" s="44">
        <v>153</v>
      </c>
    </row>
    <row r="84" spans="1:48" ht="30" customHeight="1" x14ac:dyDescent="0.3">
      <c r="A84" s="43" t="s">
        <v>308</v>
      </c>
      <c r="B84" s="43" t="s">
        <v>312</v>
      </c>
      <c r="C84" s="43" t="s">
        <v>191</v>
      </c>
      <c r="D84" s="31">
        <v>964</v>
      </c>
      <c r="E84" s="32">
        <f>TRUNC([1]일위대가목록!E27,0)</f>
        <v>988</v>
      </c>
      <c r="F84" s="32">
        <f t="shared" si="12"/>
        <v>952432</v>
      </c>
      <c r="G84" s="32">
        <f>TRUNC([1]일위대가목록!F27,0)</f>
        <v>789</v>
      </c>
      <c r="H84" s="32">
        <f t="shared" si="13"/>
        <v>760596</v>
      </c>
      <c r="I84" s="32">
        <f>TRUNC([1]일위대가목록!G27,0)</f>
        <v>30</v>
      </c>
      <c r="J84" s="32">
        <f t="shared" si="14"/>
        <v>28920</v>
      </c>
      <c r="K84" s="32">
        <f t="shared" si="15"/>
        <v>1807</v>
      </c>
      <c r="L84" s="32">
        <f t="shared" si="15"/>
        <v>1741948</v>
      </c>
      <c r="M84" s="43" t="s">
        <v>11</v>
      </c>
      <c r="N84" s="45" t="s">
        <v>313</v>
      </c>
      <c r="O84" s="45" t="s">
        <v>11</v>
      </c>
      <c r="P84" s="45" t="s">
        <v>11</v>
      </c>
      <c r="Q84" s="45" t="s">
        <v>116</v>
      </c>
      <c r="R84" s="45" t="s">
        <v>186</v>
      </c>
      <c r="S84" s="45" t="s">
        <v>187</v>
      </c>
      <c r="T84" s="45" t="s">
        <v>187</v>
      </c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5" t="s">
        <v>11</v>
      </c>
      <c r="AS84" s="45" t="s">
        <v>11</v>
      </c>
      <c r="AT84" s="44"/>
      <c r="AU84" s="45" t="s">
        <v>314</v>
      </c>
      <c r="AV84" s="44">
        <v>154</v>
      </c>
    </row>
    <row r="85" spans="1:48" ht="30" customHeight="1" x14ac:dyDescent="0.3">
      <c r="A85" s="43" t="s">
        <v>315</v>
      </c>
      <c r="B85" s="43" t="s">
        <v>316</v>
      </c>
      <c r="C85" s="43" t="s">
        <v>191</v>
      </c>
      <c r="D85" s="31">
        <v>45</v>
      </c>
      <c r="E85" s="32">
        <f>TRUNC([1]일위대가목록!E28,0)</f>
        <v>32141</v>
      </c>
      <c r="F85" s="32">
        <f t="shared" si="12"/>
        <v>1446345</v>
      </c>
      <c r="G85" s="32">
        <f>TRUNC([1]일위대가목록!F28,0)</f>
        <v>16393</v>
      </c>
      <c r="H85" s="32">
        <f t="shared" si="13"/>
        <v>737685</v>
      </c>
      <c r="I85" s="32">
        <f>TRUNC([1]일위대가목록!G28,0)</f>
        <v>0</v>
      </c>
      <c r="J85" s="32">
        <f t="shared" si="14"/>
        <v>0</v>
      </c>
      <c r="K85" s="32">
        <f t="shared" si="15"/>
        <v>48534</v>
      </c>
      <c r="L85" s="32">
        <f t="shared" si="15"/>
        <v>2184030</v>
      </c>
      <c r="M85" s="43" t="s">
        <v>11</v>
      </c>
      <c r="N85" s="45" t="s">
        <v>317</v>
      </c>
      <c r="O85" s="45" t="s">
        <v>11</v>
      </c>
      <c r="P85" s="45" t="s">
        <v>11</v>
      </c>
      <c r="Q85" s="45" t="s">
        <v>116</v>
      </c>
      <c r="R85" s="45" t="s">
        <v>186</v>
      </c>
      <c r="S85" s="45" t="s">
        <v>187</v>
      </c>
      <c r="T85" s="45" t="s">
        <v>187</v>
      </c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5" t="s">
        <v>11</v>
      </c>
      <c r="AS85" s="45" t="s">
        <v>11</v>
      </c>
      <c r="AT85" s="44"/>
      <c r="AU85" s="45" t="s">
        <v>318</v>
      </c>
      <c r="AV85" s="44">
        <v>155</v>
      </c>
    </row>
    <row r="86" spans="1:48" ht="30" customHeight="1" x14ac:dyDescent="0.3">
      <c r="A86" s="43" t="s">
        <v>319</v>
      </c>
      <c r="B86" s="43" t="s">
        <v>320</v>
      </c>
      <c r="C86" s="43" t="s">
        <v>191</v>
      </c>
      <c r="D86" s="31">
        <v>90</v>
      </c>
      <c r="E86" s="32">
        <f>TRUNC([1]일위대가목록!E29,0)</f>
        <v>7386</v>
      </c>
      <c r="F86" s="32">
        <f t="shared" si="12"/>
        <v>664740</v>
      </c>
      <c r="G86" s="32">
        <f>TRUNC([1]일위대가목록!F29,0)</f>
        <v>19891</v>
      </c>
      <c r="H86" s="32">
        <f t="shared" si="13"/>
        <v>1790190</v>
      </c>
      <c r="I86" s="32">
        <f>TRUNC([1]일위대가목록!G29,0)</f>
        <v>273</v>
      </c>
      <c r="J86" s="32">
        <f t="shared" si="14"/>
        <v>24570</v>
      </c>
      <c r="K86" s="32">
        <f t="shared" si="15"/>
        <v>27550</v>
      </c>
      <c r="L86" s="32">
        <f t="shared" si="15"/>
        <v>2479500</v>
      </c>
      <c r="M86" s="43" t="s">
        <v>11</v>
      </c>
      <c r="N86" s="45" t="s">
        <v>321</v>
      </c>
      <c r="O86" s="45" t="s">
        <v>11</v>
      </c>
      <c r="P86" s="45" t="s">
        <v>11</v>
      </c>
      <c r="Q86" s="45" t="s">
        <v>116</v>
      </c>
      <c r="R86" s="45" t="s">
        <v>186</v>
      </c>
      <c r="S86" s="45" t="s">
        <v>187</v>
      </c>
      <c r="T86" s="45" t="s">
        <v>187</v>
      </c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5" t="s">
        <v>11</v>
      </c>
      <c r="AS86" s="45" t="s">
        <v>11</v>
      </c>
      <c r="AT86" s="44"/>
      <c r="AU86" s="45" t="s">
        <v>322</v>
      </c>
      <c r="AV86" s="44">
        <v>156</v>
      </c>
    </row>
    <row r="87" spans="1:48" ht="30" customHeight="1" x14ac:dyDescent="0.3">
      <c r="A87" s="43" t="s">
        <v>323</v>
      </c>
      <c r="B87" s="43" t="s">
        <v>324</v>
      </c>
      <c r="C87" s="43" t="s">
        <v>204</v>
      </c>
      <c r="D87" s="31">
        <v>138</v>
      </c>
      <c r="E87" s="32">
        <f>TRUNC([1]일위대가목록!E30,0)</f>
        <v>26488</v>
      </c>
      <c r="F87" s="32">
        <f t="shared" si="12"/>
        <v>3655344</v>
      </c>
      <c r="G87" s="32">
        <f>TRUNC([1]일위대가목록!F30,0)</f>
        <v>7595</v>
      </c>
      <c r="H87" s="32">
        <f t="shared" si="13"/>
        <v>1048110</v>
      </c>
      <c r="I87" s="32">
        <f>TRUNC([1]일위대가목록!G30,0)</f>
        <v>0</v>
      </c>
      <c r="J87" s="32">
        <f t="shared" si="14"/>
        <v>0</v>
      </c>
      <c r="K87" s="32">
        <f t="shared" si="15"/>
        <v>34083</v>
      </c>
      <c r="L87" s="32">
        <f t="shared" si="15"/>
        <v>4703454</v>
      </c>
      <c r="M87" s="43" t="s">
        <v>11</v>
      </c>
      <c r="N87" s="45" t="s">
        <v>325</v>
      </c>
      <c r="O87" s="45" t="s">
        <v>11</v>
      </c>
      <c r="P87" s="45" t="s">
        <v>11</v>
      </c>
      <c r="Q87" s="45" t="s">
        <v>116</v>
      </c>
      <c r="R87" s="45" t="s">
        <v>186</v>
      </c>
      <c r="S87" s="45" t="s">
        <v>187</v>
      </c>
      <c r="T87" s="45" t="s">
        <v>187</v>
      </c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5" t="s">
        <v>11</v>
      </c>
      <c r="AS87" s="45" t="s">
        <v>11</v>
      </c>
      <c r="AT87" s="44"/>
      <c r="AU87" s="45" t="s">
        <v>326</v>
      </c>
      <c r="AV87" s="44">
        <v>30</v>
      </c>
    </row>
    <row r="88" spans="1:48" ht="30" customHeight="1" x14ac:dyDescent="0.3">
      <c r="A88" s="31"/>
      <c r="B88" s="31"/>
      <c r="C88" s="31"/>
      <c r="D88" s="31"/>
      <c r="E88" s="32"/>
      <c r="F88" s="32"/>
      <c r="G88" s="32"/>
      <c r="H88" s="32"/>
      <c r="I88" s="32"/>
      <c r="J88" s="32"/>
      <c r="K88" s="32"/>
      <c r="L88" s="32"/>
      <c r="M88" s="31"/>
      <c r="Q88" s="7" t="s">
        <v>116</v>
      </c>
    </row>
    <row r="89" spans="1:48" ht="30" customHeight="1" x14ac:dyDescent="0.3">
      <c r="A89" s="31"/>
      <c r="B89" s="31"/>
      <c r="C89" s="31"/>
      <c r="D89" s="31"/>
      <c r="E89" s="32"/>
      <c r="F89" s="32"/>
      <c r="G89" s="32"/>
      <c r="H89" s="32"/>
      <c r="I89" s="32"/>
      <c r="J89" s="32"/>
      <c r="K89" s="32"/>
      <c r="L89" s="32"/>
      <c r="M89" s="31"/>
      <c r="Q89" s="7" t="s">
        <v>116</v>
      </c>
    </row>
    <row r="90" spans="1:48" ht="30" customHeight="1" x14ac:dyDescent="0.3">
      <c r="A90" s="31"/>
      <c r="B90" s="31"/>
      <c r="C90" s="31"/>
      <c r="D90" s="31"/>
      <c r="E90" s="32"/>
      <c r="F90" s="32"/>
      <c r="G90" s="32"/>
      <c r="H90" s="32"/>
      <c r="I90" s="32"/>
      <c r="J90" s="32"/>
      <c r="K90" s="32"/>
      <c r="L90" s="32"/>
      <c r="M90" s="31"/>
      <c r="Q90" s="7" t="s">
        <v>116</v>
      </c>
    </row>
    <row r="91" spans="1:48" ht="30" customHeight="1" x14ac:dyDescent="0.3">
      <c r="A91" s="31"/>
      <c r="B91" s="31"/>
      <c r="C91" s="31"/>
      <c r="D91" s="31"/>
      <c r="E91" s="32"/>
      <c r="F91" s="32"/>
      <c r="G91" s="32"/>
      <c r="H91" s="32"/>
      <c r="I91" s="32"/>
      <c r="J91" s="32"/>
      <c r="K91" s="32"/>
      <c r="L91" s="32"/>
      <c r="M91" s="31"/>
      <c r="Q91" s="7" t="s">
        <v>116</v>
      </c>
    </row>
    <row r="92" spans="1:48" ht="30" customHeight="1" x14ac:dyDescent="0.3">
      <c r="A92" s="31"/>
      <c r="B92" s="31"/>
      <c r="C92" s="31"/>
      <c r="D92" s="31"/>
      <c r="E92" s="32"/>
      <c r="F92" s="32"/>
      <c r="G92" s="32"/>
      <c r="H92" s="32"/>
      <c r="I92" s="32"/>
      <c r="J92" s="32"/>
      <c r="K92" s="32"/>
      <c r="L92" s="32"/>
      <c r="M92" s="31"/>
      <c r="Q92" s="7" t="s">
        <v>116</v>
      </c>
    </row>
    <row r="93" spans="1:48" ht="30" customHeight="1" x14ac:dyDescent="0.3">
      <c r="A93" s="31"/>
      <c r="B93" s="31"/>
      <c r="C93" s="31"/>
      <c r="D93" s="31"/>
      <c r="E93" s="32"/>
      <c r="F93" s="32"/>
      <c r="G93" s="32"/>
      <c r="H93" s="32"/>
      <c r="I93" s="32"/>
      <c r="J93" s="32"/>
      <c r="K93" s="32"/>
      <c r="L93" s="32"/>
      <c r="M93" s="31"/>
      <c r="Q93" s="7" t="s">
        <v>116</v>
      </c>
    </row>
    <row r="94" spans="1:48" ht="30" customHeight="1" x14ac:dyDescent="0.3">
      <c r="A94" s="31"/>
      <c r="B94" s="31"/>
      <c r="C94" s="31"/>
      <c r="D94" s="31"/>
      <c r="E94" s="32"/>
      <c r="F94" s="32"/>
      <c r="G94" s="32"/>
      <c r="H94" s="32"/>
      <c r="I94" s="32"/>
      <c r="J94" s="32"/>
      <c r="K94" s="32"/>
      <c r="L94" s="32"/>
      <c r="M94" s="31"/>
      <c r="Q94" s="7" t="s">
        <v>116</v>
      </c>
    </row>
    <row r="95" spans="1:48" ht="30" customHeight="1" x14ac:dyDescent="0.3">
      <c r="A95" s="31"/>
      <c r="B95" s="31"/>
      <c r="C95" s="31"/>
      <c r="D95" s="31"/>
      <c r="E95" s="32"/>
      <c r="F95" s="32"/>
      <c r="G95" s="32"/>
      <c r="H95" s="32"/>
      <c r="I95" s="32"/>
      <c r="J95" s="32"/>
      <c r="K95" s="32"/>
      <c r="L95" s="32"/>
      <c r="M95" s="31"/>
      <c r="Q95" s="7" t="s">
        <v>116</v>
      </c>
    </row>
    <row r="96" spans="1:48" ht="30" customHeight="1" x14ac:dyDescent="0.3">
      <c r="A96" s="31"/>
      <c r="B96" s="31"/>
      <c r="C96" s="31"/>
      <c r="D96" s="31"/>
      <c r="E96" s="32"/>
      <c r="F96" s="32"/>
      <c r="G96" s="32"/>
      <c r="H96" s="32"/>
      <c r="I96" s="32"/>
      <c r="J96" s="32"/>
      <c r="K96" s="32"/>
      <c r="L96" s="32"/>
      <c r="M96" s="31"/>
      <c r="Q96" s="7" t="s">
        <v>116</v>
      </c>
    </row>
    <row r="97" spans="1:48" ht="30" customHeight="1" x14ac:dyDescent="0.3">
      <c r="A97" s="31"/>
      <c r="B97" s="31"/>
      <c r="C97" s="31"/>
      <c r="D97" s="31"/>
      <c r="E97" s="32"/>
      <c r="F97" s="32"/>
      <c r="G97" s="32"/>
      <c r="H97" s="32"/>
      <c r="I97" s="32"/>
      <c r="J97" s="32"/>
      <c r="K97" s="32"/>
      <c r="L97" s="32"/>
      <c r="M97" s="31"/>
      <c r="Q97" s="7" t="s">
        <v>116</v>
      </c>
    </row>
    <row r="98" spans="1:48" ht="30" customHeight="1" x14ac:dyDescent="0.3">
      <c r="A98" s="31"/>
      <c r="B98" s="31"/>
      <c r="C98" s="31"/>
      <c r="D98" s="31"/>
      <c r="E98" s="32"/>
      <c r="F98" s="32"/>
      <c r="G98" s="32"/>
      <c r="H98" s="32"/>
      <c r="I98" s="32"/>
      <c r="J98" s="32"/>
      <c r="K98" s="32"/>
      <c r="L98" s="32"/>
      <c r="M98" s="31"/>
      <c r="Q98" s="7" t="s">
        <v>116</v>
      </c>
    </row>
    <row r="99" spans="1:48" ht="30" customHeight="1" x14ac:dyDescent="0.3">
      <c r="A99" s="43" t="s">
        <v>149</v>
      </c>
      <c r="B99" s="31"/>
      <c r="C99" s="31"/>
      <c r="D99" s="31"/>
      <c r="E99" s="32"/>
      <c r="F99" s="32">
        <f>SUMIF(Q77:Q98,"010104",F77:F98)</f>
        <v>13087563</v>
      </c>
      <c r="G99" s="32"/>
      <c r="H99" s="32">
        <f>SUMIF(Q77:Q98,"010104",H77:H98)</f>
        <v>29880240</v>
      </c>
      <c r="I99" s="32"/>
      <c r="J99" s="32">
        <f>SUMIF(Q77:Q98,"010104",J77:J98)</f>
        <v>817965</v>
      </c>
      <c r="K99" s="32"/>
      <c r="L99" s="32">
        <f>SUMIF(Q77:Q98,"010104",L77:L98)</f>
        <v>43785768</v>
      </c>
      <c r="M99" s="31"/>
      <c r="N99" t="s">
        <v>212</v>
      </c>
    </row>
    <row r="100" spans="1:48" ht="30" customHeight="1" x14ac:dyDescent="0.3">
      <c r="A100" s="43" t="s">
        <v>117</v>
      </c>
      <c r="B100" s="43" t="s">
        <v>11</v>
      </c>
      <c r="C100" s="31"/>
      <c r="D100" s="31"/>
      <c r="E100" s="32"/>
      <c r="F100" s="32"/>
      <c r="G100" s="32"/>
      <c r="H100" s="32"/>
      <c r="I100" s="32"/>
      <c r="J100" s="32"/>
      <c r="K100" s="32"/>
      <c r="L100" s="32"/>
      <c r="M100" s="31"/>
      <c r="N100" s="44"/>
      <c r="O100" s="44"/>
      <c r="P100" s="44"/>
      <c r="Q100" s="45" t="s">
        <v>118</v>
      </c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</row>
    <row r="101" spans="1:48" ht="30" customHeight="1" x14ac:dyDescent="0.3">
      <c r="A101" s="43" t="s">
        <v>327</v>
      </c>
      <c r="B101" s="43" t="s">
        <v>11</v>
      </c>
      <c r="C101" s="43" t="s">
        <v>191</v>
      </c>
      <c r="D101" s="31">
        <v>44</v>
      </c>
      <c r="E101" s="32">
        <f>TRUNC([1]일위대가목록!E31,0)</f>
        <v>35904</v>
      </c>
      <c r="F101" s="32">
        <f>TRUNC(E101*D101, 0)</f>
        <v>1579776</v>
      </c>
      <c r="G101" s="32">
        <f>TRUNC([1]일위대가목록!F31,0)</f>
        <v>5310</v>
      </c>
      <c r="H101" s="32">
        <f>TRUNC(G101*D101, 0)</f>
        <v>233640</v>
      </c>
      <c r="I101" s="32">
        <f>TRUNC([1]일위대가목록!G31,0)</f>
        <v>0</v>
      </c>
      <c r="J101" s="32">
        <f>TRUNC(I101*D101, 0)</f>
        <v>0</v>
      </c>
      <c r="K101" s="32">
        <f t="shared" ref="K101:L103" si="16">TRUNC(E101+G101+I101, 0)</f>
        <v>41214</v>
      </c>
      <c r="L101" s="32">
        <f t="shared" si="16"/>
        <v>1813416</v>
      </c>
      <c r="M101" s="43" t="s">
        <v>11</v>
      </c>
      <c r="N101" s="45" t="s">
        <v>328</v>
      </c>
      <c r="O101" s="45" t="s">
        <v>11</v>
      </c>
      <c r="P101" s="45" t="s">
        <v>11</v>
      </c>
      <c r="Q101" s="45" t="s">
        <v>118</v>
      </c>
      <c r="R101" s="45" t="s">
        <v>186</v>
      </c>
      <c r="S101" s="45" t="s">
        <v>187</v>
      </c>
      <c r="T101" s="45" t="s">
        <v>187</v>
      </c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5" t="s">
        <v>11</v>
      </c>
      <c r="AS101" s="45" t="s">
        <v>11</v>
      </c>
      <c r="AT101" s="44"/>
      <c r="AU101" s="45" t="s">
        <v>329</v>
      </c>
      <c r="AV101" s="44">
        <v>32</v>
      </c>
    </row>
    <row r="102" spans="1:48" ht="30" customHeight="1" x14ac:dyDescent="0.3">
      <c r="A102" s="43" t="s">
        <v>330</v>
      </c>
      <c r="B102" s="43" t="s">
        <v>331</v>
      </c>
      <c r="C102" s="43" t="s">
        <v>204</v>
      </c>
      <c r="D102" s="31">
        <v>28</v>
      </c>
      <c r="E102" s="32">
        <f>TRUNC([1]일위대가목록!E32,0)</f>
        <v>2030</v>
      </c>
      <c r="F102" s="32">
        <f>TRUNC(E102*D102, 0)</f>
        <v>56840</v>
      </c>
      <c r="G102" s="32">
        <f>TRUNC([1]일위대가목록!F32,0)</f>
        <v>25880</v>
      </c>
      <c r="H102" s="32">
        <f>TRUNC(G102*D102, 0)</f>
        <v>724640</v>
      </c>
      <c r="I102" s="32">
        <f>TRUNC([1]일위대가목록!G32,0)</f>
        <v>731</v>
      </c>
      <c r="J102" s="32">
        <f>TRUNC(I102*D102, 0)</f>
        <v>20468</v>
      </c>
      <c r="K102" s="32">
        <f t="shared" si="16"/>
        <v>28641</v>
      </c>
      <c r="L102" s="32">
        <f t="shared" si="16"/>
        <v>801948</v>
      </c>
      <c r="M102" s="43" t="s">
        <v>11</v>
      </c>
      <c r="N102" s="45" t="s">
        <v>332</v>
      </c>
      <c r="O102" s="45" t="s">
        <v>11</v>
      </c>
      <c r="P102" s="45" t="s">
        <v>11</v>
      </c>
      <c r="Q102" s="45" t="s">
        <v>118</v>
      </c>
      <c r="R102" s="45" t="s">
        <v>186</v>
      </c>
      <c r="S102" s="45" t="s">
        <v>187</v>
      </c>
      <c r="T102" s="45" t="s">
        <v>187</v>
      </c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5" t="s">
        <v>11</v>
      </c>
      <c r="AS102" s="45" t="s">
        <v>11</v>
      </c>
      <c r="AT102" s="44"/>
      <c r="AU102" s="45" t="s">
        <v>333</v>
      </c>
      <c r="AV102" s="44">
        <v>33</v>
      </c>
    </row>
    <row r="103" spans="1:48" ht="30" customHeight="1" x14ac:dyDescent="0.3">
      <c r="A103" s="43" t="s">
        <v>330</v>
      </c>
      <c r="B103" s="43" t="s">
        <v>334</v>
      </c>
      <c r="C103" s="43" t="s">
        <v>204</v>
      </c>
      <c r="D103" s="31">
        <v>108</v>
      </c>
      <c r="E103" s="32">
        <f>TRUNC([1]일위대가목록!E33,0)</f>
        <v>1426</v>
      </c>
      <c r="F103" s="32">
        <f>TRUNC(E103*D103, 0)</f>
        <v>154008</v>
      </c>
      <c r="G103" s="32">
        <f>TRUNC([1]일위대가목록!F33,0)</f>
        <v>19912</v>
      </c>
      <c r="H103" s="32">
        <f>TRUNC(G103*D103, 0)</f>
        <v>2150496</v>
      </c>
      <c r="I103" s="32">
        <f>TRUNC([1]일위대가목록!G33,0)</f>
        <v>575</v>
      </c>
      <c r="J103" s="32">
        <f>TRUNC(I103*D103, 0)</f>
        <v>62100</v>
      </c>
      <c r="K103" s="32">
        <f t="shared" si="16"/>
        <v>21913</v>
      </c>
      <c r="L103" s="32">
        <f t="shared" si="16"/>
        <v>2366604</v>
      </c>
      <c r="M103" s="43" t="s">
        <v>11</v>
      </c>
      <c r="N103" s="45" t="s">
        <v>335</v>
      </c>
      <c r="O103" s="45" t="s">
        <v>11</v>
      </c>
      <c r="P103" s="45" t="s">
        <v>11</v>
      </c>
      <c r="Q103" s="45" t="s">
        <v>118</v>
      </c>
      <c r="R103" s="45" t="s">
        <v>186</v>
      </c>
      <c r="S103" s="45" t="s">
        <v>187</v>
      </c>
      <c r="T103" s="45" t="s">
        <v>187</v>
      </c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5" t="s">
        <v>11</v>
      </c>
      <c r="AS103" s="45" t="s">
        <v>11</v>
      </c>
      <c r="AT103" s="44"/>
      <c r="AU103" s="45" t="s">
        <v>336</v>
      </c>
      <c r="AV103" s="44">
        <v>34</v>
      </c>
    </row>
    <row r="104" spans="1:48" ht="30" customHeight="1" x14ac:dyDescent="0.3">
      <c r="A104" s="31"/>
      <c r="B104" s="31"/>
      <c r="C104" s="31"/>
      <c r="D104" s="31"/>
      <c r="E104" s="32"/>
      <c r="F104" s="32"/>
      <c r="G104" s="32"/>
      <c r="H104" s="32"/>
      <c r="I104" s="32"/>
      <c r="J104" s="32"/>
      <c r="K104" s="32"/>
      <c r="L104" s="32"/>
      <c r="M104" s="31"/>
      <c r="Q104" s="7" t="s">
        <v>118</v>
      </c>
    </row>
    <row r="105" spans="1:48" ht="30" customHeight="1" x14ac:dyDescent="0.3">
      <c r="A105" s="31"/>
      <c r="B105" s="31"/>
      <c r="C105" s="31"/>
      <c r="D105" s="31"/>
      <c r="E105" s="32"/>
      <c r="F105" s="32"/>
      <c r="G105" s="32"/>
      <c r="H105" s="32"/>
      <c r="I105" s="32"/>
      <c r="J105" s="32"/>
      <c r="K105" s="32"/>
      <c r="L105" s="32"/>
      <c r="M105" s="31"/>
      <c r="Q105" s="7" t="s">
        <v>118</v>
      </c>
    </row>
    <row r="106" spans="1:48" ht="30" customHeight="1" x14ac:dyDescent="0.3">
      <c r="A106" s="31"/>
      <c r="B106" s="31"/>
      <c r="C106" s="31"/>
      <c r="D106" s="31"/>
      <c r="E106" s="32"/>
      <c r="F106" s="32"/>
      <c r="G106" s="32"/>
      <c r="H106" s="32"/>
      <c r="I106" s="32"/>
      <c r="J106" s="32"/>
      <c r="K106" s="32"/>
      <c r="L106" s="32"/>
      <c r="M106" s="31"/>
      <c r="Q106" s="7" t="s">
        <v>118</v>
      </c>
    </row>
    <row r="107" spans="1:48" ht="30" customHeight="1" x14ac:dyDescent="0.3">
      <c r="A107" s="31"/>
      <c r="B107" s="31"/>
      <c r="C107" s="31"/>
      <c r="D107" s="31"/>
      <c r="E107" s="32"/>
      <c r="F107" s="32"/>
      <c r="G107" s="32"/>
      <c r="H107" s="32"/>
      <c r="I107" s="32"/>
      <c r="J107" s="32"/>
      <c r="K107" s="32"/>
      <c r="L107" s="32"/>
      <c r="M107" s="31"/>
      <c r="Q107" s="7" t="s">
        <v>118</v>
      </c>
    </row>
    <row r="108" spans="1:48" ht="30" customHeight="1" x14ac:dyDescent="0.3">
      <c r="A108" s="31"/>
      <c r="B108" s="31"/>
      <c r="C108" s="31"/>
      <c r="D108" s="31"/>
      <c r="E108" s="32"/>
      <c r="F108" s="32"/>
      <c r="G108" s="32"/>
      <c r="H108" s="32"/>
      <c r="I108" s="32"/>
      <c r="J108" s="32"/>
      <c r="K108" s="32"/>
      <c r="L108" s="32"/>
      <c r="M108" s="31"/>
      <c r="Q108" s="7" t="s">
        <v>118</v>
      </c>
    </row>
    <row r="109" spans="1:48" ht="30" customHeight="1" x14ac:dyDescent="0.3">
      <c r="A109" s="31"/>
      <c r="B109" s="31"/>
      <c r="C109" s="31"/>
      <c r="D109" s="31"/>
      <c r="E109" s="32"/>
      <c r="F109" s="32"/>
      <c r="G109" s="32"/>
      <c r="H109" s="32"/>
      <c r="I109" s="32"/>
      <c r="J109" s="32"/>
      <c r="K109" s="32"/>
      <c r="L109" s="32"/>
      <c r="M109" s="31"/>
      <c r="Q109" s="7" t="s">
        <v>118</v>
      </c>
    </row>
    <row r="110" spans="1:48" ht="30" customHeight="1" x14ac:dyDescent="0.3">
      <c r="A110" s="31"/>
      <c r="B110" s="31"/>
      <c r="C110" s="31"/>
      <c r="D110" s="31"/>
      <c r="E110" s="32"/>
      <c r="F110" s="32"/>
      <c r="G110" s="32"/>
      <c r="H110" s="32"/>
      <c r="I110" s="32"/>
      <c r="J110" s="32"/>
      <c r="K110" s="32"/>
      <c r="L110" s="32"/>
      <c r="M110" s="31"/>
      <c r="Q110" s="7" t="s">
        <v>118</v>
      </c>
    </row>
    <row r="111" spans="1:48" ht="30" customHeight="1" x14ac:dyDescent="0.3">
      <c r="A111" s="31"/>
      <c r="B111" s="31"/>
      <c r="C111" s="31"/>
      <c r="D111" s="31"/>
      <c r="E111" s="32"/>
      <c r="F111" s="32"/>
      <c r="G111" s="32"/>
      <c r="H111" s="32"/>
      <c r="I111" s="32"/>
      <c r="J111" s="32"/>
      <c r="K111" s="32"/>
      <c r="L111" s="32"/>
      <c r="M111" s="31"/>
      <c r="Q111" s="7" t="s">
        <v>118</v>
      </c>
    </row>
    <row r="112" spans="1:48" ht="30" customHeight="1" x14ac:dyDescent="0.3">
      <c r="A112" s="31"/>
      <c r="B112" s="31"/>
      <c r="C112" s="31"/>
      <c r="D112" s="31"/>
      <c r="E112" s="32"/>
      <c r="F112" s="32"/>
      <c r="G112" s="32"/>
      <c r="H112" s="32"/>
      <c r="I112" s="32"/>
      <c r="J112" s="32"/>
      <c r="K112" s="32"/>
      <c r="L112" s="32"/>
      <c r="M112" s="31"/>
      <c r="Q112" s="7" t="s">
        <v>118</v>
      </c>
    </row>
    <row r="113" spans="1:48" ht="30" customHeight="1" x14ac:dyDescent="0.3">
      <c r="A113" s="31"/>
      <c r="B113" s="31"/>
      <c r="C113" s="31"/>
      <c r="D113" s="31"/>
      <c r="E113" s="32"/>
      <c r="F113" s="32"/>
      <c r="G113" s="32"/>
      <c r="H113" s="32"/>
      <c r="I113" s="32"/>
      <c r="J113" s="32"/>
      <c r="K113" s="32"/>
      <c r="L113" s="32"/>
      <c r="M113" s="31"/>
      <c r="Q113" s="7" t="s">
        <v>118</v>
      </c>
    </row>
    <row r="114" spans="1:48" ht="30" customHeight="1" x14ac:dyDescent="0.3">
      <c r="A114" s="31"/>
      <c r="B114" s="31"/>
      <c r="C114" s="31"/>
      <c r="D114" s="31"/>
      <c r="E114" s="32"/>
      <c r="F114" s="32"/>
      <c r="G114" s="32"/>
      <c r="H114" s="32"/>
      <c r="I114" s="32"/>
      <c r="J114" s="32"/>
      <c r="K114" s="32"/>
      <c r="L114" s="32"/>
      <c r="M114" s="31"/>
      <c r="Q114" s="7" t="s">
        <v>118</v>
      </c>
    </row>
    <row r="115" spans="1:48" ht="30" customHeight="1" x14ac:dyDescent="0.3">
      <c r="A115" s="31"/>
      <c r="B115" s="31"/>
      <c r="C115" s="31"/>
      <c r="D115" s="31"/>
      <c r="E115" s="32"/>
      <c r="F115" s="32"/>
      <c r="G115" s="32"/>
      <c r="H115" s="32"/>
      <c r="I115" s="32"/>
      <c r="J115" s="32"/>
      <c r="K115" s="32"/>
      <c r="L115" s="32"/>
      <c r="M115" s="31"/>
      <c r="Q115" s="7" t="s">
        <v>118</v>
      </c>
    </row>
    <row r="116" spans="1:48" ht="30" customHeight="1" x14ac:dyDescent="0.3">
      <c r="A116" s="31"/>
      <c r="B116" s="31"/>
      <c r="C116" s="31"/>
      <c r="D116" s="31"/>
      <c r="E116" s="32"/>
      <c r="F116" s="32"/>
      <c r="G116" s="32"/>
      <c r="H116" s="32"/>
      <c r="I116" s="32"/>
      <c r="J116" s="32"/>
      <c r="K116" s="32"/>
      <c r="L116" s="32"/>
      <c r="M116" s="31"/>
      <c r="Q116" s="7" t="s">
        <v>118</v>
      </c>
    </row>
    <row r="117" spans="1:48" ht="30" customHeight="1" x14ac:dyDescent="0.3">
      <c r="A117" s="31"/>
      <c r="B117" s="31"/>
      <c r="C117" s="31"/>
      <c r="D117" s="31"/>
      <c r="E117" s="32"/>
      <c r="F117" s="32"/>
      <c r="G117" s="32"/>
      <c r="H117" s="32"/>
      <c r="I117" s="32"/>
      <c r="J117" s="32"/>
      <c r="K117" s="32"/>
      <c r="L117" s="32"/>
      <c r="M117" s="31"/>
      <c r="Q117" s="7" t="s">
        <v>118</v>
      </c>
    </row>
    <row r="118" spans="1:48" ht="30" customHeight="1" x14ac:dyDescent="0.3">
      <c r="A118" s="31"/>
      <c r="B118" s="31"/>
      <c r="C118" s="31"/>
      <c r="D118" s="31"/>
      <c r="E118" s="32"/>
      <c r="F118" s="32"/>
      <c r="G118" s="32"/>
      <c r="H118" s="32"/>
      <c r="I118" s="32"/>
      <c r="J118" s="32"/>
      <c r="K118" s="32"/>
      <c r="L118" s="32"/>
      <c r="M118" s="31"/>
      <c r="Q118" s="7" t="s">
        <v>118</v>
      </c>
    </row>
    <row r="119" spans="1:48" ht="30" customHeight="1" x14ac:dyDescent="0.3">
      <c r="A119" s="31"/>
      <c r="B119" s="31"/>
      <c r="C119" s="31"/>
      <c r="D119" s="31"/>
      <c r="E119" s="32"/>
      <c r="F119" s="32"/>
      <c r="G119" s="32"/>
      <c r="H119" s="32"/>
      <c r="I119" s="32"/>
      <c r="J119" s="32"/>
      <c r="K119" s="32"/>
      <c r="L119" s="32"/>
      <c r="M119" s="31"/>
      <c r="Q119" s="7" t="s">
        <v>118</v>
      </c>
    </row>
    <row r="120" spans="1:48" ht="30" customHeight="1" x14ac:dyDescent="0.3">
      <c r="A120" s="31"/>
      <c r="B120" s="31"/>
      <c r="C120" s="31"/>
      <c r="D120" s="31"/>
      <c r="E120" s="32"/>
      <c r="F120" s="32"/>
      <c r="G120" s="32"/>
      <c r="H120" s="32"/>
      <c r="I120" s="32"/>
      <c r="J120" s="32"/>
      <c r="K120" s="32"/>
      <c r="L120" s="32"/>
      <c r="M120" s="31"/>
      <c r="Q120" s="7" t="s">
        <v>118</v>
      </c>
    </row>
    <row r="121" spans="1:48" ht="30" customHeight="1" x14ac:dyDescent="0.3">
      <c r="A121" s="31"/>
      <c r="B121" s="31"/>
      <c r="C121" s="31"/>
      <c r="D121" s="31"/>
      <c r="E121" s="32"/>
      <c r="F121" s="32"/>
      <c r="G121" s="32"/>
      <c r="H121" s="32"/>
      <c r="I121" s="32"/>
      <c r="J121" s="32"/>
      <c r="K121" s="32"/>
      <c r="L121" s="32"/>
      <c r="M121" s="31"/>
      <c r="Q121" s="7" t="s">
        <v>118</v>
      </c>
    </row>
    <row r="122" spans="1:48" ht="30" customHeight="1" x14ac:dyDescent="0.3">
      <c r="A122" s="31"/>
      <c r="B122" s="31"/>
      <c r="C122" s="31"/>
      <c r="D122" s="31"/>
      <c r="E122" s="32"/>
      <c r="F122" s="32"/>
      <c r="G122" s="32"/>
      <c r="H122" s="32"/>
      <c r="I122" s="32"/>
      <c r="J122" s="32"/>
      <c r="K122" s="32"/>
      <c r="L122" s="32"/>
      <c r="M122" s="31"/>
      <c r="Q122" s="7" t="s">
        <v>118</v>
      </c>
    </row>
    <row r="123" spans="1:48" ht="30" customHeight="1" x14ac:dyDescent="0.3">
      <c r="A123" s="43" t="s">
        <v>149</v>
      </c>
      <c r="B123" s="31"/>
      <c r="C123" s="31"/>
      <c r="D123" s="31"/>
      <c r="E123" s="32"/>
      <c r="F123" s="32">
        <f>SUMIF(Q101:Q122,"010105",F101:F122)</f>
        <v>1790624</v>
      </c>
      <c r="G123" s="32"/>
      <c r="H123" s="32">
        <f>SUMIF(Q101:Q122,"010105",H101:H122)</f>
        <v>3108776</v>
      </c>
      <c r="I123" s="32"/>
      <c r="J123" s="32">
        <f>SUMIF(Q101:Q122,"010105",J101:J122)</f>
        <v>82568</v>
      </c>
      <c r="K123" s="32"/>
      <c r="L123" s="32">
        <f>SUMIF(Q101:Q122,"010105",L101:L122)</f>
        <v>4981968</v>
      </c>
      <c r="M123" s="31"/>
      <c r="N123" t="s">
        <v>212</v>
      </c>
    </row>
    <row r="124" spans="1:48" ht="30" customHeight="1" x14ac:dyDescent="0.3">
      <c r="A124" s="43" t="s">
        <v>119</v>
      </c>
      <c r="B124" s="43" t="s">
        <v>11</v>
      </c>
      <c r="C124" s="31"/>
      <c r="D124" s="31"/>
      <c r="E124" s="32"/>
      <c r="F124" s="32"/>
      <c r="G124" s="32"/>
      <c r="H124" s="32"/>
      <c r="I124" s="32"/>
      <c r="J124" s="32"/>
      <c r="K124" s="32"/>
      <c r="L124" s="32"/>
      <c r="M124" s="31"/>
      <c r="N124" s="44"/>
      <c r="O124" s="44"/>
      <c r="P124" s="44"/>
      <c r="Q124" s="45" t="s">
        <v>120</v>
      </c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</row>
    <row r="125" spans="1:48" ht="30" customHeight="1" x14ac:dyDescent="0.3">
      <c r="A125" s="43" t="s">
        <v>337</v>
      </c>
      <c r="B125" s="43" t="s">
        <v>338</v>
      </c>
      <c r="C125" s="43" t="s">
        <v>204</v>
      </c>
      <c r="D125" s="31">
        <v>134</v>
      </c>
      <c r="E125" s="32">
        <f>TRUNC([1]일위대가목록!E34,0)</f>
        <v>574</v>
      </c>
      <c r="F125" s="32">
        <f t="shared" ref="F125:F131" si="17">TRUNC(E125*D125, 0)</f>
        <v>76916</v>
      </c>
      <c r="G125" s="32">
        <f>TRUNC([1]일위대가목록!F34,0)</f>
        <v>1726</v>
      </c>
      <c r="H125" s="32">
        <f t="shared" ref="H125:H131" si="18">TRUNC(G125*D125, 0)</f>
        <v>231284</v>
      </c>
      <c r="I125" s="32">
        <f>TRUNC([1]일위대가목록!G34,0)</f>
        <v>0</v>
      </c>
      <c r="J125" s="32">
        <f t="shared" ref="J125:J131" si="19">TRUNC(I125*D125, 0)</f>
        <v>0</v>
      </c>
      <c r="K125" s="32">
        <f t="shared" ref="K125:L131" si="20">TRUNC(E125+G125+I125, 0)</f>
        <v>2300</v>
      </c>
      <c r="L125" s="32">
        <f t="shared" si="20"/>
        <v>308200</v>
      </c>
      <c r="M125" s="43" t="s">
        <v>11</v>
      </c>
      <c r="N125" s="45" t="s">
        <v>339</v>
      </c>
      <c r="O125" s="45" t="s">
        <v>11</v>
      </c>
      <c r="P125" s="45" t="s">
        <v>11</v>
      </c>
      <c r="Q125" s="45" t="s">
        <v>120</v>
      </c>
      <c r="R125" s="45" t="s">
        <v>186</v>
      </c>
      <c r="S125" s="45" t="s">
        <v>187</v>
      </c>
      <c r="T125" s="45" t="s">
        <v>187</v>
      </c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5" t="s">
        <v>11</v>
      </c>
      <c r="AS125" s="45" t="s">
        <v>11</v>
      </c>
      <c r="AT125" s="44"/>
      <c r="AU125" s="45" t="s">
        <v>340</v>
      </c>
      <c r="AV125" s="44">
        <v>36</v>
      </c>
    </row>
    <row r="126" spans="1:48" ht="30" customHeight="1" x14ac:dyDescent="0.3">
      <c r="A126" s="43" t="s">
        <v>341</v>
      </c>
      <c r="B126" s="43" t="s">
        <v>342</v>
      </c>
      <c r="C126" s="43" t="s">
        <v>191</v>
      </c>
      <c r="D126" s="31">
        <v>21</v>
      </c>
      <c r="E126" s="32">
        <f>TRUNC([1]일위대가목록!E35,0)</f>
        <v>2708</v>
      </c>
      <c r="F126" s="32">
        <f t="shared" si="17"/>
        <v>56868</v>
      </c>
      <c r="G126" s="32">
        <f>TRUNC([1]일위대가목록!F35,0)</f>
        <v>6698</v>
      </c>
      <c r="H126" s="32">
        <f t="shared" si="18"/>
        <v>140658</v>
      </c>
      <c r="I126" s="32">
        <f>TRUNC([1]일위대가목록!G35,0)</f>
        <v>0</v>
      </c>
      <c r="J126" s="32">
        <f t="shared" si="19"/>
        <v>0</v>
      </c>
      <c r="K126" s="32">
        <f t="shared" si="20"/>
        <v>9406</v>
      </c>
      <c r="L126" s="32">
        <f t="shared" si="20"/>
        <v>197526</v>
      </c>
      <c r="M126" s="43" t="s">
        <v>11</v>
      </c>
      <c r="N126" s="45" t="s">
        <v>343</v>
      </c>
      <c r="O126" s="45" t="s">
        <v>11</v>
      </c>
      <c r="P126" s="45" t="s">
        <v>11</v>
      </c>
      <c r="Q126" s="45" t="s">
        <v>120</v>
      </c>
      <c r="R126" s="45" t="s">
        <v>186</v>
      </c>
      <c r="S126" s="45" t="s">
        <v>187</v>
      </c>
      <c r="T126" s="45" t="s">
        <v>187</v>
      </c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5" t="s">
        <v>11</v>
      </c>
      <c r="AS126" s="45" t="s">
        <v>11</v>
      </c>
      <c r="AT126" s="44"/>
      <c r="AU126" s="45" t="s">
        <v>344</v>
      </c>
      <c r="AV126" s="44">
        <v>215</v>
      </c>
    </row>
    <row r="127" spans="1:48" ht="30" customHeight="1" x14ac:dyDescent="0.3">
      <c r="A127" s="43" t="s">
        <v>345</v>
      </c>
      <c r="B127" s="43" t="s">
        <v>346</v>
      </c>
      <c r="C127" s="43" t="s">
        <v>204</v>
      </c>
      <c r="D127" s="31">
        <v>144</v>
      </c>
      <c r="E127" s="32">
        <f>TRUNC([1]일위대가목록!E36,0)</f>
        <v>15760</v>
      </c>
      <c r="F127" s="32">
        <f t="shared" si="17"/>
        <v>2269440</v>
      </c>
      <c r="G127" s="32">
        <f>TRUNC([1]일위대가목록!F36,0)</f>
        <v>54970</v>
      </c>
      <c r="H127" s="32">
        <f t="shared" si="18"/>
        <v>7915680</v>
      </c>
      <c r="I127" s="32">
        <f>TRUNC([1]일위대가목록!G36,0)</f>
        <v>1521</v>
      </c>
      <c r="J127" s="32">
        <f t="shared" si="19"/>
        <v>219024</v>
      </c>
      <c r="K127" s="32">
        <f t="shared" si="20"/>
        <v>72251</v>
      </c>
      <c r="L127" s="32">
        <f t="shared" si="20"/>
        <v>10404144</v>
      </c>
      <c r="M127" s="43" t="s">
        <v>11</v>
      </c>
      <c r="N127" s="45" t="s">
        <v>347</v>
      </c>
      <c r="O127" s="45" t="s">
        <v>11</v>
      </c>
      <c r="P127" s="45" t="s">
        <v>11</v>
      </c>
      <c r="Q127" s="45" t="s">
        <v>120</v>
      </c>
      <c r="R127" s="45" t="s">
        <v>186</v>
      </c>
      <c r="S127" s="45" t="s">
        <v>187</v>
      </c>
      <c r="T127" s="45" t="s">
        <v>187</v>
      </c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5" t="s">
        <v>11</v>
      </c>
      <c r="AS127" s="45" t="s">
        <v>11</v>
      </c>
      <c r="AT127" s="44"/>
      <c r="AU127" s="45" t="s">
        <v>348</v>
      </c>
      <c r="AV127" s="44">
        <v>37</v>
      </c>
    </row>
    <row r="128" spans="1:48" ht="30" customHeight="1" x14ac:dyDescent="0.3">
      <c r="A128" s="43" t="s">
        <v>349</v>
      </c>
      <c r="B128" s="43" t="s">
        <v>350</v>
      </c>
      <c r="C128" s="43" t="s">
        <v>204</v>
      </c>
      <c r="D128" s="31">
        <v>28</v>
      </c>
      <c r="E128" s="32">
        <f>TRUNC([1]일위대가목록!E37,0)</f>
        <v>17692</v>
      </c>
      <c r="F128" s="32">
        <f t="shared" si="17"/>
        <v>495376</v>
      </c>
      <c r="G128" s="32">
        <f>TRUNC([1]일위대가목록!F37,0)</f>
        <v>57439</v>
      </c>
      <c r="H128" s="32">
        <f t="shared" si="18"/>
        <v>1608292</v>
      </c>
      <c r="I128" s="32">
        <f>TRUNC([1]일위대가목록!G37,0)</f>
        <v>1503</v>
      </c>
      <c r="J128" s="32">
        <f t="shared" si="19"/>
        <v>42084</v>
      </c>
      <c r="K128" s="32">
        <f t="shared" si="20"/>
        <v>76634</v>
      </c>
      <c r="L128" s="32">
        <f t="shared" si="20"/>
        <v>2145752</v>
      </c>
      <c r="M128" s="43" t="s">
        <v>11</v>
      </c>
      <c r="N128" s="45" t="s">
        <v>351</v>
      </c>
      <c r="O128" s="45" t="s">
        <v>11</v>
      </c>
      <c r="P128" s="45" t="s">
        <v>11</v>
      </c>
      <c r="Q128" s="45" t="s">
        <v>120</v>
      </c>
      <c r="R128" s="45" t="s">
        <v>186</v>
      </c>
      <c r="S128" s="45" t="s">
        <v>187</v>
      </c>
      <c r="T128" s="45" t="s">
        <v>187</v>
      </c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5" t="s">
        <v>11</v>
      </c>
      <c r="AS128" s="45" t="s">
        <v>11</v>
      </c>
      <c r="AT128" s="44"/>
      <c r="AU128" s="45" t="s">
        <v>352</v>
      </c>
      <c r="AV128" s="44">
        <v>38</v>
      </c>
    </row>
    <row r="129" spans="1:48" ht="30" customHeight="1" x14ac:dyDescent="0.3">
      <c r="A129" s="43" t="s">
        <v>353</v>
      </c>
      <c r="B129" s="43" t="s">
        <v>354</v>
      </c>
      <c r="C129" s="43" t="s">
        <v>204</v>
      </c>
      <c r="D129" s="31">
        <v>106</v>
      </c>
      <c r="E129" s="32">
        <f>TRUNC([1]일위대가목록!E38,0)</f>
        <v>35932</v>
      </c>
      <c r="F129" s="32">
        <f t="shared" si="17"/>
        <v>3808792</v>
      </c>
      <c r="G129" s="32">
        <f>TRUNC([1]일위대가목록!F38,0)</f>
        <v>57439</v>
      </c>
      <c r="H129" s="32">
        <f t="shared" si="18"/>
        <v>6088534</v>
      </c>
      <c r="I129" s="32">
        <f>TRUNC([1]일위대가목록!G38,0)</f>
        <v>1503</v>
      </c>
      <c r="J129" s="32">
        <f t="shared" si="19"/>
        <v>159318</v>
      </c>
      <c r="K129" s="32">
        <f t="shared" si="20"/>
        <v>94874</v>
      </c>
      <c r="L129" s="32">
        <f t="shared" si="20"/>
        <v>10056644</v>
      </c>
      <c r="M129" s="43" t="s">
        <v>11</v>
      </c>
      <c r="N129" s="45" t="s">
        <v>355</v>
      </c>
      <c r="O129" s="45" t="s">
        <v>11</v>
      </c>
      <c r="P129" s="45" t="s">
        <v>11</v>
      </c>
      <c r="Q129" s="45" t="s">
        <v>120</v>
      </c>
      <c r="R129" s="45" t="s">
        <v>186</v>
      </c>
      <c r="S129" s="45" t="s">
        <v>187</v>
      </c>
      <c r="T129" s="45" t="s">
        <v>187</v>
      </c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5" t="s">
        <v>11</v>
      </c>
      <c r="AS129" s="45" t="s">
        <v>11</v>
      </c>
      <c r="AT129" s="44"/>
      <c r="AU129" s="45" t="s">
        <v>356</v>
      </c>
      <c r="AV129" s="44">
        <v>216</v>
      </c>
    </row>
    <row r="130" spans="1:48" ht="30" customHeight="1" x14ac:dyDescent="0.3">
      <c r="A130" s="43" t="s">
        <v>357</v>
      </c>
      <c r="B130" s="43" t="s">
        <v>358</v>
      </c>
      <c r="C130" s="43" t="s">
        <v>204</v>
      </c>
      <c r="D130" s="31">
        <v>11</v>
      </c>
      <c r="E130" s="32">
        <f>TRUNC([1]일위대가목록!E39,0)</f>
        <v>48400</v>
      </c>
      <c r="F130" s="32">
        <f t="shared" si="17"/>
        <v>532400</v>
      </c>
      <c r="G130" s="32">
        <f>TRUNC([1]일위대가목록!F39,0)</f>
        <v>117561</v>
      </c>
      <c r="H130" s="32">
        <f t="shared" si="18"/>
        <v>1293171</v>
      </c>
      <c r="I130" s="32">
        <f>TRUNC([1]일위대가목록!G39,0)</f>
        <v>2282</v>
      </c>
      <c r="J130" s="32">
        <f t="shared" si="19"/>
        <v>25102</v>
      </c>
      <c r="K130" s="32">
        <f t="shared" si="20"/>
        <v>168243</v>
      </c>
      <c r="L130" s="32">
        <f t="shared" si="20"/>
        <v>1850673</v>
      </c>
      <c r="M130" s="43" t="s">
        <v>11</v>
      </c>
      <c r="N130" s="45" t="s">
        <v>359</v>
      </c>
      <c r="O130" s="45" t="s">
        <v>11</v>
      </c>
      <c r="P130" s="45" t="s">
        <v>11</v>
      </c>
      <c r="Q130" s="45" t="s">
        <v>120</v>
      </c>
      <c r="R130" s="45" t="s">
        <v>186</v>
      </c>
      <c r="S130" s="45" t="s">
        <v>187</v>
      </c>
      <c r="T130" s="45" t="s">
        <v>187</v>
      </c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5" t="s">
        <v>11</v>
      </c>
      <c r="AS130" s="45" t="s">
        <v>11</v>
      </c>
      <c r="AT130" s="44"/>
      <c r="AU130" s="45" t="s">
        <v>360</v>
      </c>
      <c r="AV130" s="44">
        <v>217</v>
      </c>
    </row>
    <row r="131" spans="1:48" ht="30" customHeight="1" x14ac:dyDescent="0.3">
      <c r="A131" s="43" t="s">
        <v>361</v>
      </c>
      <c r="B131" s="43" t="s">
        <v>362</v>
      </c>
      <c r="C131" s="43" t="s">
        <v>191</v>
      </c>
      <c r="D131" s="31">
        <v>7</v>
      </c>
      <c r="E131" s="32">
        <f>TRUNC([1]일위대가목록!E40,0)</f>
        <v>15857</v>
      </c>
      <c r="F131" s="32">
        <f t="shared" si="17"/>
        <v>110999</v>
      </c>
      <c r="G131" s="32">
        <f>TRUNC([1]일위대가목록!F40,0)</f>
        <v>37623</v>
      </c>
      <c r="H131" s="32">
        <f t="shared" si="18"/>
        <v>263361</v>
      </c>
      <c r="I131" s="32">
        <f>TRUNC([1]일위대가목록!G40,0)</f>
        <v>0</v>
      </c>
      <c r="J131" s="32">
        <f t="shared" si="19"/>
        <v>0</v>
      </c>
      <c r="K131" s="32">
        <f t="shared" si="20"/>
        <v>53480</v>
      </c>
      <c r="L131" s="32">
        <f t="shared" si="20"/>
        <v>374360</v>
      </c>
      <c r="M131" s="43" t="s">
        <v>11</v>
      </c>
      <c r="N131" s="45" t="s">
        <v>363</v>
      </c>
      <c r="O131" s="45" t="s">
        <v>11</v>
      </c>
      <c r="P131" s="45" t="s">
        <v>11</v>
      </c>
      <c r="Q131" s="45" t="s">
        <v>120</v>
      </c>
      <c r="R131" s="45" t="s">
        <v>186</v>
      </c>
      <c r="S131" s="45" t="s">
        <v>187</v>
      </c>
      <c r="T131" s="45" t="s">
        <v>187</v>
      </c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5" t="s">
        <v>11</v>
      </c>
      <c r="AS131" s="45" t="s">
        <v>11</v>
      </c>
      <c r="AT131" s="44"/>
      <c r="AU131" s="45" t="s">
        <v>364</v>
      </c>
      <c r="AV131" s="44">
        <v>40</v>
      </c>
    </row>
    <row r="132" spans="1:48" ht="30" customHeight="1" x14ac:dyDescent="0.3">
      <c r="A132" s="31"/>
      <c r="B132" s="31"/>
      <c r="C132" s="31"/>
      <c r="D132" s="31"/>
      <c r="E132" s="32"/>
      <c r="F132" s="32"/>
      <c r="G132" s="32"/>
      <c r="H132" s="32"/>
      <c r="I132" s="32"/>
      <c r="J132" s="32"/>
      <c r="K132" s="32"/>
      <c r="L132" s="32"/>
      <c r="M132" s="31"/>
      <c r="Q132" s="7" t="s">
        <v>120</v>
      </c>
    </row>
    <row r="133" spans="1:48" ht="30" customHeight="1" x14ac:dyDescent="0.3">
      <c r="A133" s="31"/>
      <c r="B133" s="31"/>
      <c r="C133" s="31"/>
      <c r="D133" s="31"/>
      <c r="E133" s="32"/>
      <c r="F133" s="32"/>
      <c r="G133" s="32"/>
      <c r="H133" s="32"/>
      <c r="I133" s="32"/>
      <c r="J133" s="32"/>
      <c r="K133" s="32"/>
      <c r="L133" s="32"/>
      <c r="M133" s="31"/>
      <c r="Q133" s="7" t="s">
        <v>120</v>
      </c>
    </row>
    <row r="134" spans="1:48" ht="30" customHeight="1" x14ac:dyDescent="0.3">
      <c r="A134" s="31"/>
      <c r="B134" s="31"/>
      <c r="C134" s="31"/>
      <c r="D134" s="31"/>
      <c r="E134" s="32"/>
      <c r="F134" s="32"/>
      <c r="G134" s="32"/>
      <c r="H134" s="32"/>
      <c r="I134" s="32"/>
      <c r="J134" s="32"/>
      <c r="K134" s="32"/>
      <c r="L134" s="32"/>
      <c r="M134" s="31"/>
      <c r="Q134" s="7" t="s">
        <v>120</v>
      </c>
    </row>
    <row r="135" spans="1:48" ht="30" customHeight="1" x14ac:dyDescent="0.3">
      <c r="A135" s="31"/>
      <c r="B135" s="31"/>
      <c r="C135" s="31"/>
      <c r="D135" s="31"/>
      <c r="E135" s="32"/>
      <c r="F135" s="32"/>
      <c r="G135" s="32"/>
      <c r="H135" s="32"/>
      <c r="I135" s="32"/>
      <c r="J135" s="32"/>
      <c r="K135" s="32"/>
      <c r="L135" s="32"/>
      <c r="M135" s="31"/>
      <c r="Q135" s="7" t="s">
        <v>120</v>
      </c>
    </row>
    <row r="136" spans="1:48" ht="30" customHeight="1" x14ac:dyDescent="0.3">
      <c r="A136" s="31"/>
      <c r="B136" s="31"/>
      <c r="C136" s="31"/>
      <c r="D136" s="31"/>
      <c r="E136" s="32"/>
      <c r="F136" s="32"/>
      <c r="G136" s="32"/>
      <c r="H136" s="32"/>
      <c r="I136" s="32"/>
      <c r="J136" s="32"/>
      <c r="K136" s="32"/>
      <c r="L136" s="32"/>
      <c r="M136" s="31"/>
      <c r="Q136" s="7" t="s">
        <v>120</v>
      </c>
    </row>
    <row r="137" spans="1:48" ht="30" customHeight="1" x14ac:dyDescent="0.3">
      <c r="A137" s="31"/>
      <c r="B137" s="31"/>
      <c r="C137" s="31"/>
      <c r="D137" s="31"/>
      <c r="E137" s="32"/>
      <c r="F137" s="32"/>
      <c r="G137" s="32"/>
      <c r="H137" s="32"/>
      <c r="I137" s="32"/>
      <c r="J137" s="32"/>
      <c r="K137" s="32"/>
      <c r="L137" s="32"/>
      <c r="M137" s="31"/>
      <c r="Q137" s="7" t="s">
        <v>120</v>
      </c>
    </row>
    <row r="138" spans="1:48" ht="30" customHeight="1" x14ac:dyDescent="0.3">
      <c r="A138" s="31"/>
      <c r="B138" s="31"/>
      <c r="C138" s="31"/>
      <c r="D138" s="31"/>
      <c r="E138" s="32"/>
      <c r="F138" s="32"/>
      <c r="G138" s="32"/>
      <c r="H138" s="32"/>
      <c r="I138" s="32"/>
      <c r="J138" s="32"/>
      <c r="K138" s="32"/>
      <c r="L138" s="32"/>
      <c r="M138" s="31"/>
      <c r="Q138" s="7" t="s">
        <v>120</v>
      </c>
    </row>
    <row r="139" spans="1:48" ht="30" customHeight="1" x14ac:dyDescent="0.3">
      <c r="A139" s="31"/>
      <c r="B139" s="31"/>
      <c r="C139" s="31"/>
      <c r="D139" s="31"/>
      <c r="E139" s="32"/>
      <c r="F139" s="32"/>
      <c r="G139" s="32"/>
      <c r="H139" s="32"/>
      <c r="I139" s="32"/>
      <c r="J139" s="32"/>
      <c r="K139" s="32"/>
      <c r="L139" s="32"/>
      <c r="M139" s="31"/>
      <c r="Q139" s="7" t="s">
        <v>120</v>
      </c>
    </row>
    <row r="140" spans="1:48" ht="30" customHeight="1" x14ac:dyDescent="0.3">
      <c r="A140" s="31"/>
      <c r="B140" s="31"/>
      <c r="C140" s="31"/>
      <c r="D140" s="31"/>
      <c r="E140" s="32"/>
      <c r="F140" s="32"/>
      <c r="G140" s="32"/>
      <c r="H140" s="32"/>
      <c r="I140" s="32"/>
      <c r="J140" s="32"/>
      <c r="K140" s="32"/>
      <c r="L140" s="32"/>
      <c r="M140" s="31"/>
      <c r="Q140" s="7" t="s">
        <v>120</v>
      </c>
    </row>
    <row r="141" spans="1:48" ht="30" customHeight="1" x14ac:dyDescent="0.3">
      <c r="A141" s="31"/>
      <c r="B141" s="31"/>
      <c r="C141" s="31"/>
      <c r="D141" s="31"/>
      <c r="E141" s="32"/>
      <c r="F141" s="32"/>
      <c r="G141" s="32"/>
      <c r="H141" s="32"/>
      <c r="I141" s="32"/>
      <c r="J141" s="32"/>
      <c r="K141" s="32"/>
      <c r="L141" s="32"/>
      <c r="M141" s="31"/>
      <c r="Q141" s="7" t="s">
        <v>120</v>
      </c>
    </row>
    <row r="142" spans="1:48" ht="30" customHeight="1" x14ac:dyDescent="0.3">
      <c r="A142" s="31"/>
      <c r="B142" s="31"/>
      <c r="C142" s="31"/>
      <c r="D142" s="31"/>
      <c r="E142" s="32"/>
      <c r="F142" s="32"/>
      <c r="G142" s="32"/>
      <c r="H142" s="32"/>
      <c r="I142" s="32"/>
      <c r="J142" s="32"/>
      <c r="K142" s="32"/>
      <c r="L142" s="32"/>
      <c r="M142" s="31"/>
      <c r="Q142" s="7" t="s">
        <v>120</v>
      </c>
    </row>
    <row r="143" spans="1:48" ht="30" customHeight="1" x14ac:dyDescent="0.3">
      <c r="A143" s="31"/>
      <c r="B143" s="31"/>
      <c r="C143" s="31"/>
      <c r="D143" s="31"/>
      <c r="E143" s="32"/>
      <c r="F143" s="32"/>
      <c r="G143" s="32"/>
      <c r="H143" s="32"/>
      <c r="I143" s="32"/>
      <c r="J143" s="32"/>
      <c r="K143" s="32"/>
      <c r="L143" s="32"/>
      <c r="M143" s="31"/>
      <c r="Q143" s="7" t="s">
        <v>120</v>
      </c>
    </row>
    <row r="144" spans="1:48" ht="30" customHeight="1" x14ac:dyDescent="0.3">
      <c r="A144" s="31"/>
      <c r="B144" s="31"/>
      <c r="C144" s="31"/>
      <c r="D144" s="31"/>
      <c r="E144" s="32"/>
      <c r="F144" s="32"/>
      <c r="G144" s="32"/>
      <c r="H144" s="32"/>
      <c r="I144" s="32"/>
      <c r="J144" s="32"/>
      <c r="K144" s="32"/>
      <c r="L144" s="32"/>
      <c r="M144" s="31"/>
      <c r="Q144" s="7" t="s">
        <v>120</v>
      </c>
    </row>
    <row r="145" spans="1:48" ht="30" customHeight="1" x14ac:dyDescent="0.3">
      <c r="A145" s="31"/>
      <c r="B145" s="31"/>
      <c r="C145" s="31"/>
      <c r="D145" s="31"/>
      <c r="E145" s="32"/>
      <c r="F145" s="32"/>
      <c r="G145" s="32"/>
      <c r="H145" s="32"/>
      <c r="I145" s="32"/>
      <c r="J145" s="32"/>
      <c r="K145" s="32"/>
      <c r="L145" s="32"/>
      <c r="M145" s="31"/>
      <c r="Q145" s="7" t="s">
        <v>120</v>
      </c>
    </row>
    <row r="146" spans="1:48" ht="30" customHeight="1" x14ac:dyDescent="0.3">
      <c r="A146" s="31"/>
      <c r="B146" s="31"/>
      <c r="C146" s="31"/>
      <c r="D146" s="31"/>
      <c r="E146" s="32"/>
      <c r="F146" s="32"/>
      <c r="G146" s="32"/>
      <c r="H146" s="32"/>
      <c r="I146" s="32"/>
      <c r="J146" s="32"/>
      <c r="K146" s="32"/>
      <c r="L146" s="32"/>
      <c r="M146" s="31"/>
      <c r="Q146" s="7" t="s">
        <v>120</v>
      </c>
    </row>
    <row r="147" spans="1:48" ht="30" customHeight="1" x14ac:dyDescent="0.3">
      <c r="A147" s="43" t="s">
        <v>149</v>
      </c>
      <c r="B147" s="31"/>
      <c r="C147" s="31"/>
      <c r="D147" s="31"/>
      <c r="E147" s="32"/>
      <c r="F147" s="32">
        <f>SUMIF(Q125:Q146,"010106",F125:F146)</f>
        <v>7350791</v>
      </c>
      <c r="G147" s="32"/>
      <c r="H147" s="32">
        <f>SUMIF(Q125:Q146,"010106",H125:H146)</f>
        <v>17540980</v>
      </c>
      <c r="I147" s="32"/>
      <c r="J147" s="32">
        <f>SUMIF(Q125:Q146,"010106",J125:J146)</f>
        <v>445528</v>
      </c>
      <c r="K147" s="32"/>
      <c r="L147" s="32">
        <f>SUMIF(Q125:Q146,"010106",L125:L146)</f>
        <v>25337299</v>
      </c>
      <c r="M147" s="31"/>
      <c r="N147" t="s">
        <v>212</v>
      </c>
    </row>
    <row r="148" spans="1:48" ht="30" customHeight="1" x14ac:dyDescent="0.3">
      <c r="A148" s="43" t="s">
        <v>121</v>
      </c>
      <c r="B148" s="43" t="s">
        <v>11</v>
      </c>
      <c r="C148" s="31"/>
      <c r="D148" s="31"/>
      <c r="E148" s="32"/>
      <c r="F148" s="32"/>
      <c r="G148" s="32"/>
      <c r="H148" s="32"/>
      <c r="I148" s="32"/>
      <c r="J148" s="32"/>
      <c r="K148" s="32"/>
      <c r="L148" s="32"/>
      <c r="M148" s="31"/>
      <c r="N148" s="44"/>
      <c r="O148" s="44"/>
      <c r="P148" s="44"/>
      <c r="Q148" s="45" t="s">
        <v>122</v>
      </c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</row>
    <row r="149" spans="1:48" ht="30" customHeight="1" x14ac:dyDescent="0.3">
      <c r="A149" s="43" t="s">
        <v>365</v>
      </c>
      <c r="B149" s="43" t="s">
        <v>366</v>
      </c>
      <c r="C149" s="43" t="s">
        <v>191</v>
      </c>
      <c r="D149" s="31">
        <v>96</v>
      </c>
      <c r="E149" s="32">
        <f>TRUNC([1]일위대가목록!E41,0)</f>
        <v>1336</v>
      </c>
      <c r="F149" s="32">
        <f>TRUNC(E149*D149, 0)</f>
        <v>128256</v>
      </c>
      <c r="G149" s="32">
        <f>TRUNC([1]일위대가목록!F41,0)</f>
        <v>15876</v>
      </c>
      <c r="H149" s="32">
        <f>TRUNC(G149*D149, 0)</f>
        <v>1524096</v>
      </c>
      <c r="I149" s="32">
        <f>TRUNC([1]일위대가목록!G41,0)</f>
        <v>0</v>
      </c>
      <c r="J149" s="32">
        <f>TRUNC(I149*D149, 0)</f>
        <v>0</v>
      </c>
      <c r="K149" s="32">
        <f>TRUNC(E149+G149+I149, 0)</f>
        <v>17212</v>
      </c>
      <c r="L149" s="32">
        <f>TRUNC(F149+H149+J149, 0)</f>
        <v>1652352</v>
      </c>
      <c r="M149" s="43" t="s">
        <v>11</v>
      </c>
      <c r="N149" s="45" t="s">
        <v>367</v>
      </c>
      <c r="O149" s="45" t="s">
        <v>11</v>
      </c>
      <c r="P149" s="45" t="s">
        <v>11</v>
      </c>
      <c r="Q149" s="45" t="s">
        <v>122</v>
      </c>
      <c r="R149" s="45" t="s">
        <v>186</v>
      </c>
      <c r="S149" s="45" t="s">
        <v>187</v>
      </c>
      <c r="T149" s="45" t="s">
        <v>187</v>
      </c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5" t="s">
        <v>11</v>
      </c>
      <c r="AS149" s="45" t="s">
        <v>11</v>
      </c>
      <c r="AT149" s="44"/>
      <c r="AU149" s="45" t="s">
        <v>368</v>
      </c>
      <c r="AV149" s="44">
        <v>42</v>
      </c>
    </row>
    <row r="150" spans="1:48" ht="30" customHeight="1" x14ac:dyDescent="0.3">
      <c r="A150" s="43" t="s">
        <v>369</v>
      </c>
      <c r="B150" s="43" t="s">
        <v>370</v>
      </c>
      <c r="C150" s="43" t="s">
        <v>191</v>
      </c>
      <c r="D150" s="31">
        <v>176</v>
      </c>
      <c r="E150" s="32">
        <f>TRUNC([1]일위대가목록!E42,0)</f>
        <v>1973</v>
      </c>
      <c r="F150" s="32">
        <f>TRUNC(E150*D150, 0)</f>
        <v>347248</v>
      </c>
      <c r="G150" s="32">
        <f>TRUNC([1]일위대가목록!F42,0)</f>
        <v>4186</v>
      </c>
      <c r="H150" s="32">
        <f>TRUNC(G150*D150, 0)</f>
        <v>736736</v>
      </c>
      <c r="I150" s="32">
        <f>TRUNC([1]일위대가목록!G42,0)</f>
        <v>83</v>
      </c>
      <c r="J150" s="32">
        <f>TRUNC(I150*D150, 0)</f>
        <v>14608</v>
      </c>
      <c r="K150" s="32">
        <f>TRUNC(E150+G150+I150, 0)</f>
        <v>6242</v>
      </c>
      <c r="L150" s="32">
        <f>TRUNC(F150+H150+J150, 0)</f>
        <v>1098592</v>
      </c>
      <c r="M150" s="43" t="s">
        <v>11</v>
      </c>
      <c r="N150" s="45" t="s">
        <v>371</v>
      </c>
      <c r="O150" s="45" t="s">
        <v>11</v>
      </c>
      <c r="P150" s="45" t="s">
        <v>11</v>
      </c>
      <c r="Q150" s="45" t="s">
        <v>122</v>
      </c>
      <c r="R150" s="45" t="s">
        <v>186</v>
      </c>
      <c r="S150" s="45" t="s">
        <v>187</v>
      </c>
      <c r="T150" s="45" t="s">
        <v>187</v>
      </c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5" t="s">
        <v>11</v>
      </c>
      <c r="AS150" s="45" t="s">
        <v>11</v>
      </c>
      <c r="AT150" s="44"/>
      <c r="AU150" s="45" t="s">
        <v>372</v>
      </c>
      <c r="AV150" s="44">
        <v>43</v>
      </c>
    </row>
    <row r="151" spans="1:48" ht="30" customHeight="1" x14ac:dyDescent="0.3">
      <c r="A151" s="31"/>
      <c r="B151" s="31"/>
      <c r="C151" s="31"/>
      <c r="D151" s="31"/>
      <c r="E151" s="32"/>
      <c r="F151" s="32"/>
      <c r="G151" s="32"/>
      <c r="H151" s="32"/>
      <c r="I151" s="32"/>
      <c r="J151" s="32"/>
      <c r="K151" s="32"/>
      <c r="L151" s="32"/>
      <c r="M151" s="31"/>
      <c r="Q151" s="7" t="s">
        <v>122</v>
      </c>
    </row>
    <row r="152" spans="1:48" ht="30" customHeight="1" x14ac:dyDescent="0.3">
      <c r="A152" s="31"/>
      <c r="B152" s="31"/>
      <c r="C152" s="31"/>
      <c r="D152" s="31"/>
      <c r="E152" s="32"/>
      <c r="F152" s="32"/>
      <c r="G152" s="32"/>
      <c r="H152" s="32"/>
      <c r="I152" s="32"/>
      <c r="J152" s="32"/>
      <c r="K152" s="32"/>
      <c r="L152" s="32"/>
      <c r="M152" s="31"/>
      <c r="Q152" s="7" t="s">
        <v>122</v>
      </c>
    </row>
    <row r="153" spans="1:48" ht="30" customHeight="1" x14ac:dyDescent="0.3">
      <c r="A153" s="31"/>
      <c r="B153" s="31"/>
      <c r="C153" s="31"/>
      <c r="D153" s="31"/>
      <c r="E153" s="32"/>
      <c r="F153" s="32"/>
      <c r="G153" s="32"/>
      <c r="H153" s="32"/>
      <c r="I153" s="32"/>
      <c r="J153" s="32"/>
      <c r="K153" s="32"/>
      <c r="L153" s="32"/>
      <c r="M153" s="31"/>
      <c r="Q153" s="7" t="s">
        <v>122</v>
      </c>
    </row>
    <row r="154" spans="1:48" ht="30" customHeight="1" x14ac:dyDescent="0.3">
      <c r="A154" s="31"/>
      <c r="B154" s="31"/>
      <c r="C154" s="31"/>
      <c r="D154" s="31"/>
      <c r="E154" s="32"/>
      <c r="F154" s="32"/>
      <c r="G154" s="32"/>
      <c r="H154" s="32"/>
      <c r="I154" s="32"/>
      <c r="J154" s="32"/>
      <c r="K154" s="32"/>
      <c r="L154" s="32"/>
      <c r="M154" s="31"/>
      <c r="Q154" s="7" t="s">
        <v>122</v>
      </c>
    </row>
    <row r="155" spans="1:48" ht="30" customHeight="1" x14ac:dyDescent="0.3">
      <c r="A155" s="31"/>
      <c r="B155" s="31"/>
      <c r="C155" s="31"/>
      <c r="D155" s="31"/>
      <c r="E155" s="32"/>
      <c r="F155" s="32"/>
      <c r="G155" s="32"/>
      <c r="H155" s="32"/>
      <c r="I155" s="32"/>
      <c r="J155" s="32"/>
      <c r="K155" s="32"/>
      <c r="L155" s="32"/>
      <c r="M155" s="31"/>
      <c r="Q155" s="7" t="s">
        <v>122</v>
      </c>
    </row>
    <row r="156" spans="1:48" ht="30" customHeight="1" x14ac:dyDescent="0.3">
      <c r="A156" s="31"/>
      <c r="B156" s="31"/>
      <c r="C156" s="31"/>
      <c r="D156" s="31"/>
      <c r="E156" s="32"/>
      <c r="F156" s="32"/>
      <c r="G156" s="32"/>
      <c r="H156" s="32"/>
      <c r="I156" s="32"/>
      <c r="J156" s="32"/>
      <c r="K156" s="32"/>
      <c r="L156" s="32"/>
      <c r="M156" s="31"/>
      <c r="Q156" s="7" t="s">
        <v>122</v>
      </c>
    </row>
    <row r="157" spans="1:48" ht="30" customHeight="1" x14ac:dyDescent="0.3">
      <c r="A157" s="31"/>
      <c r="B157" s="31"/>
      <c r="C157" s="31"/>
      <c r="D157" s="31"/>
      <c r="E157" s="32"/>
      <c r="F157" s="32"/>
      <c r="G157" s="32"/>
      <c r="H157" s="32"/>
      <c r="I157" s="32"/>
      <c r="J157" s="32"/>
      <c r="K157" s="32"/>
      <c r="L157" s="32"/>
      <c r="M157" s="31"/>
      <c r="Q157" s="7" t="s">
        <v>122</v>
      </c>
    </row>
    <row r="158" spans="1:48" ht="30" customHeight="1" x14ac:dyDescent="0.3">
      <c r="A158" s="31"/>
      <c r="B158" s="31"/>
      <c r="C158" s="31"/>
      <c r="D158" s="31"/>
      <c r="E158" s="32"/>
      <c r="F158" s="32"/>
      <c r="G158" s="32"/>
      <c r="H158" s="32"/>
      <c r="I158" s="32"/>
      <c r="J158" s="32"/>
      <c r="K158" s="32"/>
      <c r="L158" s="32"/>
      <c r="M158" s="31"/>
      <c r="Q158" s="7" t="s">
        <v>122</v>
      </c>
    </row>
    <row r="159" spans="1:48" ht="30" customHeight="1" x14ac:dyDescent="0.3">
      <c r="A159" s="31"/>
      <c r="B159" s="31"/>
      <c r="C159" s="31"/>
      <c r="D159" s="31"/>
      <c r="E159" s="32"/>
      <c r="F159" s="32"/>
      <c r="G159" s="32"/>
      <c r="H159" s="32"/>
      <c r="I159" s="32"/>
      <c r="J159" s="32"/>
      <c r="K159" s="32"/>
      <c r="L159" s="32"/>
      <c r="M159" s="31"/>
      <c r="Q159" s="7" t="s">
        <v>122</v>
      </c>
    </row>
    <row r="160" spans="1:48" ht="30" customHeight="1" x14ac:dyDescent="0.3">
      <c r="A160" s="31"/>
      <c r="B160" s="31"/>
      <c r="C160" s="31"/>
      <c r="D160" s="31"/>
      <c r="E160" s="32"/>
      <c r="F160" s="32"/>
      <c r="G160" s="32"/>
      <c r="H160" s="32"/>
      <c r="I160" s="32"/>
      <c r="J160" s="32"/>
      <c r="K160" s="32"/>
      <c r="L160" s="32"/>
      <c r="M160" s="31"/>
      <c r="Q160" s="7" t="s">
        <v>122</v>
      </c>
    </row>
    <row r="161" spans="1:48" ht="30" customHeight="1" x14ac:dyDescent="0.3">
      <c r="A161" s="31"/>
      <c r="B161" s="31"/>
      <c r="C161" s="31"/>
      <c r="D161" s="31"/>
      <c r="E161" s="32"/>
      <c r="F161" s="32"/>
      <c r="G161" s="32"/>
      <c r="H161" s="32"/>
      <c r="I161" s="32"/>
      <c r="J161" s="32"/>
      <c r="K161" s="32"/>
      <c r="L161" s="32"/>
      <c r="M161" s="31"/>
      <c r="Q161" s="7" t="s">
        <v>122</v>
      </c>
    </row>
    <row r="162" spans="1:48" ht="30" customHeight="1" x14ac:dyDescent="0.3">
      <c r="A162" s="31"/>
      <c r="B162" s="31"/>
      <c r="C162" s="31"/>
      <c r="D162" s="31"/>
      <c r="E162" s="32"/>
      <c r="F162" s="32"/>
      <c r="G162" s="32"/>
      <c r="H162" s="32"/>
      <c r="I162" s="32"/>
      <c r="J162" s="32"/>
      <c r="K162" s="32"/>
      <c r="L162" s="32"/>
      <c r="M162" s="31"/>
      <c r="Q162" s="7" t="s">
        <v>122</v>
      </c>
    </row>
    <row r="163" spans="1:48" ht="30" customHeight="1" x14ac:dyDescent="0.3">
      <c r="A163" s="31"/>
      <c r="B163" s="31"/>
      <c r="C163" s="31"/>
      <c r="D163" s="31"/>
      <c r="E163" s="32"/>
      <c r="F163" s="32"/>
      <c r="G163" s="32"/>
      <c r="H163" s="32"/>
      <c r="I163" s="32"/>
      <c r="J163" s="32"/>
      <c r="K163" s="32"/>
      <c r="L163" s="32"/>
      <c r="M163" s="31"/>
      <c r="Q163" s="7" t="s">
        <v>122</v>
      </c>
    </row>
    <row r="164" spans="1:48" ht="30" customHeight="1" x14ac:dyDescent="0.3">
      <c r="A164" s="31"/>
      <c r="B164" s="31"/>
      <c r="C164" s="31"/>
      <c r="D164" s="31"/>
      <c r="E164" s="32"/>
      <c r="F164" s="32"/>
      <c r="G164" s="32"/>
      <c r="H164" s="32"/>
      <c r="I164" s="32"/>
      <c r="J164" s="32"/>
      <c r="K164" s="32"/>
      <c r="L164" s="32"/>
      <c r="M164" s="31"/>
      <c r="Q164" s="7" t="s">
        <v>122</v>
      </c>
    </row>
    <row r="165" spans="1:48" ht="30" customHeight="1" x14ac:dyDescent="0.3">
      <c r="A165" s="31"/>
      <c r="B165" s="31"/>
      <c r="C165" s="31"/>
      <c r="D165" s="31"/>
      <c r="E165" s="32"/>
      <c r="F165" s="32"/>
      <c r="G165" s="32"/>
      <c r="H165" s="32"/>
      <c r="I165" s="32"/>
      <c r="J165" s="32"/>
      <c r="K165" s="32"/>
      <c r="L165" s="32"/>
      <c r="M165" s="31"/>
      <c r="Q165" s="7" t="s">
        <v>122</v>
      </c>
    </row>
    <row r="166" spans="1:48" ht="30" customHeight="1" x14ac:dyDescent="0.3">
      <c r="A166" s="31"/>
      <c r="B166" s="31"/>
      <c r="C166" s="31"/>
      <c r="D166" s="31"/>
      <c r="E166" s="32"/>
      <c r="F166" s="32"/>
      <c r="G166" s="32"/>
      <c r="H166" s="32"/>
      <c r="I166" s="32"/>
      <c r="J166" s="32"/>
      <c r="K166" s="32"/>
      <c r="L166" s="32"/>
      <c r="M166" s="31"/>
      <c r="Q166" s="7" t="s">
        <v>122</v>
      </c>
    </row>
    <row r="167" spans="1:48" ht="30" customHeight="1" x14ac:dyDescent="0.3">
      <c r="A167" s="31"/>
      <c r="B167" s="31"/>
      <c r="C167" s="31"/>
      <c r="D167" s="31"/>
      <c r="E167" s="32"/>
      <c r="F167" s="32"/>
      <c r="G167" s="32"/>
      <c r="H167" s="32"/>
      <c r="I167" s="32"/>
      <c r="J167" s="32"/>
      <c r="K167" s="32"/>
      <c r="L167" s="32"/>
      <c r="M167" s="31"/>
      <c r="Q167" s="7" t="s">
        <v>122</v>
      </c>
    </row>
    <row r="168" spans="1:48" ht="30" customHeight="1" x14ac:dyDescent="0.3">
      <c r="A168" s="31"/>
      <c r="B168" s="31"/>
      <c r="C168" s="31"/>
      <c r="D168" s="31"/>
      <c r="E168" s="32"/>
      <c r="F168" s="32"/>
      <c r="G168" s="32"/>
      <c r="H168" s="32"/>
      <c r="I168" s="32"/>
      <c r="J168" s="32"/>
      <c r="K168" s="32"/>
      <c r="L168" s="32"/>
      <c r="M168" s="31"/>
      <c r="Q168" s="7" t="s">
        <v>122</v>
      </c>
    </row>
    <row r="169" spans="1:48" ht="30" customHeight="1" x14ac:dyDescent="0.3">
      <c r="A169" s="31"/>
      <c r="B169" s="31"/>
      <c r="C169" s="31"/>
      <c r="D169" s="31"/>
      <c r="E169" s="32"/>
      <c r="F169" s="32"/>
      <c r="G169" s="32"/>
      <c r="H169" s="32"/>
      <c r="I169" s="32"/>
      <c r="J169" s="32"/>
      <c r="K169" s="32"/>
      <c r="L169" s="32"/>
      <c r="M169" s="31"/>
      <c r="Q169" s="7" t="s">
        <v>122</v>
      </c>
    </row>
    <row r="170" spans="1:48" ht="30" customHeight="1" x14ac:dyDescent="0.3">
      <c r="A170" s="31"/>
      <c r="B170" s="31"/>
      <c r="C170" s="31"/>
      <c r="D170" s="31"/>
      <c r="E170" s="32"/>
      <c r="F170" s="32"/>
      <c r="G170" s="32"/>
      <c r="H170" s="32"/>
      <c r="I170" s="32"/>
      <c r="J170" s="32"/>
      <c r="K170" s="32"/>
      <c r="L170" s="32"/>
      <c r="M170" s="31"/>
      <c r="Q170" s="7" t="s">
        <v>122</v>
      </c>
    </row>
    <row r="171" spans="1:48" ht="30" customHeight="1" x14ac:dyDescent="0.3">
      <c r="A171" s="43" t="s">
        <v>149</v>
      </c>
      <c r="B171" s="31"/>
      <c r="C171" s="31"/>
      <c r="D171" s="31"/>
      <c r="E171" s="32"/>
      <c r="F171" s="32">
        <f>SUMIF(Q149:Q170,"010107",F149:F170)</f>
        <v>475504</v>
      </c>
      <c r="G171" s="32"/>
      <c r="H171" s="32">
        <f>SUMIF(Q149:Q170,"010107",H149:H170)</f>
        <v>2260832</v>
      </c>
      <c r="I171" s="32"/>
      <c r="J171" s="32">
        <f>SUMIF(Q149:Q170,"010107",J149:J170)</f>
        <v>14608</v>
      </c>
      <c r="K171" s="32"/>
      <c r="L171" s="32">
        <f>SUMIF(Q149:Q170,"010107",L149:L170)</f>
        <v>2750944</v>
      </c>
      <c r="M171" s="31"/>
      <c r="N171" t="s">
        <v>212</v>
      </c>
    </row>
    <row r="172" spans="1:48" ht="30" customHeight="1" x14ac:dyDescent="0.3">
      <c r="A172" s="43" t="s">
        <v>123</v>
      </c>
      <c r="B172" s="43" t="s">
        <v>11</v>
      </c>
      <c r="C172" s="31"/>
      <c r="D172" s="31"/>
      <c r="E172" s="32"/>
      <c r="F172" s="32"/>
      <c r="G172" s="32"/>
      <c r="H172" s="32"/>
      <c r="I172" s="32"/>
      <c r="J172" s="32"/>
      <c r="K172" s="32"/>
      <c r="L172" s="32"/>
      <c r="M172" s="31"/>
      <c r="N172" s="44"/>
      <c r="O172" s="44"/>
      <c r="P172" s="44"/>
      <c r="Q172" s="45" t="s">
        <v>124</v>
      </c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</row>
    <row r="173" spans="1:48" ht="30" customHeight="1" x14ac:dyDescent="0.3">
      <c r="A173" s="43" t="s">
        <v>373</v>
      </c>
      <c r="B173" s="43" t="s">
        <v>374</v>
      </c>
      <c r="C173" s="43" t="s">
        <v>204</v>
      </c>
      <c r="D173" s="31">
        <v>231</v>
      </c>
      <c r="E173" s="32">
        <f>TRUNC([1]단가대비표!O70,0)</f>
        <v>173000</v>
      </c>
      <c r="F173" s="32">
        <f t="shared" ref="F173:F181" si="21">TRUNC(E173*D173, 0)</f>
        <v>39963000</v>
      </c>
      <c r="G173" s="32">
        <f>TRUNC([1]단가대비표!P70,0)</f>
        <v>0</v>
      </c>
      <c r="H173" s="32">
        <f t="shared" ref="H173:H181" si="22">TRUNC(G173*D173, 0)</f>
        <v>0</v>
      </c>
      <c r="I173" s="32">
        <f>TRUNC([1]단가대비표!V70,0)</f>
        <v>0</v>
      </c>
      <c r="J173" s="32">
        <f t="shared" ref="J173:J181" si="23">TRUNC(I173*D173, 0)</f>
        <v>0</v>
      </c>
      <c r="K173" s="32">
        <f t="shared" ref="K173:L181" si="24">TRUNC(E173+G173+I173, 0)</f>
        <v>173000</v>
      </c>
      <c r="L173" s="32">
        <f t="shared" si="24"/>
        <v>39963000</v>
      </c>
      <c r="M173" s="43" t="s">
        <v>375</v>
      </c>
      <c r="N173" s="45" t="s">
        <v>376</v>
      </c>
      <c r="O173" s="45" t="s">
        <v>11</v>
      </c>
      <c r="P173" s="45" t="s">
        <v>11</v>
      </c>
      <c r="Q173" s="45" t="s">
        <v>124</v>
      </c>
      <c r="R173" s="45" t="s">
        <v>187</v>
      </c>
      <c r="S173" s="45" t="s">
        <v>187</v>
      </c>
      <c r="T173" s="45" t="s">
        <v>186</v>
      </c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5" t="s">
        <v>11</v>
      </c>
      <c r="AS173" s="45" t="s">
        <v>11</v>
      </c>
      <c r="AT173" s="44"/>
      <c r="AU173" s="45" t="s">
        <v>377</v>
      </c>
      <c r="AV173" s="44">
        <v>45</v>
      </c>
    </row>
    <row r="174" spans="1:48" ht="30" customHeight="1" x14ac:dyDescent="0.3">
      <c r="A174" s="43" t="s">
        <v>378</v>
      </c>
      <c r="B174" s="43" t="s">
        <v>379</v>
      </c>
      <c r="C174" s="43" t="s">
        <v>204</v>
      </c>
      <c r="D174" s="31">
        <v>164</v>
      </c>
      <c r="E174" s="32">
        <f>TRUNC([1]일위대가목록!E43,0)</f>
        <v>6200</v>
      </c>
      <c r="F174" s="32">
        <f t="shared" si="21"/>
        <v>1016800</v>
      </c>
      <c r="G174" s="32">
        <f>TRUNC([1]일위대가목록!F43,0)</f>
        <v>11479</v>
      </c>
      <c r="H174" s="32">
        <f t="shared" si="22"/>
        <v>1882556</v>
      </c>
      <c r="I174" s="32">
        <f>TRUNC([1]일위대가목록!G43,0)</f>
        <v>688</v>
      </c>
      <c r="J174" s="32">
        <f t="shared" si="23"/>
        <v>112832</v>
      </c>
      <c r="K174" s="32">
        <f t="shared" si="24"/>
        <v>18367</v>
      </c>
      <c r="L174" s="32">
        <f t="shared" si="24"/>
        <v>3012188</v>
      </c>
      <c r="M174" s="43" t="s">
        <v>11</v>
      </c>
      <c r="N174" s="45" t="s">
        <v>380</v>
      </c>
      <c r="O174" s="45" t="s">
        <v>11</v>
      </c>
      <c r="P174" s="45" t="s">
        <v>11</v>
      </c>
      <c r="Q174" s="45" t="s">
        <v>124</v>
      </c>
      <c r="R174" s="45" t="s">
        <v>186</v>
      </c>
      <c r="S174" s="45" t="s">
        <v>187</v>
      </c>
      <c r="T174" s="45" t="s">
        <v>187</v>
      </c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5" t="s">
        <v>11</v>
      </c>
      <c r="AS174" s="45" t="s">
        <v>11</v>
      </c>
      <c r="AT174" s="44"/>
      <c r="AU174" s="45" t="s">
        <v>381</v>
      </c>
      <c r="AV174" s="44">
        <v>46</v>
      </c>
    </row>
    <row r="175" spans="1:48" ht="30" customHeight="1" x14ac:dyDescent="0.3">
      <c r="A175" s="43" t="s">
        <v>382</v>
      </c>
      <c r="B175" s="43" t="s">
        <v>383</v>
      </c>
      <c r="C175" s="43" t="s">
        <v>204</v>
      </c>
      <c r="D175" s="31">
        <v>28</v>
      </c>
      <c r="E175" s="32">
        <f>TRUNC([1]단가대비표!O81,0)</f>
        <v>64000</v>
      </c>
      <c r="F175" s="32">
        <f t="shared" si="21"/>
        <v>1792000</v>
      </c>
      <c r="G175" s="32">
        <f>TRUNC([1]단가대비표!P81,0)</f>
        <v>0</v>
      </c>
      <c r="H175" s="32">
        <f t="shared" si="22"/>
        <v>0</v>
      </c>
      <c r="I175" s="32">
        <f>TRUNC([1]단가대비표!V81,0)</f>
        <v>0</v>
      </c>
      <c r="J175" s="32">
        <f t="shared" si="23"/>
        <v>0</v>
      </c>
      <c r="K175" s="32">
        <f t="shared" si="24"/>
        <v>64000</v>
      </c>
      <c r="L175" s="32">
        <f t="shared" si="24"/>
        <v>1792000</v>
      </c>
      <c r="M175" s="43" t="s">
        <v>11</v>
      </c>
      <c r="N175" s="45" t="s">
        <v>384</v>
      </c>
      <c r="O175" s="45" t="s">
        <v>11</v>
      </c>
      <c r="P175" s="45" t="s">
        <v>11</v>
      </c>
      <c r="Q175" s="45" t="s">
        <v>124</v>
      </c>
      <c r="R175" s="45" t="s">
        <v>187</v>
      </c>
      <c r="S175" s="45" t="s">
        <v>187</v>
      </c>
      <c r="T175" s="45" t="s">
        <v>186</v>
      </c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5" t="s">
        <v>11</v>
      </c>
      <c r="AS175" s="45" t="s">
        <v>11</v>
      </c>
      <c r="AT175" s="44"/>
      <c r="AU175" s="45" t="s">
        <v>385</v>
      </c>
      <c r="AV175" s="44">
        <v>157</v>
      </c>
    </row>
    <row r="176" spans="1:48" ht="30" customHeight="1" x14ac:dyDescent="0.3">
      <c r="A176" s="43" t="s">
        <v>386</v>
      </c>
      <c r="B176" s="43" t="s">
        <v>387</v>
      </c>
      <c r="C176" s="43" t="s">
        <v>204</v>
      </c>
      <c r="D176" s="31">
        <v>12</v>
      </c>
      <c r="E176" s="32">
        <f>TRUNC([1]일위대가목록!E44,0)</f>
        <v>5516</v>
      </c>
      <c r="F176" s="32">
        <f t="shared" si="21"/>
        <v>66192</v>
      </c>
      <c r="G176" s="32">
        <f>TRUNC([1]일위대가목록!F44,0)</f>
        <v>56613</v>
      </c>
      <c r="H176" s="32">
        <f t="shared" si="22"/>
        <v>679356</v>
      </c>
      <c r="I176" s="32">
        <f>TRUNC([1]일위대가목록!G44,0)</f>
        <v>1698</v>
      </c>
      <c r="J176" s="32">
        <f t="shared" si="23"/>
        <v>20376</v>
      </c>
      <c r="K176" s="32">
        <f t="shared" si="24"/>
        <v>63827</v>
      </c>
      <c r="L176" s="32">
        <f t="shared" si="24"/>
        <v>765924</v>
      </c>
      <c r="M176" s="43" t="s">
        <v>11</v>
      </c>
      <c r="N176" s="45" t="s">
        <v>388</v>
      </c>
      <c r="O176" s="45" t="s">
        <v>11</v>
      </c>
      <c r="P176" s="45" t="s">
        <v>11</v>
      </c>
      <c r="Q176" s="45" t="s">
        <v>124</v>
      </c>
      <c r="R176" s="45" t="s">
        <v>186</v>
      </c>
      <c r="S176" s="45" t="s">
        <v>187</v>
      </c>
      <c r="T176" s="45" t="s">
        <v>187</v>
      </c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5" t="s">
        <v>11</v>
      </c>
      <c r="AS176" s="45" t="s">
        <v>11</v>
      </c>
      <c r="AT176" s="44"/>
      <c r="AU176" s="45" t="s">
        <v>389</v>
      </c>
      <c r="AV176" s="44">
        <v>162</v>
      </c>
    </row>
    <row r="177" spans="1:48" ht="30" customHeight="1" x14ac:dyDescent="0.3">
      <c r="A177" s="43" t="s">
        <v>390</v>
      </c>
      <c r="B177" s="43" t="s">
        <v>391</v>
      </c>
      <c r="C177" s="43" t="s">
        <v>204</v>
      </c>
      <c r="D177" s="31">
        <v>118</v>
      </c>
      <c r="E177" s="32">
        <f>TRUNC([1]일위대가목록!E45,0)</f>
        <v>10529</v>
      </c>
      <c r="F177" s="32">
        <f t="shared" si="21"/>
        <v>1242422</v>
      </c>
      <c r="G177" s="32">
        <f>TRUNC([1]일위대가목록!F45,0)</f>
        <v>15191</v>
      </c>
      <c r="H177" s="32">
        <f t="shared" si="22"/>
        <v>1792538</v>
      </c>
      <c r="I177" s="32">
        <f>TRUNC([1]일위대가목록!G45,0)</f>
        <v>455</v>
      </c>
      <c r="J177" s="32">
        <f t="shared" si="23"/>
        <v>53690</v>
      </c>
      <c r="K177" s="32">
        <f t="shared" si="24"/>
        <v>26175</v>
      </c>
      <c r="L177" s="32">
        <f t="shared" si="24"/>
        <v>3088650</v>
      </c>
      <c r="M177" s="43" t="s">
        <v>11</v>
      </c>
      <c r="N177" s="45" t="s">
        <v>392</v>
      </c>
      <c r="O177" s="45" t="s">
        <v>11</v>
      </c>
      <c r="P177" s="45" t="s">
        <v>11</v>
      </c>
      <c r="Q177" s="45" t="s">
        <v>124</v>
      </c>
      <c r="R177" s="45" t="s">
        <v>186</v>
      </c>
      <c r="S177" s="45" t="s">
        <v>187</v>
      </c>
      <c r="T177" s="45" t="s">
        <v>187</v>
      </c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5" t="s">
        <v>11</v>
      </c>
      <c r="AS177" s="45" t="s">
        <v>11</v>
      </c>
      <c r="AT177" s="44"/>
      <c r="AU177" s="45" t="s">
        <v>393</v>
      </c>
      <c r="AV177" s="44">
        <v>49</v>
      </c>
    </row>
    <row r="178" spans="1:48" ht="30" customHeight="1" x14ac:dyDescent="0.3">
      <c r="A178" s="43" t="s">
        <v>394</v>
      </c>
      <c r="B178" s="43" t="s">
        <v>395</v>
      </c>
      <c r="C178" s="43" t="s">
        <v>204</v>
      </c>
      <c r="D178" s="31">
        <v>58</v>
      </c>
      <c r="E178" s="32">
        <f>TRUNC([1]일위대가목록!E46,0)</f>
        <v>4471</v>
      </c>
      <c r="F178" s="32">
        <f t="shared" si="21"/>
        <v>259318</v>
      </c>
      <c r="G178" s="32">
        <f>TRUNC([1]일위대가목록!F46,0)</f>
        <v>15191</v>
      </c>
      <c r="H178" s="32">
        <f t="shared" si="22"/>
        <v>881078</v>
      </c>
      <c r="I178" s="32">
        <f>TRUNC([1]일위대가목록!G46,0)</f>
        <v>151</v>
      </c>
      <c r="J178" s="32">
        <f t="shared" si="23"/>
        <v>8758</v>
      </c>
      <c r="K178" s="32">
        <f t="shared" si="24"/>
        <v>19813</v>
      </c>
      <c r="L178" s="32">
        <f t="shared" si="24"/>
        <v>1149154</v>
      </c>
      <c r="M178" s="43" t="s">
        <v>11</v>
      </c>
      <c r="N178" s="45" t="s">
        <v>396</v>
      </c>
      <c r="O178" s="45" t="s">
        <v>11</v>
      </c>
      <c r="P178" s="45" t="s">
        <v>11</v>
      </c>
      <c r="Q178" s="45" t="s">
        <v>124</v>
      </c>
      <c r="R178" s="45" t="s">
        <v>186</v>
      </c>
      <c r="S178" s="45" t="s">
        <v>187</v>
      </c>
      <c r="T178" s="45" t="s">
        <v>187</v>
      </c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5" t="s">
        <v>11</v>
      </c>
      <c r="AS178" s="45" t="s">
        <v>11</v>
      </c>
      <c r="AT178" s="44"/>
      <c r="AU178" s="45" t="s">
        <v>397</v>
      </c>
      <c r="AV178" s="44">
        <v>50</v>
      </c>
    </row>
    <row r="179" spans="1:48" ht="30" customHeight="1" x14ac:dyDescent="0.3">
      <c r="A179" s="43" t="s">
        <v>398</v>
      </c>
      <c r="B179" s="43" t="s">
        <v>399</v>
      </c>
      <c r="C179" s="43" t="s">
        <v>191</v>
      </c>
      <c r="D179" s="31">
        <v>14</v>
      </c>
      <c r="E179" s="32">
        <f>TRUNC([1]일위대가목록!E47,0)</f>
        <v>13550</v>
      </c>
      <c r="F179" s="32">
        <f t="shared" si="21"/>
        <v>189700</v>
      </c>
      <c r="G179" s="32">
        <f>TRUNC([1]일위대가목록!F47,0)</f>
        <v>28220</v>
      </c>
      <c r="H179" s="32">
        <f t="shared" si="22"/>
        <v>395080</v>
      </c>
      <c r="I179" s="32">
        <f>TRUNC([1]일위대가목록!G47,0)</f>
        <v>1027</v>
      </c>
      <c r="J179" s="32">
        <f t="shared" si="23"/>
        <v>14378</v>
      </c>
      <c r="K179" s="32">
        <f t="shared" si="24"/>
        <v>42797</v>
      </c>
      <c r="L179" s="32">
        <f t="shared" si="24"/>
        <v>599158</v>
      </c>
      <c r="M179" s="43" t="s">
        <v>11</v>
      </c>
      <c r="N179" s="45" t="s">
        <v>400</v>
      </c>
      <c r="O179" s="45" t="s">
        <v>11</v>
      </c>
      <c r="P179" s="45" t="s">
        <v>11</v>
      </c>
      <c r="Q179" s="45" t="s">
        <v>124</v>
      </c>
      <c r="R179" s="45" t="s">
        <v>186</v>
      </c>
      <c r="S179" s="45" t="s">
        <v>187</v>
      </c>
      <c r="T179" s="45" t="s">
        <v>187</v>
      </c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5" t="s">
        <v>11</v>
      </c>
      <c r="AS179" s="45" t="s">
        <v>11</v>
      </c>
      <c r="AT179" s="44"/>
      <c r="AU179" s="45" t="s">
        <v>401</v>
      </c>
      <c r="AV179" s="44">
        <v>51</v>
      </c>
    </row>
    <row r="180" spans="1:48" ht="30" customHeight="1" x14ac:dyDescent="0.3">
      <c r="A180" s="43" t="s">
        <v>402</v>
      </c>
      <c r="B180" s="43" t="s">
        <v>403</v>
      </c>
      <c r="C180" s="43" t="s">
        <v>191</v>
      </c>
      <c r="D180" s="31">
        <v>103</v>
      </c>
      <c r="E180" s="32">
        <f>TRUNC([1]일위대가목록!E48,0)</f>
        <v>0</v>
      </c>
      <c r="F180" s="32">
        <f t="shared" si="21"/>
        <v>0</v>
      </c>
      <c r="G180" s="32">
        <f>TRUNC([1]일위대가목록!F48,0)</f>
        <v>9061</v>
      </c>
      <c r="H180" s="32">
        <f t="shared" si="22"/>
        <v>933283</v>
      </c>
      <c r="I180" s="32">
        <f>TRUNC([1]일위대가목록!G48,0)</f>
        <v>362</v>
      </c>
      <c r="J180" s="32">
        <f t="shared" si="23"/>
        <v>37286</v>
      </c>
      <c r="K180" s="32">
        <f t="shared" si="24"/>
        <v>9423</v>
      </c>
      <c r="L180" s="32">
        <f t="shared" si="24"/>
        <v>970569</v>
      </c>
      <c r="M180" s="43" t="s">
        <v>11</v>
      </c>
      <c r="N180" s="45" t="s">
        <v>404</v>
      </c>
      <c r="O180" s="45" t="s">
        <v>11</v>
      </c>
      <c r="P180" s="45" t="s">
        <v>11</v>
      </c>
      <c r="Q180" s="45" t="s">
        <v>124</v>
      </c>
      <c r="R180" s="45" t="s">
        <v>186</v>
      </c>
      <c r="S180" s="45" t="s">
        <v>187</v>
      </c>
      <c r="T180" s="45" t="s">
        <v>187</v>
      </c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5" t="s">
        <v>11</v>
      </c>
      <c r="AS180" s="45" t="s">
        <v>11</v>
      </c>
      <c r="AT180" s="44"/>
      <c r="AU180" s="45" t="s">
        <v>405</v>
      </c>
      <c r="AV180" s="44">
        <v>52</v>
      </c>
    </row>
    <row r="181" spans="1:48" ht="30" customHeight="1" x14ac:dyDescent="0.3">
      <c r="A181" s="43" t="s">
        <v>406</v>
      </c>
      <c r="B181" s="43" t="s">
        <v>407</v>
      </c>
      <c r="C181" s="43" t="s">
        <v>191</v>
      </c>
      <c r="D181" s="31">
        <v>69</v>
      </c>
      <c r="E181" s="32">
        <f>TRUNC([1]일위대가목록!E49,0)</f>
        <v>0</v>
      </c>
      <c r="F181" s="32">
        <f t="shared" si="21"/>
        <v>0</v>
      </c>
      <c r="G181" s="32">
        <f>TRUNC([1]일위대가목록!F49,0)</f>
        <v>9061</v>
      </c>
      <c r="H181" s="32">
        <f t="shared" si="22"/>
        <v>625209</v>
      </c>
      <c r="I181" s="32">
        <f>TRUNC([1]일위대가목록!G49,0)</f>
        <v>362</v>
      </c>
      <c r="J181" s="32">
        <f t="shared" si="23"/>
        <v>24978</v>
      </c>
      <c r="K181" s="32">
        <f t="shared" si="24"/>
        <v>9423</v>
      </c>
      <c r="L181" s="32">
        <f t="shared" si="24"/>
        <v>650187</v>
      </c>
      <c r="M181" s="43" t="s">
        <v>11</v>
      </c>
      <c r="N181" s="45" t="s">
        <v>408</v>
      </c>
      <c r="O181" s="45" t="s">
        <v>11</v>
      </c>
      <c r="P181" s="45" t="s">
        <v>11</v>
      </c>
      <c r="Q181" s="45" t="s">
        <v>124</v>
      </c>
      <c r="R181" s="45" t="s">
        <v>186</v>
      </c>
      <c r="S181" s="45" t="s">
        <v>187</v>
      </c>
      <c r="T181" s="45" t="s">
        <v>187</v>
      </c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5" t="s">
        <v>11</v>
      </c>
      <c r="AS181" s="45" t="s">
        <v>11</v>
      </c>
      <c r="AT181" s="44"/>
      <c r="AU181" s="45" t="s">
        <v>409</v>
      </c>
      <c r="AV181" s="44">
        <v>53</v>
      </c>
    </row>
    <row r="182" spans="1:48" ht="30" customHeight="1" x14ac:dyDescent="0.3">
      <c r="A182" s="43" t="s">
        <v>410</v>
      </c>
      <c r="B182" s="43" t="s">
        <v>11</v>
      </c>
      <c r="C182" s="43" t="s">
        <v>11</v>
      </c>
      <c r="D182" s="31"/>
      <c r="E182" s="32">
        <v>0</v>
      </c>
      <c r="F182" s="32">
        <f>SUM(F173:F181)</f>
        <v>44529432</v>
      </c>
      <c r="G182" s="32">
        <v>0</v>
      </c>
      <c r="H182" s="32">
        <f>SUM(H173:H181)</f>
        <v>7189100</v>
      </c>
      <c r="I182" s="32">
        <v>0</v>
      </c>
      <c r="J182" s="32">
        <f>SUM(J173:J181)</f>
        <v>272298</v>
      </c>
      <c r="K182" s="32"/>
      <c r="L182" s="32">
        <f>SUM(L173:L181)</f>
        <v>51990830</v>
      </c>
      <c r="M182" s="43" t="s">
        <v>11</v>
      </c>
      <c r="N182" s="45" t="s">
        <v>411</v>
      </c>
      <c r="O182" s="45" t="s">
        <v>11</v>
      </c>
      <c r="P182" s="45" t="s">
        <v>11</v>
      </c>
      <c r="Q182" s="45" t="s">
        <v>11</v>
      </c>
      <c r="R182" s="45" t="s">
        <v>187</v>
      </c>
      <c r="S182" s="45" t="s">
        <v>187</v>
      </c>
      <c r="T182" s="45" t="s">
        <v>187</v>
      </c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5" t="s">
        <v>11</v>
      </c>
      <c r="AS182" s="45" t="s">
        <v>11</v>
      </c>
      <c r="AT182" s="44"/>
      <c r="AU182" s="45" t="s">
        <v>412</v>
      </c>
      <c r="AV182" s="44">
        <v>209</v>
      </c>
    </row>
    <row r="183" spans="1:48" ht="30" customHeight="1" x14ac:dyDescent="0.3">
      <c r="A183" s="43" t="s">
        <v>413</v>
      </c>
      <c r="B183" s="43" t="s">
        <v>11</v>
      </c>
      <c r="C183" s="43" t="s">
        <v>11</v>
      </c>
      <c r="D183" s="31"/>
      <c r="E183" s="32">
        <f>TRUNC([1]단가대비표!O213,0)</f>
        <v>0</v>
      </c>
      <c r="F183" s="32">
        <f t="shared" ref="F183:F190" si="25">TRUNC(E183*D183, 0)</f>
        <v>0</v>
      </c>
      <c r="G183" s="32">
        <f>TRUNC([1]단가대비표!P213,0)</f>
        <v>0</v>
      </c>
      <c r="H183" s="32">
        <f t="shared" ref="H183:H190" si="26">TRUNC(G183*D183, 0)</f>
        <v>0</v>
      </c>
      <c r="I183" s="32">
        <f>TRUNC([1]단가대비표!V213,0)</f>
        <v>0</v>
      </c>
      <c r="J183" s="32">
        <f t="shared" ref="J183:J190" si="27">TRUNC(I183*D183, 0)</f>
        <v>0</v>
      </c>
      <c r="K183" s="32">
        <f t="shared" ref="K183:L190" si="28">TRUNC(E183+G183+I183, 0)</f>
        <v>0</v>
      </c>
      <c r="L183" s="32">
        <f t="shared" si="28"/>
        <v>0</v>
      </c>
      <c r="M183" s="43" t="s">
        <v>414</v>
      </c>
      <c r="N183" s="45" t="s">
        <v>415</v>
      </c>
      <c r="O183" s="45" t="s">
        <v>11</v>
      </c>
      <c r="P183" s="45" t="s">
        <v>11</v>
      </c>
      <c r="Q183" s="45" t="s">
        <v>124</v>
      </c>
      <c r="R183" s="45" t="s">
        <v>187</v>
      </c>
      <c r="S183" s="45" t="s">
        <v>187</v>
      </c>
      <c r="T183" s="45" t="s">
        <v>186</v>
      </c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5" t="s">
        <v>11</v>
      </c>
      <c r="AS183" s="45" t="s">
        <v>11</v>
      </c>
      <c r="AT183" s="44"/>
      <c r="AU183" s="45" t="s">
        <v>416</v>
      </c>
      <c r="AV183" s="44">
        <v>201</v>
      </c>
    </row>
    <row r="184" spans="1:48" ht="30" customHeight="1" x14ac:dyDescent="0.3">
      <c r="A184" s="43" t="s">
        <v>417</v>
      </c>
      <c r="B184" s="43" t="s">
        <v>418</v>
      </c>
      <c r="C184" s="43" t="s">
        <v>419</v>
      </c>
      <c r="D184" s="31">
        <v>1</v>
      </c>
      <c r="E184" s="32">
        <f>TRUNC([1]단가대비표!O214,0)</f>
        <v>9700000</v>
      </c>
      <c r="F184" s="32">
        <f t="shared" si="25"/>
        <v>9700000</v>
      </c>
      <c r="G184" s="32">
        <f>TRUNC([1]단가대비표!P214,0)</f>
        <v>0</v>
      </c>
      <c r="H184" s="32">
        <f t="shared" si="26"/>
        <v>0</v>
      </c>
      <c r="I184" s="32">
        <f>TRUNC([1]단가대비표!V214,0)</f>
        <v>0</v>
      </c>
      <c r="J184" s="32">
        <f t="shared" si="27"/>
        <v>0</v>
      </c>
      <c r="K184" s="32">
        <f t="shared" si="28"/>
        <v>9700000</v>
      </c>
      <c r="L184" s="32">
        <f t="shared" si="28"/>
        <v>9700000</v>
      </c>
      <c r="M184" s="43" t="s">
        <v>420</v>
      </c>
      <c r="N184" s="45" t="s">
        <v>421</v>
      </c>
      <c r="O184" s="45" t="s">
        <v>11</v>
      </c>
      <c r="P184" s="45" t="s">
        <v>11</v>
      </c>
      <c r="Q184" s="45" t="s">
        <v>124</v>
      </c>
      <c r="R184" s="45" t="s">
        <v>187</v>
      </c>
      <c r="S184" s="45" t="s">
        <v>187</v>
      </c>
      <c r="T184" s="45" t="s">
        <v>186</v>
      </c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5" t="s">
        <v>11</v>
      </c>
      <c r="AS184" s="45" t="s">
        <v>11</v>
      </c>
      <c r="AT184" s="44"/>
      <c r="AU184" s="45" t="s">
        <v>422</v>
      </c>
      <c r="AV184" s="44">
        <v>202</v>
      </c>
    </row>
    <row r="185" spans="1:48" ht="30" customHeight="1" x14ac:dyDescent="0.3">
      <c r="A185" s="43" t="s">
        <v>423</v>
      </c>
      <c r="B185" s="43" t="s">
        <v>424</v>
      </c>
      <c r="C185" s="43" t="s">
        <v>419</v>
      </c>
      <c r="D185" s="31">
        <v>1</v>
      </c>
      <c r="E185" s="32">
        <v>0</v>
      </c>
      <c r="F185" s="32">
        <f t="shared" si="25"/>
        <v>0</v>
      </c>
      <c r="G185" s="32">
        <f>TRUNC([1]단가대비표!P215,0)</f>
        <v>0</v>
      </c>
      <c r="H185" s="32">
        <f t="shared" si="26"/>
        <v>0</v>
      </c>
      <c r="I185" s="32">
        <f>TRUNC([1]단가대비표!V215,0)</f>
        <v>0</v>
      </c>
      <c r="J185" s="32">
        <f t="shared" si="27"/>
        <v>0</v>
      </c>
      <c r="K185" s="32">
        <f t="shared" si="28"/>
        <v>0</v>
      </c>
      <c r="L185" s="32">
        <f t="shared" si="28"/>
        <v>0</v>
      </c>
      <c r="M185" s="43" t="s">
        <v>420</v>
      </c>
      <c r="N185" s="45" t="s">
        <v>425</v>
      </c>
      <c r="O185" s="45" t="s">
        <v>11</v>
      </c>
      <c r="P185" s="45" t="s">
        <v>11</v>
      </c>
      <c r="Q185" s="45" t="s">
        <v>124</v>
      </c>
      <c r="R185" s="45" t="s">
        <v>187</v>
      </c>
      <c r="S185" s="45" t="s">
        <v>187</v>
      </c>
      <c r="T185" s="45" t="s">
        <v>186</v>
      </c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5" t="s">
        <v>11</v>
      </c>
      <c r="AS185" s="45" t="s">
        <v>11</v>
      </c>
      <c r="AT185" s="44"/>
      <c r="AU185" s="45" t="s">
        <v>426</v>
      </c>
      <c r="AV185" s="44">
        <v>203</v>
      </c>
    </row>
    <row r="186" spans="1:48" ht="30" customHeight="1" x14ac:dyDescent="0.3">
      <c r="A186" s="43" t="s">
        <v>427</v>
      </c>
      <c r="B186" s="43" t="s">
        <v>428</v>
      </c>
      <c r="C186" s="43" t="s">
        <v>419</v>
      </c>
      <c r="D186" s="31">
        <v>1</v>
      </c>
      <c r="E186" s="32">
        <v>0</v>
      </c>
      <c r="F186" s="32">
        <f t="shared" si="25"/>
        <v>0</v>
      </c>
      <c r="G186" s="32">
        <f>TRUNC([1]단가대비표!P216,0)</f>
        <v>0</v>
      </c>
      <c r="H186" s="32">
        <f t="shared" si="26"/>
        <v>0</v>
      </c>
      <c r="I186" s="32">
        <f>TRUNC([1]단가대비표!V216,0)</f>
        <v>0</v>
      </c>
      <c r="J186" s="32">
        <f t="shared" si="27"/>
        <v>0</v>
      </c>
      <c r="K186" s="32">
        <f t="shared" si="28"/>
        <v>0</v>
      </c>
      <c r="L186" s="32">
        <f t="shared" si="28"/>
        <v>0</v>
      </c>
      <c r="M186" s="43" t="s">
        <v>420</v>
      </c>
      <c r="N186" s="45" t="s">
        <v>429</v>
      </c>
      <c r="O186" s="45" t="s">
        <v>11</v>
      </c>
      <c r="P186" s="45" t="s">
        <v>11</v>
      </c>
      <c r="Q186" s="45" t="s">
        <v>124</v>
      </c>
      <c r="R186" s="45" t="s">
        <v>187</v>
      </c>
      <c r="S186" s="45" t="s">
        <v>187</v>
      </c>
      <c r="T186" s="45" t="s">
        <v>186</v>
      </c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5" t="s">
        <v>11</v>
      </c>
      <c r="AS186" s="45" t="s">
        <v>11</v>
      </c>
      <c r="AT186" s="44"/>
      <c r="AU186" s="45" t="s">
        <v>430</v>
      </c>
      <c r="AV186" s="44">
        <v>204</v>
      </c>
    </row>
    <row r="187" spans="1:48" ht="30" customHeight="1" x14ac:dyDescent="0.3">
      <c r="A187" s="43" t="s">
        <v>431</v>
      </c>
      <c r="B187" s="43" t="s">
        <v>432</v>
      </c>
      <c r="C187" s="43" t="s">
        <v>419</v>
      </c>
      <c r="D187" s="31">
        <v>1</v>
      </c>
      <c r="E187" s="32">
        <v>0</v>
      </c>
      <c r="F187" s="32">
        <f t="shared" si="25"/>
        <v>0</v>
      </c>
      <c r="G187" s="32">
        <f>TRUNC([1]단가대비표!P217,0)</f>
        <v>0</v>
      </c>
      <c r="H187" s="32">
        <f t="shared" si="26"/>
        <v>0</v>
      </c>
      <c r="I187" s="32">
        <f>TRUNC([1]단가대비표!V217,0)</f>
        <v>0</v>
      </c>
      <c r="J187" s="32">
        <f t="shared" si="27"/>
        <v>0</v>
      </c>
      <c r="K187" s="32">
        <f t="shared" si="28"/>
        <v>0</v>
      </c>
      <c r="L187" s="32">
        <f t="shared" si="28"/>
        <v>0</v>
      </c>
      <c r="M187" s="43" t="s">
        <v>420</v>
      </c>
      <c r="N187" s="45" t="s">
        <v>433</v>
      </c>
      <c r="O187" s="45" t="s">
        <v>11</v>
      </c>
      <c r="P187" s="45" t="s">
        <v>11</v>
      </c>
      <c r="Q187" s="45" t="s">
        <v>124</v>
      </c>
      <c r="R187" s="45" t="s">
        <v>187</v>
      </c>
      <c r="S187" s="45" t="s">
        <v>187</v>
      </c>
      <c r="T187" s="45" t="s">
        <v>186</v>
      </c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5" t="s">
        <v>11</v>
      </c>
      <c r="AS187" s="45" t="s">
        <v>11</v>
      </c>
      <c r="AT187" s="44"/>
      <c r="AU187" s="45" t="s">
        <v>434</v>
      </c>
      <c r="AV187" s="44">
        <v>205</v>
      </c>
    </row>
    <row r="188" spans="1:48" ht="30" customHeight="1" x14ac:dyDescent="0.3">
      <c r="A188" s="43" t="s">
        <v>435</v>
      </c>
      <c r="B188" s="43" t="s">
        <v>428</v>
      </c>
      <c r="C188" s="43" t="s">
        <v>419</v>
      </c>
      <c r="D188" s="31">
        <v>1</v>
      </c>
      <c r="E188" s="32">
        <v>0</v>
      </c>
      <c r="F188" s="32">
        <f t="shared" si="25"/>
        <v>0</v>
      </c>
      <c r="G188" s="32">
        <f>TRUNC([1]단가대비표!P218,0)</f>
        <v>0</v>
      </c>
      <c r="H188" s="32">
        <f t="shared" si="26"/>
        <v>0</v>
      </c>
      <c r="I188" s="32">
        <f>TRUNC([1]단가대비표!V218,0)</f>
        <v>0</v>
      </c>
      <c r="J188" s="32">
        <f t="shared" si="27"/>
        <v>0</v>
      </c>
      <c r="K188" s="32">
        <f t="shared" si="28"/>
        <v>0</v>
      </c>
      <c r="L188" s="32">
        <f t="shared" si="28"/>
        <v>0</v>
      </c>
      <c r="M188" s="43" t="s">
        <v>420</v>
      </c>
      <c r="N188" s="45" t="s">
        <v>436</v>
      </c>
      <c r="O188" s="45" t="s">
        <v>11</v>
      </c>
      <c r="P188" s="45" t="s">
        <v>11</v>
      </c>
      <c r="Q188" s="45" t="s">
        <v>124</v>
      </c>
      <c r="R188" s="45" t="s">
        <v>187</v>
      </c>
      <c r="S188" s="45" t="s">
        <v>187</v>
      </c>
      <c r="T188" s="45" t="s">
        <v>186</v>
      </c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5" t="s">
        <v>11</v>
      </c>
      <c r="AS188" s="45" t="s">
        <v>11</v>
      </c>
      <c r="AT188" s="44"/>
      <c r="AU188" s="45" t="s">
        <v>437</v>
      </c>
      <c r="AV188" s="44">
        <v>206</v>
      </c>
    </row>
    <row r="189" spans="1:48" ht="30" customHeight="1" x14ac:dyDescent="0.3">
      <c r="A189" s="43" t="s">
        <v>438</v>
      </c>
      <c r="B189" s="43" t="s">
        <v>439</v>
      </c>
      <c r="C189" s="43" t="s">
        <v>419</v>
      </c>
      <c r="D189" s="31">
        <v>1</v>
      </c>
      <c r="E189" s="32">
        <f>TRUNC([1]단가대비표!O219,0)</f>
        <v>2500000</v>
      </c>
      <c r="F189" s="32">
        <f t="shared" si="25"/>
        <v>2500000</v>
      </c>
      <c r="G189" s="32">
        <f>TRUNC([1]단가대비표!P219,0)</f>
        <v>0</v>
      </c>
      <c r="H189" s="32">
        <f t="shared" si="26"/>
        <v>0</v>
      </c>
      <c r="I189" s="32">
        <f>TRUNC([1]단가대비표!V219,0)</f>
        <v>0</v>
      </c>
      <c r="J189" s="32">
        <f t="shared" si="27"/>
        <v>0</v>
      </c>
      <c r="K189" s="32">
        <f t="shared" si="28"/>
        <v>2500000</v>
      </c>
      <c r="L189" s="32">
        <f t="shared" si="28"/>
        <v>2500000</v>
      </c>
      <c r="M189" s="43" t="s">
        <v>420</v>
      </c>
      <c r="N189" s="45" t="s">
        <v>440</v>
      </c>
      <c r="O189" s="45" t="s">
        <v>11</v>
      </c>
      <c r="P189" s="45" t="s">
        <v>11</v>
      </c>
      <c r="Q189" s="45" t="s">
        <v>124</v>
      </c>
      <c r="R189" s="45" t="s">
        <v>187</v>
      </c>
      <c r="S189" s="45" t="s">
        <v>187</v>
      </c>
      <c r="T189" s="45" t="s">
        <v>186</v>
      </c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5" t="s">
        <v>11</v>
      </c>
      <c r="AS189" s="45" t="s">
        <v>11</v>
      </c>
      <c r="AT189" s="44"/>
      <c r="AU189" s="45" t="s">
        <v>441</v>
      </c>
      <c r="AV189" s="44">
        <v>207</v>
      </c>
    </row>
    <row r="190" spans="1:48" ht="30" customHeight="1" x14ac:dyDescent="0.3">
      <c r="A190" s="43" t="s">
        <v>11</v>
      </c>
      <c r="B190" s="43" t="s">
        <v>442</v>
      </c>
      <c r="C190" s="43" t="s">
        <v>419</v>
      </c>
      <c r="D190" s="31">
        <v>1</v>
      </c>
      <c r="E190" s="32">
        <v>0</v>
      </c>
      <c r="F190" s="32">
        <f t="shared" si="25"/>
        <v>0</v>
      </c>
      <c r="G190" s="32">
        <f>TRUNC([1]단가대비표!P220,0)</f>
        <v>0</v>
      </c>
      <c r="H190" s="32">
        <f t="shared" si="26"/>
        <v>0</v>
      </c>
      <c r="I190" s="32">
        <f>TRUNC([1]단가대비표!V220,0)</f>
        <v>0</v>
      </c>
      <c r="J190" s="32">
        <f t="shared" si="27"/>
        <v>0</v>
      </c>
      <c r="K190" s="32">
        <f t="shared" si="28"/>
        <v>0</v>
      </c>
      <c r="L190" s="32">
        <f t="shared" si="28"/>
        <v>0</v>
      </c>
      <c r="M190" s="43" t="s">
        <v>420</v>
      </c>
      <c r="N190" s="45" t="s">
        <v>443</v>
      </c>
      <c r="O190" s="45" t="s">
        <v>11</v>
      </c>
      <c r="P190" s="45" t="s">
        <v>11</v>
      </c>
      <c r="Q190" s="45" t="s">
        <v>124</v>
      </c>
      <c r="R190" s="45" t="s">
        <v>187</v>
      </c>
      <c r="S190" s="45" t="s">
        <v>187</v>
      </c>
      <c r="T190" s="45" t="s">
        <v>186</v>
      </c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5" t="s">
        <v>11</v>
      </c>
      <c r="AS190" s="45" t="s">
        <v>11</v>
      </c>
      <c r="AT190" s="44"/>
      <c r="AU190" s="45" t="s">
        <v>444</v>
      </c>
      <c r="AV190" s="44">
        <v>208</v>
      </c>
    </row>
    <row r="191" spans="1:48" ht="30" customHeight="1" x14ac:dyDescent="0.3">
      <c r="A191" s="43" t="s">
        <v>410</v>
      </c>
      <c r="B191" s="43" t="s">
        <v>11</v>
      </c>
      <c r="C191" s="43" t="s">
        <v>11</v>
      </c>
      <c r="D191" s="31"/>
      <c r="E191" s="32">
        <v>0</v>
      </c>
      <c r="F191" s="32">
        <f>SUM(F183:F190)</f>
        <v>12200000</v>
      </c>
      <c r="G191" s="32">
        <v>0</v>
      </c>
      <c r="H191" s="32">
        <f>SUM(H183:H190)</f>
        <v>0</v>
      </c>
      <c r="I191" s="32">
        <v>0</v>
      </c>
      <c r="J191" s="32">
        <f>SUM(J183:J190)</f>
        <v>0</v>
      </c>
      <c r="K191" s="32"/>
      <c r="L191" s="32">
        <f>SUM(L183:L190)</f>
        <v>12200000</v>
      </c>
      <c r="M191" s="43" t="s">
        <v>11</v>
      </c>
      <c r="N191" s="45" t="s">
        <v>411</v>
      </c>
      <c r="O191" s="45" t="s">
        <v>11</v>
      </c>
      <c r="P191" s="45" t="s">
        <v>11</v>
      </c>
      <c r="Q191" s="45" t="s">
        <v>11</v>
      </c>
      <c r="R191" s="45" t="s">
        <v>187</v>
      </c>
      <c r="S191" s="45" t="s">
        <v>187</v>
      </c>
      <c r="T191" s="45" t="s">
        <v>187</v>
      </c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5" t="s">
        <v>11</v>
      </c>
      <c r="AS191" s="45" t="s">
        <v>11</v>
      </c>
      <c r="AT191" s="44"/>
      <c r="AU191" s="45" t="s">
        <v>412</v>
      </c>
      <c r="AV191" s="44">
        <v>210</v>
      </c>
    </row>
    <row r="192" spans="1:48" ht="30" customHeight="1" x14ac:dyDescent="0.3">
      <c r="A192" s="31"/>
      <c r="B192" s="31"/>
      <c r="C192" s="31"/>
      <c r="D192" s="31"/>
      <c r="E192" s="32"/>
      <c r="F192" s="32"/>
      <c r="G192" s="32"/>
      <c r="H192" s="32"/>
      <c r="I192" s="32"/>
      <c r="J192" s="32"/>
      <c r="K192" s="32"/>
      <c r="L192" s="32"/>
      <c r="M192" s="31"/>
      <c r="Q192" s="7" t="s">
        <v>124</v>
      </c>
    </row>
    <row r="193" spans="1:48" ht="30" customHeight="1" x14ac:dyDescent="0.3">
      <c r="A193" s="31"/>
      <c r="B193" s="31"/>
      <c r="C193" s="31"/>
      <c r="D193" s="31"/>
      <c r="E193" s="32"/>
      <c r="F193" s="32"/>
      <c r="G193" s="32"/>
      <c r="H193" s="32"/>
      <c r="I193" s="32"/>
      <c r="J193" s="32"/>
      <c r="K193" s="32"/>
      <c r="L193" s="32"/>
      <c r="M193" s="31"/>
      <c r="Q193" s="7" t="s">
        <v>124</v>
      </c>
    </row>
    <row r="194" spans="1:48" ht="30" customHeight="1" x14ac:dyDescent="0.3">
      <c r="A194" s="31"/>
      <c r="B194" s="31"/>
      <c r="C194" s="31"/>
      <c r="D194" s="31"/>
      <c r="E194" s="32"/>
      <c r="F194" s="32"/>
      <c r="G194" s="32"/>
      <c r="H194" s="32"/>
      <c r="I194" s="32"/>
      <c r="J194" s="32"/>
      <c r="K194" s="32"/>
      <c r="L194" s="32"/>
      <c r="M194" s="31"/>
      <c r="Q194" s="7" t="s">
        <v>124</v>
      </c>
    </row>
    <row r="195" spans="1:48" ht="30" customHeight="1" x14ac:dyDescent="0.3">
      <c r="A195" s="43" t="s">
        <v>149</v>
      </c>
      <c r="B195" s="31"/>
      <c r="C195" s="31"/>
      <c r="D195" s="31"/>
      <c r="E195" s="32"/>
      <c r="F195" s="32">
        <f>SUMIF(Q173:Q194,"010108",F173:F194)</f>
        <v>56729432</v>
      </c>
      <c r="G195" s="32"/>
      <c r="H195" s="32">
        <f>SUMIF(Q173:Q194,"010108",H173:H194)</f>
        <v>7189100</v>
      </c>
      <c r="I195" s="32"/>
      <c r="J195" s="32">
        <f>SUMIF(Q173:Q194,"010108",J173:J194)</f>
        <v>272298</v>
      </c>
      <c r="K195" s="32"/>
      <c r="L195" s="32">
        <f>SUMIF(Q173:Q194,"010108",L173:L194)</f>
        <v>64190830</v>
      </c>
      <c r="M195" s="31"/>
      <c r="N195" t="s">
        <v>212</v>
      </c>
    </row>
    <row r="196" spans="1:48" ht="30" customHeight="1" x14ac:dyDescent="0.3">
      <c r="A196" s="43" t="s">
        <v>125</v>
      </c>
      <c r="B196" s="43" t="s">
        <v>11</v>
      </c>
      <c r="C196" s="31"/>
      <c r="D196" s="31"/>
      <c r="E196" s="32"/>
      <c r="F196" s="32"/>
      <c r="G196" s="32"/>
      <c r="H196" s="32"/>
      <c r="I196" s="32"/>
      <c r="J196" s="32"/>
      <c r="K196" s="32"/>
      <c r="L196" s="32"/>
      <c r="M196" s="31"/>
      <c r="N196" s="44"/>
      <c r="O196" s="44"/>
      <c r="P196" s="44"/>
      <c r="Q196" s="45" t="s">
        <v>126</v>
      </c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</row>
    <row r="197" spans="1:48" ht="30" customHeight="1" x14ac:dyDescent="0.3">
      <c r="A197" s="43" t="s">
        <v>445</v>
      </c>
      <c r="B197" s="43" t="s">
        <v>446</v>
      </c>
      <c r="C197" s="43" t="s">
        <v>204</v>
      </c>
      <c r="D197" s="31">
        <v>283</v>
      </c>
      <c r="E197" s="32">
        <f>TRUNC([1]일위대가목록!E50,0)</f>
        <v>0</v>
      </c>
      <c r="F197" s="32">
        <f>TRUNC(E197*D197, 0)</f>
        <v>0</v>
      </c>
      <c r="G197" s="32">
        <f>TRUNC([1]일위대가목록!F50,0)</f>
        <v>25129</v>
      </c>
      <c r="H197" s="32">
        <f>TRUNC(G197*D197, 0)</f>
        <v>7111507</v>
      </c>
      <c r="I197" s="32">
        <f>TRUNC([1]일위대가목록!G50,0)</f>
        <v>502</v>
      </c>
      <c r="J197" s="32">
        <f>TRUNC(I197*D197, 0)</f>
        <v>142066</v>
      </c>
      <c r="K197" s="32">
        <f t="shared" ref="K197:L201" si="29">TRUNC(E197+G197+I197, 0)</f>
        <v>25631</v>
      </c>
      <c r="L197" s="32">
        <f t="shared" si="29"/>
        <v>7253573</v>
      </c>
      <c r="M197" s="43" t="s">
        <v>11</v>
      </c>
      <c r="N197" s="45" t="s">
        <v>447</v>
      </c>
      <c r="O197" s="45" t="s">
        <v>11</v>
      </c>
      <c r="P197" s="45" t="s">
        <v>11</v>
      </c>
      <c r="Q197" s="45" t="s">
        <v>126</v>
      </c>
      <c r="R197" s="45" t="s">
        <v>186</v>
      </c>
      <c r="S197" s="45" t="s">
        <v>187</v>
      </c>
      <c r="T197" s="45" t="s">
        <v>187</v>
      </c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5" t="s">
        <v>11</v>
      </c>
      <c r="AS197" s="45" t="s">
        <v>11</v>
      </c>
      <c r="AT197" s="44"/>
      <c r="AU197" s="45" t="s">
        <v>448</v>
      </c>
      <c r="AV197" s="44">
        <v>55</v>
      </c>
    </row>
    <row r="198" spans="1:48" ht="30" customHeight="1" x14ac:dyDescent="0.3">
      <c r="A198" s="43" t="s">
        <v>445</v>
      </c>
      <c r="B198" s="43" t="s">
        <v>449</v>
      </c>
      <c r="C198" s="43" t="s">
        <v>204</v>
      </c>
      <c r="D198" s="31">
        <v>175</v>
      </c>
      <c r="E198" s="32">
        <f>TRUNC([1]일위대가목록!E51,0)</f>
        <v>0</v>
      </c>
      <c r="F198" s="32">
        <f>TRUNC(E198*D198, 0)</f>
        <v>0</v>
      </c>
      <c r="G198" s="32">
        <f>TRUNC([1]일위대가목록!F51,0)</f>
        <v>11694</v>
      </c>
      <c r="H198" s="32">
        <f>TRUNC(G198*D198, 0)</f>
        <v>2046450</v>
      </c>
      <c r="I198" s="32">
        <f>TRUNC([1]일위대가목록!G51,0)</f>
        <v>233</v>
      </c>
      <c r="J198" s="32">
        <f>TRUNC(I198*D198, 0)</f>
        <v>40775</v>
      </c>
      <c r="K198" s="32">
        <f t="shared" si="29"/>
        <v>11927</v>
      </c>
      <c r="L198" s="32">
        <f t="shared" si="29"/>
        <v>2087225</v>
      </c>
      <c r="M198" s="43" t="s">
        <v>11</v>
      </c>
      <c r="N198" s="45" t="s">
        <v>450</v>
      </c>
      <c r="O198" s="45" t="s">
        <v>11</v>
      </c>
      <c r="P198" s="45" t="s">
        <v>11</v>
      </c>
      <c r="Q198" s="45" t="s">
        <v>126</v>
      </c>
      <c r="R198" s="45" t="s">
        <v>186</v>
      </c>
      <c r="S198" s="45" t="s">
        <v>187</v>
      </c>
      <c r="T198" s="45" t="s">
        <v>187</v>
      </c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5" t="s">
        <v>11</v>
      </c>
      <c r="AS198" s="45" t="s">
        <v>11</v>
      </c>
      <c r="AT198" s="44"/>
      <c r="AU198" s="45" t="s">
        <v>451</v>
      </c>
      <c r="AV198" s="44">
        <v>56</v>
      </c>
    </row>
    <row r="199" spans="1:48" ht="30" customHeight="1" x14ac:dyDescent="0.3">
      <c r="A199" s="43" t="s">
        <v>452</v>
      </c>
      <c r="B199" s="43" t="s">
        <v>453</v>
      </c>
      <c r="C199" s="43" t="s">
        <v>191</v>
      </c>
      <c r="D199" s="31">
        <v>72</v>
      </c>
      <c r="E199" s="32">
        <f>TRUNC([1]일위대가목록!E52,0)</f>
        <v>400</v>
      </c>
      <c r="F199" s="32">
        <f>TRUNC(E199*D199, 0)</f>
        <v>28800</v>
      </c>
      <c r="G199" s="32">
        <f>TRUNC([1]일위대가목록!F52,0)</f>
        <v>6698</v>
      </c>
      <c r="H199" s="32">
        <f>TRUNC(G199*D199, 0)</f>
        <v>482256</v>
      </c>
      <c r="I199" s="32">
        <f>TRUNC([1]일위대가목록!G52,0)</f>
        <v>0</v>
      </c>
      <c r="J199" s="32">
        <f>TRUNC(I199*D199, 0)</f>
        <v>0</v>
      </c>
      <c r="K199" s="32">
        <f t="shared" si="29"/>
        <v>7098</v>
      </c>
      <c r="L199" s="32">
        <f t="shared" si="29"/>
        <v>511056</v>
      </c>
      <c r="M199" s="43" t="s">
        <v>11</v>
      </c>
      <c r="N199" s="45" t="s">
        <v>454</v>
      </c>
      <c r="O199" s="45" t="s">
        <v>11</v>
      </c>
      <c r="P199" s="45" t="s">
        <v>11</v>
      </c>
      <c r="Q199" s="45" t="s">
        <v>126</v>
      </c>
      <c r="R199" s="45" t="s">
        <v>186</v>
      </c>
      <c r="S199" s="45" t="s">
        <v>187</v>
      </c>
      <c r="T199" s="45" t="s">
        <v>187</v>
      </c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5" t="s">
        <v>11</v>
      </c>
      <c r="AS199" s="45" t="s">
        <v>11</v>
      </c>
      <c r="AT199" s="44"/>
      <c r="AU199" s="45" t="s">
        <v>455</v>
      </c>
      <c r="AV199" s="44">
        <v>218</v>
      </c>
    </row>
    <row r="200" spans="1:48" ht="30" customHeight="1" x14ac:dyDescent="0.3">
      <c r="A200" s="43" t="s">
        <v>456</v>
      </c>
      <c r="B200" s="43" t="s">
        <v>457</v>
      </c>
      <c r="C200" s="43" t="s">
        <v>191</v>
      </c>
      <c r="D200" s="31">
        <v>89</v>
      </c>
      <c r="E200" s="32">
        <f>TRUNC([1]일위대가목록!E53,0)</f>
        <v>520</v>
      </c>
      <c r="F200" s="32">
        <f>TRUNC(E200*D200, 0)</f>
        <v>46280</v>
      </c>
      <c r="G200" s="32">
        <f>TRUNC([1]일위대가목록!F53,0)</f>
        <v>6698</v>
      </c>
      <c r="H200" s="32">
        <f>TRUNC(G200*D200, 0)</f>
        <v>596122</v>
      </c>
      <c r="I200" s="32">
        <f>TRUNC([1]일위대가목록!G53,0)</f>
        <v>0</v>
      </c>
      <c r="J200" s="32">
        <f>TRUNC(I200*D200, 0)</f>
        <v>0</v>
      </c>
      <c r="K200" s="32">
        <f t="shared" si="29"/>
        <v>7218</v>
      </c>
      <c r="L200" s="32">
        <f t="shared" si="29"/>
        <v>642402</v>
      </c>
      <c r="M200" s="43" t="s">
        <v>11</v>
      </c>
      <c r="N200" s="45" t="s">
        <v>458</v>
      </c>
      <c r="O200" s="45" t="s">
        <v>11</v>
      </c>
      <c r="P200" s="45" t="s">
        <v>11</v>
      </c>
      <c r="Q200" s="45" t="s">
        <v>126</v>
      </c>
      <c r="R200" s="45" t="s">
        <v>186</v>
      </c>
      <c r="S200" s="45" t="s">
        <v>187</v>
      </c>
      <c r="T200" s="45" t="s">
        <v>187</v>
      </c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5" t="s">
        <v>11</v>
      </c>
      <c r="AS200" s="45" t="s">
        <v>11</v>
      </c>
      <c r="AT200" s="44"/>
      <c r="AU200" s="45" t="s">
        <v>459</v>
      </c>
      <c r="AV200" s="44">
        <v>219</v>
      </c>
    </row>
    <row r="201" spans="1:48" ht="30" customHeight="1" x14ac:dyDescent="0.3">
      <c r="A201" s="43" t="s">
        <v>460</v>
      </c>
      <c r="B201" s="43" t="s">
        <v>461</v>
      </c>
      <c r="C201" s="43" t="s">
        <v>184</v>
      </c>
      <c r="D201" s="31">
        <v>80</v>
      </c>
      <c r="E201" s="32">
        <f>TRUNC([1]일위대가목록!E54,0)</f>
        <v>430</v>
      </c>
      <c r="F201" s="32">
        <f>TRUNC(E201*D201, 0)</f>
        <v>34400</v>
      </c>
      <c r="G201" s="32">
        <f>TRUNC([1]일위대가목록!F54,0)</f>
        <v>703</v>
      </c>
      <c r="H201" s="32">
        <f>TRUNC(G201*D201, 0)</f>
        <v>56240</v>
      </c>
      <c r="I201" s="32">
        <f>TRUNC([1]일위대가목록!G54,0)</f>
        <v>0</v>
      </c>
      <c r="J201" s="32">
        <f>TRUNC(I201*D201, 0)</f>
        <v>0</v>
      </c>
      <c r="K201" s="32">
        <f t="shared" si="29"/>
        <v>1133</v>
      </c>
      <c r="L201" s="32">
        <f t="shared" si="29"/>
        <v>90640</v>
      </c>
      <c r="M201" s="43" t="s">
        <v>11</v>
      </c>
      <c r="N201" s="45" t="s">
        <v>462</v>
      </c>
      <c r="O201" s="45" t="s">
        <v>11</v>
      </c>
      <c r="P201" s="45" t="s">
        <v>11</v>
      </c>
      <c r="Q201" s="45" t="s">
        <v>126</v>
      </c>
      <c r="R201" s="45" t="s">
        <v>186</v>
      </c>
      <c r="S201" s="45" t="s">
        <v>187</v>
      </c>
      <c r="T201" s="45" t="s">
        <v>187</v>
      </c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5" t="s">
        <v>11</v>
      </c>
      <c r="AS201" s="45" t="s">
        <v>11</v>
      </c>
      <c r="AT201" s="44"/>
      <c r="AU201" s="45" t="s">
        <v>463</v>
      </c>
      <c r="AV201" s="44">
        <v>57</v>
      </c>
    </row>
    <row r="202" spans="1:48" ht="30" customHeight="1" x14ac:dyDescent="0.3">
      <c r="A202" s="31"/>
      <c r="B202" s="31"/>
      <c r="C202" s="31"/>
      <c r="D202" s="31"/>
      <c r="E202" s="32"/>
      <c r="F202" s="32"/>
      <c r="G202" s="32"/>
      <c r="H202" s="32"/>
      <c r="I202" s="32"/>
      <c r="J202" s="32"/>
      <c r="K202" s="32"/>
      <c r="L202" s="32"/>
      <c r="M202" s="31"/>
      <c r="Q202" s="7" t="s">
        <v>126</v>
      </c>
    </row>
    <row r="203" spans="1:48" ht="30" customHeight="1" x14ac:dyDescent="0.3">
      <c r="A203" s="31"/>
      <c r="B203" s="31"/>
      <c r="C203" s="31"/>
      <c r="D203" s="31"/>
      <c r="E203" s="32"/>
      <c r="F203" s="32"/>
      <c r="G203" s="32"/>
      <c r="H203" s="32"/>
      <c r="I203" s="32"/>
      <c r="J203" s="32"/>
      <c r="K203" s="32"/>
      <c r="L203" s="32"/>
      <c r="M203" s="31"/>
      <c r="Q203" s="7" t="s">
        <v>126</v>
      </c>
    </row>
    <row r="204" spans="1:48" ht="30" customHeight="1" x14ac:dyDescent="0.3">
      <c r="A204" s="31"/>
      <c r="B204" s="31"/>
      <c r="C204" s="31"/>
      <c r="D204" s="31"/>
      <c r="E204" s="32"/>
      <c r="F204" s="32"/>
      <c r="G204" s="32"/>
      <c r="H204" s="32"/>
      <c r="I204" s="32"/>
      <c r="J204" s="32"/>
      <c r="K204" s="32"/>
      <c r="L204" s="32"/>
      <c r="M204" s="31"/>
      <c r="Q204" s="7" t="s">
        <v>126</v>
      </c>
    </row>
    <row r="205" spans="1:48" ht="30" customHeight="1" x14ac:dyDescent="0.3">
      <c r="A205" s="31"/>
      <c r="B205" s="31"/>
      <c r="C205" s="31"/>
      <c r="D205" s="31"/>
      <c r="E205" s="32"/>
      <c r="F205" s="32"/>
      <c r="G205" s="32"/>
      <c r="H205" s="32"/>
      <c r="I205" s="32"/>
      <c r="J205" s="32"/>
      <c r="K205" s="32"/>
      <c r="L205" s="32"/>
      <c r="M205" s="31"/>
      <c r="Q205" s="7" t="s">
        <v>126</v>
      </c>
    </row>
    <row r="206" spans="1:48" ht="30" customHeight="1" x14ac:dyDescent="0.3">
      <c r="A206" s="31"/>
      <c r="B206" s="31"/>
      <c r="C206" s="31"/>
      <c r="D206" s="31"/>
      <c r="E206" s="32"/>
      <c r="F206" s="32"/>
      <c r="G206" s="32"/>
      <c r="H206" s="32"/>
      <c r="I206" s="32"/>
      <c r="J206" s="32"/>
      <c r="K206" s="32"/>
      <c r="L206" s="32"/>
      <c r="M206" s="31"/>
      <c r="Q206" s="7" t="s">
        <v>126</v>
      </c>
    </row>
    <row r="207" spans="1:48" ht="30" customHeight="1" x14ac:dyDescent="0.3">
      <c r="A207" s="31"/>
      <c r="B207" s="31"/>
      <c r="C207" s="31"/>
      <c r="D207" s="31"/>
      <c r="E207" s="32"/>
      <c r="F207" s="32"/>
      <c r="G207" s="32"/>
      <c r="H207" s="32"/>
      <c r="I207" s="32"/>
      <c r="J207" s="32"/>
      <c r="K207" s="32"/>
      <c r="L207" s="32"/>
      <c r="M207" s="31"/>
      <c r="Q207" s="7" t="s">
        <v>126</v>
      </c>
    </row>
    <row r="208" spans="1:48" ht="30" customHeight="1" x14ac:dyDescent="0.3">
      <c r="A208" s="31"/>
      <c r="B208" s="31"/>
      <c r="C208" s="31"/>
      <c r="D208" s="31"/>
      <c r="E208" s="32"/>
      <c r="F208" s="32"/>
      <c r="G208" s="32"/>
      <c r="H208" s="32"/>
      <c r="I208" s="32"/>
      <c r="J208" s="32"/>
      <c r="K208" s="32"/>
      <c r="L208" s="32"/>
      <c r="M208" s="31"/>
      <c r="Q208" s="7" t="s">
        <v>126</v>
      </c>
    </row>
    <row r="209" spans="1:48" ht="30" customHeight="1" x14ac:dyDescent="0.3">
      <c r="A209" s="31"/>
      <c r="B209" s="31"/>
      <c r="C209" s="31"/>
      <c r="D209" s="31"/>
      <c r="E209" s="32"/>
      <c r="F209" s="32"/>
      <c r="G209" s="32"/>
      <c r="H209" s="32"/>
      <c r="I209" s="32"/>
      <c r="J209" s="32"/>
      <c r="K209" s="32"/>
      <c r="L209" s="32"/>
      <c r="M209" s="31"/>
      <c r="Q209" s="7" t="s">
        <v>126</v>
      </c>
    </row>
    <row r="210" spans="1:48" ht="30" customHeight="1" x14ac:dyDescent="0.3">
      <c r="A210" s="31"/>
      <c r="B210" s="31"/>
      <c r="C210" s="31"/>
      <c r="D210" s="31"/>
      <c r="E210" s="32"/>
      <c r="F210" s="32"/>
      <c r="G210" s="32"/>
      <c r="H210" s="32"/>
      <c r="I210" s="32"/>
      <c r="J210" s="32"/>
      <c r="K210" s="32"/>
      <c r="L210" s="32"/>
      <c r="M210" s="31"/>
      <c r="Q210" s="7" t="s">
        <v>126</v>
      </c>
    </row>
    <row r="211" spans="1:48" ht="30" customHeight="1" x14ac:dyDescent="0.3">
      <c r="A211" s="31"/>
      <c r="B211" s="31"/>
      <c r="C211" s="31"/>
      <c r="D211" s="31"/>
      <c r="E211" s="32"/>
      <c r="F211" s="32"/>
      <c r="G211" s="32"/>
      <c r="H211" s="32"/>
      <c r="I211" s="32"/>
      <c r="J211" s="32"/>
      <c r="K211" s="32"/>
      <c r="L211" s="32"/>
      <c r="M211" s="31"/>
      <c r="Q211" s="7" t="s">
        <v>126</v>
      </c>
    </row>
    <row r="212" spans="1:48" ht="30" customHeight="1" x14ac:dyDescent="0.3">
      <c r="A212" s="31"/>
      <c r="B212" s="31"/>
      <c r="C212" s="31"/>
      <c r="D212" s="31"/>
      <c r="E212" s="32"/>
      <c r="F212" s="32"/>
      <c r="G212" s="32"/>
      <c r="H212" s="32"/>
      <c r="I212" s="32"/>
      <c r="J212" s="32"/>
      <c r="K212" s="32"/>
      <c r="L212" s="32"/>
      <c r="M212" s="31"/>
      <c r="Q212" s="7" t="s">
        <v>126</v>
      </c>
    </row>
    <row r="213" spans="1:48" ht="30" customHeight="1" x14ac:dyDescent="0.3">
      <c r="A213" s="31"/>
      <c r="B213" s="31"/>
      <c r="C213" s="31"/>
      <c r="D213" s="31"/>
      <c r="E213" s="32"/>
      <c r="F213" s="32"/>
      <c r="G213" s="32"/>
      <c r="H213" s="32"/>
      <c r="I213" s="32"/>
      <c r="J213" s="32"/>
      <c r="K213" s="32"/>
      <c r="L213" s="32"/>
      <c r="M213" s="31"/>
      <c r="Q213" s="7" t="s">
        <v>126</v>
      </c>
    </row>
    <row r="214" spans="1:48" ht="30" customHeight="1" x14ac:dyDescent="0.3">
      <c r="A214" s="31"/>
      <c r="B214" s="31"/>
      <c r="C214" s="31"/>
      <c r="D214" s="31"/>
      <c r="E214" s="32"/>
      <c r="F214" s="32"/>
      <c r="G214" s="32"/>
      <c r="H214" s="32"/>
      <c r="I214" s="32"/>
      <c r="J214" s="32"/>
      <c r="K214" s="32"/>
      <c r="L214" s="32"/>
      <c r="M214" s="31"/>
      <c r="Q214" s="7" t="s">
        <v>126</v>
      </c>
    </row>
    <row r="215" spans="1:48" ht="30" customHeight="1" x14ac:dyDescent="0.3">
      <c r="A215" s="31"/>
      <c r="B215" s="31"/>
      <c r="C215" s="31"/>
      <c r="D215" s="31"/>
      <c r="E215" s="32"/>
      <c r="F215" s="32"/>
      <c r="G215" s="32"/>
      <c r="H215" s="32"/>
      <c r="I215" s="32"/>
      <c r="J215" s="32"/>
      <c r="K215" s="32"/>
      <c r="L215" s="32"/>
      <c r="M215" s="31"/>
      <c r="Q215" s="7" t="s">
        <v>126</v>
      </c>
    </row>
    <row r="216" spans="1:48" ht="30" customHeight="1" x14ac:dyDescent="0.3">
      <c r="A216" s="31"/>
      <c r="B216" s="31"/>
      <c r="C216" s="31"/>
      <c r="D216" s="31"/>
      <c r="E216" s="32"/>
      <c r="F216" s="32"/>
      <c r="G216" s="32"/>
      <c r="H216" s="32"/>
      <c r="I216" s="32"/>
      <c r="J216" s="32"/>
      <c r="K216" s="32"/>
      <c r="L216" s="32"/>
      <c r="M216" s="31"/>
      <c r="Q216" s="7" t="s">
        <v>126</v>
      </c>
    </row>
    <row r="217" spans="1:48" ht="30" customHeight="1" x14ac:dyDescent="0.3">
      <c r="A217" s="31"/>
      <c r="B217" s="31"/>
      <c r="C217" s="31"/>
      <c r="D217" s="31"/>
      <c r="E217" s="32"/>
      <c r="F217" s="32"/>
      <c r="G217" s="32"/>
      <c r="H217" s="32"/>
      <c r="I217" s="32"/>
      <c r="J217" s="32"/>
      <c r="K217" s="32"/>
      <c r="L217" s="32"/>
      <c r="M217" s="31"/>
      <c r="Q217" s="7" t="s">
        <v>126</v>
      </c>
    </row>
    <row r="218" spans="1:48" ht="30" customHeight="1" x14ac:dyDescent="0.3">
      <c r="A218" s="31"/>
      <c r="B218" s="31"/>
      <c r="C218" s="31"/>
      <c r="D218" s="31"/>
      <c r="E218" s="32"/>
      <c r="F218" s="32"/>
      <c r="G218" s="32"/>
      <c r="H218" s="32"/>
      <c r="I218" s="32"/>
      <c r="J218" s="32"/>
      <c r="K218" s="32"/>
      <c r="L218" s="32"/>
      <c r="M218" s="31"/>
      <c r="Q218" s="7" t="s">
        <v>126</v>
      </c>
    </row>
    <row r="219" spans="1:48" ht="30" customHeight="1" x14ac:dyDescent="0.3">
      <c r="A219" s="43" t="s">
        <v>149</v>
      </c>
      <c r="B219" s="31"/>
      <c r="C219" s="31"/>
      <c r="D219" s="31"/>
      <c r="E219" s="32"/>
      <c r="F219" s="32">
        <f>SUMIF(Q197:Q218,"010109",F197:F218)</f>
        <v>109480</v>
      </c>
      <c r="G219" s="32"/>
      <c r="H219" s="32">
        <f>SUMIF(Q197:Q218,"010109",H197:H218)</f>
        <v>10292575</v>
      </c>
      <c r="I219" s="32"/>
      <c r="J219" s="32">
        <f>SUMIF(Q197:Q218,"010109",J197:J218)</f>
        <v>182841</v>
      </c>
      <c r="K219" s="32"/>
      <c r="L219" s="32">
        <f>SUMIF(Q197:Q218,"010109",L197:L218)</f>
        <v>10584896</v>
      </c>
      <c r="M219" s="31"/>
      <c r="N219" t="s">
        <v>212</v>
      </c>
    </row>
    <row r="220" spans="1:48" ht="30" customHeight="1" x14ac:dyDescent="0.3">
      <c r="A220" s="43" t="s">
        <v>127</v>
      </c>
      <c r="B220" s="43" t="s">
        <v>11</v>
      </c>
      <c r="C220" s="31"/>
      <c r="D220" s="31"/>
      <c r="E220" s="32"/>
      <c r="F220" s="32"/>
      <c r="G220" s="32"/>
      <c r="H220" s="32"/>
      <c r="I220" s="32"/>
      <c r="J220" s="32"/>
      <c r="K220" s="32"/>
      <c r="L220" s="32"/>
      <c r="M220" s="31"/>
      <c r="N220" s="44"/>
      <c r="O220" s="44"/>
      <c r="P220" s="44"/>
      <c r="Q220" s="45" t="s">
        <v>128</v>
      </c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</row>
    <row r="221" spans="1:48" ht="30" customHeight="1" x14ac:dyDescent="0.3">
      <c r="A221" s="43" t="s">
        <v>464</v>
      </c>
      <c r="B221" s="43" t="s">
        <v>465</v>
      </c>
      <c r="C221" s="43" t="s">
        <v>466</v>
      </c>
      <c r="D221" s="31">
        <v>9</v>
      </c>
      <c r="E221" s="32">
        <f>TRUNC([1]단가대비표!O104,0)</f>
        <v>78000</v>
      </c>
      <c r="F221" s="32">
        <f t="shared" ref="F221:F248" si="30">TRUNC(E221*D221, 0)</f>
        <v>702000</v>
      </c>
      <c r="G221" s="32">
        <f>TRUNC([1]단가대비표!P104,0)</f>
        <v>0</v>
      </c>
      <c r="H221" s="32">
        <f t="shared" ref="H221:H248" si="31">TRUNC(G221*D221, 0)</f>
        <v>0</v>
      </c>
      <c r="I221" s="32">
        <f>TRUNC([1]단가대비표!V104,0)</f>
        <v>0</v>
      </c>
      <c r="J221" s="32">
        <f t="shared" ref="J221:J248" si="32">TRUNC(I221*D221, 0)</f>
        <v>0</v>
      </c>
      <c r="K221" s="32">
        <f t="shared" ref="K221:L248" si="33">TRUNC(E221+G221+I221, 0)</f>
        <v>78000</v>
      </c>
      <c r="L221" s="32">
        <f t="shared" si="33"/>
        <v>702000</v>
      </c>
      <c r="M221" s="43" t="s">
        <v>11</v>
      </c>
      <c r="N221" s="45" t="s">
        <v>467</v>
      </c>
      <c r="O221" s="45" t="s">
        <v>11</v>
      </c>
      <c r="P221" s="45" t="s">
        <v>11</v>
      </c>
      <c r="Q221" s="45" t="s">
        <v>128</v>
      </c>
      <c r="R221" s="45" t="s">
        <v>187</v>
      </c>
      <c r="S221" s="45" t="s">
        <v>187</v>
      </c>
      <c r="T221" s="45" t="s">
        <v>186</v>
      </c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5" t="s">
        <v>11</v>
      </c>
      <c r="AS221" s="45" t="s">
        <v>11</v>
      </c>
      <c r="AT221" s="44"/>
      <c r="AU221" s="45" t="s">
        <v>468</v>
      </c>
      <c r="AV221" s="44">
        <v>59</v>
      </c>
    </row>
    <row r="222" spans="1:48" ht="30" customHeight="1" x14ac:dyDescent="0.3">
      <c r="A222" s="43" t="s">
        <v>464</v>
      </c>
      <c r="B222" s="43" t="s">
        <v>469</v>
      </c>
      <c r="C222" s="43" t="s">
        <v>466</v>
      </c>
      <c r="D222" s="31">
        <v>4</v>
      </c>
      <c r="E222" s="32">
        <f>TRUNC([1]단가대비표!O105,0)</f>
        <v>94000</v>
      </c>
      <c r="F222" s="32">
        <f t="shared" si="30"/>
        <v>376000</v>
      </c>
      <c r="G222" s="32">
        <f>TRUNC([1]단가대비표!P105,0)</f>
        <v>0</v>
      </c>
      <c r="H222" s="32">
        <f t="shared" si="31"/>
        <v>0</v>
      </c>
      <c r="I222" s="32">
        <f>TRUNC([1]단가대비표!V105,0)</f>
        <v>0</v>
      </c>
      <c r="J222" s="32">
        <f t="shared" si="32"/>
        <v>0</v>
      </c>
      <c r="K222" s="32">
        <f t="shared" si="33"/>
        <v>94000</v>
      </c>
      <c r="L222" s="32">
        <f t="shared" si="33"/>
        <v>376000</v>
      </c>
      <c r="M222" s="43" t="s">
        <v>11</v>
      </c>
      <c r="N222" s="45" t="s">
        <v>470</v>
      </c>
      <c r="O222" s="45" t="s">
        <v>11</v>
      </c>
      <c r="P222" s="45" t="s">
        <v>11</v>
      </c>
      <c r="Q222" s="45" t="s">
        <v>128</v>
      </c>
      <c r="R222" s="45" t="s">
        <v>187</v>
      </c>
      <c r="S222" s="45" t="s">
        <v>187</v>
      </c>
      <c r="T222" s="45" t="s">
        <v>186</v>
      </c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5" t="s">
        <v>11</v>
      </c>
      <c r="AS222" s="45" t="s">
        <v>11</v>
      </c>
      <c r="AT222" s="44"/>
      <c r="AU222" s="45" t="s">
        <v>471</v>
      </c>
      <c r="AV222" s="44">
        <v>60</v>
      </c>
    </row>
    <row r="223" spans="1:48" ht="30" customHeight="1" x14ac:dyDescent="0.3">
      <c r="A223" s="43" t="s">
        <v>472</v>
      </c>
      <c r="B223" s="43" t="s">
        <v>473</v>
      </c>
      <c r="C223" s="43" t="s">
        <v>264</v>
      </c>
      <c r="D223" s="31">
        <v>21</v>
      </c>
      <c r="E223" s="32">
        <f>TRUNC([1]단가대비표!O130,0)</f>
        <v>5300</v>
      </c>
      <c r="F223" s="32">
        <f t="shared" si="30"/>
        <v>111300</v>
      </c>
      <c r="G223" s="32">
        <f>TRUNC([1]단가대비표!P130,0)</f>
        <v>0</v>
      </c>
      <c r="H223" s="32">
        <f t="shared" si="31"/>
        <v>0</v>
      </c>
      <c r="I223" s="32">
        <f>TRUNC([1]단가대비표!V130,0)</f>
        <v>0</v>
      </c>
      <c r="J223" s="32">
        <f t="shared" si="32"/>
        <v>0</v>
      </c>
      <c r="K223" s="32">
        <f t="shared" si="33"/>
        <v>5300</v>
      </c>
      <c r="L223" s="32">
        <f t="shared" si="33"/>
        <v>111300</v>
      </c>
      <c r="M223" s="43" t="s">
        <v>11</v>
      </c>
      <c r="N223" s="45" t="s">
        <v>474</v>
      </c>
      <c r="O223" s="45" t="s">
        <v>11</v>
      </c>
      <c r="P223" s="45" t="s">
        <v>11</v>
      </c>
      <c r="Q223" s="45" t="s">
        <v>128</v>
      </c>
      <c r="R223" s="45" t="s">
        <v>187</v>
      </c>
      <c r="S223" s="45" t="s">
        <v>187</v>
      </c>
      <c r="T223" s="45" t="s">
        <v>186</v>
      </c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5" t="s">
        <v>11</v>
      </c>
      <c r="AS223" s="45" t="s">
        <v>11</v>
      </c>
      <c r="AT223" s="44"/>
      <c r="AU223" s="45" t="s">
        <v>475</v>
      </c>
      <c r="AV223" s="44">
        <v>61</v>
      </c>
    </row>
    <row r="224" spans="1:48" ht="30" customHeight="1" x14ac:dyDescent="0.3">
      <c r="A224" s="43" t="s">
        <v>476</v>
      </c>
      <c r="B224" s="43" t="s">
        <v>477</v>
      </c>
      <c r="C224" s="43" t="s">
        <v>466</v>
      </c>
      <c r="D224" s="31">
        <v>9</v>
      </c>
      <c r="E224" s="32">
        <f>TRUNC([1]단가대비표!O131,0)</f>
        <v>20000</v>
      </c>
      <c r="F224" s="32">
        <f t="shared" si="30"/>
        <v>180000</v>
      </c>
      <c r="G224" s="32">
        <f>TRUNC([1]단가대비표!P131,0)</f>
        <v>0</v>
      </c>
      <c r="H224" s="32">
        <f t="shared" si="31"/>
        <v>0</v>
      </c>
      <c r="I224" s="32">
        <f>TRUNC([1]단가대비표!V131,0)</f>
        <v>0</v>
      </c>
      <c r="J224" s="32">
        <f t="shared" si="32"/>
        <v>0</v>
      </c>
      <c r="K224" s="32">
        <f t="shared" si="33"/>
        <v>20000</v>
      </c>
      <c r="L224" s="32">
        <f t="shared" si="33"/>
        <v>180000</v>
      </c>
      <c r="M224" s="43" t="s">
        <v>11</v>
      </c>
      <c r="N224" s="45" t="s">
        <v>478</v>
      </c>
      <c r="O224" s="45" t="s">
        <v>11</v>
      </c>
      <c r="P224" s="45" t="s">
        <v>11</v>
      </c>
      <c r="Q224" s="45" t="s">
        <v>128</v>
      </c>
      <c r="R224" s="45" t="s">
        <v>187</v>
      </c>
      <c r="S224" s="45" t="s">
        <v>187</v>
      </c>
      <c r="T224" s="45" t="s">
        <v>186</v>
      </c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5" t="s">
        <v>11</v>
      </c>
      <c r="AS224" s="45" t="s">
        <v>11</v>
      </c>
      <c r="AT224" s="44"/>
      <c r="AU224" s="45" t="s">
        <v>479</v>
      </c>
      <c r="AV224" s="44">
        <v>62</v>
      </c>
    </row>
    <row r="225" spans="1:48" ht="30" customHeight="1" x14ac:dyDescent="0.3">
      <c r="A225" s="43" t="s">
        <v>476</v>
      </c>
      <c r="B225" s="43" t="s">
        <v>480</v>
      </c>
      <c r="C225" s="43" t="s">
        <v>466</v>
      </c>
      <c r="D225" s="31">
        <v>4</v>
      </c>
      <c r="E225" s="32">
        <f>TRUNC([1]단가대비표!O132,0)</f>
        <v>70000</v>
      </c>
      <c r="F225" s="32">
        <f t="shared" si="30"/>
        <v>280000</v>
      </c>
      <c r="G225" s="32">
        <f>TRUNC([1]단가대비표!P132,0)</f>
        <v>0</v>
      </c>
      <c r="H225" s="32">
        <f t="shared" si="31"/>
        <v>0</v>
      </c>
      <c r="I225" s="32">
        <f>TRUNC([1]단가대비표!V132,0)</f>
        <v>0</v>
      </c>
      <c r="J225" s="32">
        <f t="shared" si="32"/>
        <v>0</v>
      </c>
      <c r="K225" s="32">
        <f t="shared" si="33"/>
        <v>70000</v>
      </c>
      <c r="L225" s="32">
        <f t="shared" si="33"/>
        <v>280000</v>
      </c>
      <c r="M225" s="43" t="s">
        <v>11</v>
      </c>
      <c r="N225" s="45" t="s">
        <v>481</v>
      </c>
      <c r="O225" s="45" t="s">
        <v>11</v>
      </c>
      <c r="P225" s="45" t="s">
        <v>11</v>
      </c>
      <c r="Q225" s="45" t="s">
        <v>128</v>
      </c>
      <c r="R225" s="45" t="s">
        <v>187</v>
      </c>
      <c r="S225" s="45" t="s">
        <v>187</v>
      </c>
      <c r="T225" s="45" t="s">
        <v>186</v>
      </c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5" t="s">
        <v>11</v>
      </c>
      <c r="AS225" s="45" t="s">
        <v>11</v>
      </c>
      <c r="AT225" s="44"/>
      <c r="AU225" s="45" t="s">
        <v>482</v>
      </c>
      <c r="AV225" s="44">
        <v>63</v>
      </c>
    </row>
    <row r="226" spans="1:48" ht="30" customHeight="1" x14ac:dyDescent="0.3">
      <c r="A226" s="43" t="s">
        <v>476</v>
      </c>
      <c r="B226" s="43" t="s">
        <v>483</v>
      </c>
      <c r="C226" s="43" t="s">
        <v>466</v>
      </c>
      <c r="D226" s="31">
        <v>1</v>
      </c>
      <c r="E226" s="32">
        <f>TRUNC([1]단가대비표!O133,0)</f>
        <v>20000</v>
      </c>
      <c r="F226" s="32">
        <f t="shared" si="30"/>
        <v>20000</v>
      </c>
      <c r="G226" s="32">
        <f>TRUNC([1]단가대비표!P133,0)</f>
        <v>0</v>
      </c>
      <c r="H226" s="32">
        <f t="shared" si="31"/>
        <v>0</v>
      </c>
      <c r="I226" s="32">
        <f>TRUNC([1]단가대비표!V133,0)</f>
        <v>0</v>
      </c>
      <c r="J226" s="32">
        <f t="shared" si="32"/>
        <v>0</v>
      </c>
      <c r="K226" s="32">
        <f t="shared" si="33"/>
        <v>20000</v>
      </c>
      <c r="L226" s="32">
        <f t="shared" si="33"/>
        <v>20000</v>
      </c>
      <c r="M226" s="43" t="s">
        <v>11</v>
      </c>
      <c r="N226" s="45" t="s">
        <v>484</v>
      </c>
      <c r="O226" s="45" t="s">
        <v>11</v>
      </c>
      <c r="P226" s="45" t="s">
        <v>11</v>
      </c>
      <c r="Q226" s="45" t="s">
        <v>128</v>
      </c>
      <c r="R226" s="45" t="s">
        <v>187</v>
      </c>
      <c r="S226" s="45" t="s">
        <v>187</v>
      </c>
      <c r="T226" s="45" t="s">
        <v>186</v>
      </c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5" t="s">
        <v>11</v>
      </c>
      <c r="AS226" s="45" t="s">
        <v>11</v>
      </c>
      <c r="AT226" s="44"/>
      <c r="AU226" s="45" t="s">
        <v>485</v>
      </c>
      <c r="AV226" s="44">
        <v>64</v>
      </c>
    </row>
    <row r="227" spans="1:48" ht="30" customHeight="1" x14ac:dyDescent="0.3">
      <c r="A227" s="43" t="s">
        <v>486</v>
      </c>
      <c r="B227" s="43" t="s">
        <v>487</v>
      </c>
      <c r="C227" s="43" t="s">
        <v>466</v>
      </c>
      <c r="D227" s="31">
        <v>8</v>
      </c>
      <c r="E227" s="32">
        <f>TRUNC([1]단가대비표!O134,0)</f>
        <v>15000</v>
      </c>
      <c r="F227" s="32">
        <f t="shared" si="30"/>
        <v>120000</v>
      </c>
      <c r="G227" s="32">
        <f>TRUNC([1]단가대비표!P134,0)</f>
        <v>0</v>
      </c>
      <c r="H227" s="32">
        <f t="shared" si="31"/>
        <v>0</v>
      </c>
      <c r="I227" s="32">
        <f>TRUNC([1]단가대비표!V134,0)</f>
        <v>0</v>
      </c>
      <c r="J227" s="32">
        <f t="shared" si="32"/>
        <v>0</v>
      </c>
      <c r="K227" s="32">
        <f t="shared" si="33"/>
        <v>15000</v>
      </c>
      <c r="L227" s="32">
        <f t="shared" si="33"/>
        <v>120000</v>
      </c>
      <c r="M227" s="43" t="s">
        <v>11</v>
      </c>
      <c r="N227" s="45" t="s">
        <v>488</v>
      </c>
      <c r="O227" s="45" t="s">
        <v>11</v>
      </c>
      <c r="P227" s="45" t="s">
        <v>11</v>
      </c>
      <c r="Q227" s="45" t="s">
        <v>128</v>
      </c>
      <c r="R227" s="45" t="s">
        <v>187</v>
      </c>
      <c r="S227" s="45" t="s">
        <v>187</v>
      </c>
      <c r="T227" s="45" t="s">
        <v>186</v>
      </c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5" t="s">
        <v>11</v>
      </c>
      <c r="AS227" s="45" t="s">
        <v>11</v>
      </c>
      <c r="AT227" s="44"/>
      <c r="AU227" s="45" t="s">
        <v>489</v>
      </c>
      <c r="AV227" s="44">
        <v>65</v>
      </c>
    </row>
    <row r="228" spans="1:48" ht="30" customHeight="1" x14ac:dyDescent="0.3">
      <c r="A228" s="43" t="s">
        <v>486</v>
      </c>
      <c r="B228" s="43" t="s">
        <v>490</v>
      </c>
      <c r="C228" s="43" t="s">
        <v>466</v>
      </c>
      <c r="D228" s="31">
        <v>7</v>
      </c>
      <c r="E228" s="32">
        <f>TRUNC([1]단가대비표!O135,0)</f>
        <v>25000</v>
      </c>
      <c r="F228" s="32">
        <f t="shared" si="30"/>
        <v>175000</v>
      </c>
      <c r="G228" s="32">
        <f>TRUNC([1]단가대비표!P135,0)</f>
        <v>0</v>
      </c>
      <c r="H228" s="32">
        <f t="shared" si="31"/>
        <v>0</v>
      </c>
      <c r="I228" s="32">
        <f>TRUNC([1]단가대비표!V135,0)</f>
        <v>0</v>
      </c>
      <c r="J228" s="32">
        <f t="shared" si="32"/>
        <v>0</v>
      </c>
      <c r="K228" s="32">
        <f t="shared" si="33"/>
        <v>25000</v>
      </c>
      <c r="L228" s="32">
        <f t="shared" si="33"/>
        <v>175000</v>
      </c>
      <c r="M228" s="43" t="s">
        <v>11</v>
      </c>
      <c r="N228" s="45" t="s">
        <v>491</v>
      </c>
      <c r="O228" s="45" t="s">
        <v>11</v>
      </c>
      <c r="P228" s="45" t="s">
        <v>11</v>
      </c>
      <c r="Q228" s="45" t="s">
        <v>128</v>
      </c>
      <c r="R228" s="45" t="s">
        <v>187</v>
      </c>
      <c r="S228" s="45" t="s">
        <v>187</v>
      </c>
      <c r="T228" s="45" t="s">
        <v>186</v>
      </c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5" t="s">
        <v>11</v>
      </c>
      <c r="AS228" s="45" t="s">
        <v>11</v>
      </c>
      <c r="AT228" s="44"/>
      <c r="AU228" s="45" t="s">
        <v>492</v>
      </c>
      <c r="AV228" s="44">
        <v>67</v>
      </c>
    </row>
    <row r="229" spans="1:48" ht="30" customHeight="1" x14ac:dyDescent="0.3">
      <c r="A229" s="43" t="s">
        <v>493</v>
      </c>
      <c r="B229" s="43" t="s">
        <v>494</v>
      </c>
      <c r="C229" s="43" t="s">
        <v>466</v>
      </c>
      <c r="D229" s="31">
        <v>1</v>
      </c>
      <c r="E229" s="32">
        <f>TRUNC([1]단가대비표!O137,0)</f>
        <v>10500</v>
      </c>
      <c r="F229" s="32">
        <f t="shared" si="30"/>
        <v>10500</v>
      </c>
      <c r="G229" s="32">
        <f>TRUNC([1]단가대비표!P137,0)</f>
        <v>0</v>
      </c>
      <c r="H229" s="32">
        <f t="shared" si="31"/>
        <v>0</v>
      </c>
      <c r="I229" s="32">
        <f>TRUNC([1]단가대비표!V137,0)</f>
        <v>0</v>
      </c>
      <c r="J229" s="32">
        <f t="shared" si="32"/>
        <v>0</v>
      </c>
      <c r="K229" s="32">
        <f t="shared" si="33"/>
        <v>10500</v>
      </c>
      <c r="L229" s="32">
        <f t="shared" si="33"/>
        <v>10500</v>
      </c>
      <c r="M229" s="43" t="s">
        <v>11</v>
      </c>
      <c r="N229" s="45" t="s">
        <v>495</v>
      </c>
      <c r="O229" s="45" t="s">
        <v>11</v>
      </c>
      <c r="P229" s="45" t="s">
        <v>11</v>
      </c>
      <c r="Q229" s="45" t="s">
        <v>128</v>
      </c>
      <c r="R229" s="45" t="s">
        <v>187</v>
      </c>
      <c r="S229" s="45" t="s">
        <v>187</v>
      </c>
      <c r="T229" s="45" t="s">
        <v>186</v>
      </c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5" t="s">
        <v>11</v>
      </c>
      <c r="AS229" s="45" t="s">
        <v>11</v>
      </c>
      <c r="AT229" s="44"/>
      <c r="AU229" s="45" t="s">
        <v>496</v>
      </c>
      <c r="AV229" s="44">
        <v>220</v>
      </c>
    </row>
    <row r="230" spans="1:48" ht="30" customHeight="1" x14ac:dyDescent="0.3">
      <c r="A230" s="43" t="s">
        <v>497</v>
      </c>
      <c r="B230" s="43" t="s">
        <v>11</v>
      </c>
      <c r="C230" s="43" t="s">
        <v>466</v>
      </c>
      <c r="D230" s="31">
        <v>5</v>
      </c>
      <c r="E230" s="32">
        <f>TRUNC([1]단가대비표!O136,0)</f>
        <v>245000</v>
      </c>
      <c r="F230" s="32">
        <f t="shared" si="30"/>
        <v>1225000</v>
      </c>
      <c r="G230" s="32">
        <f>TRUNC([1]단가대비표!P136,0)</f>
        <v>0</v>
      </c>
      <c r="H230" s="32">
        <f t="shared" si="31"/>
        <v>0</v>
      </c>
      <c r="I230" s="32">
        <f>TRUNC([1]단가대비표!V136,0)</f>
        <v>0</v>
      </c>
      <c r="J230" s="32">
        <f t="shared" si="32"/>
        <v>0</v>
      </c>
      <c r="K230" s="32">
        <f t="shared" si="33"/>
        <v>245000</v>
      </c>
      <c r="L230" s="32">
        <f t="shared" si="33"/>
        <v>1225000</v>
      </c>
      <c r="M230" s="43" t="s">
        <v>11</v>
      </c>
      <c r="N230" s="45" t="s">
        <v>498</v>
      </c>
      <c r="O230" s="45" t="s">
        <v>11</v>
      </c>
      <c r="P230" s="45" t="s">
        <v>11</v>
      </c>
      <c r="Q230" s="45" t="s">
        <v>128</v>
      </c>
      <c r="R230" s="45" t="s">
        <v>187</v>
      </c>
      <c r="S230" s="45" t="s">
        <v>187</v>
      </c>
      <c r="T230" s="45" t="s">
        <v>186</v>
      </c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5" t="s">
        <v>11</v>
      </c>
      <c r="AS230" s="45" t="s">
        <v>11</v>
      </c>
      <c r="AT230" s="44"/>
      <c r="AU230" s="45" t="s">
        <v>499</v>
      </c>
      <c r="AV230" s="44">
        <v>198</v>
      </c>
    </row>
    <row r="231" spans="1:48" ht="30" customHeight="1" x14ac:dyDescent="0.3">
      <c r="A231" s="43" t="s">
        <v>500</v>
      </c>
      <c r="B231" s="43" t="s">
        <v>501</v>
      </c>
      <c r="C231" s="43" t="s">
        <v>191</v>
      </c>
      <c r="D231" s="31">
        <v>153</v>
      </c>
      <c r="E231" s="32">
        <f>TRUNC([1]일위대가목록!E55,0)</f>
        <v>622</v>
      </c>
      <c r="F231" s="32">
        <f t="shared" si="30"/>
        <v>95166</v>
      </c>
      <c r="G231" s="32">
        <f>TRUNC([1]일위대가목록!F55,0)</f>
        <v>5310</v>
      </c>
      <c r="H231" s="32">
        <f t="shared" si="31"/>
        <v>812430</v>
      </c>
      <c r="I231" s="32">
        <f>TRUNC([1]일위대가목록!G55,0)</f>
        <v>0</v>
      </c>
      <c r="J231" s="32">
        <f t="shared" si="32"/>
        <v>0</v>
      </c>
      <c r="K231" s="32">
        <f t="shared" si="33"/>
        <v>5932</v>
      </c>
      <c r="L231" s="32">
        <f t="shared" si="33"/>
        <v>907596</v>
      </c>
      <c r="M231" s="43" t="s">
        <v>11</v>
      </c>
      <c r="N231" s="45" t="s">
        <v>502</v>
      </c>
      <c r="O231" s="45" t="s">
        <v>11</v>
      </c>
      <c r="P231" s="45" t="s">
        <v>11</v>
      </c>
      <c r="Q231" s="45" t="s">
        <v>128</v>
      </c>
      <c r="R231" s="45" t="s">
        <v>186</v>
      </c>
      <c r="S231" s="45" t="s">
        <v>187</v>
      </c>
      <c r="T231" s="45" t="s">
        <v>187</v>
      </c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5" t="s">
        <v>11</v>
      </c>
      <c r="AS231" s="45" t="s">
        <v>11</v>
      </c>
      <c r="AT231" s="44"/>
      <c r="AU231" s="45" t="s">
        <v>503</v>
      </c>
      <c r="AV231" s="44">
        <v>68</v>
      </c>
    </row>
    <row r="232" spans="1:48" ht="30" customHeight="1" x14ac:dyDescent="0.3">
      <c r="A232" s="43" t="s">
        <v>500</v>
      </c>
      <c r="B232" s="43" t="s">
        <v>504</v>
      </c>
      <c r="C232" s="43" t="s">
        <v>191</v>
      </c>
      <c r="D232" s="31">
        <v>153</v>
      </c>
      <c r="E232" s="32">
        <f>TRUNC([1]일위대가목록!E56,0)</f>
        <v>155</v>
      </c>
      <c r="F232" s="32">
        <f t="shared" si="30"/>
        <v>23715</v>
      </c>
      <c r="G232" s="32">
        <f>TRUNC([1]일위대가목록!F56,0)</f>
        <v>5310</v>
      </c>
      <c r="H232" s="32">
        <f t="shared" si="31"/>
        <v>812430</v>
      </c>
      <c r="I232" s="32">
        <f>TRUNC([1]일위대가목록!G56,0)</f>
        <v>0</v>
      </c>
      <c r="J232" s="32">
        <f t="shared" si="32"/>
        <v>0</v>
      </c>
      <c r="K232" s="32">
        <f t="shared" si="33"/>
        <v>5465</v>
      </c>
      <c r="L232" s="32">
        <f t="shared" si="33"/>
        <v>836145</v>
      </c>
      <c r="M232" s="43" t="s">
        <v>11</v>
      </c>
      <c r="N232" s="45" t="s">
        <v>505</v>
      </c>
      <c r="O232" s="45" t="s">
        <v>11</v>
      </c>
      <c r="P232" s="45" t="s">
        <v>11</v>
      </c>
      <c r="Q232" s="45" t="s">
        <v>128</v>
      </c>
      <c r="R232" s="45" t="s">
        <v>186</v>
      </c>
      <c r="S232" s="45" t="s">
        <v>187</v>
      </c>
      <c r="T232" s="45" t="s">
        <v>187</v>
      </c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5" t="s">
        <v>11</v>
      </c>
      <c r="AS232" s="45" t="s">
        <v>11</v>
      </c>
      <c r="AT232" s="44"/>
      <c r="AU232" s="45" t="s">
        <v>506</v>
      </c>
      <c r="AV232" s="44">
        <v>69</v>
      </c>
    </row>
    <row r="233" spans="1:48" ht="30" customHeight="1" x14ac:dyDescent="0.3">
      <c r="A233" s="43" t="s">
        <v>507</v>
      </c>
      <c r="B233" s="43" t="s">
        <v>508</v>
      </c>
      <c r="C233" s="43" t="s">
        <v>509</v>
      </c>
      <c r="D233" s="31">
        <v>1</v>
      </c>
      <c r="E233" s="32">
        <f>TRUNC([1]일위대가목록!E57,0)</f>
        <v>551999</v>
      </c>
      <c r="F233" s="32">
        <f t="shared" si="30"/>
        <v>551999</v>
      </c>
      <c r="G233" s="32">
        <f>TRUNC([1]일위대가목록!F57,0)</f>
        <v>0</v>
      </c>
      <c r="H233" s="32">
        <f t="shared" si="31"/>
        <v>0</v>
      </c>
      <c r="I233" s="32">
        <f>TRUNC([1]일위대가목록!G57,0)</f>
        <v>0</v>
      </c>
      <c r="J233" s="32">
        <f t="shared" si="32"/>
        <v>0</v>
      </c>
      <c r="K233" s="32">
        <f t="shared" si="33"/>
        <v>551999</v>
      </c>
      <c r="L233" s="32">
        <f t="shared" si="33"/>
        <v>551999</v>
      </c>
      <c r="M233" s="43" t="s">
        <v>11</v>
      </c>
      <c r="N233" s="45" t="s">
        <v>510</v>
      </c>
      <c r="O233" s="45" t="s">
        <v>11</v>
      </c>
      <c r="P233" s="45" t="s">
        <v>11</v>
      </c>
      <c r="Q233" s="45" t="s">
        <v>128</v>
      </c>
      <c r="R233" s="45" t="s">
        <v>186</v>
      </c>
      <c r="S233" s="45" t="s">
        <v>187</v>
      </c>
      <c r="T233" s="45" t="s">
        <v>187</v>
      </c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5" t="s">
        <v>11</v>
      </c>
      <c r="AS233" s="45" t="s">
        <v>11</v>
      </c>
      <c r="AT233" s="44"/>
      <c r="AU233" s="45" t="s">
        <v>511</v>
      </c>
      <c r="AV233" s="44">
        <v>70</v>
      </c>
    </row>
    <row r="234" spans="1:48" ht="30" customHeight="1" x14ac:dyDescent="0.3">
      <c r="A234" s="43" t="s">
        <v>512</v>
      </c>
      <c r="B234" s="43" t="s">
        <v>513</v>
      </c>
      <c r="C234" s="43" t="s">
        <v>509</v>
      </c>
      <c r="D234" s="31">
        <v>1</v>
      </c>
      <c r="E234" s="32">
        <f>TRUNC([1]일위대가목록!E58,0)</f>
        <v>499428</v>
      </c>
      <c r="F234" s="32">
        <f t="shared" si="30"/>
        <v>499428</v>
      </c>
      <c r="G234" s="32">
        <f>TRUNC([1]일위대가목록!F58,0)</f>
        <v>0</v>
      </c>
      <c r="H234" s="32">
        <f t="shared" si="31"/>
        <v>0</v>
      </c>
      <c r="I234" s="32">
        <f>TRUNC([1]일위대가목록!G58,0)</f>
        <v>0</v>
      </c>
      <c r="J234" s="32">
        <f t="shared" si="32"/>
        <v>0</v>
      </c>
      <c r="K234" s="32">
        <f t="shared" si="33"/>
        <v>499428</v>
      </c>
      <c r="L234" s="32">
        <f t="shared" si="33"/>
        <v>499428</v>
      </c>
      <c r="M234" s="43" t="s">
        <v>11</v>
      </c>
      <c r="N234" s="45" t="s">
        <v>514</v>
      </c>
      <c r="O234" s="45" t="s">
        <v>11</v>
      </c>
      <c r="P234" s="45" t="s">
        <v>11</v>
      </c>
      <c r="Q234" s="45" t="s">
        <v>128</v>
      </c>
      <c r="R234" s="45" t="s">
        <v>186</v>
      </c>
      <c r="S234" s="45" t="s">
        <v>187</v>
      </c>
      <c r="T234" s="45" t="s">
        <v>187</v>
      </c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5" t="s">
        <v>11</v>
      </c>
      <c r="AS234" s="45" t="s">
        <v>11</v>
      </c>
      <c r="AT234" s="44"/>
      <c r="AU234" s="45" t="s">
        <v>515</v>
      </c>
      <c r="AV234" s="44">
        <v>71</v>
      </c>
    </row>
    <row r="235" spans="1:48" ht="30" customHeight="1" x14ac:dyDescent="0.3">
      <c r="A235" s="43" t="s">
        <v>516</v>
      </c>
      <c r="B235" s="43" t="s">
        <v>517</v>
      </c>
      <c r="C235" s="43" t="s">
        <v>509</v>
      </c>
      <c r="D235" s="31">
        <v>1</v>
      </c>
      <c r="E235" s="32">
        <f>TRUNC([1]일위대가목록!E59,0)</f>
        <v>735999</v>
      </c>
      <c r="F235" s="32">
        <f t="shared" si="30"/>
        <v>735999</v>
      </c>
      <c r="G235" s="32">
        <f>TRUNC([1]일위대가목록!F59,0)</f>
        <v>0</v>
      </c>
      <c r="H235" s="32">
        <f t="shared" si="31"/>
        <v>0</v>
      </c>
      <c r="I235" s="32">
        <f>TRUNC([1]일위대가목록!G59,0)</f>
        <v>0</v>
      </c>
      <c r="J235" s="32">
        <f t="shared" si="32"/>
        <v>0</v>
      </c>
      <c r="K235" s="32">
        <f t="shared" si="33"/>
        <v>735999</v>
      </c>
      <c r="L235" s="32">
        <f t="shared" si="33"/>
        <v>735999</v>
      </c>
      <c r="M235" s="43" t="s">
        <v>11</v>
      </c>
      <c r="N235" s="45" t="s">
        <v>518</v>
      </c>
      <c r="O235" s="45" t="s">
        <v>11</v>
      </c>
      <c r="P235" s="45" t="s">
        <v>11</v>
      </c>
      <c r="Q235" s="45" t="s">
        <v>128</v>
      </c>
      <c r="R235" s="45" t="s">
        <v>186</v>
      </c>
      <c r="S235" s="45" t="s">
        <v>187</v>
      </c>
      <c r="T235" s="45" t="s">
        <v>187</v>
      </c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5" t="s">
        <v>11</v>
      </c>
      <c r="AS235" s="45" t="s">
        <v>11</v>
      </c>
      <c r="AT235" s="44"/>
      <c r="AU235" s="45" t="s">
        <v>519</v>
      </c>
      <c r="AV235" s="44">
        <v>221</v>
      </c>
    </row>
    <row r="236" spans="1:48" ht="30" customHeight="1" x14ac:dyDescent="0.3">
      <c r="A236" s="43" t="s">
        <v>520</v>
      </c>
      <c r="B236" s="43" t="s">
        <v>521</v>
      </c>
      <c r="C236" s="43" t="s">
        <v>509</v>
      </c>
      <c r="D236" s="31">
        <v>1</v>
      </c>
      <c r="E236" s="32">
        <f>TRUNC([1]일위대가목록!E60,0)</f>
        <v>105142</v>
      </c>
      <c r="F236" s="32">
        <f t="shared" si="30"/>
        <v>105142</v>
      </c>
      <c r="G236" s="32">
        <f>TRUNC([1]일위대가목록!F60,0)</f>
        <v>0</v>
      </c>
      <c r="H236" s="32">
        <f t="shared" si="31"/>
        <v>0</v>
      </c>
      <c r="I236" s="32">
        <f>TRUNC([1]일위대가목록!G60,0)</f>
        <v>0</v>
      </c>
      <c r="J236" s="32">
        <f t="shared" si="32"/>
        <v>0</v>
      </c>
      <c r="K236" s="32">
        <f t="shared" si="33"/>
        <v>105142</v>
      </c>
      <c r="L236" s="32">
        <f t="shared" si="33"/>
        <v>105142</v>
      </c>
      <c r="M236" s="43" t="s">
        <v>11</v>
      </c>
      <c r="N236" s="45" t="s">
        <v>522</v>
      </c>
      <c r="O236" s="45" t="s">
        <v>11</v>
      </c>
      <c r="P236" s="45" t="s">
        <v>11</v>
      </c>
      <c r="Q236" s="45" t="s">
        <v>128</v>
      </c>
      <c r="R236" s="45" t="s">
        <v>186</v>
      </c>
      <c r="S236" s="45" t="s">
        <v>187</v>
      </c>
      <c r="T236" s="45" t="s">
        <v>187</v>
      </c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5" t="s">
        <v>11</v>
      </c>
      <c r="AS236" s="45" t="s">
        <v>11</v>
      </c>
      <c r="AT236" s="44"/>
      <c r="AU236" s="45" t="s">
        <v>523</v>
      </c>
      <c r="AV236" s="44">
        <v>222</v>
      </c>
    </row>
    <row r="237" spans="1:48" ht="30" customHeight="1" x14ac:dyDescent="0.3">
      <c r="A237" s="43" t="s">
        <v>524</v>
      </c>
      <c r="B237" s="43" t="s">
        <v>525</v>
      </c>
      <c r="C237" s="43" t="s">
        <v>509</v>
      </c>
      <c r="D237" s="31">
        <v>6</v>
      </c>
      <c r="E237" s="32">
        <f>TRUNC([1]단가대비표!O190,0)</f>
        <v>1500000</v>
      </c>
      <c r="F237" s="32">
        <f t="shared" si="30"/>
        <v>9000000</v>
      </c>
      <c r="G237" s="32">
        <f>TRUNC([1]단가대비표!P190,0)</f>
        <v>680000</v>
      </c>
      <c r="H237" s="32">
        <f t="shared" si="31"/>
        <v>4080000</v>
      </c>
      <c r="I237" s="32">
        <f>TRUNC([1]단가대비표!V190,0)</f>
        <v>50000</v>
      </c>
      <c r="J237" s="32">
        <f t="shared" si="32"/>
        <v>300000</v>
      </c>
      <c r="K237" s="32">
        <f t="shared" si="33"/>
        <v>2230000</v>
      </c>
      <c r="L237" s="32">
        <f t="shared" si="33"/>
        <v>13380000</v>
      </c>
      <c r="M237" s="43" t="s">
        <v>11</v>
      </c>
      <c r="N237" s="45" t="s">
        <v>526</v>
      </c>
      <c r="O237" s="45" t="s">
        <v>11</v>
      </c>
      <c r="P237" s="45" t="s">
        <v>11</v>
      </c>
      <c r="Q237" s="45" t="s">
        <v>128</v>
      </c>
      <c r="R237" s="45" t="s">
        <v>187</v>
      </c>
      <c r="S237" s="45" t="s">
        <v>187</v>
      </c>
      <c r="T237" s="45" t="s">
        <v>186</v>
      </c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5" t="s">
        <v>11</v>
      </c>
      <c r="AS237" s="45" t="s">
        <v>11</v>
      </c>
      <c r="AT237" s="44"/>
      <c r="AU237" s="45" t="s">
        <v>527</v>
      </c>
      <c r="AV237" s="44">
        <v>174</v>
      </c>
    </row>
    <row r="238" spans="1:48" ht="30" customHeight="1" x14ac:dyDescent="0.3">
      <c r="A238" s="43" t="s">
        <v>528</v>
      </c>
      <c r="B238" s="43" t="s">
        <v>529</v>
      </c>
      <c r="C238" s="43" t="s">
        <v>509</v>
      </c>
      <c r="D238" s="31">
        <v>1</v>
      </c>
      <c r="E238" s="32">
        <f>TRUNC([1]단가대비표!O191,0)</f>
        <v>1040000</v>
      </c>
      <c r="F238" s="32">
        <f t="shared" si="30"/>
        <v>1040000</v>
      </c>
      <c r="G238" s="32">
        <f>TRUNC([1]단가대비표!P191,0)</f>
        <v>470000</v>
      </c>
      <c r="H238" s="32">
        <f t="shared" si="31"/>
        <v>470000</v>
      </c>
      <c r="I238" s="32">
        <f>TRUNC([1]단가대비표!V191,0)</f>
        <v>40000</v>
      </c>
      <c r="J238" s="32">
        <f t="shared" si="32"/>
        <v>40000</v>
      </c>
      <c r="K238" s="32">
        <f t="shared" si="33"/>
        <v>1550000</v>
      </c>
      <c r="L238" s="32">
        <f t="shared" si="33"/>
        <v>1550000</v>
      </c>
      <c r="M238" s="43" t="s">
        <v>11</v>
      </c>
      <c r="N238" s="45" t="s">
        <v>530</v>
      </c>
      <c r="O238" s="45" t="s">
        <v>11</v>
      </c>
      <c r="P238" s="45" t="s">
        <v>11</v>
      </c>
      <c r="Q238" s="45" t="s">
        <v>128</v>
      </c>
      <c r="R238" s="45" t="s">
        <v>187</v>
      </c>
      <c r="S238" s="45" t="s">
        <v>187</v>
      </c>
      <c r="T238" s="45" t="s">
        <v>186</v>
      </c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5" t="s">
        <v>11</v>
      </c>
      <c r="AS238" s="45" t="s">
        <v>11</v>
      </c>
      <c r="AT238" s="44"/>
      <c r="AU238" s="45" t="s">
        <v>531</v>
      </c>
      <c r="AV238" s="44">
        <v>175</v>
      </c>
    </row>
    <row r="239" spans="1:48" ht="30" customHeight="1" x14ac:dyDescent="0.3">
      <c r="A239" s="43" t="s">
        <v>532</v>
      </c>
      <c r="B239" s="43" t="s">
        <v>533</v>
      </c>
      <c r="C239" s="43" t="s">
        <v>509</v>
      </c>
      <c r="D239" s="31">
        <v>1</v>
      </c>
      <c r="E239" s="32">
        <f>TRUNC([1]단가대비표!O192,0)</f>
        <v>750000</v>
      </c>
      <c r="F239" s="32">
        <f t="shared" si="30"/>
        <v>750000</v>
      </c>
      <c r="G239" s="32">
        <f>TRUNC([1]단가대비표!P192,0)</f>
        <v>340000</v>
      </c>
      <c r="H239" s="32">
        <f t="shared" si="31"/>
        <v>340000</v>
      </c>
      <c r="I239" s="32">
        <f>TRUNC([1]단가대비표!V192,0)</f>
        <v>30000</v>
      </c>
      <c r="J239" s="32">
        <f t="shared" si="32"/>
        <v>30000</v>
      </c>
      <c r="K239" s="32">
        <f t="shared" si="33"/>
        <v>1120000</v>
      </c>
      <c r="L239" s="32">
        <f t="shared" si="33"/>
        <v>1120000</v>
      </c>
      <c r="M239" s="43" t="s">
        <v>11</v>
      </c>
      <c r="N239" s="45" t="s">
        <v>534</v>
      </c>
      <c r="O239" s="45" t="s">
        <v>11</v>
      </c>
      <c r="P239" s="45" t="s">
        <v>11</v>
      </c>
      <c r="Q239" s="45" t="s">
        <v>128</v>
      </c>
      <c r="R239" s="45" t="s">
        <v>187</v>
      </c>
      <c r="S239" s="45" t="s">
        <v>187</v>
      </c>
      <c r="T239" s="45" t="s">
        <v>186</v>
      </c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5" t="s">
        <v>11</v>
      </c>
      <c r="AS239" s="45" t="s">
        <v>11</v>
      </c>
      <c r="AT239" s="44"/>
      <c r="AU239" s="45" t="s">
        <v>535</v>
      </c>
      <c r="AV239" s="44">
        <v>176</v>
      </c>
    </row>
    <row r="240" spans="1:48" ht="30" customHeight="1" x14ac:dyDescent="0.3">
      <c r="A240" s="43" t="s">
        <v>536</v>
      </c>
      <c r="B240" s="43" t="s">
        <v>537</v>
      </c>
      <c r="C240" s="43" t="s">
        <v>509</v>
      </c>
      <c r="D240" s="31">
        <v>7</v>
      </c>
      <c r="E240" s="32">
        <f>TRUNC([1]일위대가목록!E61,0)</f>
        <v>520400</v>
      </c>
      <c r="F240" s="32">
        <f t="shared" si="30"/>
        <v>3642800</v>
      </c>
      <c r="G240" s="32">
        <f>TRUNC([1]일위대가목록!F61,0)</f>
        <v>0</v>
      </c>
      <c r="H240" s="32">
        <f t="shared" si="31"/>
        <v>0</v>
      </c>
      <c r="I240" s="32">
        <f>TRUNC([1]일위대가목록!G61,0)</f>
        <v>0</v>
      </c>
      <c r="J240" s="32">
        <f t="shared" si="32"/>
        <v>0</v>
      </c>
      <c r="K240" s="32">
        <f t="shared" si="33"/>
        <v>520400</v>
      </c>
      <c r="L240" s="32">
        <f t="shared" si="33"/>
        <v>3642800</v>
      </c>
      <c r="M240" s="43" t="s">
        <v>11</v>
      </c>
      <c r="N240" s="45" t="s">
        <v>538</v>
      </c>
      <c r="O240" s="45" t="s">
        <v>11</v>
      </c>
      <c r="P240" s="45" t="s">
        <v>11</v>
      </c>
      <c r="Q240" s="45" t="s">
        <v>128</v>
      </c>
      <c r="R240" s="45" t="s">
        <v>186</v>
      </c>
      <c r="S240" s="45" t="s">
        <v>187</v>
      </c>
      <c r="T240" s="45" t="s">
        <v>187</v>
      </c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5" t="s">
        <v>11</v>
      </c>
      <c r="AS240" s="45" t="s">
        <v>11</v>
      </c>
      <c r="AT240" s="44"/>
      <c r="AU240" s="45" t="s">
        <v>539</v>
      </c>
      <c r="AV240" s="44">
        <v>75</v>
      </c>
    </row>
    <row r="241" spans="1:48" ht="30" customHeight="1" x14ac:dyDescent="0.3">
      <c r="A241" s="43" t="s">
        <v>540</v>
      </c>
      <c r="B241" s="43" t="s">
        <v>541</v>
      </c>
      <c r="C241" s="43" t="s">
        <v>509</v>
      </c>
      <c r="D241" s="31">
        <v>1</v>
      </c>
      <c r="E241" s="32">
        <f>TRUNC([1]일위대가목록!E62,0)</f>
        <v>796000</v>
      </c>
      <c r="F241" s="32">
        <f t="shared" si="30"/>
        <v>796000</v>
      </c>
      <c r="G241" s="32">
        <f>TRUNC([1]일위대가목록!F62,0)</f>
        <v>0</v>
      </c>
      <c r="H241" s="32">
        <f t="shared" si="31"/>
        <v>0</v>
      </c>
      <c r="I241" s="32">
        <f>TRUNC([1]일위대가목록!G62,0)</f>
        <v>0</v>
      </c>
      <c r="J241" s="32">
        <f t="shared" si="32"/>
        <v>0</v>
      </c>
      <c r="K241" s="32">
        <f t="shared" si="33"/>
        <v>796000</v>
      </c>
      <c r="L241" s="32">
        <f t="shared" si="33"/>
        <v>796000</v>
      </c>
      <c r="M241" s="43" t="s">
        <v>11</v>
      </c>
      <c r="N241" s="45" t="s">
        <v>542</v>
      </c>
      <c r="O241" s="45" t="s">
        <v>11</v>
      </c>
      <c r="P241" s="45" t="s">
        <v>11</v>
      </c>
      <c r="Q241" s="45" t="s">
        <v>128</v>
      </c>
      <c r="R241" s="45" t="s">
        <v>186</v>
      </c>
      <c r="S241" s="45" t="s">
        <v>187</v>
      </c>
      <c r="T241" s="45" t="s">
        <v>187</v>
      </c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5" t="s">
        <v>11</v>
      </c>
      <c r="AS241" s="45" t="s">
        <v>11</v>
      </c>
      <c r="AT241" s="44"/>
      <c r="AU241" s="45" t="s">
        <v>543</v>
      </c>
      <c r="AV241" s="44">
        <v>76</v>
      </c>
    </row>
    <row r="242" spans="1:48" ht="30" customHeight="1" x14ac:dyDescent="0.3">
      <c r="A242" s="43" t="s">
        <v>544</v>
      </c>
      <c r="B242" s="43" t="s">
        <v>508</v>
      </c>
      <c r="C242" s="43" t="s">
        <v>509</v>
      </c>
      <c r="D242" s="31">
        <v>2</v>
      </c>
      <c r="E242" s="32">
        <f>TRUNC([1]일위대가목록!E63,0)</f>
        <v>741400</v>
      </c>
      <c r="F242" s="32">
        <f t="shared" si="30"/>
        <v>1482800</v>
      </c>
      <c r="G242" s="32">
        <f>TRUNC([1]일위대가목록!F63,0)</f>
        <v>0</v>
      </c>
      <c r="H242" s="32">
        <f t="shared" si="31"/>
        <v>0</v>
      </c>
      <c r="I242" s="32">
        <f>TRUNC([1]일위대가목록!G63,0)</f>
        <v>0</v>
      </c>
      <c r="J242" s="32">
        <f t="shared" si="32"/>
        <v>0</v>
      </c>
      <c r="K242" s="32">
        <f t="shared" si="33"/>
        <v>741400</v>
      </c>
      <c r="L242" s="32">
        <f t="shared" si="33"/>
        <v>1482800</v>
      </c>
      <c r="M242" s="43" t="s">
        <v>11</v>
      </c>
      <c r="N242" s="45" t="s">
        <v>545</v>
      </c>
      <c r="O242" s="45" t="s">
        <v>11</v>
      </c>
      <c r="P242" s="45" t="s">
        <v>11</v>
      </c>
      <c r="Q242" s="45" t="s">
        <v>128</v>
      </c>
      <c r="R242" s="45" t="s">
        <v>186</v>
      </c>
      <c r="S242" s="45" t="s">
        <v>187</v>
      </c>
      <c r="T242" s="45" t="s">
        <v>187</v>
      </c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5" t="s">
        <v>11</v>
      </c>
      <c r="AS242" s="45" t="s">
        <v>11</v>
      </c>
      <c r="AT242" s="44"/>
      <c r="AU242" s="45" t="s">
        <v>546</v>
      </c>
      <c r="AV242" s="44">
        <v>77</v>
      </c>
    </row>
    <row r="243" spans="1:48" ht="30" customHeight="1" x14ac:dyDescent="0.3">
      <c r="A243" s="43" t="s">
        <v>547</v>
      </c>
      <c r="B243" s="43" t="s">
        <v>508</v>
      </c>
      <c r="C243" s="43" t="s">
        <v>509</v>
      </c>
      <c r="D243" s="31">
        <v>9</v>
      </c>
      <c r="E243" s="32">
        <f>TRUNC([1]일위대가목록!E64,0)</f>
        <v>257985</v>
      </c>
      <c r="F243" s="32">
        <f t="shared" si="30"/>
        <v>2321865</v>
      </c>
      <c r="G243" s="32">
        <f>TRUNC([1]일위대가목록!F64,0)</f>
        <v>0</v>
      </c>
      <c r="H243" s="32">
        <f t="shared" si="31"/>
        <v>0</v>
      </c>
      <c r="I243" s="32">
        <f>TRUNC([1]일위대가목록!G64,0)</f>
        <v>0</v>
      </c>
      <c r="J243" s="32">
        <f t="shared" si="32"/>
        <v>0</v>
      </c>
      <c r="K243" s="32">
        <f t="shared" si="33"/>
        <v>257985</v>
      </c>
      <c r="L243" s="32">
        <f t="shared" si="33"/>
        <v>2321865</v>
      </c>
      <c r="M243" s="43" t="s">
        <v>11</v>
      </c>
      <c r="N243" s="45" t="s">
        <v>548</v>
      </c>
      <c r="O243" s="45" t="s">
        <v>11</v>
      </c>
      <c r="P243" s="45" t="s">
        <v>11</v>
      </c>
      <c r="Q243" s="45" t="s">
        <v>128</v>
      </c>
      <c r="R243" s="45" t="s">
        <v>186</v>
      </c>
      <c r="S243" s="45" t="s">
        <v>187</v>
      </c>
      <c r="T243" s="45" t="s">
        <v>187</v>
      </c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5" t="s">
        <v>11</v>
      </c>
      <c r="AS243" s="45" t="s">
        <v>11</v>
      </c>
      <c r="AT243" s="44"/>
      <c r="AU243" s="45" t="s">
        <v>549</v>
      </c>
      <c r="AV243" s="44">
        <v>78</v>
      </c>
    </row>
    <row r="244" spans="1:48" ht="30" customHeight="1" x14ac:dyDescent="0.3">
      <c r="A244" s="43" t="s">
        <v>550</v>
      </c>
      <c r="B244" s="43" t="s">
        <v>521</v>
      </c>
      <c r="C244" s="43" t="s">
        <v>509</v>
      </c>
      <c r="D244" s="31">
        <v>1</v>
      </c>
      <c r="E244" s="32">
        <f>TRUNC([1]일위대가목록!E65,0)</f>
        <v>49140</v>
      </c>
      <c r="F244" s="32">
        <f t="shared" si="30"/>
        <v>49140</v>
      </c>
      <c r="G244" s="32">
        <f>TRUNC([1]일위대가목록!F65,0)</f>
        <v>0</v>
      </c>
      <c r="H244" s="32">
        <f t="shared" si="31"/>
        <v>0</v>
      </c>
      <c r="I244" s="32">
        <f>TRUNC([1]일위대가목록!G65,0)</f>
        <v>0</v>
      </c>
      <c r="J244" s="32">
        <f t="shared" si="32"/>
        <v>0</v>
      </c>
      <c r="K244" s="32">
        <f t="shared" si="33"/>
        <v>49140</v>
      </c>
      <c r="L244" s="32">
        <f t="shared" si="33"/>
        <v>49140</v>
      </c>
      <c r="M244" s="43" t="s">
        <v>11</v>
      </c>
      <c r="N244" s="45" t="s">
        <v>551</v>
      </c>
      <c r="O244" s="45" t="s">
        <v>11</v>
      </c>
      <c r="P244" s="45" t="s">
        <v>11</v>
      </c>
      <c r="Q244" s="45" t="s">
        <v>128</v>
      </c>
      <c r="R244" s="45" t="s">
        <v>186</v>
      </c>
      <c r="S244" s="45" t="s">
        <v>187</v>
      </c>
      <c r="T244" s="45" t="s">
        <v>187</v>
      </c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5" t="s">
        <v>11</v>
      </c>
      <c r="AS244" s="45" t="s">
        <v>11</v>
      </c>
      <c r="AT244" s="44"/>
      <c r="AU244" s="45" t="s">
        <v>552</v>
      </c>
      <c r="AV244" s="44">
        <v>79</v>
      </c>
    </row>
    <row r="245" spans="1:48" ht="30" customHeight="1" x14ac:dyDescent="0.3">
      <c r="A245" s="43" t="s">
        <v>553</v>
      </c>
      <c r="B245" s="43" t="s">
        <v>554</v>
      </c>
      <c r="C245" s="43" t="s">
        <v>184</v>
      </c>
      <c r="D245" s="31">
        <v>7</v>
      </c>
      <c r="E245" s="32">
        <f>TRUNC([1]일위대가목록!E66,0)</f>
        <v>0</v>
      </c>
      <c r="F245" s="32">
        <f t="shared" si="30"/>
        <v>0</v>
      </c>
      <c r="G245" s="32">
        <f>TRUNC([1]일위대가목록!F66,0)</f>
        <v>7704</v>
      </c>
      <c r="H245" s="32">
        <f t="shared" si="31"/>
        <v>53928</v>
      </c>
      <c r="I245" s="32">
        <f>TRUNC([1]일위대가목록!G66,0)</f>
        <v>308</v>
      </c>
      <c r="J245" s="32">
        <f t="shared" si="32"/>
        <v>2156</v>
      </c>
      <c r="K245" s="32">
        <f t="shared" si="33"/>
        <v>8012</v>
      </c>
      <c r="L245" s="32">
        <f t="shared" si="33"/>
        <v>56084</v>
      </c>
      <c r="M245" s="43" t="s">
        <v>11</v>
      </c>
      <c r="N245" s="45" t="s">
        <v>555</v>
      </c>
      <c r="O245" s="45" t="s">
        <v>11</v>
      </c>
      <c r="P245" s="45" t="s">
        <v>11</v>
      </c>
      <c r="Q245" s="45" t="s">
        <v>128</v>
      </c>
      <c r="R245" s="45" t="s">
        <v>186</v>
      </c>
      <c r="S245" s="45" t="s">
        <v>187</v>
      </c>
      <c r="T245" s="45" t="s">
        <v>187</v>
      </c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5" t="s">
        <v>11</v>
      </c>
      <c r="AS245" s="45" t="s">
        <v>11</v>
      </c>
      <c r="AT245" s="44"/>
      <c r="AU245" s="45" t="s">
        <v>556</v>
      </c>
      <c r="AV245" s="44">
        <v>80</v>
      </c>
    </row>
    <row r="246" spans="1:48" ht="30" customHeight="1" x14ac:dyDescent="0.3">
      <c r="A246" s="43" t="s">
        <v>557</v>
      </c>
      <c r="B246" s="43" t="s">
        <v>554</v>
      </c>
      <c r="C246" s="43" t="s">
        <v>184</v>
      </c>
      <c r="D246" s="31">
        <v>14</v>
      </c>
      <c r="E246" s="32">
        <f>TRUNC([1]일위대가목록!E67,0)</f>
        <v>0</v>
      </c>
      <c r="F246" s="32">
        <f t="shared" si="30"/>
        <v>0</v>
      </c>
      <c r="G246" s="32">
        <f>TRUNC([1]일위대가목록!F67,0)</f>
        <v>5965</v>
      </c>
      <c r="H246" s="32">
        <f t="shared" si="31"/>
        <v>83510</v>
      </c>
      <c r="I246" s="32">
        <f>TRUNC([1]일위대가목록!G67,0)</f>
        <v>119</v>
      </c>
      <c r="J246" s="32">
        <f t="shared" si="32"/>
        <v>1666</v>
      </c>
      <c r="K246" s="32">
        <f t="shared" si="33"/>
        <v>6084</v>
      </c>
      <c r="L246" s="32">
        <f t="shared" si="33"/>
        <v>85176</v>
      </c>
      <c r="M246" s="43" t="s">
        <v>11</v>
      </c>
      <c r="N246" s="45" t="s">
        <v>558</v>
      </c>
      <c r="O246" s="45" t="s">
        <v>11</v>
      </c>
      <c r="P246" s="45" t="s">
        <v>11</v>
      </c>
      <c r="Q246" s="45" t="s">
        <v>128</v>
      </c>
      <c r="R246" s="45" t="s">
        <v>186</v>
      </c>
      <c r="S246" s="45" t="s">
        <v>187</v>
      </c>
      <c r="T246" s="45" t="s">
        <v>187</v>
      </c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5" t="s">
        <v>11</v>
      </c>
      <c r="AS246" s="45" t="s">
        <v>11</v>
      </c>
      <c r="AT246" s="44"/>
      <c r="AU246" s="45" t="s">
        <v>559</v>
      </c>
      <c r="AV246" s="44">
        <v>81</v>
      </c>
    </row>
    <row r="247" spans="1:48" ht="30" customHeight="1" x14ac:dyDescent="0.3">
      <c r="A247" s="43" t="s">
        <v>560</v>
      </c>
      <c r="B247" s="43" t="s">
        <v>554</v>
      </c>
      <c r="C247" s="43" t="s">
        <v>184</v>
      </c>
      <c r="D247" s="31">
        <v>13</v>
      </c>
      <c r="E247" s="32">
        <f>TRUNC([1]일위대가목록!E68,0)</f>
        <v>0</v>
      </c>
      <c r="F247" s="32">
        <f t="shared" si="30"/>
        <v>0</v>
      </c>
      <c r="G247" s="32">
        <f>TRUNC([1]일위대가목록!F68,0)</f>
        <v>20763</v>
      </c>
      <c r="H247" s="32">
        <f t="shared" si="31"/>
        <v>269919</v>
      </c>
      <c r="I247" s="32">
        <f>TRUNC([1]일위대가목록!G68,0)</f>
        <v>415</v>
      </c>
      <c r="J247" s="32">
        <f t="shared" si="32"/>
        <v>5395</v>
      </c>
      <c r="K247" s="32">
        <f t="shared" si="33"/>
        <v>21178</v>
      </c>
      <c r="L247" s="32">
        <f t="shared" si="33"/>
        <v>275314</v>
      </c>
      <c r="M247" s="43" t="s">
        <v>11</v>
      </c>
      <c r="N247" s="45" t="s">
        <v>561</v>
      </c>
      <c r="O247" s="45" t="s">
        <v>11</v>
      </c>
      <c r="P247" s="45" t="s">
        <v>11</v>
      </c>
      <c r="Q247" s="45" t="s">
        <v>128</v>
      </c>
      <c r="R247" s="45" t="s">
        <v>186</v>
      </c>
      <c r="S247" s="45" t="s">
        <v>187</v>
      </c>
      <c r="T247" s="45" t="s">
        <v>187</v>
      </c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5" t="s">
        <v>11</v>
      </c>
      <c r="AS247" s="45" t="s">
        <v>11</v>
      </c>
      <c r="AT247" s="44"/>
      <c r="AU247" s="45" t="s">
        <v>562</v>
      </c>
      <c r="AV247" s="44">
        <v>82</v>
      </c>
    </row>
    <row r="248" spans="1:48" ht="30" customHeight="1" x14ac:dyDescent="0.3">
      <c r="A248" s="43" t="s">
        <v>563</v>
      </c>
      <c r="B248" s="43" t="s">
        <v>11</v>
      </c>
      <c r="C248" s="43" t="s">
        <v>191</v>
      </c>
      <c r="D248" s="31">
        <v>152</v>
      </c>
      <c r="E248" s="32">
        <f>TRUNC([1]일위대가목록!E69,0)</f>
        <v>0</v>
      </c>
      <c r="F248" s="32">
        <f t="shared" si="30"/>
        <v>0</v>
      </c>
      <c r="G248" s="32">
        <f>TRUNC([1]일위대가목록!F69,0)</f>
        <v>4598</v>
      </c>
      <c r="H248" s="32">
        <f t="shared" si="31"/>
        <v>698896</v>
      </c>
      <c r="I248" s="32">
        <f>TRUNC([1]일위대가목록!G69,0)</f>
        <v>91</v>
      </c>
      <c r="J248" s="32">
        <f t="shared" si="32"/>
        <v>13832</v>
      </c>
      <c r="K248" s="32">
        <f t="shared" si="33"/>
        <v>4689</v>
      </c>
      <c r="L248" s="32">
        <f t="shared" si="33"/>
        <v>712728</v>
      </c>
      <c r="M248" s="43" t="s">
        <v>11</v>
      </c>
      <c r="N248" s="45" t="s">
        <v>564</v>
      </c>
      <c r="O248" s="45" t="s">
        <v>11</v>
      </c>
      <c r="P248" s="45" t="s">
        <v>11</v>
      </c>
      <c r="Q248" s="45" t="s">
        <v>128</v>
      </c>
      <c r="R248" s="45" t="s">
        <v>186</v>
      </c>
      <c r="S248" s="45" t="s">
        <v>187</v>
      </c>
      <c r="T248" s="45" t="s">
        <v>187</v>
      </c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5" t="s">
        <v>11</v>
      </c>
      <c r="AS248" s="45" t="s">
        <v>11</v>
      </c>
      <c r="AT248" s="44"/>
      <c r="AU248" s="45" t="s">
        <v>565</v>
      </c>
      <c r="AV248" s="44">
        <v>83</v>
      </c>
    </row>
    <row r="249" spans="1:48" ht="30" customHeight="1" x14ac:dyDescent="0.3">
      <c r="A249" s="31"/>
      <c r="B249" s="31"/>
      <c r="C249" s="31"/>
      <c r="D249" s="31"/>
      <c r="E249" s="32"/>
      <c r="F249" s="32"/>
      <c r="G249" s="32"/>
      <c r="H249" s="32"/>
      <c r="I249" s="32"/>
      <c r="J249" s="32"/>
      <c r="K249" s="32"/>
      <c r="L249" s="32"/>
      <c r="M249" s="31"/>
      <c r="Q249" s="7" t="s">
        <v>128</v>
      </c>
    </row>
    <row r="250" spans="1:48" ht="30" customHeight="1" x14ac:dyDescent="0.3">
      <c r="A250" s="31"/>
      <c r="B250" s="31"/>
      <c r="C250" s="31"/>
      <c r="D250" s="31"/>
      <c r="E250" s="32"/>
      <c r="F250" s="32"/>
      <c r="G250" s="32"/>
      <c r="H250" s="32"/>
      <c r="I250" s="32"/>
      <c r="J250" s="32"/>
      <c r="K250" s="32"/>
      <c r="L250" s="32"/>
      <c r="M250" s="31"/>
      <c r="Q250" s="7" t="s">
        <v>128</v>
      </c>
    </row>
    <row r="251" spans="1:48" ht="30" customHeight="1" x14ac:dyDescent="0.3">
      <c r="A251" s="31"/>
      <c r="B251" s="31"/>
      <c r="C251" s="31"/>
      <c r="D251" s="31"/>
      <c r="E251" s="32"/>
      <c r="F251" s="32"/>
      <c r="G251" s="32"/>
      <c r="H251" s="32"/>
      <c r="I251" s="32"/>
      <c r="J251" s="32"/>
      <c r="K251" s="32"/>
      <c r="L251" s="32"/>
      <c r="M251" s="31"/>
      <c r="Q251" s="7" t="s">
        <v>128</v>
      </c>
    </row>
    <row r="252" spans="1:48" ht="30" customHeight="1" x14ac:dyDescent="0.3">
      <c r="A252" s="31"/>
      <c r="B252" s="31"/>
      <c r="C252" s="31"/>
      <c r="D252" s="31"/>
      <c r="E252" s="32"/>
      <c r="F252" s="32"/>
      <c r="G252" s="32"/>
      <c r="H252" s="32"/>
      <c r="I252" s="32"/>
      <c r="J252" s="32"/>
      <c r="K252" s="32"/>
      <c r="L252" s="32"/>
      <c r="M252" s="31"/>
      <c r="Q252" s="7" t="s">
        <v>128</v>
      </c>
    </row>
    <row r="253" spans="1:48" ht="30" customHeight="1" x14ac:dyDescent="0.3">
      <c r="A253" s="31"/>
      <c r="B253" s="31"/>
      <c r="C253" s="31"/>
      <c r="D253" s="31"/>
      <c r="E253" s="32"/>
      <c r="F253" s="32"/>
      <c r="G253" s="32"/>
      <c r="H253" s="32"/>
      <c r="I253" s="32"/>
      <c r="J253" s="32"/>
      <c r="K253" s="32"/>
      <c r="L253" s="32"/>
      <c r="M253" s="31"/>
      <c r="Q253" s="7" t="s">
        <v>128</v>
      </c>
    </row>
    <row r="254" spans="1:48" ht="30" customHeight="1" x14ac:dyDescent="0.3">
      <c r="A254" s="31"/>
      <c r="B254" s="31"/>
      <c r="C254" s="31"/>
      <c r="D254" s="31"/>
      <c r="E254" s="32"/>
      <c r="F254" s="32"/>
      <c r="G254" s="32"/>
      <c r="H254" s="32"/>
      <c r="I254" s="32"/>
      <c r="J254" s="32"/>
      <c r="K254" s="32"/>
      <c r="L254" s="32"/>
      <c r="M254" s="31"/>
      <c r="Q254" s="7" t="s">
        <v>128</v>
      </c>
    </row>
    <row r="255" spans="1:48" ht="30" customHeight="1" x14ac:dyDescent="0.3">
      <c r="A255" s="31"/>
      <c r="B255" s="31"/>
      <c r="C255" s="31"/>
      <c r="D255" s="31"/>
      <c r="E255" s="32"/>
      <c r="F255" s="32"/>
      <c r="G255" s="32"/>
      <c r="H255" s="32"/>
      <c r="I255" s="32"/>
      <c r="J255" s="32"/>
      <c r="K255" s="32"/>
      <c r="L255" s="32"/>
      <c r="M255" s="31"/>
      <c r="Q255" s="7" t="s">
        <v>128</v>
      </c>
    </row>
    <row r="256" spans="1:48" ht="30" customHeight="1" x14ac:dyDescent="0.3">
      <c r="A256" s="31"/>
      <c r="B256" s="31"/>
      <c r="C256" s="31"/>
      <c r="D256" s="31"/>
      <c r="E256" s="32"/>
      <c r="F256" s="32"/>
      <c r="G256" s="32"/>
      <c r="H256" s="32"/>
      <c r="I256" s="32"/>
      <c r="J256" s="32"/>
      <c r="K256" s="32"/>
      <c r="L256" s="32"/>
      <c r="M256" s="31"/>
      <c r="Q256" s="7" t="s">
        <v>128</v>
      </c>
    </row>
    <row r="257" spans="1:48" ht="30" customHeight="1" x14ac:dyDescent="0.3">
      <c r="A257" s="31"/>
      <c r="B257" s="31"/>
      <c r="C257" s="31"/>
      <c r="D257" s="31"/>
      <c r="E257" s="32"/>
      <c r="F257" s="32"/>
      <c r="G257" s="32"/>
      <c r="H257" s="32"/>
      <c r="I257" s="32"/>
      <c r="J257" s="32"/>
      <c r="K257" s="32"/>
      <c r="L257" s="32"/>
      <c r="M257" s="31"/>
      <c r="Q257" s="7" t="s">
        <v>128</v>
      </c>
    </row>
    <row r="258" spans="1:48" ht="30" customHeight="1" x14ac:dyDescent="0.3">
      <c r="A258" s="31"/>
      <c r="B258" s="31"/>
      <c r="C258" s="31"/>
      <c r="D258" s="31"/>
      <c r="E258" s="32"/>
      <c r="F258" s="32"/>
      <c r="G258" s="32"/>
      <c r="H258" s="32"/>
      <c r="I258" s="32"/>
      <c r="J258" s="32"/>
      <c r="K258" s="32"/>
      <c r="L258" s="32"/>
      <c r="M258" s="31"/>
      <c r="Q258" s="7" t="s">
        <v>128</v>
      </c>
    </row>
    <row r="259" spans="1:48" ht="30" customHeight="1" x14ac:dyDescent="0.3">
      <c r="A259" s="31"/>
      <c r="B259" s="31"/>
      <c r="C259" s="31"/>
      <c r="D259" s="31"/>
      <c r="E259" s="32"/>
      <c r="F259" s="32"/>
      <c r="G259" s="32"/>
      <c r="H259" s="32"/>
      <c r="I259" s="32"/>
      <c r="J259" s="32"/>
      <c r="K259" s="32"/>
      <c r="L259" s="32"/>
      <c r="M259" s="31"/>
      <c r="Q259" s="7" t="s">
        <v>128</v>
      </c>
    </row>
    <row r="260" spans="1:48" ht="30" customHeight="1" x14ac:dyDescent="0.3">
      <c r="A260" s="31"/>
      <c r="B260" s="31"/>
      <c r="C260" s="31"/>
      <c r="D260" s="31"/>
      <c r="E260" s="32"/>
      <c r="F260" s="32"/>
      <c r="G260" s="32"/>
      <c r="H260" s="32"/>
      <c r="I260" s="32"/>
      <c r="J260" s="32"/>
      <c r="K260" s="32"/>
      <c r="L260" s="32"/>
      <c r="M260" s="31"/>
      <c r="Q260" s="7" t="s">
        <v>128</v>
      </c>
    </row>
    <row r="261" spans="1:48" ht="30" customHeight="1" x14ac:dyDescent="0.3">
      <c r="A261" s="31"/>
      <c r="B261" s="31"/>
      <c r="C261" s="31"/>
      <c r="D261" s="31"/>
      <c r="E261" s="32"/>
      <c r="F261" s="32"/>
      <c r="G261" s="32"/>
      <c r="H261" s="32"/>
      <c r="I261" s="32"/>
      <c r="J261" s="32"/>
      <c r="K261" s="32"/>
      <c r="L261" s="32"/>
      <c r="M261" s="31"/>
      <c r="Q261" s="7" t="s">
        <v>128</v>
      </c>
    </row>
    <row r="262" spans="1:48" ht="30" customHeight="1" x14ac:dyDescent="0.3">
      <c r="A262" s="31"/>
      <c r="B262" s="31"/>
      <c r="C262" s="31"/>
      <c r="D262" s="31"/>
      <c r="E262" s="32"/>
      <c r="F262" s="32"/>
      <c r="G262" s="32"/>
      <c r="H262" s="32"/>
      <c r="I262" s="32"/>
      <c r="J262" s="32"/>
      <c r="K262" s="32"/>
      <c r="L262" s="32"/>
      <c r="M262" s="31"/>
      <c r="Q262" s="7" t="s">
        <v>128</v>
      </c>
    </row>
    <row r="263" spans="1:48" ht="30" customHeight="1" x14ac:dyDescent="0.3">
      <c r="A263" s="31"/>
      <c r="B263" s="31"/>
      <c r="C263" s="31"/>
      <c r="D263" s="31"/>
      <c r="E263" s="32"/>
      <c r="F263" s="32"/>
      <c r="G263" s="32"/>
      <c r="H263" s="32"/>
      <c r="I263" s="32"/>
      <c r="J263" s="32"/>
      <c r="K263" s="32"/>
      <c r="L263" s="32"/>
      <c r="M263" s="31"/>
      <c r="Q263" s="7" t="s">
        <v>128</v>
      </c>
    </row>
    <row r="264" spans="1:48" ht="30" customHeight="1" x14ac:dyDescent="0.3">
      <c r="A264" s="31"/>
      <c r="B264" s="31"/>
      <c r="C264" s="31"/>
      <c r="D264" s="31"/>
      <c r="E264" s="32"/>
      <c r="F264" s="32"/>
      <c r="G264" s="32"/>
      <c r="H264" s="32"/>
      <c r="I264" s="32"/>
      <c r="J264" s="32"/>
      <c r="K264" s="32"/>
      <c r="L264" s="32"/>
      <c r="M264" s="31"/>
      <c r="Q264" s="7" t="s">
        <v>128</v>
      </c>
    </row>
    <row r="265" spans="1:48" ht="30" customHeight="1" x14ac:dyDescent="0.3">
      <c r="A265" s="31"/>
      <c r="B265" s="31"/>
      <c r="C265" s="31"/>
      <c r="D265" s="31"/>
      <c r="E265" s="32"/>
      <c r="F265" s="32"/>
      <c r="G265" s="32"/>
      <c r="H265" s="32"/>
      <c r="I265" s="32"/>
      <c r="J265" s="32"/>
      <c r="K265" s="32"/>
      <c r="L265" s="32"/>
      <c r="M265" s="31"/>
      <c r="Q265" s="7" t="s">
        <v>128</v>
      </c>
    </row>
    <row r="266" spans="1:48" ht="30" customHeight="1" x14ac:dyDescent="0.3">
      <c r="A266" s="31"/>
      <c r="B266" s="31"/>
      <c r="C266" s="31"/>
      <c r="D266" s="31"/>
      <c r="E266" s="32"/>
      <c r="F266" s="32"/>
      <c r="G266" s="32"/>
      <c r="H266" s="32"/>
      <c r="I266" s="32"/>
      <c r="J266" s="32"/>
      <c r="K266" s="32"/>
      <c r="L266" s="32"/>
      <c r="M266" s="31"/>
      <c r="Q266" s="7" t="s">
        <v>128</v>
      </c>
    </row>
    <row r="267" spans="1:48" ht="30" customHeight="1" x14ac:dyDescent="0.3">
      <c r="A267" s="43" t="s">
        <v>149</v>
      </c>
      <c r="B267" s="31"/>
      <c r="C267" s="31"/>
      <c r="D267" s="31"/>
      <c r="E267" s="32"/>
      <c r="F267" s="32">
        <f>SUMIF(Q221:Q266,"010110",F221:F266)</f>
        <v>24293854</v>
      </c>
      <c r="G267" s="32"/>
      <c r="H267" s="32">
        <f>SUMIF(Q221:Q266,"010110",H221:H266)</f>
        <v>7621113</v>
      </c>
      <c r="I267" s="32"/>
      <c r="J267" s="32">
        <f>SUMIF(Q221:Q266,"010110",J221:J266)</f>
        <v>393049</v>
      </c>
      <c r="K267" s="32"/>
      <c r="L267" s="32">
        <f>SUMIF(Q221:Q266,"010110",L221:L266)</f>
        <v>32308016</v>
      </c>
      <c r="M267" s="31"/>
      <c r="N267" t="s">
        <v>212</v>
      </c>
    </row>
    <row r="268" spans="1:48" ht="30" customHeight="1" x14ac:dyDescent="0.3">
      <c r="A268" s="43" t="s">
        <v>129</v>
      </c>
      <c r="B268" s="43" t="s">
        <v>11</v>
      </c>
      <c r="C268" s="31"/>
      <c r="D268" s="31"/>
      <c r="E268" s="32"/>
      <c r="F268" s="32"/>
      <c r="G268" s="32"/>
      <c r="H268" s="32"/>
      <c r="I268" s="32"/>
      <c r="J268" s="32"/>
      <c r="K268" s="32"/>
      <c r="L268" s="32"/>
      <c r="M268" s="31"/>
      <c r="N268" s="44"/>
      <c r="O268" s="44"/>
      <c r="P268" s="44"/>
      <c r="Q268" s="45" t="s">
        <v>130</v>
      </c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</row>
    <row r="269" spans="1:48" ht="30" customHeight="1" x14ac:dyDescent="0.3">
      <c r="A269" s="43" t="s">
        <v>566</v>
      </c>
      <c r="B269" s="43" t="s">
        <v>567</v>
      </c>
      <c r="C269" s="43" t="s">
        <v>204</v>
      </c>
      <c r="D269" s="31">
        <v>1</v>
      </c>
      <c r="E269" s="32">
        <f>TRUNC([1]단가대비표!O108,0)</f>
        <v>16435</v>
      </c>
      <c r="F269" s="32">
        <f>TRUNC(E269*D269, 0)</f>
        <v>16435</v>
      </c>
      <c r="G269" s="32">
        <f>TRUNC([1]단가대비표!P108,0)</f>
        <v>0</v>
      </c>
      <c r="H269" s="32">
        <f>TRUNC(G269*D269, 0)</f>
        <v>0</v>
      </c>
      <c r="I269" s="32">
        <f>TRUNC([1]단가대비표!V108,0)</f>
        <v>0</v>
      </c>
      <c r="J269" s="32">
        <f>TRUNC(I269*D269, 0)</f>
        <v>0</v>
      </c>
      <c r="K269" s="32">
        <f t="shared" ref="K269:L271" si="34">TRUNC(E269+G269+I269, 0)</f>
        <v>16435</v>
      </c>
      <c r="L269" s="32">
        <f t="shared" si="34"/>
        <v>16435</v>
      </c>
      <c r="M269" s="43" t="s">
        <v>11</v>
      </c>
      <c r="N269" s="45" t="s">
        <v>568</v>
      </c>
      <c r="O269" s="45" t="s">
        <v>11</v>
      </c>
      <c r="P269" s="45" t="s">
        <v>11</v>
      </c>
      <c r="Q269" s="45" t="s">
        <v>130</v>
      </c>
      <c r="R269" s="45" t="s">
        <v>187</v>
      </c>
      <c r="S269" s="45" t="s">
        <v>187</v>
      </c>
      <c r="T269" s="45" t="s">
        <v>186</v>
      </c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5" t="s">
        <v>11</v>
      </c>
      <c r="AS269" s="45" t="s">
        <v>11</v>
      </c>
      <c r="AT269" s="44"/>
      <c r="AU269" s="45" t="s">
        <v>569</v>
      </c>
      <c r="AV269" s="44">
        <v>85</v>
      </c>
    </row>
    <row r="270" spans="1:48" ht="30" customHeight="1" x14ac:dyDescent="0.3">
      <c r="A270" s="43" t="s">
        <v>570</v>
      </c>
      <c r="B270" s="43" t="s">
        <v>571</v>
      </c>
      <c r="C270" s="43" t="s">
        <v>191</v>
      </c>
      <c r="D270" s="31">
        <v>11</v>
      </c>
      <c r="E270" s="32">
        <f>TRUNC([1]일위대가목록!E70,0)</f>
        <v>155</v>
      </c>
      <c r="F270" s="32">
        <f>TRUNC(E270*D270, 0)</f>
        <v>1705</v>
      </c>
      <c r="G270" s="32">
        <f>TRUNC([1]일위대가목록!F70,0)</f>
        <v>0</v>
      </c>
      <c r="H270" s="32">
        <f>TRUNC(G270*D270, 0)</f>
        <v>0</v>
      </c>
      <c r="I270" s="32">
        <f>TRUNC([1]일위대가목록!G70,0)</f>
        <v>0</v>
      </c>
      <c r="J270" s="32">
        <f>TRUNC(I270*D270, 0)</f>
        <v>0</v>
      </c>
      <c r="K270" s="32">
        <f t="shared" si="34"/>
        <v>155</v>
      </c>
      <c r="L270" s="32">
        <f t="shared" si="34"/>
        <v>1705</v>
      </c>
      <c r="M270" s="43" t="s">
        <v>11</v>
      </c>
      <c r="N270" s="45" t="s">
        <v>572</v>
      </c>
      <c r="O270" s="45" t="s">
        <v>11</v>
      </c>
      <c r="P270" s="45" t="s">
        <v>11</v>
      </c>
      <c r="Q270" s="45" t="s">
        <v>130</v>
      </c>
      <c r="R270" s="45" t="s">
        <v>186</v>
      </c>
      <c r="S270" s="45" t="s">
        <v>187</v>
      </c>
      <c r="T270" s="45" t="s">
        <v>187</v>
      </c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5" t="s">
        <v>11</v>
      </c>
      <c r="AS270" s="45" t="s">
        <v>11</v>
      </c>
      <c r="AT270" s="44"/>
      <c r="AU270" s="45" t="s">
        <v>573</v>
      </c>
      <c r="AV270" s="44">
        <v>86</v>
      </c>
    </row>
    <row r="271" spans="1:48" ht="30" customHeight="1" x14ac:dyDescent="0.3">
      <c r="A271" s="43" t="s">
        <v>574</v>
      </c>
      <c r="B271" s="43" t="s">
        <v>575</v>
      </c>
      <c r="C271" s="43" t="s">
        <v>204</v>
      </c>
      <c r="D271" s="31">
        <v>1</v>
      </c>
      <c r="E271" s="32">
        <f>TRUNC([1]일위대가목록!E71,0)</f>
        <v>0</v>
      </c>
      <c r="F271" s="32">
        <f>TRUNC(E271*D271, 0)</f>
        <v>0</v>
      </c>
      <c r="G271" s="32">
        <f>TRUNC([1]일위대가목록!F71,0)</f>
        <v>27157</v>
      </c>
      <c r="H271" s="32">
        <f>TRUNC(G271*D271, 0)</f>
        <v>27157</v>
      </c>
      <c r="I271" s="32">
        <f>TRUNC([1]일위대가목록!G71,0)</f>
        <v>0</v>
      </c>
      <c r="J271" s="32">
        <f>TRUNC(I271*D271, 0)</f>
        <v>0</v>
      </c>
      <c r="K271" s="32">
        <f t="shared" si="34"/>
        <v>27157</v>
      </c>
      <c r="L271" s="32">
        <f t="shared" si="34"/>
        <v>27157</v>
      </c>
      <c r="M271" s="43" t="s">
        <v>11</v>
      </c>
      <c r="N271" s="45" t="s">
        <v>576</v>
      </c>
      <c r="O271" s="45" t="s">
        <v>11</v>
      </c>
      <c r="P271" s="45" t="s">
        <v>11</v>
      </c>
      <c r="Q271" s="45" t="s">
        <v>130</v>
      </c>
      <c r="R271" s="45" t="s">
        <v>186</v>
      </c>
      <c r="S271" s="45" t="s">
        <v>187</v>
      </c>
      <c r="T271" s="45" t="s">
        <v>187</v>
      </c>
      <c r="U271" s="44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5" t="s">
        <v>11</v>
      </c>
      <c r="AS271" s="45" t="s">
        <v>11</v>
      </c>
      <c r="AT271" s="44"/>
      <c r="AU271" s="45" t="s">
        <v>577</v>
      </c>
      <c r="AV271" s="44">
        <v>87</v>
      </c>
    </row>
    <row r="272" spans="1:48" ht="30" customHeight="1" x14ac:dyDescent="0.3">
      <c r="A272" s="31"/>
      <c r="B272" s="31"/>
      <c r="C272" s="31"/>
      <c r="D272" s="31"/>
      <c r="E272" s="32"/>
      <c r="F272" s="32"/>
      <c r="G272" s="32"/>
      <c r="H272" s="32"/>
      <c r="I272" s="32"/>
      <c r="J272" s="32"/>
      <c r="K272" s="32"/>
      <c r="L272" s="32"/>
      <c r="M272" s="31"/>
      <c r="Q272" s="7" t="s">
        <v>130</v>
      </c>
    </row>
    <row r="273" spans="1:17" ht="30" customHeight="1" x14ac:dyDescent="0.3">
      <c r="A273" s="31"/>
      <c r="B273" s="31"/>
      <c r="C273" s="31"/>
      <c r="D273" s="31"/>
      <c r="E273" s="32"/>
      <c r="F273" s="32"/>
      <c r="G273" s="32"/>
      <c r="H273" s="32"/>
      <c r="I273" s="32"/>
      <c r="J273" s="32"/>
      <c r="K273" s="32"/>
      <c r="L273" s="32"/>
      <c r="M273" s="31"/>
      <c r="Q273" s="7" t="s">
        <v>130</v>
      </c>
    </row>
    <row r="274" spans="1:17" ht="30" customHeight="1" x14ac:dyDescent="0.3">
      <c r="A274" s="31"/>
      <c r="B274" s="31"/>
      <c r="C274" s="31"/>
      <c r="D274" s="31"/>
      <c r="E274" s="32"/>
      <c r="F274" s="32"/>
      <c r="G274" s="32"/>
      <c r="H274" s="32"/>
      <c r="I274" s="32"/>
      <c r="J274" s="32"/>
      <c r="K274" s="32"/>
      <c r="L274" s="32"/>
      <c r="M274" s="31"/>
      <c r="Q274" s="7" t="s">
        <v>130</v>
      </c>
    </row>
    <row r="275" spans="1:17" ht="30" customHeight="1" x14ac:dyDescent="0.3">
      <c r="A275" s="31"/>
      <c r="B275" s="31"/>
      <c r="C275" s="31"/>
      <c r="D275" s="31"/>
      <c r="E275" s="32"/>
      <c r="F275" s="32"/>
      <c r="G275" s="32"/>
      <c r="H275" s="32"/>
      <c r="I275" s="32"/>
      <c r="J275" s="32"/>
      <c r="K275" s="32"/>
      <c r="L275" s="32"/>
      <c r="M275" s="31"/>
      <c r="Q275" s="7" t="s">
        <v>130</v>
      </c>
    </row>
    <row r="276" spans="1:17" ht="30" customHeight="1" x14ac:dyDescent="0.3">
      <c r="A276" s="31"/>
      <c r="B276" s="31"/>
      <c r="C276" s="31"/>
      <c r="D276" s="31"/>
      <c r="E276" s="32"/>
      <c r="F276" s="32"/>
      <c r="G276" s="32"/>
      <c r="H276" s="32"/>
      <c r="I276" s="32"/>
      <c r="J276" s="32"/>
      <c r="K276" s="32"/>
      <c r="L276" s="32"/>
      <c r="M276" s="31"/>
      <c r="Q276" s="7" t="s">
        <v>130</v>
      </c>
    </row>
    <row r="277" spans="1:17" ht="30" customHeight="1" x14ac:dyDescent="0.3">
      <c r="A277" s="31"/>
      <c r="B277" s="31"/>
      <c r="C277" s="31"/>
      <c r="D277" s="31"/>
      <c r="E277" s="32"/>
      <c r="F277" s="32"/>
      <c r="G277" s="32"/>
      <c r="H277" s="32"/>
      <c r="I277" s="32"/>
      <c r="J277" s="32"/>
      <c r="K277" s="32"/>
      <c r="L277" s="32"/>
      <c r="M277" s="31"/>
      <c r="Q277" s="7" t="s">
        <v>130</v>
      </c>
    </row>
    <row r="278" spans="1:17" ht="30" customHeight="1" x14ac:dyDescent="0.3">
      <c r="A278" s="31"/>
      <c r="B278" s="31"/>
      <c r="C278" s="31"/>
      <c r="D278" s="31"/>
      <c r="E278" s="32"/>
      <c r="F278" s="32"/>
      <c r="G278" s="32"/>
      <c r="H278" s="32"/>
      <c r="I278" s="32"/>
      <c r="J278" s="32"/>
      <c r="K278" s="32"/>
      <c r="L278" s="32"/>
      <c r="M278" s="31"/>
      <c r="Q278" s="7" t="s">
        <v>130</v>
      </c>
    </row>
    <row r="279" spans="1:17" ht="30" customHeight="1" x14ac:dyDescent="0.3">
      <c r="A279" s="31"/>
      <c r="B279" s="31"/>
      <c r="C279" s="31"/>
      <c r="D279" s="31"/>
      <c r="E279" s="32"/>
      <c r="F279" s="32"/>
      <c r="G279" s="32"/>
      <c r="H279" s="32"/>
      <c r="I279" s="32"/>
      <c r="J279" s="32"/>
      <c r="K279" s="32"/>
      <c r="L279" s="32"/>
      <c r="M279" s="31"/>
      <c r="Q279" s="7" t="s">
        <v>130</v>
      </c>
    </row>
    <row r="280" spans="1:17" ht="30" customHeight="1" x14ac:dyDescent="0.3">
      <c r="A280" s="31"/>
      <c r="B280" s="31"/>
      <c r="C280" s="31"/>
      <c r="D280" s="31"/>
      <c r="E280" s="32"/>
      <c r="F280" s="32"/>
      <c r="G280" s="32"/>
      <c r="H280" s="32"/>
      <c r="I280" s="32"/>
      <c r="J280" s="32"/>
      <c r="K280" s="32"/>
      <c r="L280" s="32"/>
      <c r="M280" s="31"/>
      <c r="Q280" s="7" t="s">
        <v>130</v>
      </c>
    </row>
    <row r="281" spans="1:17" ht="30" customHeight="1" x14ac:dyDescent="0.3">
      <c r="A281" s="31"/>
      <c r="B281" s="31"/>
      <c r="C281" s="31"/>
      <c r="D281" s="31"/>
      <c r="E281" s="32"/>
      <c r="F281" s="32"/>
      <c r="G281" s="32"/>
      <c r="H281" s="32"/>
      <c r="I281" s="32"/>
      <c r="J281" s="32"/>
      <c r="K281" s="32"/>
      <c r="L281" s="32"/>
      <c r="M281" s="31"/>
      <c r="Q281" s="7" t="s">
        <v>130</v>
      </c>
    </row>
    <row r="282" spans="1:17" ht="30" customHeight="1" x14ac:dyDescent="0.3">
      <c r="A282" s="31"/>
      <c r="B282" s="31"/>
      <c r="C282" s="31"/>
      <c r="D282" s="31"/>
      <c r="E282" s="32"/>
      <c r="F282" s="32"/>
      <c r="G282" s="32"/>
      <c r="H282" s="32"/>
      <c r="I282" s="32"/>
      <c r="J282" s="32"/>
      <c r="K282" s="32"/>
      <c r="L282" s="32"/>
      <c r="M282" s="31"/>
      <c r="Q282" s="7" t="s">
        <v>130</v>
      </c>
    </row>
    <row r="283" spans="1:17" ht="30" customHeight="1" x14ac:dyDescent="0.3">
      <c r="A283" s="31"/>
      <c r="B283" s="31"/>
      <c r="C283" s="31"/>
      <c r="D283" s="31"/>
      <c r="E283" s="32"/>
      <c r="F283" s="32"/>
      <c r="G283" s="32"/>
      <c r="H283" s="32"/>
      <c r="I283" s="32"/>
      <c r="J283" s="32"/>
      <c r="K283" s="32"/>
      <c r="L283" s="32"/>
      <c r="M283" s="31"/>
      <c r="Q283" s="7" t="s">
        <v>130</v>
      </c>
    </row>
    <row r="284" spans="1:17" ht="30" customHeight="1" x14ac:dyDescent="0.3">
      <c r="A284" s="31"/>
      <c r="B284" s="31"/>
      <c r="C284" s="31"/>
      <c r="D284" s="31"/>
      <c r="E284" s="32"/>
      <c r="F284" s="32"/>
      <c r="G284" s="32"/>
      <c r="H284" s="32"/>
      <c r="I284" s="32"/>
      <c r="J284" s="32"/>
      <c r="K284" s="32"/>
      <c r="L284" s="32"/>
      <c r="M284" s="31"/>
      <c r="Q284" s="7" t="s">
        <v>130</v>
      </c>
    </row>
    <row r="285" spans="1:17" ht="30" customHeight="1" x14ac:dyDescent="0.3">
      <c r="A285" s="31"/>
      <c r="B285" s="31"/>
      <c r="C285" s="31"/>
      <c r="D285" s="31"/>
      <c r="E285" s="32"/>
      <c r="F285" s="32"/>
      <c r="G285" s="32"/>
      <c r="H285" s="32"/>
      <c r="I285" s="32"/>
      <c r="J285" s="32"/>
      <c r="K285" s="32"/>
      <c r="L285" s="32"/>
      <c r="M285" s="31"/>
      <c r="Q285" s="7" t="s">
        <v>130</v>
      </c>
    </row>
    <row r="286" spans="1:17" ht="30" customHeight="1" x14ac:dyDescent="0.3">
      <c r="A286" s="31"/>
      <c r="B286" s="31"/>
      <c r="C286" s="31"/>
      <c r="D286" s="31"/>
      <c r="E286" s="32"/>
      <c r="F286" s="32"/>
      <c r="G286" s="32"/>
      <c r="H286" s="32"/>
      <c r="I286" s="32"/>
      <c r="J286" s="32"/>
      <c r="K286" s="32"/>
      <c r="L286" s="32"/>
      <c r="M286" s="31"/>
      <c r="Q286" s="7" t="s">
        <v>130</v>
      </c>
    </row>
    <row r="287" spans="1:17" ht="30" customHeight="1" x14ac:dyDescent="0.3">
      <c r="A287" s="31"/>
      <c r="B287" s="31"/>
      <c r="C287" s="31"/>
      <c r="D287" s="31"/>
      <c r="E287" s="32"/>
      <c r="F287" s="32"/>
      <c r="G287" s="32"/>
      <c r="H287" s="32"/>
      <c r="I287" s="32"/>
      <c r="J287" s="32"/>
      <c r="K287" s="32"/>
      <c r="L287" s="32"/>
      <c r="M287" s="31"/>
      <c r="Q287" s="7" t="s">
        <v>130</v>
      </c>
    </row>
    <row r="288" spans="1:17" ht="30" customHeight="1" x14ac:dyDescent="0.3">
      <c r="A288" s="31"/>
      <c r="B288" s="31"/>
      <c r="C288" s="31"/>
      <c r="D288" s="31"/>
      <c r="E288" s="32"/>
      <c r="F288" s="32"/>
      <c r="G288" s="32"/>
      <c r="H288" s="32"/>
      <c r="I288" s="32"/>
      <c r="J288" s="32"/>
      <c r="K288" s="32"/>
      <c r="L288" s="32"/>
      <c r="M288" s="31"/>
      <c r="Q288" s="7" t="s">
        <v>130</v>
      </c>
    </row>
    <row r="289" spans="1:48" ht="30" customHeight="1" x14ac:dyDescent="0.3">
      <c r="A289" s="31"/>
      <c r="B289" s="31"/>
      <c r="C289" s="31"/>
      <c r="D289" s="31"/>
      <c r="E289" s="32"/>
      <c r="F289" s="32"/>
      <c r="G289" s="32"/>
      <c r="H289" s="32"/>
      <c r="I289" s="32"/>
      <c r="J289" s="32"/>
      <c r="K289" s="32"/>
      <c r="L289" s="32"/>
      <c r="M289" s="31"/>
      <c r="Q289" s="7" t="s">
        <v>130</v>
      </c>
    </row>
    <row r="290" spans="1:48" ht="30" customHeight="1" x14ac:dyDescent="0.3">
      <c r="A290" s="31"/>
      <c r="B290" s="31"/>
      <c r="C290" s="31"/>
      <c r="D290" s="31"/>
      <c r="E290" s="32"/>
      <c r="F290" s="32"/>
      <c r="G290" s="32"/>
      <c r="H290" s="32"/>
      <c r="I290" s="32"/>
      <c r="J290" s="32"/>
      <c r="K290" s="32"/>
      <c r="L290" s="32"/>
      <c r="M290" s="31"/>
      <c r="Q290" s="7" t="s">
        <v>130</v>
      </c>
    </row>
    <row r="291" spans="1:48" ht="30" customHeight="1" x14ac:dyDescent="0.3">
      <c r="A291" s="43" t="s">
        <v>149</v>
      </c>
      <c r="B291" s="31"/>
      <c r="C291" s="31"/>
      <c r="D291" s="31"/>
      <c r="E291" s="32"/>
      <c r="F291" s="32">
        <f>SUMIF(Q269:Q290,"010111",F269:F290)</f>
        <v>18140</v>
      </c>
      <c r="G291" s="32"/>
      <c r="H291" s="32">
        <f>SUMIF(Q269:Q290,"010111",H269:H290)</f>
        <v>27157</v>
      </c>
      <c r="I291" s="32"/>
      <c r="J291" s="32">
        <f>SUMIF(Q269:Q290,"010111",J269:J290)</f>
        <v>0</v>
      </c>
      <c r="K291" s="32"/>
      <c r="L291" s="32">
        <f>SUMIF(Q269:Q290,"010111",L269:L290)</f>
        <v>45297</v>
      </c>
      <c r="M291" s="31"/>
      <c r="N291" t="s">
        <v>212</v>
      </c>
    </row>
    <row r="292" spans="1:48" ht="30" customHeight="1" x14ac:dyDescent="0.3">
      <c r="A292" s="43" t="s">
        <v>578</v>
      </c>
      <c r="B292" s="43" t="s">
        <v>11</v>
      </c>
      <c r="C292" s="31"/>
      <c r="D292" s="31"/>
      <c r="E292" s="32"/>
      <c r="F292" s="32"/>
      <c r="G292" s="32"/>
      <c r="H292" s="32"/>
      <c r="I292" s="32"/>
      <c r="J292" s="32"/>
      <c r="K292" s="32"/>
      <c r="L292" s="32"/>
      <c r="M292" s="31"/>
      <c r="N292" s="44"/>
      <c r="O292" s="44"/>
      <c r="P292" s="44"/>
      <c r="Q292" s="45" t="s">
        <v>132</v>
      </c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</row>
    <row r="293" spans="1:48" ht="30" customHeight="1" x14ac:dyDescent="0.3">
      <c r="A293" s="43" t="s">
        <v>579</v>
      </c>
      <c r="B293" s="43" t="s">
        <v>580</v>
      </c>
      <c r="C293" s="43" t="s">
        <v>204</v>
      </c>
      <c r="D293" s="31">
        <v>2</v>
      </c>
      <c r="E293" s="32">
        <f>TRUNC([1]일위대가목록!E73,0)</f>
        <v>3643</v>
      </c>
      <c r="F293" s="32">
        <f>TRUNC(E293*D293, 0)</f>
        <v>7286</v>
      </c>
      <c r="G293" s="32">
        <f>TRUNC([1]일위대가목록!F73,0)</f>
        <v>27117</v>
      </c>
      <c r="H293" s="32">
        <f>TRUNC(G293*D293, 0)</f>
        <v>54234</v>
      </c>
      <c r="I293" s="32">
        <f>TRUNC([1]일위대가목록!G73,0)</f>
        <v>0</v>
      </c>
      <c r="J293" s="32">
        <f>TRUNC(I293*D293, 0)</f>
        <v>0</v>
      </c>
      <c r="K293" s="32">
        <f t="shared" ref="K293:L295" si="35">TRUNC(E293+G293+I293, 0)</f>
        <v>30760</v>
      </c>
      <c r="L293" s="32">
        <f t="shared" si="35"/>
        <v>61520</v>
      </c>
      <c r="M293" s="43" t="s">
        <v>11</v>
      </c>
      <c r="N293" s="45" t="s">
        <v>581</v>
      </c>
      <c r="O293" s="45" t="s">
        <v>11</v>
      </c>
      <c r="P293" s="45" t="s">
        <v>11</v>
      </c>
      <c r="Q293" s="45" t="s">
        <v>132</v>
      </c>
      <c r="R293" s="45" t="s">
        <v>186</v>
      </c>
      <c r="S293" s="45" t="s">
        <v>187</v>
      </c>
      <c r="T293" s="45" t="s">
        <v>187</v>
      </c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5" t="s">
        <v>11</v>
      </c>
      <c r="AS293" s="45" t="s">
        <v>11</v>
      </c>
      <c r="AT293" s="44"/>
      <c r="AU293" s="45" t="s">
        <v>582</v>
      </c>
      <c r="AV293" s="44">
        <v>90</v>
      </c>
    </row>
    <row r="294" spans="1:48" ht="30" customHeight="1" x14ac:dyDescent="0.3">
      <c r="A294" s="43" t="s">
        <v>583</v>
      </c>
      <c r="B294" s="43" t="s">
        <v>584</v>
      </c>
      <c r="C294" s="43" t="s">
        <v>204</v>
      </c>
      <c r="D294" s="31">
        <v>78</v>
      </c>
      <c r="E294" s="32">
        <f>TRUNC([1]일위대가목록!E74,0)</f>
        <v>1737</v>
      </c>
      <c r="F294" s="32">
        <f>TRUNC(E294*D294, 0)</f>
        <v>135486</v>
      </c>
      <c r="G294" s="32">
        <f>TRUNC([1]일위대가목록!F74,0)</f>
        <v>12377</v>
      </c>
      <c r="H294" s="32">
        <f>TRUNC(G294*D294, 0)</f>
        <v>965406</v>
      </c>
      <c r="I294" s="32">
        <f>TRUNC([1]일위대가목록!G74,0)</f>
        <v>0</v>
      </c>
      <c r="J294" s="32">
        <f>TRUNC(I294*D294, 0)</f>
        <v>0</v>
      </c>
      <c r="K294" s="32">
        <f t="shared" si="35"/>
        <v>14114</v>
      </c>
      <c r="L294" s="32">
        <f t="shared" si="35"/>
        <v>1100892</v>
      </c>
      <c r="M294" s="43" t="s">
        <v>11</v>
      </c>
      <c r="N294" s="45" t="s">
        <v>585</v>
      </c>
      <c r="O294" s="45" t="s">
        <v>11</v>
      </c>
      <c r="P294" s="45" t="s">
        <v>11</v>
      </c>
      <c r="Q294" s="45" t="s">
        <v>132</v>
      </c>
      <c r="R294" s="45" t="s">
        <v>186</v>
      </c>
      <c r="S294" s="45" t="s">
        <v>187</v>
      </c>
      <c r="T294" s="45" t="s">
        <v>187</v>
      </c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5" t="s">
        <v>11</v>
      </c>
      <c r="AS294" s="45" t="s">
        <v>11</v>
      </c>
      <c r="AT294" s="44"/>
      <c r="AU294" s="45" t="s">
        <v>586</v>
      </c>
      <c r="AV294" s="44">
        <v>91</v>
      </c>
    </row>
    <row r="295" spans="1:48" ht="30" customHeight="1" x14ac:dyDescent="0.3">
      <c r="A295" s="43" t="s">
        <v>583</v>
      </c>
      <c r="B295" s="43" t="s">
        <v>587</v>
      </c>
      <c r="C295" s="43" t="s">
        <v>204</v>
      </c>
      <c r="D295" s="31">
        <v>168</v>
      </c>
      <c r="E295" s="32">
        <f>TRUNC([1]일위대가목록!E75,0)</f>
        <v>3136</v>
      </c>
      <c r="F295" s="32">
        <f>TRUNC(E295*D295, 0)</f>
        <v>526848</v>
      </c>
      <c r="G295" s="32">
        <f>TRUNC([1]일위대가목록!F75,0)</f>
        <v>16770</v>
      </c>
      <c r="H295" s="32">
        <f>TRUNC(G295*D295, 0)</f>
        <v>2817360</v>
      </c>
      <c r="I295" s="32">
        <f>TRUNC([1]일위대가목록!G75,0)</f>
        <v>0</v>
      </c>
      <c r="J295" s="32">
        <f>TRUNC(I295*D295, 0)</f>
        <v>0</v>
      </c>
      <c r="K295" s="32">
        <f t="shared" si="35"/>
        <v>19906</v>
      </c>
      <c r="L295" s="32">
        <f t="shared" si="35"/>
        <v>3344208</v>
      </c>
      <c r="M295" s="43" t="s">
        <v>11</v>
      </c>
      <c r="N295" s="45" t="s">
        <v>588</v>
      </c>
      <c r="O295" s="45" t="s">
        <v>11</v>
      </c>
      <c r="P295" s="45" t="s">
        <v>11</v>
      </c>
      <c r="Q295" s="45" t="s">
        <v>132</v>
      </c>
      <c r="R295" s="45" t="s">
        <v>186</v>
      </c>
      <c r="S295" s="45" t="s">
        <v>187</v>
      </c>
      <c r="T295" s="45" t="s">
        <v>187</v>
      </c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5" t="s">
        <v>11</v>
      </c>
      <c r="AS295" s="45" t="s">
        <v>11</v>
      </c>
      <c r="AT295" s="44"/>
      <c r="AU295" s="45" t="s">
        <v>589</v>
      </c>
      <c r="AV295" s="44">
        <v>92</v>
      </c>
    </row>
    <row r="296" spans="1:48" ht="30" customHeight="1" x14ac:dyDescent="0.3">
      <c r="A296" s="31"/>
      <c r="B296" s="31"/>
      <c r="C296" s="31"/>
      <c r="D296" s="31"/>
      <c r="E296" s="32"/>
      <c r="F296" s="32"/>
      <c r="G296" s="32"/>
      <c r="H296" s="32"/>
      <c r="I296" s="32"/>
      <c r="J296" s="32"/>
      <c r="K296" s="32"/>
      <c r="L296" s="32"/>
      <c r="M296" s="31"/>
      <c r="Q296" s="7" t="s">
        <v>132</v>
      </c>
    </row>
    <row r="297" spans="1:48" ht="30" customHeight="1" x14ac:dyDescent="0.3">
      <c r="A297" s="31"/>
      <c r="B297" s="31"/>
      <c r="C297" s="31"/>
      <c r="D297" s="31"/>
      <c r="E297" s="32"/>
      <c r="F297" s="32"/>
      <c r="G297" s="32"/>
      <c r="H297" s="32"/>
      <c r="I297" s="32"/>
      <c r="J297" s="32"/>
      <c r="K297" s="32"/>
      <c r="L297" s="32"/>
      <c r="M297" s="31"/>
      <c r="Q297" s="7" t="s">
        <v>132</v>
      </c>
    </row>
    <row r="298" spans="1:48" ht="30" customHeight="1" x14ac:dyDescent="0.3">
      <c r="A298" s="31"/>
      <c r="B298" s="31"/>
      <c r="C298" s="31"/>
      <c r="D298" s="31"/>
      <c r="E298" s="32"/>
      <c r="F298" s="32"/>
      <c r="G298" s="32"/>
      <c r="H298" s="32"/>
      <c r="I298" s="32"/>
      <c r="J298" s="32"/>
      <c r="K298" s="32"/>
      <c r="L298" s="32"/>
      <c r="M298" s="31"/>
      <c r="Q298" s="7" t="s">
        <v>132</v>
      </c>
    </row>
    <row r="299" spans="1:48" ht="30" customHeight="1" x14ac:dyDescent="0.3">
      <c r="A299" s="31"/>
      <c r="B299" s="31"/>
      <c r="C299" s="31"/>
      <c r="D299" s="31"/>
      <c r="E299" s="32"/>
      <c r="F299" s="32"/>
      <c r="G299" s="32"/>
      <c r="H299" s="32"/>
      <c r="I299" s="32"/>
      <c r="J299" s="32"/>
      <c r="K299" s="32"/>
      <c r="L299" s="32"/>
      <c r="M299" s="31"/>
      <c r="Q299" s="7" t="s">
        <v>132</v>
      </c>
    </row>
    <row r="300" spans="1:48" ht="30" customHeight="1" x14ac:dyDescent="0.3">
      <c r="A300" s="31"/>
      <c r="B300" s="31"/>
      <c r="C300" s="31"/>
      <c r="D300" s="31"/>
      <c r="E300" s="32"/>
      <c r="F300" s="32"/>
      <c r="G300" s="32"/>
      <c r="H300" s="32"/>
      <c r="I300" s="32"/>
      <c r="J300" s="32"/>
      <c r="K300" s="32"/>
      <c r="L300" s="32"/>
      <c r="M300" s="31"/>
      <c r="Q300" s="7" t="s">
        <v>132</v>
      </c>
    </row>
    <row r="301" spans="1:48" ht="30" customHeight="1" x14ac:dyDescent="0.3">
      <c r="A301" s="31"/>
      <c r="B301" s="31"/>
      <c r="C301" s="31"/>
      <c r="D301" s="31"/>
      <c r="E301" s="32"/>
      <c r="F301" s="32"/>
      <c r="G301" s="32"/>
      <c r="H301" s="32"/>
      <c r="I301" s="32"/>
      <c r="J301" s="32"/>
      <c r="K301" s="32"/>
      <c r="L301" s="32"/>
      <c r="M301" s="31"/>
      <c r="Q301" s="7" t="s">
        <v>132</v>
      </c>
    </row>
    <row r="302" spans="1:48" ht="30" customHeight="1" x14ac:dyDescent="0.3">
      <c r="A302" s="31"/>
      <c r="B302" s="31"/>
      <c r="C302" s="31"/>
      <c r="D302" s="31"/>
      <c r="E302" s="32"/>
      <c r="F302" s="32"/>
      <c r="G302" s="32"/>
      <c r="H302" s="32"/>
      <c r="I302" s="32"/>
      <c r="J302" s="32"/>
      <c r="K302" s="32"/>
      <c r="L302" s="32"/>
      <c r="M302" s="31"/>
      <c r="Q302" s="7" t="s">
        <v>132</v>
      </c>
    </row>
    <row r="303" spans="1:48" ht="30" customHeight="1" x14ac:dyDescent="0.3">
      <c r="A303" s="31"/>
      <c r="B303" s="31"/>
      <c r="C303" s="31"/>
      <c r="D303" s="31"/>
      <c r="E303" s="32"/>
      <c r="F303" s="32"/>
      <c r="G303" s="32"/>
      <c r="H303" s="32"/>
      <c r="I303" s="32"/>
      <c r="J303" s="32"/>
      <c r="K303" s="32"/>
      <c r="L303" s="32"/>
      <c r="M303" s="31"/>
      <c r="Q303" s="7" t="s">
        <v>132</v>
      </c>
    </row>
    <row r="304" spans="1:48" ht="30" customHeight="1" x14ac:dyDescent="0.3">
      <c r="A304" s="31"/>
      <c r="B304" s="31"/>
      <c r="C304" s="31"/>
      <c r="D304" s="31"/>
      <c r="E304" s="32"/>
      <c r="F304" s="32"/>
      <c r="G304" s="32"/>
      <c r="H304" s="32"/>
      <c r="I304" s="32"/>
      <c r="J304" s="32"/>
      <c r="K304" s="32"/>
      <c r="L304" s="32"/>
      <c r="M304" s="31"/>
      <c r="Q304" s="7" t="s">
        <v>132</v>
      </c>
    </row>
    <row r="305" spans="1:48" ht="30" customHeight="1" x14ac:dyDescent="0.3">
      <c r="A305" s="31"/>
      <c r="B305" s="31"/>
      <c r="C305" s="31"/>
      <c r="D305" s="31"/>
      <c r="E305" s="32"/>
      <c r="F305" s="32"/>
      <c r="G305" s="32"/>
      <c r="H305" s="32"/>
      <c r="I305" s="32"/>
      <c r="J305" s="32"/>
      <c r="K305" s="32"/>
      <c r="L305" s="32"/>
      <c r="M305" s="31"/>
      <c r="Q305" s="7" t="s">
        <v>132</v>
      </c>
    </row>
    <row r="306" spans="1:48" ht="30" customHeight="1" x14ac:dyDescent="0.3">
      <c r="A306" s="31"/>
      <c r="B306" s="31"/>
      <c r="C306" s="31"/>
      <c r="D306" s="31"/>
      <c r="E306" s="32"/>
      <c r="F306" s="32"/>
      <c r="G306" s="32"/>
      <c r="H306" s="32"/>
      <c r="I306" s="32"/>
      <c r="J306" s="32"/>
      <c r="K306" s="32"/>
      <c r="L306" s="32"/>
      <c r="M306" s="31"/>
      <c r="Q306" s="7" t="s">
        <v>132</v>
      </c>
    </row>
    <row r="307" spans="1:48" ht="30" customHeight="1" x14ac:dyDescent="0.3">
      <c r="A307" s="31"/>
      <c r="B307" s="31"/>
      <c r="C307" s="31"/>
      <c r="D307" s="31"/>
      <c r="E307" s="32"/>
      <c r="F307" s="32"/>
      <c r="G307" s="32"/>
      <c r="H307" s="32"/>
      <c r="I307" s="32"/>
      <c r="J307" s="32"/>
      <c r="K307" s="32"/>
      <c r="L307" s="32"/>
      <c r="M307" s="31"/>
      <c r="Q307" s="7" t="s">
        <v>132</v>
      </c>
    </row>
    <row r="308" spans="1:48" ht="30" customHeight="1" x14ac:dyDescent="0.3">
      <c r="A308" s="31"/>
      <c r="B308" s="31"/>
      <c r="C308" s="31"/>
      <c r="D308" s="31"/>
      <c r="E308" s="32"/>
      <c r="F308" s="32"/>
      <c r="G308" s="32"/>
      <c r="H308" s="32"/>
      <c r="I308" s="32"/>
      <c r="J308" s="32"/>
      <c r="K308" s="32"/>
      <c r="L308" s="32"/>
      <c r="M308" s="31"/>
      <c r="Q308" s="7" t="s">
        <v>132</v>
      </c>
    </row>
    <row r="309" spans="1:48" ht="30" customHeight="1" x14ac:dyDescent="0.3">
      <c r="A309" s="31"/>
      <c r="B309" s="31"/>
      <c r="C309" s="31"/>
      <c r="D309" s="31"/>
      <c r="E309" s="32"/>
      <c r="F309" s="32"/>
      <c r="G309" s="32"/>
      <c r="H309" s="32"/>
      <c r="I309" s="32"/>
      <c r="J309" s="32"/>
      <c r="K309" s="32"/>
      <c r="L309" s="32"/>
      <c r="M309" s="31"/>
      <c r="Q309" s="7" t="s">
        <v>132</v>
      </c>
    </row>
    <row r="310" spans="1:48" ht="30" customHeight="1" x14ac:dyDescent="0.3">
      <c r="A310" s="31"/>
      <c r="B310" s="31"/>
      <c r="C310" s="31"/>
      <c r="D310" s="31"/>
      <c r="E310" s="32"/>
      <c r="F310" s="32"/>
      <c r="G310" s="32"/>
      <c r="H310" s="32"/>
      <c r="I310" s="32"/>
      <c r="J310" s="32"/>
      <c r="K310" s="32"/>
      <c r="L310" s="32"/>
      <c r="M310" s="31"/>
      <c r="Q310" s="7" t="s">
        <v>132</v>
      </c>
    </row>
    <row r="311" spans="1:48" ht="30" customHeight="1" x14ac:dyDescent="0.3">
      <c r="A311" s="31"/>
      <c r="B311" s="31"/>
      <c r="C311" s="31"/>
      <c r="D311" s="31"/>
      <c r="E311" s="32"/>
      <c r="F311" s="32"/>
      <c r="G311" s="32"/>
      <c r="H311" s="32"/>
      <c r="I311" s="32"/>
      <c r="J311" s="32"/>
      <c r="K311" s="32"/>
      <c r="L311" s="32"/>
      <c r="M311" s="31"/>
      <c r="Q311" s="7" t="s">
        <v>132</v>
      </c>
    </row>
    <row r="312" spans="1:48" ht="30" customHeight="1" x14ac:dyDescent="0.3">
      <c r="A312" s="31"/>
      <c r="B312" s="31"/>
      <c r="C312" s="31"/>
      <c r="D312" s="31"/>
      <c r="E312" s="32"/>
      <c r="F312" s="32"/>
      <c r="G312" s="32"/>
      <c r="H312" s="32"/>
      <c r="I312" s="32"/>
      <c r="J312" s="32"/>
      <c r="K312" s="32"/>
      <c r="L312" s="32"/>
      <c r="M312" s="31"/>
      <c r="Q312" s="7" t="s">
        <v>132</v>
      </c>
    </row>
    <row r="313" spans="1:48" ht="30" customHeight="1" x14ac:dyDescent="0.3">
      <c r="A313" s="31"/>
      <c r="B313" s="31"/>
      <c r="C313" s="31"/>
      <c r="D313" s="31"/>
      <c r="E313" s="32"/>
      <c r="F313" s="32"/>
      <c r="G313" s="32"/>
      <c r="H313" s="32"/>
      <c r="I313" s="32"/>
      <c r="J313" s="32"/>
      <c r="K313" s="32"/>
      <c r="L313" s="32"/>
      <c r="M313" s="31"/>
      <c r="Q313" s="7" t="s">
        <v>132</v>
      </c>
    </row>
    <row r="314" spans="1:48" ht="30" customHeight="1" x14ac:dyDescent="0.3">
      <c r="A314" s="43" t="s">
        <v>149</v>
      </c>
      <c r="B314" s="31"/>
      <c r="C314" s="31"/>
      <c r="D314" s="31"/>
      <c r="E314" s="32"/>
      <c r="F314" s="32">
        <f>SUMIF(Q293:Q313,"010112",F293:F313)</f>
        <v>669620</v>
      </c>
      <c r="G314" s="32"/>
      <c r="H314" s="32">
        <f>SUMIF(Q293:Q313,"010112",H293:H313)</f>
        <v>3837000</v>
      </c>
      <c r="I314" s="32"/>
      <c r="J314" s="32">
        <f>SUMIF(Q293:Q313,"010112",J293:J313)</f>
        <v>0</v>
      </c>
      <c r="K314" s="32"/>
      <c r="L314" s="32">
        <f>SUMIF(Q293:Q313,"010112",L293:L313)</f>
        <v>4506620</v>
      </c>
      <c r="M314" s="31"/>
      <c r="N314" t="s">
        <v>212</v>
      </c>
    </row>
    <row r="315" spans="1:48" ht="30" customHeight="1" x14ac:dyDescent="0.3">
      <c r="A315" s="43" t="s">
        <v>133</v>
      </c>
      <c r="B315" s="43" t="s">
        <v>11</v>
      </c>
      <c r="C315" s="31"/>
      <c r="D315" s="31"/>
      <c r="E315" s="32"/>
      <c r="F315" s="32"/>
      <c r="G315" s="32"/>
      <c r="H315" s="32"/>
      <c r="I315" s="32"/>
      <c r="J315" s="32"/>
      <c r="K315" s="32"/>
      <c r="L315" s="32"/>
      <c r="M315" s="31"/>
      <c r="N315" s="44"/>
      <c r="O315" s="44"/>
      <c r="P315" s="44"/>
      <c r="Q315" s="45" t="s">
        <v>134</v>
      </c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</row>
    <row r="316" spans="1:48" ht="30" customHeight="1" x14ac:dyDescent="0.3">
      <c r="A316" s="43" t="s">
        <v>590</v>
      </c>
      <c r="B316" s="43" t="s">
        <v>591</v>
      </c>
      <c r="C316" s="43" t="s">
        <v>204</v>
      </c>
      <c r="D316" s="31">
        <v>125</v>
      </c>
      <c r="E316" s="32">
        <f>TRUNC([1]일위대가목록!E76,0)</f>
        <v>9943</v>
      </c>
      <c r="F316" s="32">
        <f t="shared" ref="F316:F326" si="36">TRUNC(E316*D316, 0)</f>
        <v>1242875</v>
      </c>
      <c r="G316" s="32">
        <f>TRUNC([1]일위대가목록!F76,0)</f>
        <v>17262</v>
      </c>
      <c r="H316" s="32">
        <f t="shared" ref="H316:H326" si="37">TRUNC(G316*D316, 0)</f>
        <v>2157750</v>
      </c>
      <c r="I316" s="32">
        <f>TRUNC([1]일위대가목록!G76,0)</f>
        <v>0</v>
      </c>
      <c r="J316" s="32">
        <f t="shared" ref="J316:J326" si="38">TRUNC(I316*D316, 0)</f>
        <v>0</v>
      </c>
      <c r="K316" s="32">
        <f t="shared" ref="K316:L326" si="39">TRUNC(E316+G316+I316, 0)</f>
        <v>27205</v>
      </c>
      <c r="L316" s="32">
        <f t="shared" si="39"/>
        <v>3400625</v>
      </c>
      <c r="M316" s="43" t="s">
        <v>11</v>
      </c>
      <c r="N316" s="45" t="s">
        <v>592</v>
      </c>
      <c r="O316" s="45" t="s">
        <v>11</v>
      </c>
      <c r="P316" s="45" t="s">
        <v>11</v>
      </c>
      <c r="Q316" s="45" t="s">
        <v>134</v>
      </c>
      <c r="R316" s="45" t="s">
        <v>186</v>
      </c>
      <c r="S316" s="45" t="s">
        <v>187</v>
      </c>
      <c r="T316" s="45" t="s">
        <v>187</v>
      </c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5" t="s">
        <v>11</v>
      </c>
      <c r="AS316" s="45" t="s">
        <v>11</v>
      </c>
      <c r="AT316" s="44"/>
      <c r="AU316" s="45" t="s">
        <v>593</v>
      </c>
      <c r="AV316" s="44">
        <v>94</v>
      </c>
    </row>
    <row r="317" spans="1:48" ht="30" customHeight="1" x14ac:dyDescent="0.3">
      <c r="A317" s="43" t="s">
        <v>594</v>
      </c>
      <c r="B317" s="43" t="s">
        <v>595</v>
      </c>
      <c r="C317" s="43" t="s">
        <v>204</v>
      </c>
      <c r="D317" s="31">
        <v>49</v>
      </c>
      <c r="E317" s="32">
        <f>TRUNC([1]일위대가목록!E77,0)</f>
        <v>20843</v>
      </c>
      <c r="F317" s="32">
        <f t="shared" si="36"/>
        <v>1021307</v>
      </c>
      <c r="G317" s="32">
        <f>TRUNC([1]일위대가목록!F77,0)</f>
        <v>6904</v>
      </c>
      <c r="H317" s="32">
        <f t="shared" si="37"/>
        <v>338296</v>
      </c>
      <c r="I317" s="32">
        <f>TRUNC([1]일위대가목록!G77,0)</f>
        <v>207</v>
      </c>
      <c r="J317" s="32">
        <f t="shared" si="38"/>
        <v>10143</v>
      </c>
      <c r="K317" s="32">
        <f t="shared" si="39"/>
        <v>27954</v>
      </c>
      <c r="L317" s="32">
        <f t="shared" si="39"/>
        <v>1369746</v>
      </c>
      <c r="M317" s="43" t="s">
        <v>11</v>
      </c>
      <c r="N317" s="45" t="s">
        <v>596</v>
      </c>
      <c r="O317" s="45" t="s">
        <v>11</v>
      </c>
      <c r="P317" s="45" t="s">
        <v>11</v>
      </c>
      <c r="Q317" s="45" t="s">
        <v>134</v>
      </c>
      <c r="R317" s="45" t="s">
        <v>186</v>
      </c>
      <c r="S317" s="45" t="s">
        <v>187</v>
      </c>
      <c r="T317" s="45" t="s">
        <v>187</v>
      </c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5" t="s">
        <v>11</v>
      </c>
      <c r="AS317" s="45" t="s">
        <v>11</v>
      </c>
      <c r="AT317" s="44"/>
      <c r="AU317" s="45" t="s">
        <v>597</v>
      </c>
      <c r="AV317" s="44">
        <v>158</v>
      </c>
    </row>
    <row r="318" spans="1:48" ht="30" customHeight="1" x14ac:dyDescent="0.3">
      <c r="A318" s="43" t="s">
        <v>598</v>
      </c>
      <c r="B318" s="43" t="s">
        <v>599</v>
      </c>
      <c r="C318" s="43" t="s">
        <v>204</v>
      </c>
      <c r="D318" s="31">
        <v>7</v>
      </c>
      <c r="E318" s="32">
        <f>TRUNC([1]일위대가목록!E78,0)</f>
        <v>5501</v>
      </c>
      <c r="F318" s="32">
        <f t="shared" si="36"/>
        <v>38507</v>
      </c>
      <c r="G318" s="32">
        <f>TRUNC([1]일위대가목록!F78,0)</f>
        <v>7588</v>
      </c>
      <c r="H318" s="32">
        <f t="shared" si="37"/>
        <v>53116</v>
      </c>
      <c r="I318" s="32">
        <f>TRUNC([1]일위대가목록!G78,0)</f>
        <v>0</v>
      </c>
      <c r="J318" s="32">
        <f t="shared" si="38"/>
        <v>0</v>
      </c>
      <c r="K318" s="32">
        <f t="shared" si="39"/>
        <v>13089</v>
      </c>
      <c r="L318" s="32">
        <f t="shared" si="39"/>
        <v>91623</v>
      </c>
      <c r="M318" s="43" t="s">
        <v>11</v>
      </c>
      <c r="N318" s="45" t="s">
        <v>600</v>
      </c>
      <c r="O318" s="45" t="s">
        <v>11</v>
      </c>
      <c r="P318" s="45" t="s">
        <v>11</v>
      </c>
      <c r="Q318" s="45" t="s">
        <v>134</v>
      </c>
      <c r="R318" s="45" t="s">
        <v>186</v>
      </c>
      <c r="S318" s="45" t="s">
        <v>187</v>
      </c>
      <c r="T318" s="45" t="s">
        <v>187</v>
      </c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5" t="s">
        <v>11</v>
      </c>
      <c r="AS318" s="45" t="s">
        <v>11</v>
      </c>
      <c r="AT318" s="44"/>
      <c r="AU318" s="45" t="s">
        <v>601</v>
      </c>
      <c r="AV318" s="44">
        <v>96</v>
      </c>
    </row>
    <row r="319" spans="1:48" ht="30" customHeight="1" x14ac:dyDescent="0.3">
      <c r="A319" s="43" t="s">
        <v>602</v>
      </c>
      <c r="B319" s="43" t="s">
        <v>599</v>
      </c>
      <c r="C319" s="43" t="s">
        <v>204</v>
      </c>
      <c r="D319" s="31">
        <v>196</v>
      </c>
      <c r="E319" s="32">
        <f>TRUNC([1]일위대가목록!E79,0)</f>
        <v>5597</v>
      </c>
      <c r="F319" s="32">
        <f t="shared" si="36"/>
        <v>1097012</v>
      </c>
      <c r="G319" s="32">
        <f>TRUNC([1]일위대가목록!F79,0)</f>
        <v>6726</v>
      </c>
      <c r="H319" s="32">
        <f t="shared" si="37"/>
        <v>1318296</v>
      </c>
      <c r="I319" s="32">
        <f>TRUNC([1]일위대가목록!G79,0)</f>
        <v>0</v>
      </c>
      <c r="J319" s="32">
        <f t="shared" si="38"/>
        <v>0</v>
      </c>
      <c r="K319" s="32">
        <f t="shared" si="39"/>
        <v>12323</v>
      </c>
      <c r="L319" s="32">
        <f t="shared" si="39"/>
        <v>2415308</v>
      </c>
      <c r="M319" s="43" t="s">
        <v>11</v>
      </c>
      <c r="N319" s="45" t="s">
        <v>603</v>
      </c>
      <c r="O319" s="45" t="s">
        <v>11</v>
      </c>
      <c r="P319" s="45" t="s">
        <v>11</v>
      </c>
      <c r="Q319" s="45" t="s">
        <v>134</v>
      </c>
      <c r="R319" s="45" t="s">
        <v>186</v>
      </c>
      <c r="S319" s="45" t="s">
        <v>187</v>
      </c>
      <c r="T319" s="45" t="s">
        <v>187</v>
      </c>
      <c r="U319" s="44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5" t="s">
        <v>11</v>
      </c>
      <c r="AS319" s="45" t="s">
        <v>11</v>
      </c>
      <c r="AT319" s="44"/>
      <c r="AU319" s="45" t="s">
        <v>604</v>
      </c>
      <c r="AV319" s="44">
        <v>97</v>
      </c>
    </row>
    <row r="320" spans="1:48" ht="30" customHeight="1" x14ac:dyDescent="0.3">
      <c r="A320" s="43" t="s">
        <v>598</v>
      </c>
      <c r="B320" s="43" t="s">
        <v>605</v>
      </c>
      <c r="C320" s="43" t="s">
        <v>204</v>
      </c>
      <c r="D320" s="31">
        <v>58</v>
      </c>
      <c r="E320" s="32">
        <f>TRUNC([1]일위대가목록!E80,0)</f>
        <v>5501</v>
      </c>
      <c r="F320" s="32">
        <f t="shared" si="36"/>
        <v>319058</v>
      </c>
      <c r="G320" s="32">
        <f>TRUNC([1]일위대가목록!F80,0)</f>
        <v>9715</v>
      </c>
      <c r="H320" s="32">
        <f t="shared" si="37"/>
        <v>563470</v>
      </c>
      <c r="I320" s="32">
        <f>TRUNC([1]일위대가목록!G80,0)</f>
        <v>0</v>
      </c>
      <c r="J320" s="32">
        <f t="shared" si="38"/>
        <v>0</v>
      </c>
      <c r="K320" s="32">
        <f t="shared" si="39"/>
        <v>15216</v>
      </c>
      <c r="L320" s="32">
        <f t="shared" si="39"/>
        <v>882528</v>
      </c>
      <c r="M320" s="43" t="s">
        <v>11</v>
      </c>
      <c r="N320" s="45" t="s">
        <v>606</v>
      </c>
      <c r="O320" s="45" t="s">
        <v>11</v>
      </c>
      <c r="P320" s="45" t="s">
        <v>11</v>
      </c>
      <c r="Q320" s="45" t="s">
        <v>134</v>
      </c>
      <c r="R320" s="45" t="s">
        <v>186</v>
      </c>
      <c r="S320" s="45" t="s">
        <v>187</v>
      </c>
      <c r="T320" s="45" t="s">
        <v>187</v>
      </c>
      <c r="U320" s="44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5" t="s">
        <v>11</v>
      </c>
      <c r="AS320" s="45" t="s">
        <v>11</v>
      </c>
      <c r="AT320" s="44"/>
      <c r="AU320" s="45" t="s">
        <v>607</v>
      </c>
      <c r="AV320" s="44">
        <v>98</v>
      </c>
    </row>
    <row r="321" spans="1:48" ht="30" customHeight="1" x14ac:dyDescent="0.3">
      <c r="A321" s="43" t="s">
        <v>608</v>
      </c>
      <c r="B321" s="43" t="s">
        <v>609</v>
      </c>
      <c r="C321" s="43" t="s">
        <v>204</v>
      </c>
      <c r="D321" s="31">
        <v>13</v>
      </c>
      <c r="E321" s="32">
        <f>TRUNC([1]일위대가목록!E81,0)</f>
        <v>17609</v>
      </c>
      <c r="F321" s="32">
        <f t="shared" si="36"/>
        <v>228917</v>
      </c>
      <c r="G321" s="32">
        <f>TRUNC([1]일위대가목록!F81,0)</f>
        <v>19765</v>
      </c>
      <c r="H321" s="32">
        <f t="shared" si="37"/>
        <v>256945</v>
      </c>
      <c r="I321" s="32">
        <f>TRUNC([1]일위대가목록!G81,0)</f>
        <v>0</v>
      </c>
      <c r="J321" s="32">
        <f t="shared" si="38"/>
        <v>0</v>
      </c>
      <c r="K321" s="32">
        <f t="shared" si="39"/>
        <v>37374</v>
      </c>
      <c r="L321" s="32">
        <f t="shared" si="39"/>
        <v>485862</v>
      </c>
      <c r="M321" s="43" t="s">
        <v>11</v>
      </c>
      <c r="N321" s="45" t="s">
        <v>610</v>
      </c>
      <c r="O321" s="45" t="s">
        <v>11</v>
      </c>
      <c r="P321" s="45" t="s">
        <v>11</v>
      </c>
      <c r="Q321" s="45" t="s">
        <v>134</v>
      </c>
      <c r="R321" s="45" t="s">
        <v>186</v>
      </c>
      <c r="S321" s="45" t="s">
        <v>187</v>
      </c>
      <c r="T321" s="45" t="s">
        <v>187</v>
      </c>
      <c r="U321" s="44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5" t="s">
        <v>11</v>
      </c>
      <c r="AS321" s="45" t="s">
        <v>11</v>
      </c>
      <c r="AT321" s="44"/>
      <c r="AU321" s="45" t="s">
        <v>611</v>
      </c>
      <c r="AV321" s="44">
        <v>99</v>
      </c>
    </row>
    <row r="322" spans="1:48" ht="30" customHeight="1" x14ac:dyDescent="0.3">
      <c r="A322" s="43" t="s">
        <v>612</v>
      </c>
      <c r="B322" s="43" t="s">
        <v>613</v>
      </c>
      <c r="C322" s="43" t="s">
        <v>204</v>
      </c>
      <c r="D322" s="31">
        <v>10</v>
      </c>
      <c r="E322" s="32">
        <f>TRUNC([1]일위대가목록!E82,0)</f>
        <v>26854</v>
      </c>
      <c r="F322" s="32">
        <f t="shared" si="36"/>
        <v>268540</v>
      </c>
      <c r="G322" s="32">
        <f>TRUNC([1]일위대가목록!F82,0)</f>
        <v>24869</v>
      </c>
      <c r="H322" s="32">
        <f t="shared" si="37"/>
        <v>248690</v>
      </c>
      <c r="I322" s="32">
        <f>TRUNC([1]일위대가목록!G82,0)</f>
        <v>151</v>
      </c>
      <c r="J322" s="32">
        <f t="shared" si="38"/>
        <v>1510</v>
      </c>
      <c r="K322" s="32">
        <f t="shared" si="39"/>
        <v>51874</v>
      </c>
      <c r="L322" s="32">
        <f t="shared" si="39"/>
        <v>518740</v>
      </c>
      <c r="M322" s="43" t="s">
        <v>11</v>
      </c>
      <c r="N322" s="45" t="s">
        <v>614</v>
      </c>
      <c r="O322" s="45" t="s">
        <v>11</v>
      </c>
      <c r="P322" s="45" t="s">
        <v>11</v>
      </c>
      <c r="Q322" s="45" t="s">
        <v>134</v>
      </c>
      <c r="R322" s="45" t="s">
        <v>186</v>
      </c>
      <c r="S322" s="45" t="s">
        <v>187</v>
      </c>
      <c r="T322" s="45" t="s">
        <v>187</v>
      </c>
      <c r="U322" s="44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5" t="s">
        <v>11</v>
      </c>
      <c r="AS322" s="45" t="s">
        <v>11</v>
      </c>
      <c r="AT322" s="44"/>
      <c r="AU322" s="45" t="s">
        <v>615</v>
      </c>
      <c r="AV322" s="44">
        <v>100</v>
      </c>
    </row>
    <row r="323" spans="1:48" ht="30" customHeight="1" x14ac:dyDescent="0.3">
      <c r="A323" s="43" t="s">
        <v>616</v>
      </c>
      <c r="B323" s="43" t="s">
        <v>617</v>
      </c>
      <c r="C323" s="43" t="s">
        <v>204</v>
      </c>
      <c r="D323" s="31">
        <v>22</v>
      </c>
      <c r="E323" s="32">
        <f>TRUNC([1]일위대가목록!E83,0)</f>
        <v>47254</v>
      </c>
      <c r="F323" s="32">
        <f t="shared" si="36"/>
        <v>1039588</v>
      </c>
      <c r="G323" s="32">
        <f>TRUNC([1]일위대가목록!F83,0)</f>
        <v>46964</v>
      </c>
      <c r="H323" s="32">
        <f t="shared" si="37"/>
        <v>1033208</v>
      </c>
      <c r="I323" s="32">
        <f>TRUNC([1]일위대가목록!G83,0)</f>
        <v>302</v>
      </c>
      <c r="J323" s="32">
        <f t="shared" si="38"/>
        <v>6644</v>
      </c>
      <c r="K323" s="32">
        <f t="shared" si="39"/>
        <v>94520</v>
      </c>
      <c r="L323" s="32">
        <f t="shared" si="39"/>
        <v>2079440</v>
      </c>
      <c r="M323" s="43" t="s">
        <v>11</v>
      </c>
      <c r="N323" s="45" t="s">
        <v>618</v>
      </c>
      <c r="O323" s="45" t="s">
        <v>11</v>
      </c>
      <c r="P323" s="45" t="s">
        <v>11</v>
      </c>
      <c r="Q323" s="45" t="s">
        <v>134</v>
      </c>
      <c r="R323" s="45" t="s">
        <v>186</v>
      </c>
      <c r="S323" s="45" t="s">
        <v>187</v>
      </c>
      <c r="T323" s="45" t="s">
        <v>187</v>
      </c>
      <c r="U323" s="44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5" t="s">
        <v>11</v>
      </c>
      <c r="AS323" s="45" t="s">
        <v>11</v>
      </c>
      <c r="AT323" s="44"/>
      <c r="AU323" s="45" t="s">
        <v>619</v>
      </c>
      <c r="AV323" s="44">
        <v>101</v>
      </c>
    </row>
    <row r="324" spans="1:48" ht="30" customHeight="1" x14ac:dyDescent="0.3">
      <c r="A324" s="43" t="s">
        <v>620</v>
      </c>
      <c r="B324" s="43" t="s">
        <v>621</v>
      </c>
      <c r="C324" s="43" t="s">
        <v>204</v>
      </c>
      <c r="D324" s="31">
        <v>64</v>
      </c>
      <c r="E324" s="32">
        <f>TRUNC([1]일위대가목록!E84,0)</f>
        <v>26854</v>
      </c>
      <c r="F324" s="32">
        <f t="shared" si="36"/>
        <v>1718656</v>
      </c>
      <c r="G324" s="32">
        <f>TRUNC([1]일위대가목록!F84,0)</f>
        <v>24869</v>
      </c>
      <c r="H324" s="32">
        <f t="shared" si="37"/>
        <v>1591616</v>
      </c>
      <c r="I324" s="32">
        <f>TRUNC([1]일위대가목록!G84,0)</f>
        <v>151</v>
      </c>
      <c r="J324" s="32">
        <f t="shared" si="38"/>
        <v>9664</v>
      </c>
      <c r="K324" s="32">
        <f t="shared" si="39"/>
        <v>51874</v>
      </c>
      <c r="L324" s="32">
        <f t="shared" si="39"/>
        <v>3319936</v>
      </c>
      <c r="M324" s="43" t="s">
        <v>11</v>
      </c>
      <c r="N324" s="45" t="s">
        <v>622</v>
      </c>
      <c r="O324" s="45" t="s">
        <v>11</v>
      </c>
      <c r="P324" s="45" t="s">
        <v>11</v>
      </c>
      <c r="Q324" s="45" t="s">
        <v>134</v>
      </c>
      <c r="R324" s="45" t="s">
        <v>186</v>
      </c>
      <c r="S324" s="45" t="s">
        <v>187</v>
      </c>
      <c r="T324" s="45" t="s">
        <v>187</v>
      </c>
      <c r="U324" s="44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5" t="s">
        <v>11</v>
      </c>
      <c r="AS324" s="45" t="s">
        <v>11</v>
      </c>
      <c r="AT324" s="44"/>
      <c r="AU324" s="45" t="s">
        <v>623</v>
      </c>
      <c r="AV324" s="44">
        <v>102</v>
      </c>
    </row>
    <row r="325" spans="1:48" ht="30" customHeight="1" x14ac:dyDescent="0.3">
      <c r="A325" s="43" t="s">
        <v>624</v>
      </c>
      <c r="B325" s="43" t="s">
        <v>625</v>
      </c>
      <c r="C325" s="43" t="s">
        <v>204</v>
      </c>
      <c r="D325" s="31">
        <v>65</v>
      </c>
      <c r="E325" s="32">
        <f>TRUNC([1]일위대가목록!E85,0)</f>
        <v>50889</v>
      </c>
      <c r="F325" s="32">
        <f t="shared" si="36"/>
        <v>3307785</v>
      </c>
      <c r="G325" s="32">
        <f>TRUNC([1]일위대가목록!F85,0)</f>
        <v>32464</v>
      </c>
      <c r="H325" s="32">
        <f t="shared" si="37"/>
        <v>2110160</v>
      </c>
      <c r="I325" s="32">
        <f>TRUNC([1]일위대가목록!G85,0)</f>
        <v>151</v>
      </c>
      <c r="J325" s="32">
        <f t="shared" si="38"/>
        <v>9815</v>
      </c>
      <c r="K325" s="32">
        <f t="shared" si="39"/>
        <v>83504</v>
      </c>
      <c r="L325" s="32">
        <f t="shared" si="39"/>
        <v>5427760</v>
      </c>
      <c r="M325" s="43" t="s">
        <v>11</v>
      </c>
      <c r="N325" s="45" t="s">
        <v>626</v>
      </c>
      <c r="O325" s="45" t="s">
        <v>11</v>
      </c>
      <c r="P325" s="45" t="s">
        <v>11</v>
      </c>
      <c r="Q325" s="45" t="s">
        <v>134</v>
      </c>
      <c r="R325" s="45" t="s">
        <v>186</v>
      </c>
      <c r="S325" s="45" t="s">
        <v>187</v>
      </c>
      <c r="T325" s="45" t="s">
        <v>187</v>
      </c>
      <c r="U325" s="44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5" t="s">
        <v>11</v>
      </c>
      <c r="AS325" s="45" t="s">
        <v>11</v>
      </c>
      <c r="AT325" s="44"/>
      <c r="AU325" s="45" t="s">
        <v>627</v>
      </c>
      <c r="AV325" s="44">
        <v>103</v>
      </c>
    </row>
    <row r="326" spans="1:48" ht="30" customHeight="1" x14ac:dyDescent="0.3">
      <c r="A326" s="43" t="s">
        <v>628</v>
      </c>
      <c r="B326" s="43" t="s">
        <v>629</v>
      </c>
      <c r="C326" s="43" t="s">
        <v>204</v>
      </c>
      <c r="D326" s="31">
        <v>222</v>
      </c>
      <c r="E326" s="32">
        <f>TRUNC([1]일위대가목록!E86,0)</f>
        <v>76078</v>
      </c>
      <c r="F326" s="32">
        <f t="shared" si="36"/>
        <v>16889316</v>
      </c>
      <c r="G326" s="32">
        <f>TRUNC([1]일위대가목록!F86,0)</f>
        <v>17985</v>
      </c>
      <c r="H326" s="32">
        <f t="shared" si="37"/>
        <v>3992670</v>
      </c>
      <c r="I326" s="32">
        <f>TRUNC([1]일위대가목록!G86,0)</f>
        <v>5604</v>
      </c>
      <c r="J326" s="32">
        <f t="shared" si="38"/>
        <v>1244088</v>
      </c>
      <c r="K326" s="32">
        <f t="shared" si="39"/>
        <v>99667</v>
      </c>
      <c r="L326" s="32">
        <f t="shared" si="39"/>
        <v>22126074</v>
      </c>
      <c r="M326" s="43" t="s">
        <v>11</v>
      </c>
      <c r="N326" s="45" t="s">
        <v>630</v>
      </c>
      <c r="O326" s="45" t="s">
        <v>11</v>
      </c>
      <c r="P326" s="45" t="s">
        <v>11</v>
      </c>
      <c r="Q326" s="45" t="s">
        <v>134</v>
      </c>
      <c r="R326" s="45" t="s">
        <v>186</v>
      </c>
      <c r="S326" s="45" t="s">
        <v>187</v>
      </c>
      <c r="T326" s="45" t="s">
        <v>187</v>
      </c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5" t="s">
        <v>11</v>
      </c>
      <c r="AS326" s="45" t="s">
        <v>11</v>
      </c>
      <c r="AT326" s="44"/>
      <c r="AU326" s="45" t="s">
        <v>631</v>
      </c>
      <c r="AV326" s="44">
        <v>159</v>
      </c>
    </row>
    <row r="327" spans="1:48" ht="30" customHeight="1" x14ac:dyDescent="0.3">
      <c r="A327" s="31"/>
      <c r="B327" s="31"/>
      <c r="C327" s="31"/>
      <c r="D327" s="31"/>
      <c r="E327" s="32"/>
      <c r="F327" s="32"/>
      <c r="G327" s="32"/>
      <c r="H327" s="32"/>
      <c r="I327" s="32"/>
      <c r="J327" s="32"/>
      <c r="K327" s="32"/>
      <c r="L327" s="32"/>
      <c r="M327" s="31"/>
      <c r="Q327" s="7" t="s">
        <v>134</v>
      </c>
    </row>
    <row r="328" spans="1:48" ht="30" customHeight="1" x14ac:dyDescent="0.3">
      <c r="A328" s="31"/>
      <c r="B328" s="31"/>
      <c r="C328" s="31"/>
      <c r="D328" s="31"/>
      <c r="E328" s="32"/>
      <c r="F328" s="32"/>
      <c r="G328" s="32"/>
      <c r="H328" s="32"/>
      <c r="I328" s="32"/>
      <c r="J328" s="32"/>
      <c r="K328" s="32"/>
      <c r="L328" s="32"/>
      <c r="M328" s="31"/>
      <c r="Q328" s="7" t="s">
        <v>134</v>
      </c>
    </row>
    <row r="329" spans="1:48" ht="30" customHeight="1" x14ac:dyDescent="0.3">
      <c r="A329" s="31"/>
      <c r="B329" s="31"/>
      <c r="C329" s="31"/>
      <c r="D329" s="31"/>
      <c r="E329" s="32"/>
      <c r="F329" s="32"/>
      <c r="G329" s="32"/>
      <c r="H329" s="32"/>
      <c r="I329" s="32"/>
      <c r="J329" s="32"/>
      <c r="K329" s="32"/>
      <c r="L329" s="32"/>
      <c r="M329" s="31"/>
      <c r="Q329" s="7" t="s">
        <v>134</v>
      </c>
    </row>
    <row r="330" spans="1:48" ht="30" customHeight="1" x14ac:dyDescent="0.3">
      <c r="A330" s="31"/>
      <c r="B330" s="31"/>
      <c r="C330" s="31"/>
      <c r="D330" s="31"/>
      <c r="E330" s="32"/>
      <c r="F330" s="32"/>
      <c r="G330" s="32"/>
      <c r="H330" s="32"/>
      <c r="I330" s="32"/>
      <c r="J330" s="32"/>
      <c r="K330" s="32"/>
      <c r="L330" s="32"/>
      <c r="M330" s="31"/>
      <c r="Q330" s="7" t="s">
        <v>134</v>
      </c>
    </row>
    <row r="331" spans="1:48" ht="30" customHeight="1" x14ac:dyDescent="0.3">
      <c r="A331" s="31"/>
      <c r="B331" s="31"/>
      <c r="C331" s="31"/>
      <c r="D331" s="31"/>
      <c r="E331" s="32"/>
      <c r="F331" s="32"/>
      <c r="G331" s="32"/>
      <c r="H331" s="32"/>
      <c r="I331" s="32"/>
      <c r="J331" s="32"/>
      <c r="K331" s="32"/>
      <c r="L331" s="32"/>
      <c r="M331" s="31"/>
      <c r="Q331" s="7" t="s">
        <v>134</v>
      </c>
    </row>
    <row r="332" spans="1:48" ht="30" customHeight="1" x14ac:dyDescent="0.3">
      <c r="A332" s="31"/>
      <c r="B332" s="31"/>
      <c r="C332" s="31"/>
      <c r="D332" s="31"/>
      <c r="E332" s="32"/>
      <c r="F332" s="32"/>
      <c r="G332" s="32"/>
      <c r="H332" s="32"/>
      <c r="I332" s="32"/>
      <c r="J332" s="32"/>
      <c r="K332" s="32"/>
      <c r="L332" s="32"/>
      <c r="M332" s="31"/>
      <c r="Q332" s="7" t="s">
        <v>134</v>
      </c>
    </row>
    <row r="333" spans="1:48" ht="30" customHeight="1" x14ac:dyDescent="0.3">
      <c r="A333" s="31"/>
      <c r="B333" s="31"/>
      <c r="C333" s="31"/>
      <c r="D333" s="31"/>
      <c r="E333" s="32"/>
      <c r="F333" s="32"/>
      <c r="G333" s="32"/>
      <c r="H333" s="32"/>
      <c r="I333" s="32"/>
      <c r="J333" s="32"/>
      <c r="K333" s="32"/>
      <c r="L333" s="32"/>
      <c r="M333" s="31"/>
      <c r="Q333" s="7" t="s">
        <v>134</v>
      </c>
    </row>
    <row r="334" spans="1:48" ht="30" customHeight="1" x14ac:dyDescent="0.3">
      <c r="A334" s="31"/>
      <c r="B334" s="31"/>
      <c r="C334" s="31"/>
      <c r="D334" s="31"/>
      <c r="E334" s="32"/>
      <c r="F334" s="32"/>
      <c r="G334" s="32"/>
      <c r="H334" s="32"/>
      <c r="I334" s="32"/>
      <c r="J334" s="32"/>
      <c r="K334" s="32"/>
      <c r="L334" s="32"/>
      <c r="M334" s="31"/>
      <c r="Q334" s="7" t="s">
        <v>134</v>
      </c>
    </row>
    <row r="335" spans="1:48" ht="30" customHeight="1" x14ac:dyDescent="0.3">
      <c r="A335" s="31"/>
      <c r="B335" s="31"/>
      <c r="C335" s="31"/>
      <c r="D335" s="31"/>
      <c r="E335" s="32"/>
      <c r="F335" s="32"/>
      <c r="G335" s="32"/>
      <c r="H335" s="32"/>
      <c r="I335" s="32"/>
      <c r="J335" s="32"/>
      <c r="K335" s="32"/>
      <c r="L335" s="32"/>
      <c r="M335" s="31"/>
      <c r="Q335" s="7" t="s">
        <v>134</v>
      </c>
    </row>
    <row r="336" spans="1:48" ht="30" customHeight="1" x14ac:dyDescent="0.3">
      <c r="A336" s="31"/>
      <c r="B336" s="31"/>
      <c r="C336" s="31"/>
      <c r="D336" s="31"/>
      <c r="E336" s="32"/>
      <c r="F336" s="32"/>
      <c r="G336" s="32"/>
      <c r="H336" s="32"/>
      <c r="I336" s="32"/>
      <c r="J336" s="32"/>
      <c r="K336" s="32"/>
      <c r="L336" s="32"/>
      <c r="M336" s="31"/>
      <c r="Q336" s="7" t="s">
        <v>134</v>
      </c>
    </row>
    <row r="337" spans="1:48" ht="30" customHeight="1" x14ac:dyDescent="0.3">
      <c r="A337" s="31"/>
      <c r="B337" s="31"/>
      <c r="C337" s="31"/>
      <c r="D337" s="31"/>
      <c r="E337" s="32"/>
      <c r="F337" s="32"/>
      <c r="G337" s="32"/>
      <c r="H337" s="32"/>
      <c r="I337" s="32"/>
      <c r="J337" s="32"/>
      <c r="K337" s="32"/>
      <c r="L337" s="32"/>
      <c r="M337" s="31"/>
      <c r="Q337" s="7" t="s">
        <v>134</v>
      </c>
    </row>
    <row r="338" spans="1:48" ht="30" customHeight="1" x14ac:dyDescent="0.3">
      <c r="A338" s="43" t="s">
        <v>149</v>
      </c>
      <c r="B338" s="31"/>
      <c r="C338" s="31"/>
      <c r="D338" s="31"/>
      <c r="E338" s="32"/>
      <c r="F338" s="32">
        <f>SUMIF(Q316:Q337,"010113",F316:F337)</f>
        <v>27171561</v>
      </c>
      <c r="G338" s="32"/>
      <c r="H338" s="32">
        <f>SUMIF(Q316:Q337,"010113",H316:H337)</f>
        <v>13664217</v>
      </c>
      <c r="I338" s="32"/>
      <c r="J338" s="32">
        <f>SUMIF(Q316:Q337,"010113",J316:J337)</f>
        <v>1281864</v>
      </c>
      <c r="K338" s="32"/>
      <c r="L338" s="32">
        <f>SUMIF(Q316:Q337,"010113",L316:L337)</f>
        <v>42117642</v>
      </c>
      <c r="M338" s="31"/>
      <c r="N338" t="s">
        <v>212</v>
      </c>
    </row>
    <row r="339" spans="1:48" ht="30" customHeight="1" x14ac:dyDescent="0.3">
      <c r="A339" s="43" t="s">
        <v>135</v>
      </c>
      <c r="B339" s="43" t="s">
        <v>11</v>
      </c>
      <c r="C339" s="31"/>
      <c r="D339" s="31"/>
      <c r="E339" s="32"/>
      <c r="F339" s="32"/>
      <c r="G339" s="32"/>
      <c r="H339" s="32"/>
      <c r="I339" s="32"/>
      <c r="J339" s="32"/>
      <c r="K339" s="32"/>
      <c r="L339" s="32"/>
      <c r="M339" s="31"/>
      <c r="N339" s="44"/>
      <c r="O339" s="44"/>
      <c r="P339" s="44"/>
      <c r="Q339" s="45" t="s">
        <v>136</v>
      </c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</row>
    <row r="340" spans="1:48" ht="30" customHeight="1" x14ac:dyDescent="0.3">
      <c r="A340" s="43" t="s">
        <v>632</v>
      </c>
      <c r="B340" s="43" t="s">
        <v>633</v>
      </c>
      <c r="C340" s="43" t="s">
        <v>509</v>
      </c>
      <c r="D340" s="31">
        <v>7</v>
      </c>
      <c r="E340" s="32">
        <f>TRUNC([1]단가대비표!O188,0)</f>
        <v>180010</v>
      </c>
      <c r="F340" s="32">
        <f t="shared" ref="F340:F361" si="40">TRUNC(E340*D340, 0)</f>
        <v>1260070</v>
      </c>
      <c r="G340" s="32">
        <f>TRUNC([1]단가대비표!P188,0)</f>
        <v>0</v>
      </c>
      <c r="H340" s="32">
        <f t="shared" ref="H340:H361" si="41">TRUNC(G340*D340, 0)</f>
        <v>0</v>
      </c>
      <c r="I340" s="32">
        <f>TRUNC([1]단가대비표!V188,0)</f>
        <v>0</v>
      </c>
      <c r="J340" s="32">
        <f t="shared" ref="J340:J361" si="42">TRUNC(I340*D340, 0)</f>
        <v>0</v>
      </c>
      <c r="K340" s="32">
        <f t="shared" ref="K340:L361" si="43">TRUNC(E340+G340+I340, 0)</f>
        <v>180010</v>
      </c>
      <c r="L340" s="32">
        <f t="shared" si="43"/>
        <v>1260070</v>
      </c>
      <c r="M340" s="43" t="s">
        <v>11</v>
      </c>
      <c r="N340" s="45" t="s">
        <v>634</v>
      </c>
      <c r="O340" s="45" t="s">
        <v>11</v>
      </c>
      <c r="P340" s="45" t="s">
        <v>11</v>
      </c>
      <c r="Q340" s="45" t="s">
        <v>136</v>
      </c>
      <c r="R340" s="45" t="s">
        <v>187</v>
      </c>
      <c r="S340" s="45" t="s">
        <v>187</v>
      </c>
      <c r="T340" s="45" t="s">
        <v>186</v>
      </c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5" t="s">
        <v>11</v>
      </c>
      <c r="AS340" s="45" t="s">
        <v>11</v>
      </c>
      <c r="AT340" s="44"/>
      <c r="AU340" s="45" t="s">
        <v>635</v>
      </c>
      <c r="AV340" s="44">
        <v>172</v>
      </c>
    </row>
    <row r="341" spans="1:48" ht="30" customHeight="1" x14ac:dyDescent="0.3">
      <c r="A341" s="43" t="s">
        <v>636</v>
      </c>
      <c r="B341" s="43" t="s">
        <v>637</v>
      </c>
      <c r="C341" s="43" t="s">
        <v>509</v>
      </c>
      <c r="D341" s="31">
        <v>7</v>
      </c>
      <c r="E341" s="32">
        <f>TRUNC([1]단가대비표!O189,0)</f>
        <v>31900</v>
      </c>
      <c r="F341" s="32">
        <f t="shared" si="40"/>
        <v>223300</v>
      </c>
      <c r="G341" s="32">
        <f>TRUNC([1]단가대비표!P189,0)</f>
        <v>0</v>
      </c>
      <c r="H341" s="32">
        <f t="shared" si="41"/>
        <v>0</v>
      </c>
      <c r="I341" s="32">
        <f>TRUNC([1]단가대비표!V189,0)</f>
        <v>0</v>
      </c>
      <c r="J341" s="32">
        <f t="shared" si="42"/>
        <v>0</v>
      </c>
      <c r="K341" s="32">
        <f t="shared" si="43"/>
        <v>31900</v>
      </c>
      <c r="L341" s="32">
        <f t="shared" si="43"/>
        <v>223300</v>
      </c>
      <c r="M341" s="43" t="s">
        <v>11</v>
      </c>
      <c r="N341" s="45" t="s">
        <v>638</v>
      </c>
      <c r="O341" s="45" t="s">
        <v>11</v>
      </c>
      <c r="P341" s="45" t="s">
        <v>11</v>
      </c>
      <c r="Q341" s="45" t="s">
        <v>136</v>
      </c>
      <c r="R341" s="45" t="s">
        <v>187</v>
      </c>
      <c r="S341" s="45" t="s">
        <v>187</v>
      </c>
      <c r="T341" s="45" t="s">
        <v>186</v>
      </c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5" t="s">
        <v>11</v>
      </c>
      <c r="AS341" s="45" t="s">
        <v>11</v>
      </c>
      <c r="AT341" s="44"/>
      <c r="AU341" s="45" t="s">
        <v>639</v>
      </c>
      <c r="AV341" s="44">
        <v>173</v>
      </c>
    </row>
    <row r="342" spans="1:48" ht="30" customHeight="1" x14ac:dyDescent="0.3">
      <c r="A342" s="43" t="s">
        <v>640</v>
      </c>
      <c r="B342" s="43" t="s">
        <v>641</v>
      </c>
      <c r="C342" s="43" t="s">
        <v>509</v>
      </c>
      <c r="D342" s="31">
        <v>2</v>
      </c>
      <c r="E342" s="32">
        <f>TRUNC([1]단가대비표!O193,0)</f>
        <v>850000</v>
      </c>
      <c r="F342" s="32">
        <f t="shared" si="40"/>
        <v>1700000</v>
      </c>
      <c r="G342" s="32">
        <f>TRUNC([1]단가대비표!P193,0)</f>
        <v>0</v>
      </c>
      <c r="H342" s="32">
        <f t="shared" si="41"/>
        <v>0</v>
      </c>
      <c r="I342" s="32">
        <f>TRUNC([1]단가대비표!V193,0)</f>
        <v>0</v>
      </c>
      <c r="J342" s="32">
        <f t="shared" si="42"/>
        <v>0</v>
      </c>
      <c r="K342" s="32">
        <f t="shared" si="43"/>
        <v>850000</v>
      </c>
      <c r="L342" s="32">
        <f t="shared" si="43"/>
        <v>1700000</v>
      </c>
      <c r="M342" s="43" t="s">
        <v>11</v>
      </c>
      <c r="N342" s="45" t="s">
        <v>642</v>
      </c>
      <c r="O342" s="45" t="s">
        <v>11</v>
      </c>
      <c r="P342" s="45" t="s">
        <v>11</v>
      </c>
      <c r="Q342" s="45" t="s">
        <v>136</v>
      </c>
      <c r="R342" s="45" t="s">
        <v>187</v>
      </c>
      <c r="S342" s="45" t="s">
        <v>187</v>
      </c>
      <c r="T342" s="45" t="s">
        <v>186</v>
      </c>
      <c r="U342" s="44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5" t="s">
        <v>11</v>
      </c>
      <c r="AS342" s="45" t="s">
        <v>11</v>
      </c>
      <c r="AT342" s="44"/>
      <c r="AU342" s="45" t="s">
        <v>643</v>
      </c>
      <c r="AV342" s="44">
        <v>178</v>
      </c>
    </row>
    <row r="343" spans="1:48" ht="30" customHeight="1" x14ac:dyDescent="0.3">
      <c r="A343" s="43" t="s">
        <v>11</v>
      </c>
      <c r="B343" s="43" t="s">
        <v>644</v>
      </c>
      <c r="C343" s="43" t="s">
        <v>509</v>
      </c>
      <c r="D343" s="31">
        <v>1</v>
      </c>
      <c r="E343" s="32">
        <f>TRUNC([1]단가대비표!O194,0)</f>
        <v>760000</v>
      </c>
      <c r="F343" s="32">
        <f t="shared" si="40"/>
        <v>760000</v>
      </c>
      <c r="G343" s="32">
        <f>TRUNC([1]단가대비표!P194,0)</f>
        <v>0</v>
      </c>
      <c r="H343" s="32">
        <f t="shared" si="41"/>
        <v>0</v>
      </c>
      <c r="I343" s="32">
        <f>TRUNC([1]단가대비표!V194,0)</f>
        <v>0</v>
      </c>
      <c r="J343" s="32">
        <f t="shared" si="42"/>
        <v>0</v>
      </c>
      <c r="K343" s="32">
        <f t="shared" si="43"/>
        <v>760000</v>
      </c>
      <c r="L343" s="32">
        <f t="shared" si="43"/>
        <v>760000</v>
      </c>
      <c r="M343" s="43" t="s">
        <v>11</v>
      </c>
      <c r="N343" s="45" t="s">
        <v>645</v>
      </c>
      <c r="O343" s="45" t="s">
        <v>11</v>
      </c>
      <c r="P343" s="45" t="s">
        <v>11</v>
      </c>
      <c r="Q343" s="45" t="s">
        <v>136</v>
      </c>
      <c r="R343" s="45" t="s">
        <v>187</v>
      </c>
      <c r="S343" s="45" t="s">
        <v>187</v>
      </c>
      <c r="T343" s="45" t="s">
        <v>186</v>
      </c>
      <c r="U343" s="44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5" t="s">
        <v>11</v>
      </c>
      <c r="AS343" s="45" t="s">
        <v>11</v>
      </c>
      <c r="AT343" s="44"/>
      <c r="AU343" s="45" t="s">
        <v>646</v>
      </c>
      <c r="AV343" s="44">
        <v>179</v>
      </c>
    </row>
    <row r="344" spans="1:48" ht="30" customHeight="1" x14ac:dyDescent="0.3">
      <c r="A344" s="43" t="s">
        <v>11</v>
      </c>
      <c r="B344" s="43" t="s">
        <v>647</v>
      </c>
      <c r="C344" s="43" t="s">
        <v>509</v>
      </c>
      <c r="D344" s="31">
        <v>1</v>
      </c>
      <c r="E344" s="32">
        <f>TRUNC([1]단가대비표!O195,0)</f>
        <v>350000</v>
      </c>
      <c r="F344" s="32">
        <f t="shared" si="40"/>
        <v>350000</v>
      </c>
      <c r="G344" s="32">
        <f>TRUNC([1]단가대비표!P195,0)</f>
        <v>0</v>
      </c>
      <c r="H344" s="32">
        <f t="shared" si="41"/>
        <v>0</v>
      </c>
      <c r="I344" s="32">
        <f>TRUNC([1]단가대비표!V195,0)</f>
        <v>0</v>
      </c>
      <c r="J344" s="32">
        <f t="shared" si="42"/>
        <v>0</v>
      </c>
      <c r="K344" s="32">
        <f t="shared" si="43"/>
        <v>350000</v>
      </c>
      <c r="L344" s="32">
        <f t="shared" si="43"/>
        <v>350000</v>
      </c>
      <c r="M344" s="43" t="s">
        <v>11</v>
      </c>
      <c r="N344" s="45" t="s">
        <v>648</v>
      </c>
      <c r="O344" s="45" t="s">
        <v>11</v>
      </c>
      <c r="P344" s="45" t="s">
        <v>11</v>
      </c>
      <c r="Q344" s="45" t="s">
        <v>136</v>
      </c>
      <c r="R344" s="45" t="s">
        <v>187</v>
      </c>
      <c r="S344" s="45" t="s">
        <v>187</v>
      </c>
      <c r="T344" s="45" t="s">
        <v>186</v>
      </c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5" t="s">
        <v>11</v>
      </c>
      <c r="AS344" s="45" t="s">
        <v>11</v>
      </c>
      <c r="AT344" s="44"/>
      <c r="AU344" s="45" t="s">
        <v>649</v>
      </c>
      <c r="AV344" s="44">
        <v>180</v>
      </c>
    </row>
    <row r="345" spans="1:48" ht="30" customHeight="1" x14ac:dyDescent="0.3">
      <c r="A345" s="43" t="s">
        <v>11</v>
      </c>
      <c r="B345" s="43" t="s">
        <v>650</v>
      </c>
      <c r="C345" s="43" t="s">
        <v>509</v>
      </c>
      <c r="D345" s="31">
        <v>1</v>
      </c>
      <c r="E345" s="32">
        <f>TRUNC([1]단가대비표!O211,0)</f>
        <v>820000</v>
      </c>
      <c r="F345" s="32">
        <f t="shared" si="40"/>
        <v>820000</v>
      </c>
      <c r="G345" s="32">
        <f>TRUNC([1]단가대비표!P211,0)</f>
        <v>0</v>
      </c>
      <c r="H345" s="32">
        <f t="shared" si="41"/>
        <v>0</v>
      </c>
      <c r="I345" s="32">
        <f>TRUNC([1]단가대비표!V211,0)</f>
        <v>0</v>
      </c>
      <c r="J345" s="32">
        <f t="shared" si="42"/>
        <v>0</v>
      </c>
      <c r="K345" s="32">
        <f t="shared" si="43"/>
        <v>820000</v>
      </c>
      <c r="L345" s="32">
        <f t="shared" si="43"/>
        <v>820000</v>
      </c>
      <c r="M345" s="43" t="s">
        <v>11</v>
      </c>
      <c r="N345" s="45" t="s">
        <v>651</v>
      </c>
      <c r="O345" s="45" t="s">
        <v>11</v>
      </c>
      <c r="P345" s="45" t="s">
        <v>11</v>
      </c>
      <c r="Q345" s="45" t="s">
        <v>136</v>
      </c>
      <c r="R345" s="45" t="s">
        <v>187</v>
      </c>
      <c r="S345" s="45" t="s">
        <v>187</v>
      </c>
      <c r="T345" s="45" t="s">
        <v>186</v>
      </c>
      <c r="U345" s="44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5" t="s">
        <v>11</v>
      </c>
      <c r="AS345" s="45" t="s">
        <v>11</v>
      </c>
      <c r="AT345" s="44"/>
      <c r="AU345" s="45" t="s">
        <v>652</v>
      </c>
      <c r="AV345" s="44">
        <v>199</v>
      </c>
    </row>
    <row r="346" spans="1:48" ht="30" customHeight="1" x14ac:dyDescent="0.3">
      <c r="A346" s="43" t="s">
        <v>11</v>
      </c>
      <c r="B346" s="43" t="s">
        <v>653</v>
      </c>
      <c r="C346" s="43" t="s">
        <v>509</v>
      </c>
      <c r="D346" s="31">
        <v>1</v>
      </c>
      <c r="E346" s="32">
        <f>TRUNC([1]단가대비표!O212,0)</f>
        <v>400000</v>
      </c>
      <c r="F346" s="32">
        <f t="shared" si="40"/>
        <v>400000</v>
      </c>
      <c r="G346" s="32">
        <f>TRUNC([1]단가대비표!P212,0)</f>
        <v>0</v>
      </c>
      <c r="H346" s="32">
        <f t="shared" si="41"/>
        <v>0</v>
      </c>
      <c r="I346" s="32">
        <f>TRUNC([1]단가대비표!V212,0)</f>
        <v>0</v>
      </c>
      <c r="J346" s="32">
        <f t="shared" si="42"/>
        <v>0</v>
      </c>
      <c r="K346" s="32">
        <f t="shared" si="43"/>
        <v>400000</v>
      </c>
      <c r="L346" s="32">
        <f t="shared" si="43"/>
        <v>400000</v>
      </c>
      <c r="M346" s="43" t="s">
        <v>11</v>
      </c>
      <c r="N346" s="45" t="s">
        <v>654</v>
      </c>
      <c r="O346" s="45" t="s">
        <v>11</v>
      </c>
      <c r="P346" s="45" t="s">
        <v>11</v>
      </c>
      <c r="Q346" s="45" t="s">
        <v>136</v>
      </c>
      <c r="R346" s="45" t="s">
        <v>187</v>
      </c>
      <c r="S346" s="45" t="s">
        <v>187</v>
      </c>
      <c r="T346" s="45" t="s">
        <v>186</v>
      </c>
      <c r="U346" s="44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5" t="s">
        <v>11</v>
      </c>
      <c r="AS346" s="45" t="s">
        <v>11</v>
      </c>
      <c r="AT346" s="44"/>
      <c r="AU346" s="45" t="s">
        <v>655</v>
      </c>
      <c r="AV346" s="44">
        <v>200</v>
      </c>
    </row>
    <row r="347" spans="1:48" ht="30" customHeight="1" x14ac:dyDescent="0.3">
      <c r="A347" s="43" t="s">
        <v>11</v>
      </c>
      <c r="B347" s="43" t="s">
        <v>656</v>
      </c>
      <c r="C347" s="43" t="s">
        <v>191</v>
      </c>
      <c r="D347" s="31">
        <v>3.3</v>
      </c>
      <c r="E347" s="32">
        <f>TRUNC([1]단가대비표!O196,0)</f>
        <v>80000</v>
      </c>
      <c r="F347" s="32">
        <f t="shared" si="40"/>
        <v>264000</v>
      </c>
      <c r="G347" s="32">
        <f>TRUNC([1]단가대비표!P196,0)</f>
        <v>0</v>
      </c>
      <c r="H347" s="32">
        <f t="shared" si="41"/>
        <v>0</v>
      </c>
      <c r="I347" s="32">
        <f>TRUNC([1]단가대비표!V196,0)</f>
        <v>0</v>
      </c>
      <c r="J347" s="32">
        <f t="shared" si="42"/>
        <v>0</v>
      </c>
      <c r="K347" s="32">
        <f t="shared" si="43"/>
        <v>80000</v>
      </c>
      <c r="L347" s="32">
        <f t="shared" si="43"/>
        <v>264000</v>
      </c>
      <c r="M347" s="43" t="s">
        <v>11</v>
      </c>
      <c r="N347" s="45" t="s">
        <v>657</v>
      </c>
      <c r="O347" s="45" t="s">
        <v>11</v>
      </c>
      <c r="P347" s="45" t="s">
        <v>11</v>
      </c>
      <c r="Q347" s="45" t="s">
        <v>136</v>
      </c>
      <c r="R347" s="45" t="s">
        <v>187</v>
      </c>
      <c r="S347" s="45" t="s">
        <v>187</v>
      </c>
      <c r="T347" s="45" t="s">
        <v>186</v>
      </c>
      <c r="U347" s="44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5" t="s">
        <v>11</v>
      </c>
      <c r="AS347" s="45" t="s">
        <v>11</v>
      </c>
      <c r="AT347" s="44"/>
      <c r="AU347" s="45" t="s">
        <v>658</v>
      </c>
      <c r="AV347" s="44">
        <v>181</v>
      </c>
    </row>
    <row r="348" spans="1:48" ht="30" customHeight="1" x14ac:dyDescent="0.3">
      <c r="A348" s="43" t="s">
        <v>11</v>
      </c>
      <c r="B348" s="43" t="s">
        <v>659</v>
      </c>
      <c r="C348" s="43" t="s">
        <v>191</v>
      </c>
      <c r="D348" s="31">
        <v>5.5</v>
      </c>
      <c r="E348" s="32">
        <f>TRUNC([1]단가대비표!O197,0)</f>
        <v>30000</v>
      </c>
      <c r="F348" s="32">
        <f t="shared" si="40"/>
        <v>165000</v>
      </c>
      <c r="G348" s="32">
        <f>TRUNC([1]단가대비표!P197,0)</f>
        <v>0</v>
      </c>
      <c r="H348" s="32">
        <f t="shared" si="41"/>
        <v>0</v>
      </c>
      <c r="I348" s="32">
        <f>TRUNC([1]단가대비표!V197,0)</f>
        <v>0</v>
      </c>
      <c r="J348" s="32">
        <f t="shared" si="42"/>
        <v>0</v>
      </c>
      <c r="K348" s="32">
        <f t="shared" si="43"/>
        <v>30000</v>
      </c>
      <c r="L348" s="32">
        <f t="shared" si="43"/>
        <v>165000</v>
      </c>
      <c r="M348" s="43" t="s">
        <v>11</v>
      </c>
      <c r="N348" s="45" t="s">
        <v>660</v>
      </c>
      <c r="O348" s="45" t="s">
        <v>11</v>
      </c>
      <c r="P348" s="45" t="s">
        <v>11</v>
      </c>
      <c r="Q348" s="45" t="s">
        <v>136</v>
      </c>
      <c r="R348" s="45" t="s">
        <v>187</v>
      </c>
      <c r="S348" s="45" t="s">
        <v>187</v>
      </c>
      <c r="T348" s="45" t="s">
        <v>186</v>
      </c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5" t="s">
        <v>11</v>
      </c>
      <c r="AS348" s="45" t="s">
        <v>11</v>
      </c>
      <c r="AT348" s="44"/>
      <c r="AU348" s="45" t="s">
        <v>661</v>
      </c>
      <c r="AV348" s="44">
        <v>182</v>
      </c>
    </row>
    <row r="349" spans="1:48" ht="30" customHeight="1" x14ac:dyDescent="0.3">
      <c r="A349" s="43" t="s">
        <v>662</v>
      </c>
      <c r="B349" s="43" t="s">
        <v>663</v>
      </c>
      <c r="C349" s="43" t="s">
        <v>509</v>
      </c>
      <c r="D349" s="31">
        <v>4</v>
      </c>
      <c r="E349" s="32">
        <f>TRUNC([1]단가대비표!O198,0)</f>
        <v>850000</v>
      </c>
      <c r="F349" s="32">
        <f t="shared" si="40"/>
        <v>3400000</v>
      </c>
      <c r="G349" s="32">
        <f>TRUNC([1]단가대비표!P198,0)</f>
        <v>0</v>
      </c>
      <c r="H349" s="32">
        <f t="shared" si="41"/>
        <v>0</v>
      </c>
      <c r="I349" s="32">
        <f>TRUNC([1]단가대비표!V198,0)</f>
        <v>0</v>
      </c>
      <c r="J349" s="32">
        <f t="shared" si="42"/>
        <v>0</v>
      </c>
      <c r="K349" s="32">
        <f t="shared" si="43"/>
        <v>850000</v>
      </c>
      <c r="L349" s="32">
        <f t="shared" si="43"/>
        <v>3400000</v>
      </c>
      <c r="M349" s="43" t="s">
        <v>11</v>
      </c>
      <c r="N349" s="45" t="s">
        <v>664</v>
      </c>
      <c r="O349" s="45" t="s">
        <v>11</v>
      </c>
      <c r="P349" s="45" t="s">
        <v>11</v>
      </c>
      <c r="Q349" s="45" t="s">
        <v>136</v>
      </c>
      <c r="R349" s="45" t="s">
        <v>187</v>
      </c>
      <c r="S349" s="45" t="s">
        <v>187</v>
      </c>
      <c r="T349" s="45" t="s">
        <v>186</v>
      </c>
      <c r="U349" s="44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5" t="s">
        <v>11</v>
      </c>
      <c r="AS349" s="45" t="s">
        <v>11</v>
      </c>
      <c r="AT349" s="44"/>
      <c r="AU349" s="45" t="s">
        <v>665</v>
      </c>
      <c r="AV349" s="44">
        <v>183</v>
      </c>
    </row>
    <row r="350" spans="1:48" ht="30" customHeight="1" x14ac:dyDescent="0.3">
      <c r="A350" s="43" t="s">
        <v>11</v>
      </c>
      <c r="B350" s="43" t="s">
        <v>666</v>
      </c>
      <c r="C350" s="43" t="s">
        <v>509</v>
      </c>
      <c r="D350" s="31">
        <v>1</v>
      </c>
      <c r="E350" s="32">
        <f>TRUNC([1]단가대비표!O199,0)</f>
        <v>670000</v>
      </c>
      <c r="F350" s="32">
        <f t="shared" si="40"/>
        <v>670000</v>
      </c>
      <c r="G350" s="32">
        <f>TRUNC([1]단가대비표!P199,0)</f>
        <v>0</v>
      </c>
      <c r="H350" s="32">
        <f t="shared" si="41"/>
        <v>0</v>
      </c>
      <c r="I350" s="32">
        <f>TRUNC([1]단가대비표!V199,0)</f>
        <v>0</v>
      </c>
      <c r="J350" s="32">
        <f t="shared" si="42"/>
        <v>0</v>
      </c>
      <c r="K350" s="32">
        <f t="shared" si="43"/>
        <v>670000</v>
      </c>
      <c r="L350" s="32">
        <f t="shared" si="43"/>
        <v>670000</v>
      </c>
      <c r="M350" s="43" t="s">
        <v>11</v>
      </c>
      <c r="N350" s="45" t="s">
        <v>667</v>
      </c>
      <c r="O350" s="45" t="s">
        <v>11</v>
      </c>
      <c r="P350" s="45" t="s">
        <v>11</v>
      </c>
      <c r="Q350" s="45" t="s">
        <v>136</v>
      </c>
      <c r="R350" s="45" t="s">
        <v>187</v>
      </c>
      <c r="S350" s="45" t="s">
        <v>187</v>
      </c>
      <c r="T350" s="45" t="s">
        <v>186</v>
      </c>
      <c r="U350" s="44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5" t="s">
        <v>11</v>
      </c>
      <c r="AS350" s="45" t="s">
        <v>11</v>
      </c>
      <c r="AT350" s="44"/>
      <c r="AU350" s="45" t="s">
        <v>668</v>
      </c>
      <c r="AV350" s="44">
        <v>184</v>
      </c>
    </row>
    <row r="351" spans="1:48" ht="30" customHeight="1" x14ac:dyDescent="0.3">
      <c r="A351" s="43" t="s">
        <v>11</v>
      </c>
      <c r="B351" s="43" t="s">
        <v>669</v>
      </c>
      <c r="C351" s="43" t="s">
        <v>509</v>
      </c>
      <c r="D351" s="31">
        <v>1</v>
      </c>
      <c r="E351" s="32">
        <f>TRUNC([1]단가대비표!O200,0)</f>
        <v>770000</v>
      </c>
      <c r="F351" s="32">
        <f t="shared" si="40"/>
        <v>770000</v>
      </c>
      <c r="G351" s="32">
        <f>TRUNC([1]단가대비표!P200,0)</f>
        <v>0</v>
      </c>
      <c r="H351" s="32">
        <f t="shared" si="41"/>
        <v>0</v>
      </c>
      <c r="I351" s="32">
        <f>TRUNC([1]단가대비표!V200,0)</f>
        <v>0</v>
      </c>
      <c r="J351" s="32">
        <f t="shared" si="42"/>
        <v>0</v>
      </c>
      <c r="K351" s="32">
        <f t="shared" si="43"/>
        <v>770000</v>
      </c>
      <c r="L351" s="32">
        <f t="shared" si="43"/>
        <v>770000</v>
      </c>
      <c r="M351" s="43" t="s">
        <v>11</v>
      </c>
      <c r="N351" s="45" t="s">
        <v>670</v>
      </c>
      <c r="O351" s="45" t="s">
        <v>11</v>
      </c>
      <c r="P351" s="45" t="s">
        <v>11</v>
      </c>
      <c r="Q351" s="45" t="s">
        <v>136</v>
      </c>
      <c r="R351" s="45" t="s">
        <v>187</v>
      </c>
      <c r="S351" s="45" t="s">
        <v>187</v>
      </c>
      <c r="T351" s="45" t="s">
        <v>186</v>
      </c>
      <c r="U351" s="44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5" t="s">
        <v>11</v>
      </c>
      <c r="AS351" s="45" t="s">
        <v>11</v>
      </c>
      <c r="AT351" s="44"/>
      <c r="AU351" s="45" t="s">
        <v>671</v>
      </c>
      <c r="AV351" s="44">
        <v>185</v>
      </c>
    </row>
    <row r="352" spans="1:48" ht="30" customHeight="1" x14ac:dyDescent="0.3">
      <c r="A352" s="43" t="s">
        <v>11</v>
      </c>
      <c r="B352" s="43" t="s">
        <v>656</v>
      </c>
      <c r="C352" s="43" t="s">
        <v>191</v>
      </c>
      <c r="D352" s="31">
        <v>3.5</v>
      </c>
      <c r="E352" s="32">
        <f>TRUNC([1]단가대비표!O201,0)</f>
        <v>80000</v>
      </c>
      <c r="F352" s="32">
        <f t="shared" si="40"/>
        <v>280000</v>
      </c>
      <c r="G352" s="32">
        <f>TRUNC([1]단가대비표!P201,0)</f>
        <v>0</v>
      </c>
      <c r="H352" s="32">
        <f t="shared" si="41"/>
        <v>0</v>
      </c>
      <c r="I352" s="32">
        <f>TRUNC([1]단가대비표!V201,0)</f>
        <v>0</v>
      </c>
      <c r="J352" s="32">
        <f t="shared" si="42"/>
        <v>0</v>
      </c>
      <c r="K352" s="32">
        <f t="shared" si="43"/>
        <v>80000</v>
      </c>
      <c r="L352" s="32">
        <f t="shared" si="43"/>
        <v>280000</v>
      </c>
      <c r="M352" s="43" t="s">
        <v>11</v>
      </c>
      <c r="N352" s="45" t="s">
        <v>672</v>
      </c>
      <c r="O352" s="45" t="s">
        <v>11</v>
      </c>
      <c r="P352" s="45" t="s">
        <v>11</v>
      </c>
      <c r="Q352" s="45" t="s">
        <v>136</v>
      </c>
      <c r="R352" s="45" t="s">
        <v>187</v>
      </c>
      <c r="S352" s="45" t="s">
        <v>187</v>
      </c>
      <c r="T352" s="45" t="s">
        <v>186</v>
      </c>
      <c r="U352" s="44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5" t="s">
        <v>11</v>
      </c>
      <c r="AS352" s="45" t="s">
        <v>11</v>
      </c>
      <c r="AT352" s="44"/>
      <c r="AU352" s="45" t="s">
        <v>673</v>
      </c>
      <c r="AV352" s="44">
        <v>186</v>
      </c>
    </row>
    <row r="353" spans="1:48" ht="30" customHeight="1" x14ac:dyDescent="0.3">
      <c r="A353" s="43" t="s">
        <v>11</v>
      </c>
      <c r="B353" s="43" t="s">
        <v>659</v>
      </c>
      <c r="C353" s="43" t="s">
        <v>191</v>
      </c>
      <c r="D353" s="31">
        <v>5.5</v>
      </c>
      <c r="E353" s="32">
        <f>TRUNC([1]단가대비표!O202,0)</f>
        <v>30000</v>
      </c>
      <c r="F353" s="32">
        <f t="shared" si="40"/>
        <v>165000</v>
      </c>
      <c r="G353" s="32">
        <f>TRUNC([1]단가대비표!P202,0)</f>
        <v>0</v>
      </c>
      <c r="H353" s="32">
        <f t="shared" si="41"/>
        <v>0</v>
      </c>
      <c r="I353" s="32">
        <f>TRUNC([1]단가대비표!V202,0)</f>
        <v>0</v>
      </c>
      <c r="J353" s="32">
        <f t="shared" si="42"/>
        <v>0</v>
      </c>
      <c r="K353" s="32">
        <f t="shared" si="43"/>
        <v>30000</v>
      </c>
      <c r="L353" s="32">
        <f t="shared" si="43"/>
        <v>165000</v>
      </c>
      <c r="M353" s="43" t="s">
        <v>11</v>
      </c>
      <c r="N353" s="45" t="s">
        <v>674</v>
      </c>
      <c r="O353" s="45" t="s">
        <v>11</v>
      </c>
      <c r="P353" s="45" t="s">
        <v>11</v>
      </c>
      <c r="Q353" s="45" t="s">
        <v>136</v>
      </c>
      <c r="R353" s="45" t="s">
        <v>187</v>
      </c>
      <c r="S353" s="45" t="s">
        <v>187</v>
      </c>
      <c r="T353" s="45" t="s">
        <v>186</v>
      </c>
      <c r="U353" s="44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5" t="s">
        <v>11</v>
      </c>
      <c r="AS353" s="45" t="s">
        <v>11</v>
      </c>
      <c r="AT353" s="44"/>
      <c r="AU353" s="45" t="s">
        <v>675</v>
      </c>
      <c r="AV353" s="44">
        <v>187</v>
      </c>
    </row>
    <row r="354" spans="1:48" ht="30" customHeight="1" x14ac:dyDescent="0.3">
      <c r="A354" s="43" t="s">
        <v>676</v>
      </c>
      <c r="B354" s="43" t="s">
        <v>677</v>
      </c>
      <c r="C354" s="43" t="s">
        <v>191</v>
      </c>
      <c r="D354" s="31">
        <v>1.8</v>
      </c>
      <c r="E354" s="32">
        <f>TRUNC([1]단가대비표!O203,0)</f>
        <v>280000</v>
      </c>
      <c r="F354" s="32">
        <f t="shared" si="40"/>
        <v>504000</v>
      </c>
      <c r="G354" s="32">
        <f>TRUNC([1]단가대비표!P203,0)</f>
        <v>0</v>
      </c>
      <c r="H354" s="32">
        <f t="shared" si="41"/>
        <v>0</v>
      </c>
      <c r="I354" s="32">
        <f>TRUNC([1]단가대비표!V203,0)</f>
        <v>0</v>
      </c>
      <c r="J354" s="32">
        <f t="shared" si="42"/>
        <v>0</v>
      </c>
      <c r="K354" s="32">
        <f t="shared" si="43"/>
        <v>280000</v>
      </c>
      <c r="L354" s="32">
        <f t="shared" si="43"/>
        <v>504000</v>
      </c>
      <c r="M354" s="43" t="s">
        <v>11</v>
      </c>
      <c r="N354" s="45" t="s">
        <v>678</v>
      </c>
      <c r="O354" s="45" t="s">
        <v>11</v>
      </c>
      <c r="P354" s="45" t="s">
        <v>11</v>
      </c>
      <c r="Q354" s="45" t="s">
        <v>136</v>
      </c>
      <c r="R354" s="45" t="s">
        <v>187</v>
      </c>
      <c r="S354" s="45" t="s">
        <v>187</v>
      </c>
      <c r="T354" s="45" t="s">
        <v>186</v>
      </c>
      <c r="U354" s="44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5" t="s">
        <v>11</v>
      </c>
      <c r="AS354" s="45" t="s">
        <v>11</v>
      </c>
      <c r="AT354" s="44"/>
      <c r="AU354" s="45" t="s">
        <v>679</v>
      </c>
      <c r="AV354" s="44">
        <v>188</v>
      </c>
    </row>
    <row r="355" spans="1:48" ht="30" customHeight="1" x14ac:dyDescent="0.3">
      <c r="A355" s="43" t="s">
        <v>11</v>
      </c>
      <c r="B355" s="43" t="s">
        <v>680</v>
      </c>
      <c r="C355" s="43" t="s">
        <v>191</v>
      </c>
      <c r="D355" s="31">
        <v>1.8</v>
      </c>
      <c r="E355" s="32">
        <f>TRUNC([1]단가대비표!O204,0)</f>
        <v>280000</v>
      </c>
      <c r="F355" s="32">
        <f t="shared" si="40"/>
        <v>504000</v>
      </c>
      <c r="G355" s="32">
        <f>TRUNC([1]단가대비표!P204,0)</f>
        <v>0</v>
      </c>
      <c r="H355" s="32">
        <f t="shared" si="41"/>
        <v>0</v>
      </c>
      <c r="I355" s="32">
        <f>TRUNC([1]단가대비표!V204,0)</f>
        <v>0</v>
      </c>
      <c r="J355" s="32">
        <f t="shared" si="42"/>
        <v>0</v>
      </c>
      <c r="K355" s="32">
        <f t="shared" si="43"/>
        <v>280000</v>
      </c>
      <c r="L355" s="32">
        <f t="shared" si="43"/>
        <v>504000</v>
      </c>
      <c r="M355" s="43" t="s">
        <v>11</v>
      </c>
      <c r="N355" s="45" t="s">
        <v>681</v>
      </c>
      <c r="O355" s="45" t="s">
        <v>11</v>
      </c>
      <c r="P355" s="45" t="s">
        <v>11</v>
      </c>
      <c r="Q355" s="45" t="s">
        <v>136</v>
      </c>
      <c r="R355" s="45" t="s">
        <v>187</v>
      </c>
      <c r="S355" s="45" t="s">
        <v>187</v>
      </c>
      <c r="T355" s="45" t="s">
        <v>186</v>
      </c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5" t="s">
        <v>11</v>
      </c>
      <c r="AS355" s="45" t="s">
        <v>11</v>
      </c>
      <c r="AT355" s="44"/>
      <c r="AU355" s="45" t="s">
        <v>682</v>
      </c>
      <c r="AV355" s="44">
        <v>189</v>
      </c>
    </row>
    <row r="356" spans="1:48" ht="30" customHeight="1" x14ac:dyDescent="0.3">
      <c r="A356" s="43" t="s">
        <v>11</v>
      </c>
      <c r="B356" s="43" t="s">
        <v>683</v>
      </c>
      <c r="C356" s="43" t="s">
        <v>191</v>
      </c>
      <c r="D356" s="31">
        <v>1.8</v>
      </c>
      <c r="E356" s="32">
        <f>TRUNC([1]단가대비표!O205,0)</f>
        <v>230000</v>
      </c>
      <c r="F356" s="32">
        <f t="shared" si="40"/>
        <v>414000</v>
      </c>
      <c r="G356" s="32">
        <f>TRUNC([1]단가대비표!P205,0)</f>
        <v>0</v>
      </c>
      <c r="H356" s="32">
        <f t="shared" si="41"/>
        <v>0</v>
      </c>
      <c r="I356" s="32">
        <f>TRUNC([1]단가대비표!V205,0)</f>
        <v>0</v>
      </c>
      <c r="J356" s="32">
        <f t="shared" si="42"/>
        <v>0</v>
      </c>
      <c r="K356" s="32">
        <f t="shared" si="43"/>
        <v>230000</v>
      </c>
      <c r="L356" s="32">
        <f t="shared" si="43"/>
        <v>414000</v>
      </c>
      <c r="M356" s="43" t="s">
        <v>11</v>
      </c>
      <c r="N356" s="45" t="s">
        <v>684</v>
      </c>
      <c r="O356" s="45" t="s">
        <v>11</v>
      </c>
      <c r="P356" s="45" t="s">
        <v>11</v>
      </c>
      <c r="Q356" s="45" t="s">
        <v>136</v>
      </c>
      <c r="R356" s="45" t="s">
        <v>187</v>
      </c>
      <c r="S356" s="45" t="s">
        <v>187</v>
      </c>
      <c r="T356" s="45" t="s">
        <v>186</v>
      </c>
      <c r="U356" s="44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5" t="s">
        <v>11</v>
      </c>
      <c r="AS356" s="45" t="s">
        <v>11</v>
      </c>
      <c r="AT356" s="44"/>
      <c r="AU356" s="45" t="s">
        <v>685</v>
      </c>
      <c r="AV356" s="44">
        <v>190</v>
      </c>
    </row>
    <row r="357" spans="1:48" ht="30" customHeight="1" x14ac:dyDescent="0.3">
      <c r="A357" s="43" t="s">
        <v>11</v>
      </c>
      <c r="B357" s="43" t="s">
        <v>659</v>
      </c>
      <c r="C357" s="43" t="s">
        <v>191</v>
      </c>
      <c r="D357" s="31">
        <v>3.3</v>
      </c>
      <c r="E357" s="32">
        <f>TRUNC([1]단가대비표!O206,0)</f>
        <v>30000</v>
      </c>
      <c r="F357" s="32">
        <f t="shared" si="40"/>
        <v>99000</v>
      </c>
      <c r="G357" s="32">
        <f>TRUNC([1]단가대비표!P206,0)</f>
        <v>0</v>
      </c>
      <c r="H357" s="32">
        <f t="shared" si="41"/>
        <v>0</v>
      </c>
      <c r="I357" s="32">
        <f>TRUNC([1]단가대비표!V206,0)</f>
        <v>0</v>
      </c>
      <c r="J357" s="32">
        <f t="shared" si="42"/>
        <v>0</v>
      </c>
      <c r="K357" s="32">
        <f t="shared" si="43"/>
        <v>30000</v>
      </c>
      <c r="L357" s="32">
        <f t="shared" si="43"/>
        <v>99000</v>
      </c>
      <c r="M357" s="43" t="s">
        <v>11</v>
      </c>
      <c r="N357" s="45" t="s">
        <v>686</v>
      </c>
      <c r="O357" s="45" t="s">
        <v>11</v>
      </c>
      <c r="P357" s="45" t="s">
        <v>11</v>
      </c>
      <c r="Q357" s="45" t="s">
        <v>136</v>
      </c>
      <c r="R357" s="45" t="s">
        <v>187</v>
      </c>
      <c r="S357" s="45" t="s">
        <v>187</v>
      </c>
      <c r="T357" s="45" t="s">
        <v>186</v>
      </c>
      <c r="U357" s="44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5" t="s">
        <v>11</v>
      </c>
      <c r="AS357" s="45" t="s">
        <v>11</v>
      </c>
      <c r="AT357" s="44"/>
      <c r="AU357" s="45" t="s">
        <v>687</v>
      </c>
      <c r="AV357" s="44">
        <v>191</v>
      </c>
    </row>
    <row r="358" spans="1:48" ht="30" customHeight="1" x14ac:dyDescent="0.3">
      <c r="A358" s="43" t="s">
        <v>11</v>
      </c>
      <c r="B358" s="43" t="s">
        <v>688</v>
      </c>
      <c r="C358" s="43" t="s">
        <v>509</v>
      </c>
      <c r="D358" s="31">
        <v>1</v>
      </c>
      <c r="E358" s="32">
        <f>TRUNC([1]단가대비표!O207,0)</f>
        <v>80000</v>
      </c>
      <c r="F358" s="32">
        <f t="shared" si="40"/>
        <v>80000</v>
      </c>
      <c r="G358" s="32">
        <f>TRUNC([1]단가대비표!P207,0)</f>
        <v>0</v>
      </c>
      <c r="H358" s="32">
        <f t="shared" si="41"/>
        <v>0</v>
      </c>
      <c r="I358" s="32">
        <f>TRUNC([1]단가대비표!V207,0)</f>
        <v>0</v>
      </c>
      <c r="J358" s="32">
        <f t="shared" si="42"/>
        <v>0</v>
      </c>
      <c r="K358" s="32">
        <f t="shared" si="43"/>
        <v>80000</v>
      </c>
      <c r="L358" s="32">
        <f t="shared" si="43"/>
        <v>80000</v>
      </c>
      <c r="M358" s="43" t="s">
        <v>11</v>
      </c>
      <c r="N358" s="45" t="s">
        <v>689</v>
      </c>
      <c r="O358" s="45" t="s">
        <v>11</v>
      </c>
      <c r="P358" s="45" t="s">
        <v>11</v>
      </c>
      <c r="Q358" s="45" t="s">
        <v>136</v>
      </c>
      <c r="R358" s="45" t="s">
        <v>187</v>
      </c>
      <c r="S358" s="45" t="s">
        <v>187</v>
      </c>
      <c r="T358" s="45" t="s">
        <v>186</v>
      </c>
      <c r="U358" s="44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5" t="s">
        <v>11</v>
      </c>
      <c r="AS358" s="45" t="s">
        <v>11</v>
      </c>
      <c r="AT358" s="44"/>
      <c r="AU358" s="45" t="s">
        <v>690</v>
      </c>
      <c r="AV358" s="44">
        <v>192</v>
      </c>
    </row>
    <row r="359" spans="1:48" ht="30" customHeight="1" x14ac:dyDescent="0.3">
      <c r="A359" s="43" t="s">
        <v>11</v>
      </c>
      <c r="B359" s="43" t="s">
        <v>691</v>
      </c>
      <c r="C359" s="43" t="s">
        <v>509</v>
      </c>
      <c r="D359" s="31">
        <v>1</v>
      </c>
      <c r="E359" s="32">
        <f>TRUNC([1]단가대비표!O208,0)</f>
        <v>160000</v>
      </c>
      <c r="F359" s="32">
        <f t="shared" si="40"/>
        <v>160000</v>
      </c>
      <c r="G359" s="32">
        <f>TRUNC([1]단가대비표!P208,0)</f>
        <v>0</v>
      </c>
      <c r="H359" s="32">
        <f t="shared" si="41"/>
        <v>0</v>
      </c>
      <c r="I359" s="32">
        <f>TRUNC([1]단가대비표!V208,0)</f>
        <v>0</v>
      </c>
      <c r="J359" s="32">
        <f t="shared" si="42"/>
        <v>0</v>
      </c>
      <c r="K359" s="32">
        <f t="shared" si="43"/>
        <v>160000</v>
      </c>
      <c r="L359" s="32">
        <f t="shared" si="43"/>
        <v>160000</v>
      </c>
      <c r="M359" s="43" t="s">
        <v>11</v>
      </c>
      <c r="N359" s="45" t="s">
        <v>692</v>
      </c>
      <c r="O359" s="45" t="s">
        <v>11</v>
      </c>
      <c r="P359" s="45" t="s">
        <v>11</v>
      </c>
      <c r="Q359" s="45" t="s">
        <v>136</v>
      </c>
      <c r="R359" s="45" t="s">
        <v>187</v>
      </c>
      <c r="S359" s="45" t="s">
        <v>187</v>
      </c>
      <c r="T359" s="45" t="s">
        <v>186</v>
      </c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5" t="s">
        <v>11</v>
      </c>
      <c r="AS359" s="45" t="s">
        <v>11</v>
      </c>
      <c r="AT359" s="44"/>
      <c r="AU359" s="45" t="s">
        <v>693</v>
      </c>
      <c r="AV359" s="44">
        <v>193</v>
      </c>
    </row>
    <row r="360" spans="1:48" ht="30" customHeight="1" x14ac:dyDescent="0.3">
      <c r="A360" s="43" t="s">
        <v>11</v>
      </c>
      <c r="B360" s="43" t="s">
        <v>694</v>
      </c>
      <c r="C360" s="43" t="s">
        <v>509</v>
      </c>
      <c r="D360" s="31">
        <v>1</v>
      </c>
      <c r="E360" s="32">
        <f>TRUNC([1]단가대비표!O209,0)</f>
        <v>230000</v>
      </c>
      <c r="F360" s="32">
        <f t="shared" si="40"/>
        <v>230000</v>
      </c>
      <c r="G360" s="32">
        <f>TRUNC([1]단가대비표!P209,0)</f>
        <v>0</v>
      </c>
      <c r="H360" s="32">
        <f t="shared" si="41"/>
        <v>0</v>
      </c>
      <c r="I360" s="32">
        <f>TRUNC([1]단가대비표!V209,0)</f>
        <v>0</v>
      </c>
      <c r="J360" s="32">
        <f t="shared" si="42"/>
        <v>0</v>
      </c>
      <c r="K360" s="32">
        <f t="shared" si="43"/>
        <v>230000</v>
      </c>
      <c r="L360" s="32">
        <f t="shared" si="43"/>
        <v>230000</v>
      </c>
      <c r="M360" s="43" t="s">
        <v>11</v>
      </c>
      <c r="N360" s="45" t="s">
        <v>695</v>
      </c>
      <c r="O360" s="45" t="s">
        <v>11</v>
      </c>
      <c r="P360" s="45" t="s">
        <v>11</v>
      </c>
      <c r="Q360" s="45" t="s">
        <v>136</v>
      </c>
      <c r="R360" s="45" t="s">
        <v>187</v>
      </c>
      <c r="S360" s="45" t="s">
        <v>187</v>
      </c>
      <c r="T360" s="45" t="s">
        <v>186</v>
      </c>
      <c r="U360" s="44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5" t="s">
        <v>11</v>
      </c>
      <c r="AS360" s="45" t="s">
        <v>11</v>
      </c>
      <c r="AT360" s="44"/>
      <c r="AU360" s="45" t="s">
        <v>696</v>
      </c>
      <c r="AV360" s="44">
        <v>194</v>
      </c>
    </row>
    <row r="361" spans="1:48" ht="30" customHeight="1" x14ac:dyDescent="0.3">
      <c r="A361" s="43" t="s">
        <v>11</v>
      </c>
      <c r="B361" s="43" t="s">
        <v>697</v>
      </c>
      <c r="C361" s="43" t="s">
        <v>509</v>
      </c>
      <c r="D361" s="31">
        <v>1</v>
      </c>
      <c r="E361" s="32">
        <f>TRUNC([1]단가대비표!O210,0)</f>
        <v>280000</v>
      </c>
      <c r="F361" s="32">
        <f t="shared" si="40"/>
        <v>280000</v>
      </c>
      <c r="G361" s="32">
        <f>TRUNC([1]단가대비표!P210,0)</f>
        <v>0</v>
      </c>
      <c r="H361" s="32">
        <f t="shared" si="41"/>
        <v>0</v>
      </c>
      <c r="I361" s="32">
        <f>TRUNC([1]단가대비표!V210,0)</f>
        <v>0</v>
      </c>
      <c r="J361" s="32">
        <f t="shared" si="42"/>
        <v>0</v>
      </c>
      <c r="K361" s="32">
        <f t="shared" si="43"/>
        <v>280000</v>
      </c>
      <c r="L361" s="32">
        <f t="shared" si="43"/>
        <v>280000</v>
      </c>
      <c r="M361" s="43" t="s">
        <v>11</v>
      </c>
      <c r="N361" s="45" t="s">
        <v>698</v>
      </c>
      <c r="O361" s="45" t="s">
        <v>11</v>
      </c>
      <c r="P361" s="45" t="s">
        <v>11</v>
      </c>
      <c r="Q361" s="45" t="s">
        <v>136</v>
      </c>
      <c r="R361" s="45" t="s">
        <v>187</v>
      </c>
      <c r="S361" s="45" t="s">
        <v>187</v>
      </c>
      <c r="T361" s="45" t="s">
        <v>186</v>
      </c>
      <c r="U361" s="44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5" t="s">
        <v>11</v>
      </c>
      <c r="AS361" s="45" t="s">
        <v>11</v>
      </c>
      <c r="AT361" s="44"/>
      <c r="AU361" s="45" t="s">
        <v>699</v>
      </c>
      <c r="AV361" s="44">
        <v>195</v>
      </c>
    </row>
    <row r="362" spans="1:48" ht="30" customHeight="1" x14ac:dyDescent="0.3">
      <c r="A362" s="43" t="s">
        <v>149</v>
      </c>
      <c r="B362" s="31"/>
      <c r="C362" s="31"/>
      <c r="D362" s="31"/>
      <c r="E362" s="32"/>
      <c r="F362" s="32">
        <f>SUMIF(Q340:Q361,"010114",F340:F361)</f>
        <v>13498370</v>
      </c>
      <c r="G362" s="32"/>
      <c r="H362" s="32">
        <f>SUMIF(Q340:Q361,"010114",H340:H361)</f>
        <v>0</v>
      </c>
      <c r="I362" s="32"/>
      <c r="J362" s="32">
        <f>SUMIF(Q340:Q361,"010114",J340:J361)</f>
        <v>0</v>
      </c>
      <c r="K362" s="32"/>
      <c r="L362" s="32">
        <f>SUMIF(Q340:Q361,"010114",L340:L361)</f>
        <v>13498370</v>
      </c>
      <c r="M362" s="31"/>
      <c r="N362" t="s">
        <v>212</v>
      </c>
    </row>
    <row r="363" spans="1:48" ht="30" customHeight="1" x14ac:dyDescent="0.3">
      <c r="A363" s="43" t="s">
        <v>137</v>
      </c>
      <c r="B363" s="43" t="s">
        <v>11</v>
      </c>
      <c r="C363" s="31"/>
      <c r="D363" s="31"/>
      <c r="E363" s="32"/>
      <c r="F363" s="32"/>
      <c r="G363" s="32"/>
      <c r="H363" s="32"/>
      <c r="I363" s="32"/>
      <c r="J363" s="32"/>
      <c r="K363" s="32"/>
      <c r="L363" s="32"/>
      <c r="M363" s="31"/>
      <c r="N363" s="44"/>
      <c r="O363" s="44"/>
      <c r="P363" s="44"/>
      <c r="Q363" s="45" t="s">
        <v>138</v>
      </c>
      <c r="R363" s="44"/>
      <c r="S363" s="44"/>
      <c r="T363" s="44"/>
      <c r="U363" s="44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</row>
    <row r="364" spans="1:48" ht="30" customHeight="1" x14ac:dyDescent="0.3">
      <c r="A364" s="43" t="s">
        <v>700</v>
      </c>
      <c r="B364" s="43" t="s">
        <v>701</v>
      </c>
      <c r="C364" s="43" t="s">
        <v>204</v>
      </c>
      <c r="D364" s="31">
        <v>29</v>
      </c>
      <c r="E364" s="32">
        <f>TRUNC([1]일위대가목록!E87,0)</f>
        <v>0</v>
      </c>
      <c r="F364" s="32">
        <f t="shared" ref="F364:F384" si="44">TRUNC(E364*D364, 0)</f>
        <v>0</v>
      </c>
      <c r="G364" s="32">
        <f>TRUNC([1]일위대가목록!F87,0)</f>
        <v>6042</v>
      </c>
      <c r="H364" s="32">
        <f t="shared" ref="H364:H384" si="45">TRUNC(G364*D364, 0)</f>
        <v>175218</v>
      </c>
      <c r="I364" s="32">
        <f>TRUNC([1]일위대가목록!G87,0)</f>
        <v>0</v>
      </c>
      <c r="J364" s="32">
        <f t="shared" ref="J364:J384" si="46">TRUNC(I364*D364, 0)</f>
        <v>0</v>
      </c>
      <c r="K364" s="32">
        <f t="shared" ref="K364:L384" si="47">TRUNC(E364+G364+I364, 0)</f>
        <v>6042</v>
      </c>
      <c r="L364" s="32">
        <f t="shared" si="47"/>
        <v>175218</v>
      </c>
      <c r="M364" s="43" t="s">
        <v>11</v>
      </c>
      <c r="N364" s="45" t="s">
        <v>702</v>
      </c>
      <c r="O364" s="45" t="s">
        <v>11</v>
      </c>
      <c r="P364" s="45" t="s">
        <v>11</v>
      </c>
      <c r="Q364" s="45" t="s">
        <v>138</v>
      </c>
      <c r="R364" s="45" t="s">
        <v>186</v>
      </c>
      <c r="S364" s="45" t="s">
        <v>187</v>
      </c>
      <c r="T364" s="45" t="s">
        <v>187</v>
      </c>
      <c r="U364" s="44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5" t="s">
        <v>11</v>
      </c>
      <c r="AS364" s="45" t="s">
        <v>11</v>
      </c>
      <c r="AT364" s="44"/>
      <c r="AU364" s="45" t="s">
        <v>703</v>
      </c>
      <c r="AV364" s="44">
        <v>107</v>
      </c>
    </row>
    <row r="365" spans="1:48" ht="30" customHeight="1" x14ac:dyDescent="0.3">
      <c r="A365" s="43" t="s">
        <v>704</v>
      </c>
      <c r="B365" s="43" t="s">
        <v>705</v>
      </c>
      <c r="C365" s="43" t="s">
        <v>706</v>
      </c>
      <c r="D365" s="31">
        <v>63</v>
      </c>
      <c r="E365" s="32">
        <f>TRUNC([1]일위대가목록!E88,0)</f>
        <v>4016</v>
      </c>
      <c r="F365" s="32">
        <f t="shared" si="44"/>
        <v>253008</v>
      </c>
      <c r="G365" s="32">
        <f>TRUNC([1]일위대가목록!F88,0)</f>
        <v>110330</v>
      </c>
      <c r="H365" s="32">
        <f t="shared" si="45"/>
        <v>6950790</v>
      </c>
      <c r="I365" s="32">
        <f>TRUNC([1]일위대가목록!G88,0)</f>
        <v>858</v>
      </c>
      <c r="J365" s="32">
        <f t="shared" si="46"/>
        <v>54054</v>
      </c>
      <c r="K365" s="32">
        <f t="shared" si="47"/>
        <v>115204</v>
      </c>
      <c r="L365" s="32">
        <f t="shared" si="47"/>
        <v>7257852</v>
      </c>
      <c r="M365" s="43" t="s">
        <v>11</v>
      </c>
      <c r="N365" s="45" t="s">
        <v>707</v>
      </c>
      <c r="O365" s="45" t="s">
        <v>11</v>
      </c>
      <c r="P365" s="45" t="s">
        <v>11</v>
      </c>
      <c r="Q365" s="45" t="s">
        <v>138</v>
      </c>
      <c r="R365" s="45" t="s">
        <v>186</v>
      </c>
      <c r="S365" s="45" t="s">
        <v>187</v>
      </c>
      <c r="T365" s="45" t="s">
        <v>187</v>
      </c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5" t="s">
        <v>11</v>
      </c>
      <c r="AS365" s="45" t="s">
        <v>11</v>
      </c>
      <c r="AT365" s="44"/>
      <c r="AU365" s="45" t="s">
        <v>708</v>
      </c>
      <c r="AV365" s="44">
        <v>108</v>
      </c>
    </row>
    <row r="366" spans="1:48" ht="30" customHeight="1" x14ac:dyDescent="0.3">
      <c r="A366" s="43" t="s">
        <v>709</v>
      </c>
      <c r="B366" s="43" t="s">
        <v>701</v>
      </c>
      <c r="C366" s="43" t="s">
        <v>204</v>
      </c>
      <c r="D366" s="31">
        <v>96</v>
      </c>
      <c r="E366" s="32">
        <f>TRUNC([1]일위대가목록!E89,0)</f>
        <v>0</v>
      </c>
      <c r="F366" s="32">
        <f t="shared" si="44"/>
        <v>0</v>
      </c>
      <c r="G366" s="32">
        <f>TRUNC([1]일위대가목록!F89,0)</f>
        <v>6042</v>
      </c>
      <c r="H366" s="32">
        <f t="shared" si="45"/>
        <v>580032</v>
      </c>
      <c r="I366" s="32">
        <f>TRUNC([1]일위대가목록!G89,0)</f>
        <v>0</v>
      </c>
      <c r="J366" s="32">
        <f t="shared" si="46"/>
        <v>0</v>
      </c>
      <c r="K366" s="32">
        <f t="shared" si="47"/>
        <v>6042</v>
      </c>
      <c r="L366" s="32">
        <f t="shared" si="47"/>
        <v>580032</v>
      </c>
      <c r="M366" s="43" t="s">
        <v>11</v>
      </c>
      <c r="N366" s="45" t="s">
        <v>710</v>
      </c>
      <c r="O366" s="45" t="s">
        <v>11</v>
      </c>
      <c r="P366" s="45" t="s">
        <v>11</v>
      </c>
      <c r="Q366" s="45" t="s">
        <v>138</v>
      </c>
      <c r="R366" s="45" t="s">
        <v>186</v>
      </c>
      <c r="S366" s="45" t="s">
        <v>187</v>
      </c>
      <c r="T366" s="45" t="s">
        <v>187</v>
      </c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5" t="s">
        <v>11</v>
      </c>
      <c r="AS366" s="45" t="s">
        <v>11</v>
      </c>
      <c r="AT366" s="44"/>
      <c r="AU366" s="45" t="s">
        <v>711</v>
      </c>
      <c r="AV366" s="44">
        <v>109</v>
      </c>
    </row>
    <row r="367" spans="1:48" ht="30" customHeight="1" x14ac:dyDescent="0.3">
      <c r="A367" s="43" t="s">
        <v>712</v>
      </c>
      <c r="B367" s="43" t="s">
        <v>11</v>
      </c>
      <c r="C367" s="43" t="s">
        <v>204</v>
      </c>
      <c r="D367" s="31">
        <v>154</v>
      </c>
      <c r="E367" s="32">
        <f>TRUNC([1]일위대가목록!E90,0)</f>
        <v>0</v>
      </c>
      <c r="F367" s="32">
        <f t="shared" si="44"/>
        <v>0</v>
      </c>
      <c r="G367" s="32">
        <f>TRUNC([1]일위대가목록!F90,0)</f>
        <v>6732</v>
      </c>
      <c r="H367" s="32">
        <f t="shared" si="45"/>
        <v>1036728</v>
      </c>
      <c r="I367" s="32">
        <f>TRUNC([1]일위대가목록!G90,0)</f>
        <v>134</v>
      </c>
      <c r="J367" s="32">
        <f t="shared" si="46"/>
        <v>20636</v>
      </c>
      <c r="K367" s="32">
        <f t="shared" si="47"/>
        <v>6866</v>
      </c>
      <c r="L367" s="32">
        <f t="shared" si="47"/>
        <v>1057364</v>
      </c>
      <c r="M367" s="43" t="s">
        <v>11</v>
      </c>
      <c r="N367" s="45" t="s">
        <v>713</v>
      </c>
      <c r="O367" s="45" t="s">
        <v>11</v>
      </c>
      <c r="P367" s="45" t="s">
        <v>11</v>
      </c>
      <c r="Q367" s="45" t="s">
        <v>138</v>
      </c>
      <c r="R367" s="45" t="s">
        <v>186</v>
      </c>
      <c r="S367" s="45" t="s">
        <v>187</v>
      </c>
      <c r="T367" s="45" t="s">
        <v>187</v>
      </c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5" t="s">
        <v>11</v>
      </c>
      <c r="AS367" s="45" t="s">
        <v>11</v>
      </c>
      <c r="AT367" s="44"/>
      <c r="AU367" s="45" t="s">
        <v>714</v>
      </c>
      <c r="AV367" s="44">
        <v>110</v>
      </c>
    </row>
    <row r="368" spans="1:48" ht="30" customHeight="1" x14ac:dyDescent="0.3">
      <c r="A368" s="43" t="s">
        <v>715</v>
      </c>
      <c r="B368" s="43" t="s">
        <v>716</v>
      </c>
      <c r="C368" s="43" t="s">
        <v>204</v>
      </c>
      <c r="D368" s="31">
        <v>29</v>
      </c>
      <c r="E368" s="32">
        <f>TRUNC([1]일위대가목록!E91,0)</f>
        <v>0</v>
      </c>
      <c r="F368" s="32">
        <f t="shared" si="44"/>
        <v>0</v>
      </c>
      <c r="G368" s="32">
        <f>TRUNC([1]일위대가목록!F91,0)</f>
        <v>6214</v>
      </c>
      <c r="H368" s="32">
        <f t="shared" si="45"/>
        <v>180206</v>
      </c>
      <c r="I368" s="32">
        <f>TRUNC([1]일위대가목록!G91,0)</f>
        <v>124</v>
      </c>
      <c r="J368" s="32">
        <f t="shared" si="46"/>
        <v>3596</v>
      </c>
      <c r="K368" s="32">
        <f t="shared" si="47"/>
        <v>6338</v>
      </c>
      <c r="L368" s="32">
        <f t="shared" si="47"/>
        <v>183802</v>
      </c>
      <c r="M368" s="43" t="s">
        <v>11</v>
      </c>
      <c r="N368" s="45" t="s">
        <v>717</v>
      </c>
      <c r="O368" s="45" t="s">
        <v>11</v>
      </c>
      <c r="P368" s="45" t="s">
        <v>11</v>
      </c>
      <c r="Q368" s="45" t="s">
        <v>138</v>
      </c>
      <c r="R368" s="45" t="s">
        <v>186</v>
      </c>
      <c r="S368" s="45" t="s">
        <v>187</v>
      </c>
      <c r="T368" s="45" t="s">
        <v>187</v>
      </c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5" t="s">
        <v>11</v>
      </c>
      <c r="AS368" s="45" t="s">
        <v>11</v>
      </c>
      <c r="AT368" s="44"/>
      <c r="AU368" s="45" t="s">
        <v>718</v>
      </c>
      <c r="AV368" s="44">
        <v>111</v>
      </c>
    </row>
    <row r="369" spans="1:48" ht="30" customHeight="1" x14ac:dyDescent="0.3">
      <c r="A369" s="43" t="s">
        <v>719</v>
      </c>
      <c r="B369" s="43" t="s">
        <v>720</v>
      </c>
      <c r="C369" s="43" t="s">
        <v>204</v>
      </c>
      <c r="D369" s="31">
        <v>222</v>
      </c>
      <c r="E369" s="32">
        <f>TRUNC([1]일위대가목록!E92,0)</f>
        <v>0</v>
      </c>
      <c r="F369" s="32">
        <f t="shared" si="44"/>
        <v>0</v>
      </c>
      <c r="G369" s="32">
        <f>TRUNC([1]일위대가목록!F92,0)</f>
        <v>2702</v>
      </c>
      <c r="H369" s="32">
        <f t="shared" si="45"/>
        <v>599844</v>
      </c>
      <c r="I369" s="32">
        <f>TRUNC([1]일위대가목록!G92,0)</f>
        <v>0</v>
      </c>
      <c r="J369" s="32">
        <f t="shared" si="46"/>
        <v>0</v>
      </c>
      <c r="K369" s="32">
        <f t="shared" si="47"/>
        <v>2702</v>
      </c>
      <c r="L369" s="32">
        <f t="shared" si="47"/>
        <v>599844</v>
      </c>
      <c r="M369" s="43" t="s">
        <v>11</v>
      </c>
      <c r="N369" s="45" t="s">
        <v>721</v>
      </c>
      <c r="O369" s="45" t="s">
        <v>11</v>
      </c>
      <c r="P369" s="45" t="s">
        <v>11</v>
      </c>
      <c r="Q369" s="45" t="s">
        <v>138</v>
      </c>
      <c r="R369" s="45" t="s">
        <v>186</v>
      </c>
      <c r="S369" s="45" t="s">
        <v>187</v>
      </c>
      <c r="T369" s="45" t="s">
        <v>187</v>
      </c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5" t="s">
        <v>11</v>
      </c>
      <c r="AS369" s="45" t="s">
        <v>11</v>
      </c>
      <c r="AT369" s="44"/>
      <c r="AU369" s="45" t="s">
        <v>722</v>
      </c>
      <c r="AV369" s="44">
        <v>112</v>
      </c>
    </row>
    <row r="370" spans="1:48" ht="30" customHeight="1" x14ac:dyDescent="0.3">
      <c r="A370" s="43" t="s">
        <v>723</v>
      </c>
      <c r="B370" s="43" t="s">
        <v>11</v>
      </c>
      <c r="C370" s="43" t="s">
        <v>204</v>
      </c>
      <c r="D370" s="31">
        <v>125</v>
      </c>
      <c r="E370" s="32">
        <f>TRUNC([1]일위대가목록!E93,0)</f>
        <v>0</v>
      </c>
      <c r="F370" s="32">
        <f t="shared" si="44"/>
        <v>0</v>
      </c>
      <c r="G370" s="32">
        <f>TRUNC([1]일위대가목록!F93,0)</f>
        <v>2244</v>
      </c>
      <c r="H370" s="32">
        <f t="shared" si="45"/>
        <v>280500</v>
      </c>
      <c r="I370" s="32">
        <f>TRUNC([1]일위대가목록!G93,0)</f>
        <v>0</v>
      </c>
      <c r="J370" s="32">
        <f t="shared" si="46"/>
        <v>0</v>
      </c>
      <c r="K370" s="32">
        <f t="shared" si="47"/>
        <v>2244</v>
      </c>
      <c r="L370" s="32">
        <f t="shared" si="47"/>
        <v>280500</v>
      </c>
      <c r="M370" s="43" t="s">
        <v>11</v>
      </c>
      <c r="N370" s="45" t="s">
        <v>724</v>
      </c>
      <c r="O370" s="45" t="s">
        <v>11</v>
      </c>
      <c r="P370" s="45" t="s">
        <v>11</v>
      </c>
      <c r="Q370" s="45" t="s">
        <v>138</v>
      </c>
      <c r="R370" s="45" t="s">
        <v>186</v>
      </c>
      <c r="S370" s="45" t="s">
        <v>187</v>
      </c>
      <c r="T370" s="45" t="s">
        <v>187</v>
      </c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5" t="s">
        <v>11</v>
      </c>
      <c r="AS370" s="45" t="s">
        <v>11</v>
      </c>
      <c r="AT370" s="44"/>
      <c r="AU370" s="45" t="s">
        <v>725</v>
      </c>
      <c r="AV370" s="44">
        <v>113</v>
      </c>
    </row>
    <row r="371" spans="1:48" ht="30" customHeight="1" x14ac:dyDescent="0.3">
      <c r="A371" s="43" t="s">
        <v>726</v>
      </c>
      <c r="B371" s="43" t="s">
        <v>727</v>
      </c>
      <c r="C371" s="43" t="s">
        <v>204</v>
      </c>
      <c r="D371" s="31">
        <v>103</v>
      </c>
      <c r="E371" s="32">
        <f>TRUNC([1]일위대가목록!E94,0)</f>
        <v>0</v>
      </c>
      <c r="F371" s="32">
        <f t="shared" si="44"/>
        <v>0</v>
      </c>
      <c r="G371" s="32">
        <f>TRUNC([1]일위대가목록!F94,0)</f>
        <v>15036</v>
      </c>
      <c r="H371" s="32">
        <f t="shared" si="45"/>
        <v>1548708</v>
      </c>
      <c r="I371" s="32">
        <f>TRUNC([1]일위대가목록!G94,0)</f>
        <v>902</v>
      </c>
      <c r="J371" s="32">
        <f t="shared" si="46"/>
        <v>92906</v>
      </c>
      <c r="K371" s="32">
        <f t="shared" si="47"/>
        <v>15938</v>
      </c>
      <c r="L371" s="32">
        <f t="shared" si="47"/>
        <v>1641614</v>
      </c>
      <c r="M371" s="43" t="s">
        <v>11</v>
      </c>
      <c r="N371" s="45" t="s">
        <v>728</v>
      </c>
      <c r="O371" s="45" t="s">
        <v>11</v>
      </c>
      <c r="P371" s="45" t="s">
        <v>11</v>
      </c>
      <c r="Q371" s="45" t="s">
        <v>138</v>
      </c>
      <c r="R371" s="45" t="s">
        <v>186</v>
      </c>
      <c r="S371" s="45" t="s">
        <v>187</v>
      </c>
      <c r="T371" s="45" t="s">
        <v>187</v>
      </c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5" t="s">
        <v>11</v>
      </c>
      <c r="AS371" s="45" t="s">
        <v>11</v>
      </c>
      <c r="AT371" s="44"/>
      <c r="AU371" s="45" t="s">
        <v>729</v>
      </c>
      <c r="AV371" s="44">
        <v>114</v>
      </c>
    </row>
    <row r="372" spans="1:48" ht="30" customHeight="1" x14ac:dyDescent="0.3">
      <c r="A372" s="43" t="s">
        <v>730</v>
      </c>
      <c r="B372" s="43" t="s">
        <v>731</v>
      </c>
      <c r="C372" s="43" t="s">
        <v>204</v>
      </c>
      <c r="D372" s="31">
        <v>29</v>
      </c>
      <c r="E372" s="32">
        <f>TRUNC([1]일위대가목록!E95,0)</f>
        <v>0</v>
      </c>
      <c r="F372" s="32">
        <f t="shared" si="44"/>
        <v>0</v>
      </c>
      <c r="G372" s="32">
        <f>TRUNC([1]일위대가목록!F95,0)</f>
        <v>16732</v>
      </c>
      <c r="H372" s="32">
        <f t="shared" si="45"/>
        <v>485228</v>
      </c>
      <c r="I372" s="32">
        <f>TRUNC([1]일위대가목록!G95,0)</f>
        <v>1003</v>
      </c>
      <c r="J372" s="32">
        <f t="shared" si="46"/>
        <v>29087</v>
      </c>
      <c r="K372" s="32">
        <f t="shared" si="47"/>
        <v>17735</v>
      </c>
      <c r="L372" s="32">
        <f t="shared" si="47"/>
        <v>514315</v>
      </c>
      <c r="M372" s="43" t="s">
        <v>11</v>
      </c>
      <c r="N372" s="45" t="s">
        <v>732</v>
      </c>
      <c r="O372" s="45" t="s">
        <v>11</v>
      </c>
      <c r="P372" s="45" t="s">
        <v>11</v>
      </c>
      <c r="Q372" s="45" t="s">
        <v>138</v>
      </c>
      <c r="R372" s="45" t="s">
        <v>186</v>
      </c>
      <c r="S372" s="45" t="s">
        <v>187</v>
      </c>
      <c r="T372" s="45" t="s">
        <v>187</v>
      </c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5" t="s">
        <v>11</v>
      </c>
      <c r="AS372" s="45" t="s">
        <v>11</v>
      </c>
      <c r="AT372" s="44"/>
      <c r="AU372" s="45" t="s">
        <v>733</v>
      </c>
      <c r="AV372" s="44">
        <v>115</v>
      </c>
    </row>
    <row r="373" spans="1:48" ht="30" customHeight="1" x14ac:dyDescent="0.3">
      <c r="A373" s="43" t="s">
        <v>734</v>
      </c>
      <c r="B373" s="43" t="s">
        <v>11</v>
      </c>
      <c r="C373" s="43" t="s">
        <v>204</v>
      </c>
      <c r="D373" s="31">
        <v>55</v>
      </c>
      <c r="E373" s="32">
        <f>TRUNC([1]일위대가목록!E96,0)</f>
        <v>0</v>
      </c>
      <c r="F373" s="32">
        <f t="shared" si="44"/>
        <v>0</v>
      </c>
      <c r="G373" s="32">
        <f>TRUNC([1]일위대가목록!F96,0)</f>
        <v>13273</v>
      </c>
      <c r="H373" s="32">
        <f t="shared" si="45"/>
        <v>730015</v>
      </c>
      <c r="I373" s="32">
        <f>TRUNC([1]일위대가목록!G96,0)</f>
        <v>265</v>
      </c>
      <c r="J373" s="32">
        <f t="shared" si="46"/>
        <v>14575</v>
      </c>
      <c r="K373" s="32">
        <f t="shared" si="47"/>
        <v>13538</v>
      </c>
      <c r="L373" s="32">
        <f t="shared" si="47"/>
        <v>744590</v>
      </c>
      <c r="M373" s="43" t="s">
        <v>11</v>
      </c>
      <c r="N373" s="45" t="s">
        <v>735</v>
      </c>
      <c r="O373" s="45" t="s">
        <v>11</v>
      </c>
      <c r="P373" s="45" t="s">
        <v>11</v>
      </c>
      <c r="Q373" s="45" t="s">
        <v>138</v>
      </c>
      <c r="R373" s="45" t="s">
        <v>186</v>
      </c>
      <c r="S373" s="45" t="s">
        <v>187</v>
      </c>
      <c r="T373" s="45" t="s">
        <v>187</v>
      </c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5" t="s">
        <v>11</v>
      </c>
      <c r="AS373" s="45" t="s">
        <v>11</v>
      </c>
      <c r="AT373" s="44"/>
      <c r="AU373" s="45" t="s">
        <v>736</v>
      </c>
      <c r="AV373" s="44">
        <v>116</v>
      </c>
    </row>
    <row r="374" spans="1:48" ht="30" customHeight="1" x14ac:dyDescent="0.3">
      <c r="A374" s="43" t="s">
        <v>737</v>
      </c>
      <c r="B374" s="43" t="s">
        <v>11</v>
      </c>
      <c r="C374" s="43" t="s">
        <v>204</v>
      </c>
      <c r="D374" s="31">
        <v>31</v>
      </c>
      <c r="E374" s="32">
        <f>TRUNC([1]일위대가목록!E97,0)</f>
        <v>0</v>
      </c>
      <c r="F374" s="32">
        <f t="shared" si="44"/>
        <v>0</v>
      </c>
      <c r="G374" s="32">
        <f>TRUNC([1]일위대가목록!F97,0)</f>
        <v>1381</v>
      </c>
      <c r="H374" s="32">
        <f t="shared" si="45"/>
        <v>42811</v>
      </c>
      <c r="I374" s="32">
        <f>TRUNC([1]일위대가목록!G97,0)</f>
        <v>0</v>
      </c>
      <c r="J374" s="32">
        <f t="shared" si="46"/>
        <v>0</v>
      </c>
      <c r="K374" s="32">
        <f t="shared" si="47"/>
        <v>1381</v>
      </c>
      <c r="L374" s="32">
        <f t="shared" si="47"/>
        <v>42811</v>
      </c>
      <c r="M374" s="43" t="s">
        <v>11</v>
      </c>
      <c r="N374" s="45" t="s">
        <v>738</v>
      </c>
      <c r="O374" s="45" t="s">
        <v>11</v>
      </c>
      <c r="P374" s="45" t="s">
        <v>11</v>
      </c>
      <c r="Q374" s="45" t="s">
        <v>138</v>
      </c>
      <c r="R374" s="45" t="s">
        <v>186</v>
      </c>
      <c r="S374" s="45" t="s">
        <v>187</v>
      </c>
      <c r="T374" s="45" t="s">
        <v>187</v>
      </c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5" t="s">
        <v>11</v>
      </c>
      <c r="AS374" s="45" t="s">
        <v>11</v>
      </c>
      <c r="AT374" s="44"/>
      <c r="AU374" s="45" t="s">
        <v>739</v>
      </c>
      <c r="AV374" s="44">
        <v>117</v>
      </c>
    </row>
    <row r="375" spans="1:48" ht="30" customHeight="1" x14ac:dyDescent="0.3">
      <c r="A375" s="43" t="s">
        <v>740</v>
      </c>
      <c r="B375" s="43" t="s">
        <v>741</v>
      </c>
      <c r="C375" s="43" t="s">
        <v>204</v>
      </c>
      <c r="D375" s="31">
        <v>59</v>
      </c>
      <c r="E375" s="32">
        <f>TRUNC([1]일위대가목록!E98,0)</f>
        <v>0</v>
      </c>
      <c r="F375" s="32">
        <f t="shared" si="44"/>
        <v>0</v>
      </c>
      <c r="G375" s="32">
        <f>TRUNC([1]일위대가목록!F98,0)</f>
        <v>5351</v>
      </c>
      <c r="H375" s="32">
        <f t="shared" si="45"/>
        <v>315709</v>
      </c>
      <c r="I375" s="32">
        <f>TRUNC([1]일위대가목록!G98,0)</f>
        <v>107</v>
      </c>
      <c r="J375" s="32">
        <f t="shared" si="46"/>
        <v>6313</v>
      </c>
      <c r="K375" s="32">
        <f t="shared" si="47"/>
        <v>5458</v>
      </c>
      <c r="L375" s="32">
        <f t="shared" si="47"/>
        <v>322022</v>
      </c>
      <c r="M375" s="43" t="s">
        <v>11</v>
      </c>
      <c r="N375" s="45" t="s">
        <v>742</v>
      </c>
      <c r="O375" s="45" t="s">
        <v>11</v>
      </c>
      <c r="P375" s="45" t="s">
        <v>11</v>
      </c>
      <c r="Q375" s="45" t="s">
        <v>138</v>
      </c>
      <c r="R375" s="45" t="s">
        <v>186</v>
      </c>
      <c r="S375" s="45" t="s">
        <v>187</v>
      </c>
      <c r="T375" s="45" t="s">
        <v>187</v>
      </c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5" t="s">
        <v>11</v>
      </c>
      <c r="AS375" s="45" t="s">
        <v>11</v>
      </c>
      <c r="AT375" s="44"/>
      <c r="AU375" s="45" t="s">
        <v>743</v>
      </c>
      <c r="AV375" s="44">
        <v>118</v>
      </c>
    </row>
    <row r="376" spans="1:48" ht="30" customHeight="1" x14ac:dyDescent="0.3">
      <c r="A376" s="43" t="s">
        <v>744</v>
      </c>
      <c r="B376" s="43" t="s">
        <v>745</v>
      </c>
      <c r="C376" s="43" t="s">
        <v>191</v>
      </c>
      <c r="D376" s="31">
        <v>16</v>
      </c>
      <c r="E376" s="32">
        <f>TRUNC([1]일위대가목록!E99,0)</f>
        <v>0</v>
      </c>
      <c r="F376" s="32">
        <f t="shared" si="44"/>
        <v>0</v>
      </c>
      <c r="G376" s="32">
        <f>TRUNC([1]일위대가목록!F99,0)</f>
        <v>15645</v>
      </c>
      <c r="H376" s="32">
        <f t="shared" si="45"/>
        <v>250320</v>
      </c>
      <c r="I376" s="32">
        <f>TRUNC([1]일위대가목록!G99,0)</f>
        <v>0</v>
      </c>
      <c r="J376" s="32">
        <f t="shared" si="46"/>
        <v>0</v>
      </c>
      <c r="K376" s="32">
        <f t="shared" si="47"/>
        <v>15645</v>
      </c>
      <c r="L376" s="32">
        <f t="shared" si="47"/>
        <v>250320</v>
      </c>
      <c r="M376" s="43" t="s">
        <v>11</v>
      </c>
      <c r="N376" s="45" t="s">
        <v>746</v>
      </c>
      <c r="O376" s="45" t="s">
        <v>11</v>
      </c>
      <c r="P376" s="45" t="s">
        <v>11</v>
      </c>
      <c r="Q376" s="45" t="s">
        <v>138</v>
      </c>
      <c r="R376" s="45" t="s">
        <v>186</v>
      </c>
      <c r="S376" s="45" t="s">
        <v>187</v>
      </c>
      <c r="T376" s="45" t="s">
        <v>187</v>
      </c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5" t="s">
        <v>11</v>
      </c>
      <c r="AS376" s="45" t="s">
        <v>11</v>
      </c>
      <c r="AT376" s="44"/>
      <c r="AU376" s="45" t="s">
        <v>747</v>
      </c>
      <c r="AV376" s="44">
        <v>119</v>
      </c>
    </row>
    <row r="377" spans="1:48" ht="30" customHeight="1" x14ac:dyDescent="0.3">
      <c r="A377" s="43" t="s">
        <v>748</v>
      </c>
      <c r="B377" s="43" t="s">
        <v>11</v>
      </c>
      <c r="C377" s="43" t="s">
        <v>204</v>
      </c>
      <c r="D377" s="31">
        <v>6</v>
      </c>
      <c r="E377" s="32">
        <f>TRUNC([1]일위대가목록!E100,0)</f>
        <v>0</v>
      </c>
      <c r="F377" s="32">
        <f t="shared" si="44"/>
        <v>0</v>
      </c>
      <c r="G377" s="32">
        <f>TRUNC([1]일위대가목록!F100,0)</f>
        <v>3021</v>
      </c>
      <c r="H377" s="32">
        <f t="shared" si="45"/>
        <v>18126</v>
      </c>
      <c r="I377" s="32">
        <f>TRUNC([1]일위대가목록!G100,0)</f>
        <v>0</v>
      </c>
      <c r="J377" s="32">
        <f t="shared" si="46"/>
        <v>0</v>
      </c>
      <c r="K377" s="32">
        <f t="shared" si="47"/>
        <v>3021</v>
      </c>
      <c r="L377" s="32">
        <f t="shared" si="47"/>
        <v>18126</v>
      </c>
      <c r="M377" s="43" t="s">
        <v>11</v>
      </c>
      <c r="N377" s="45" t="s">
        <v>749</v>
      </c>
      <c r="O377" s="45" t="s">
        <v>11</v>
      </c>
      <c r="P377" s="45" t="s">
        <v>11</v>
      </c>
      <c r="Q377" s="45" t="s">
        <v>138</v>
      </c>
      <c r="R377" s="45" t="s">
        <v>186</v>
      </c>
      <c r="S377" s="45" t="s">
        <v>187</v>
      </c>
      <c r="T377" s="45" t="s">
        <v>187</v>
      </c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5" t="s">
        <v>11</v>
      </c>
      <c r="AS377" s="45" t="s">
        <v>11</v>
      </c>
      <c r="AT377" s="44"/>
      <c r="AU377" s="45" t="s">
        <v>750</v>
      </c>
      <c r="AV377" s="44">
        <v>120</v>
      </c>
    </row>
    <row r="378" spans="1:48" ht="30" customHeight="1" x14ac:dyDescent="0.3">
      <c r="A378" s="43" t="s">
        <v>751</v>
      </c>
      <c r="B378" s="43" t="s">
        <v>752</v>
      </c>
      <c r="C378" s="43" t="s">
        <v>204</v>
      </c>
      <c r="D378" s="31">
        <v>113</v>
      </c>
      <c r="E378" s="32">
        <f>TRUNC([1]일위대가목록!E101,0)</f>
        <v>547</v>
      </c>
      <c r="F378" s="32">
        <f t="shared" si="44"/>
        <v>61811</v>
      </c>
      <c r="G378" s="32">
        <f>TRUNC([1]일위대가목록!F101,0)</f>
        <v>16881</v>
      </c>
      <c r="H378" s="32">
        <f t="shared" si="45"/>
        <v>1907553</v>
      </c>
      <c r="I378" s="32">
        <f>TRUNC([1]일위대가목록!G101,0)</f>
        <v>0</v>
      </c>
      <c r="J378" s="32">
        <f t="shared" si="46"/>
        <v>0</v>
      </c>
      <c r="K378" s="32">
        <f t="shared" si="47"/>
        <v>17428</v>
      </c>
      <c r="L378" s="32">
        <f t="shared" si="47"/>
        <v>1969364</v>
      </c>
      <c r="M378" s="43" t="s">
        <v>11</v>
      </c>
      <c r="N378" s="45" t="s">
        <v>753</v>
      </c>
      <c r="O378" s="45" t="s">
        <v>11</v>
      </c>
      <c r="P378" s="45" t="s">
        <v>11</v>
      </c>
      <c r="Q378" s="45" t="s">
        <v>138</v>
      </c>
      <c r="R378" s="45" t="s">
        <v>186</v>
      </c>
      <c r="S378" s="45" t="s">
        <v>187</v>
      </c>
      <c r="T378" s="45" t="s">
        <v>187</v>
      </c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5" t="s">
        <v>11</v>
      </c>
      <c r="AS378" s="45" t="s">
        <v>11</v>
      </c>
      <c r="AT378" s="44"/>
      <c r="AU378" s="45" t="s">
        <v>754</v>
      </c>
      <c r="AV378" s="44">
        <v>121</v>
      </c>
    </row>
    <row r="379" spans="1:48" ht="30" customHeight="1" x14ac:dyDescent="0.3">
      <c r="A379" s="43" t="s">
        <v>755</v>
      </c>
      <c r="B379" s="43" t="s">
        <v>756</v>
      </c>
      <c r="C379" s="43" t="s">
        <v>204</v>
      </c>
      <c r="D379" s="31">
        <v>41</v>
      </c>
      <c r="E379" s="32">
        <f>TRUNC([1]일위대가목록!E102,0)</f>
        <v>0</v>
      </c>
      <c r="F379" s="32">
        <f t="shared" si="44"/>
        <v>0</v>
      </c>
      <c r="G379" s="32">
        <f>TRUNC([1]일위대가목록!F102,0)</f>
        <v>13273</v>
      </c>
      <c r="H379" s="32">
        <f t="shared" si="45"/>
        <v>544193</v>
      </c>
      <c r="I379" s="32">
        <f>TRUNC([1]일위대가목록!G102,0)</f>
        <v>265</v>
      </c>
      <c r="J379" s="32">
        <f t="shared" si="46"/>
        <v>10865</v>
      </c>
      <c r="K379" s="32">
        <f t="shared" si="47"/>
        <v>13538</v>
      </c>
      <c r="L379" s="32">
        <f t="shared" si="47"/>
        <v>555058</v>
      </c>
      <c r="M379" s="43" t="s">
        <v>11</v>
      </c>
      <c r="N379" s="45" t="s">
        <v>757</v>
      </c>
      <c r="O379" s="45" t="s">
        <v>11</v>
      </c>
      <c r="P379" s="45" t="s">
        <v>11</v>
      </c>
      <c r="Q379" s="45" t="s">
        <v>138</v>
      </c>
      <c r="R379" s="45" t="s">
        <v>186</v>
      </c>
      <c r="S379" s="45" t="s">
        <v>187</v>
      </c>
      <c r="T379" s="45" t="s">
        <v>187</v>
      </c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5" t="s">
        <v>11</v>
      </c>
      <c r="AS379" s="45" t="s">
        <v>11</v>
      </c>
      <c r="AT379" s="44"/>
      <c r="AU379" s="45" t="s">
        <v>758</v>
      </c>
      <c r="AV379" s="44">
        <v>122</v>
      </c>
    </row>
    <row r="380" spans="1:48" ht="30" customHeight="1" x14ac:dyDescent="0.3">
      <c r="A380" s="43" t="s">
        <v>759</v>
      </c>
      <c r="B380" s="43" t="s">
        <v>11</v>
      </c>
      <c r="C380" s="43" t="s">
        <v>204</v>
      </c>
      <c r="D380" s="31">
        <v>17</v>
      </c>
      <c r="E380" s="32">
        <f>TRUNC([1]일위대가목록!E103,0)</f>
        <v>0</v>
      </c>
      <c r="F380" s="32">
        <f t="shared" si="44"/>
        <v>0</v>
      </c>
      <c r="G380" s="32">
        <f>TRUNC([1]일위대가목록!F103,0)</f>
        <v>13273</v>
      </c>
      <c r="H380" s="32">
        <f t="shared" si="45"/>
        <v>225641</v>
      </c>
      <c r="I380" s="32">
        <f>TRUNC([1]일위대가목록!G103,0)</f>
        <v>265</v>
      </c>
      <c r="J380" s="32">
        <f t="shared" si="46"/>
        <v>4505</v>
      </c>
      <c r="K380" s="32">
        <f t="shared" si="47"/>
        <v>13538</v>
      </c>
      <c r="L380" s="32">
        <f t="shared" si="47"/>
        <v>230146</v>
      </c>
      <c r="M380" s="43" t="s">
        <v>11</v>
      </c>
      <c r="N380" s="45" t="s">
        <v>760</v>
      </c>
      <c r="O380" s="45" t="s">
        <v>11</v>
      </c>
      <c r="P380" s="45" t="s">
        <v>11</v>
      </c>
      <c r="Q380" s="45" t="s">
        <v>138</v>
      </c>
      <c r="R380" s="45" t="s">
        <v>186</v>
      </c>
      <c r="S380" s="45" t="s">
        <v>187</v>
      </c>
      <c r="T380" s="45" t="s">
        <v>187</v>
      </c>
      <c r="U380" s="44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5" t="s">
        <v>11</v>
      </c>
      <c r="AS380" s="45" t="s">
        <v>11</v>
      </c>
      <c r="AT380" s="44"/>
      <c r="AU380" s="45" t="s">
        <v>761</v>
      </c>
      <c r="AV380" s="44">
        <v>123</v>
      </c>
    </row>
    <row r="381" spans="1:48" ht="30" customHeight="1" x14ac:dyDescent="0.3">
      <c r="A381" s="43" t="s">
        <v>762</v>
      </c>
      <c r="B381" s="43" t="s">
        <v>763</v>
      </c>
      <c r="C381" s="43" t="s">
        <v>204</v>
      </c>
      <c r="D381" s="31">
        <v>51</v>
      </c>
      <c r="E381" s="32">
        <f>TRUNC([1]일위대가목록!E104,0)</f>
        <v>0</v>
      </c>
      <c r="F381" s="32">
        <f t="shared" si="44"/>
        <v>0</v>
      </c>
      <c r="G381" s="32">
        <f>TRUNC([1]일위대가목록!F104,0)</f>
        <v>13814</v>
      </c>
      <c r="H381" s="32">
        <f t="shared" si="45"/>
        <v>704514</v>
      </c>
      <c r="I381" s="32">
        <f>TRUNC([1]일위대가목록!G104,0)</f>
        <v>248</v>
      </c>
      <c r="J381" s="32">
        <f t="shared" si="46"/>
        <v>12648</v>
      </c>
      <c r="K381" s="32">
        <f t="shared" si="47"/>
        <v>14062</v>
      </c>
      <c r="L381" s="32">
        <f t="shared" si="47"/>
        <v>717162</v>
      </c>
      <c r="M381" s="43" t="s">
        <v>11</v>
      </c>
      <c r="N381" s="45" t="s">
        <v>764</v>
      </c>
      <c r="O381" s="45" t="s">
        <v>11</v>
      </c>
      <c r="P381" s="45" t="s">
        <v>11</v>
      </c>
      <c r="Q381" s="45" t="s">
        <v>138</v>
      </c>
      <c r="R381" s="45" t="s">
        <v>186</v>
      </c>
      <c r="S381" s="45" t="s">
        <v>187</v>
      </c>
      <c r="T381" s="45" t="s">
        <v>187</v>
      </c>
      <c r="U381" s="44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5" t="s">
        <v>11</v>
      </c>
      <c r="AS381" s="45" t="s">
        <v>11</v>
      </c>
      <c r="AT381" s="44"/>
      <c r="AU381" s="45" t="s">
        <v>765</v>
      </c>
      <c r="AV381" s="44">
        <v>124</v>
      </c>
    </row>
    <row r="382" spans="1:48" ht="30" customHeight="1" x14ac:dyDescent="0.3">
      <c r="A382" s="43" t="s">
        <v>766</v>
      </c>
      <c r="B382" s="43" t="s">
        <v>11</v>
      </c>
      <c r="C382" s="43" t="s">
        <v>191</v>
      </c>
      <c r="D382" s="31">
        <v>108</v>
      </c>
      <c r="E382" s="32">
        <f>TRUNC([1]일위대가목록!E105,0)</f>
        <v>0</v>
      </c>
      <c r="F382" s="32">
        <f t="shared" si="44"/>
        <v>0</v>
      </c>
      <c r="G382" s="32">
        <f>TRUNC([1]일위대가목록!F105,0)</f>
        <v>642</v>
      </c>
      <c r="H382" s="32">
        <f t="shared" si="45"/>
        <v>69336</v>
      </c>
      <c r="I382" s="32">
        <f>TRUNC([1]일위대가목록!G105,0)</f>
        <v>12</v>
      </c>
      <c r="J382" s="32">
        <f t="shared" si="46"/>
        <v>1296</v>
      </c>
      <c r="K382" s="32">
        <f t="shared" si="47"/>
        <v>654</v>
      </c>
      <c r="L382" s="32">
        <f t="shared" si="47"/>
        <v>70632</v>
      </c>
      <c r="M382" s="43" t="s">
        <v>11</v>
      </c>
      <c r="N382" s="45" t="s">
        <v>767</v>
      </c>
      <c r="O382" s="45" t="s">
        <v>11</v>
      </c>
      <c r="P382" s="45" t="s">
        <v>11</v>
      </c>
      <c r="Q382" s="45" t="s">
        <v>138</v>
      </c>
      <c r="R382" s="45" t="s">
        <v>186</v>
      </c>
      <c r="S382" s="45" t="s">
        <v>187</v>
      </c>
      <c r="T382" s="45" t="s">
        <v>187</v>
      </c>
      <c r="U382" s="44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5" t="s">
        <v>11</v>
      </c>
      <c r="AS382" s="45" t="s">
        <v>11</v>
      </c>
      <c r="AT382" s="44"/>
      <c r="AU382" s="45" t="s">
        <v>768</v>
      </c>
      <c r="AV382" s="44">
        <v>125</v>
      </c>
    </row>
    <row r="383" spans="1:48" ht="30" customHeight="1" x14ac:dyDescent="0.3">
      <c r="A383" s="43" t="s">
        <v>769</v>
      </c>
      <c r="B383" s="43" t="s">
        <v>11</v>
      </c>
      <c r="C383" s="43" t="s">
        <v>191</v>
      </c>
      <c r="D383" s="31">
        <v>170</v>
      </c>
      <c r="E383" s="32">
        <f>TRUNC([1]일위대가목록!E106,0)</f>
        <v>0</v>
      </c>
      <c r="F383" s="32">
        <f t="shared" si="44"/>
        <v>0</v>
      </c>
      <c r="G383" s="32">
        <f>TRUNC([1]일위대가목록!F106,0)</f>
        <v>604</v>
      </c>
      <c r="H383" s="32">
        <f t="shared" si="45"/>
        <v>102680</v>
      </c>
      <c r="I383" s="32">
        <f>TRUNC([1]일위대가목록!G106,0)</f>
        <v>0</v>
      </c>
      <c r="J383" s="32">
        <f t="shared" si="46"/>
        <v>0</v>
      </c>
      <c r="K383" s="32">
        <f t="shared" si="47"/>
        <v>604</v>
      </c>
      <c r="L383" s="32">
        <f t="shared" si="47"/>
        <v>102680</v>
      </c>
      <c r="M383" s="43" t="s">
        <v>11</v>
      </c>
      <c r="N383" s="45" t="s">
        <v>770</v>
      </c>
      <c r="O383" s="45" t="s">
        <v>11</v>
      </c>
      <c r="P383" s="45" t="s">
        <v>11</v>
      </c>
      <c r="Q383" s="45" t="s">
        <v>138</v>
      </c>
      <c r="R383" s="45" t="s">
        <v>186</v>
      </c>
      <c r="S383" s="45" t="s">
        <v>187</v>
      </c>
      <c r="T383" s="45" t="s">
        <v>187</v>
      </c>
      <c r="U383" s="44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5" t="s">
        <v>11</v>
      </c>
      <c r="AS383" s="45" t="s">
        <v>11</v>
      </c>
      <c r="AT383" s="44"/>
      <c r="AU383" s="45" t="s">
        <v>771</v>
      </c>
      <c r="AV383" s="44">
        <v>126</v>
      </c>
    </row>
    <row r="384" spans="1:48" ht="30" customHeight="1" x14ac:dyDescent="0.3">
      <c r="A384" s="43" t="s">
        <v>772</v>
      </c>
      <c r="B384" s="43" t="s">
        <v>11</v>
      </c>
      <c r="C384" s="43" t="s">
        <v>204</v>
      </c>
      <c r="D384" s="31">
        <v>3</v>
      </c>
      <c r="E384" s="32">
        <f>TRUNC([1]일위대가목록!E107,0)</f>
        <v>0</v>
      </c>
      <c r="F384" s="32">
        <f t="shared" si="44"/>
        <v>0</v>
      </c>
      <c r="G384" s="32">
        <f>TRUNC([1]일위대가목록!F107,0)</f>
        <v>11393</v>
      </c>
      <c r="H384" s="32">
        <f t="shared" si="45"/>
        <v>34179</v>
      </c>
      <c r="I384" s="32">
        <f>TRUNC([1]일위대가목록!G107,0)</f>
        <v>227</v>
      </c>
      <c r="J384" s="32">
        <f t="shared" si="46"/>
        <v>681</v>
      </c>
      <c r="K384" s="32">
        <f t="shared" si="47"/>
        <v>11620</v>
      </c>
      <c r="L384" s="32">
        <f t="shared" si="47"/>
        <v>34860</v>
      </c>
      <c r="M384" s="43" t="s">
        <v>11</v>
      </c>
      <c r="N384" s="45" t="s">
        <v>773</v>
      </c>
      <c r="O384" s="45" t="s">
        <v>11</v>
      </c>
      <c r="P384" s="45" t="s">
        <v>11</v>
      </c>
      <c r="Q384" s="45" t="s">
        <v>138</v>
      </c>
      <c r="R384" s="45" t="s">
        <v>186</v>
      </c>
      <c r="S384" s="45" t="s">
        <v>187</v>
      </c>
      <c r="T384" s="45" t="s">
        <v>187</v>
      </c>
      <c r="U384" s="44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5" t="s">
        <v>11</v>
      </c>
      <c r="AS384" s="45" t="s">
        <v>11</v>
      </c>
      <c r="AT384" s="44"/>
      <c r="AU384" s="45" t="s">
        <v>774</v>
      </c>
      <c r="AV384" s="44">
        <v>127</v>
      </c>
    </row>
    <row r="385" spans="1:48" ht="30" customHeight="1" x14ac:dyDescent="0.3">
      <c r="A385" s="31"/>
      <c r="B385" s="31"/>
      <c r="C385" s="31"/>
      <c r="D385" s="31"/>
      <c r="E385" s="32"/>
      <c r="F385" s="32"/>
      <c r="G385" s="32"/>
      <c r="H385" s="32"/>
      <c r="I385" s="32"/>
      <c r="J385" s="32"/>
      <c r="K385" s="32"/>
      <c r="L385" s="32"/>
      <c r="M385" s="31"/>
      <c r="Q385" s="7" t="s">
        <v>138</v>
      </c>
    </row>
    <row r="386" spans="1:48" ht="30" customHeight="1" x14ac:dyDescent="0.3">
      <c r="A386" s="43" t="s">
        <v>149</v>
      </c>
      <c r="B386" s="31"/>
      <c r="C386" s="31"/>
      <c r="D386" s="31"/>
      <c r="E386" s="32"/>
      <c r="F386" s="32">
        <f>SUMIF(Q364:Q385,"010115",F364:F385)</f>
        <v>314819</v>
      </c>
      <c r="G386" s="32"/>
      <c r="H386" s="32">
        <f>SUMIF(Q364:Q385,"010115",H364:H385)</f>
        <v>16782331</v>
      </c>
      <c r="I386" s="32"/>
      <c r="J386" s="32">
        <f>SUMIF(Q364:Q385,"010115",J364:J385)</f>
        <v>251162</v>
      </c>
      <c r="K386" s="32"/>
      <c r="L386" s="32">
        <f>SUMIF(Q364:Q385,"010115",L364:L385)</f>
        <v>17348312</v>
      </c>
      <c r="M386" s="31"/>
      <c r="N386" t="s">
        <v>212</v>
      </c>
    </row>
    <row r="387" spans="1:48" ht="30" customHeight="1" x14ac:dyDescent="0.3">
      <c r="A387" s="43" t="s">
        <v>139</v>
      </c>
      <c r="B387" s="43" t="s">
        <v>11</v>
      </c>
      <c r="C387" s="31"/>
      <c r="D387" s="31"/>
      <c r="E387" s="32"/>
      <c r="F387" s="32"/>
      <c r="G387" s="32"/>
      <c r="H387" s="32"/>
      <c r="I387" s="32"/>
      <c r="J387" s="32"/>
      <c r="K387" s="32"/>
      <c r="L387" s="32"/>
      <c r="M387" s="31"/>
      <c r="N387" s="44"/>
      <c r="O387" s="44"/>
      <c r="P387" s="44"/>
      <c r="Q387" s="45" t="s">
        <v>140</v>
      </c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</row>
    <row r="388" spans="1:48" ht="30" customHeight="1" x14ac:dyDescent="0.3">
      <c r="A388" s="43" t="s">
        <v>775</v>
      </c>
      <c r="B388" s="43" t="s">
        <v>776</v>
      </c>
      <c r="C388" s="43" t="s">
        <v>706</v>
      </c>
      <c r="D388" s="31">
        <v>2</v>
      </c>
      <c r="E388" s="32">
        <f>TRUNC([1]단가대비표!O11,0)</f>
        <v>31000</v>
      </c>
      <c r="F388" s="32">
        <f t="shared" ref="F388:F396" si="48">TRUNC(E388*D388, 0)</f>
        <v>62000</v>
      </c>
      <c r="G388" s="32">
        <f>TRUNC([1]단가대비표!P11,0)</f>
        <v>0</v>
      </c>
      <c r="H388" s="32">
        <f t="shared" ref="H388:H396" si="49">TRUNC(G388*D388, 0)</f>
        <v>0</v>
      </c>
      <c r="I388" s="32">
        <f>TRUNC([1]단가대비표!V11,0)</f>
        <v>0</v>
      </c>
      <c r="J388" s="32">
        <f t="shared" ref="J388:J396" si="50">TRUNC(I388*D388, 0)</f>
        <v>0</v>
      </c>
      <c r="K388" s="32">
        <f t="shared" ref="K388:L396" si="51">TRUNC(E388+G388+I388, 0)</f>
        <v>31000</v>
      </c>
      <c r="L388" s="32">
        <f t="shared" si="51"/>
        <v>62000</v>
      </c>
      <c r="M388" s="43" t="s">
        <v>11</v>
      </c>
      <c r="N388" s="45" t="s">
        <v>777</v>
      </c>
      <c r="O388" s="45" t="s">
        <v>11</v>
      </c>
      <c r="P388" s="45" t="s">
        <v>11</v>
      </c>
      <c r="Q388" s="45" t="s">
        <v>140</v>
      </c>
      <c r="R388" s="45" t="s">
        <v>187</v>
      </c>
      <c r="S388" s="45" t="s">
        <v>187</v>
      </c>
      <c r="T388" s="45" t="s">
        <v>186</v>
      </c>
      <c r="U388" s="44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5" t="s">
        <v>11</v>
      </c>
      <c r="AS388" s="45" t="s">
        <v>11</v>
      </c>
      <c r="AT388" s="44"/>
      <c r="AU388" s="45" t="s">
        <v>778</v>
      </c>
      <c r="AV388" s="44">
        <v>164</v>
      </c>
    </row>
    <row r="389" spans="1:48" ht="30" customHeight="1" x14ac:dyDescent="0.3">
      <c r="A389" s="43" t="s">
        <v>779</v>
      </c>
      <c r="B389" s="43" t="s">
        <v>780</v>
      </c>
      <c r="C389" s="43" t="s">
        <v>781</v>
      </c>
      <c r="D389" s="31">
        <v>186</v>
      </c>
      <c r="E389" s="32">
        <f>TRUNC([1]단가대비표!O38,0)</f>
        <v>6800</v>
      </c>
      <c r="F389" s="32">
        <f t="shared" si="48"/>
        <v>1264800</v>
      </c>
      <c r="G389" s="32">
        <f>TRUNC([1]단가대비표!P38,0)</f>
        <v>0</v>
      </c>
      <c r="H389" s="32">
        <f t="shared" si="49"/>
        <v>0</v>
      </c>
      <c r="I389" s="32">
        <f>TRUNC([1]단가대비표!V38,0)</f>
        <v>0</v>
      </c>
      <c r="J389" s="32">
        <f t="shared" si="50"/>
        <v>0</v>
      </c>
      <c r="K389" s="32">
        <f t="shared" si="51"/>
        <v>6800</v>
      </c>
      <c r="L389" s="32">
        <f t="shared" si="51"/>
        <v>1264800</v>
      </c>
      <c r="M389" s="43" t="s">
        <v>11</v>
      </c>
      <c r="N389" s="45" t="s">
        <v>782</v>
      </c>
      <c r="O389" s="45" t="s">
        <v>11</v>
      </c>
      <c r="P389" s="45" t="s">
        <v>11</v>
      </c>
      <c r="Q389" s="45" t="s">
        <v>140</v>
      </c>
      <c r="R389" s="45" t="s">
        <v>187</v>
      </c>
      <c r="S389" s="45" t="s">
        <v>187</v>
      </c>
      <c r="T389" s="45" t="s">
        <v>186</v>
      </c>
      <c r="U389" s="44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5" t="s">
        <v>11</v>
      </c>
      <c r="AS389" s="45" t="s">
        <v>11</v>
      </c>
      <c r="AT389" s="44"/>
      <c r="AU389" s="45" t="s">
        <v>783</v>
      </c>
      <c r="AV389" s="44">
        <v>165</v>
      </c>
    </row>
    <row r="390" spans="1:48" ht="30" customHeight="1" x14ac:dyDescent="0.3">
      <c r="A390" s="43" t="s">
        <v>779</v>
      </c>
      <c r="B390" s="43" t="s">
        <v>784</v>
      </c>
      <c r="C390" s="43" t="s">
        <v>781</v>
      </c>
      <c r="D390" s="31">
        <v>9</v>
      </c>
      <c r="E390" s="32">
        <f>TRUNC([1]단가대비표!O39,0)</f>
        <v>5900</v>
      </c>
      <c r="F390" s="32">
        <f t="shared" si="48"/>
        <v>53100</v>
      </c>
      <c r="G390" s="32">
        <f>TRUNC([1]단가대비표!P39,0)</f>
        <v>0</v>
      </c>
      <c r="H390" s="32">
        <f t="shared" si="49"/>
        <v>0</v>
      </c>
      <c r="I390" s="32">
        <f>TRUNC([1]단가대비표!V39,0)</f>
        <v>0</v>
      </c>
      <c r="J390" s="32">
        <f t="shared" si="50"/>
        <v>0</v>
      </c>
      <c r="K390" s="32">
        <f t="shared" si="51"/>
        <v>5900</v>
      </c>
      <c r="L390" s="32">
        <f t="shared" si="51"/>
        <v>53100</v>
      </c>
      <c r="M390" s="43" t="s">
        <v>11</v>
      </c>
      <c r="N390" s="45" t="s">
        <v>785</v>
      </c>
      <c r="O390" s="45" t="s">
        <v>11</v>
      </c>
      <c r="P390" s="45" t="s">
        <v>11</v>
      </c>
      <c r="Q390" s="45" t="s">
        <v>140</v>
      </c>
      <c r="R390" s="45" t="s">
        <v>187</v>
      </c>
      <c r="S390" s="45" t="s">
        <v>187</v>
      </c>
      <c r="T390" s="45" t="s">
        <v>186</v>
      </c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5" t="s">
        <v>11</v>
      </c>
      <c r="AS390" s="45" t="s">
        <v>11</v>
      </c>
      <c r="AT390" s="44"/>
      <c r="AU390" s="45" t="s">
        <v>786</v>
      </c>
      <c r="AV390" s="44">
        <v>166</v>
      </c>
    </row>
    <row r="391" spans="1:48" ht="30" customHeight="1" x14ac:dyDescent="0.3">
      <c r="A391" s="43" t="s">
        <v>779</v>
      </c>
      <c r="B391" s="43" t="s">
        <v>787</v>
      </c>
      <c r="C391" s="43" t="s">
        <v>781</v>
      </c>
      <c r="D391" s="31">
        <v>256</v>
      </c>
      <c r="E391" s="32">
        <f>TRUNC([1]단가대비표!O40,0)</f>
        <v>6500</v>
      </c>
      <c r="F391" s="32">
        <f t="shared" si="48"/>
        <v>1664000</v>
      </c>
      <c r="G391" s="32">
        <f>TRUNC([1]단가대비표!P40,0)</f>
        <v>0</v>
      </c>
      <c r="H391" s="32">
        <f t="shared" si="49"/>
        <v>0</v>
      </c>
      <c r="I391" s="32">
        <f>TRUNC([1]단가대비표!V40,0)</f>
        <v>0</v>
      </c>
      <c r="J391" s="32">
        <f t="shared" si="50"/>
        <v>0</v>
      </c>
      <c r="K391" s="32">
        <f t="shared" si="51"/>
        <v>6500</v>
      </c>
      <c r="L391" s="32">
        <f t="shared" si="51"/>
        <v>1664000</v>
      </c>
      <c r="M391" s="43" t="s">
        <v>11</v>
      </c>
      <c r="N391" s="45" t="s">
        <v>788</v>
      </c>
      <c r="O391" s="45" t="s">
        <v>11</v>
      </c>
      <c r="P391" s="45" t="s">
        <v>11</v>
      </c>
      <c r="Q391" s="45" t="s">
        <v>140</v>
      </c>
      <c r="R391" s="45" t="s">
        <v>187</v>
      </c>
      <c r="S391" s="45" t="s">
        <v>187</v>
      </c>
      <c r="T391" s="45" t="s">
        <v>186</v>
      </c>
      <c r="U391" s="44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5" t="s">
        <v>11</v>
      </c>
      <c r="AS391" s="45" t="s">
        <v>11</v>
      </c>
      <c r="AT391" s="44"/>
      <c r="AU391" s="45" t="s">
        <v>789</v>
      </c>
      <c r="AV391" s="44">
        <v>167</v>
      </c>
    </row>
    <row r="392" spans="1:48" ht="30" customHeight="1" x14ac:dyDescent="0.3">
      <c r="A392" s="43" t="s">
        <v>779</v>
      </c>
      <c r="B392" s="43" t="s">
        <v>790</v>
      </c>
      <c r="C392" s="43" t="s">
        <v>781</v>
      </c>
      <c r="D392" s="31">
        <v>467</v>
      </c>
      <c r="E392" s="32">
        <f>TRUNC([1]단가대비표!O41,0)</f>
        <v>5900</v>
      </c>
      <c r="F392" s="32">
        <f t="shared" si="48"/>
        <v>2755300</v>
      </c>
      <c r="G392" s="32">
        <f>TRUNC([1]단가대비표!P41,0)</f>
        <v>0</v>
      </c>
      <c r="H392" s="32">
        <f t="shared" si="49"/>
        <v>0</v>
      </c>
      <c r="I392" s="32">
        <f>TRUNC([1]단가대비표!V41,0)</f>
        <v>0</v>
      </c>
      <c r="J392" s="32">
        <f t="shared" si="50"/>
        <v>0</v>
      </c>
      <c r="K392" s="32">
        <f t="shared" si="51"/>
        <v>5900</v>
      </c>
      <c r="L392" s="32">
        <f t="shared" si="51"/>
        <v>2755300</v>
      </c>
      <c r="M392" s="43" t="s">
        <v>11</v>
      </c>
      <c r="N392" s="45" t="s">
        <v>791</v>
      </c>
      <c r="O392" s="45" t="s">
        <v>11</v>
      </c>
      <c r="P392" s="45" t="s">
        <v>11</v>
      </c>
      <c r="Q392" s="45" t="s">
        <v>140</v>
      </c>
      <c r="R392" s="45" t="s">
        <v>187</v>
      </c>
      <c r="S392" s="45" t="s">
        <v>187</v>
      </c>
      <c r="T392" s="45" t="s">
        <v>186</v>
      </c>
      <c r="U392" s="44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5" t="s">
        <v>11</v>
      </c>
      <c r="AS392" s="45" t="s">
        <v>11</v>
      </c>
      <c r="AT392" s="44"/>
      <c r="AU392" s="45" t="s">
        <v>792</v>
      </c>
      <c r="AV392" s="44">
        <v>168</v>
      </c>
    </row>
    <row r="393" spans="1:48" ht="30" customHeight="1" x14ac:dyDescent="0.3">
      <c r="A393" s="43" t="s">
        <v>779</v>
      </c>
      <c r="B393" s="43" t="s">
        <v>793</v>
      </c>
      <c r="C393" s="43" t="s">
        <v>781</v>
      </c>
      <c r="D393" s="31">
        <v>39</v>
      </c>
      <c r="E393" s="32">
        <f>TRUNC([1]단가대비표!O42,0)</f>
        <v>6800</v>
      </c>
      <c r="F393" s="32">
        <f t="shared" si="48"/>
        <v>265200</v>
      </c>
      <c r="G393" s="32">
        <f>TRUNC([1]단가대비표!P42,0)</f>
        <v>0</v>
      </c>
      <c r="H393" s="32">
        <f t="shared" si="49"/>
        <v>0</v>
      </c>
      <c r="I393" s="32">
        <f>TRUNC([1]단가대비표!V42,0)</f>
        <v>0</v>
      </c>
      <c r="J393" s="32">
        <f t="shared" si="50"/>
        <v>0</v>
      </c>
      <c r="K393" s="32">
        <f t="shared" si="51"/>
        <v>6800</v>
      </c>
      <c r="L393" s="32">
        <f t="shared" si="51"/>
        <v>265200</v>
      </c>
      <c r="M393" s="43" t="s">
        <v>11</v>
      </c>
      <c r="N393" s="45" t="s">
        <v>794</v>
      </c>
      <c r="O393" s="45" t="s">
        <v>11</v>
      </c>
      <c r="P393" s="45" t="s">
        <v>11</v>
      </c>
      <c r="Q393" s="45" t="s">
        <v>140</v>
      </c>
      <c r="R393" s="45" t="s">
        <v>187</v>
      </c>
      <c r="S393" s="45" t="s">
        <v>187</v>
      </c>
      <c r="T393" s="45" t="s">
        <v>186</v>
      </c>
      <c r="U393" s="44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5" t="s">
        <v>11</v>
      </c>
      <c r="AS393" s="45" t="s">
        <v>11</v>
      </c>
      <c r="AT393" s="44"/>
      <c r="AU393" s="45" t="s">
        <v>795</v>
      </c>
      <c r="AV393" s="44">
        <v>169</v>
      </c>
    </row>
    <row r="394" spans="1:48" ht="30" customHeight="1" x14ac:dyDescent="0.3">
      <c r="A394" s="43" t="s">
        <v>779</v>
      </c>
      <c r="B394" s="43" t="s">
        <v>796</v>
      </c>
      <c r="C394" s="43" t="s">
        <v>781</v>
      </c>
      <c r="D394" s="31">
        <v>103</v>
      </c>
      <c r="E394" s="32">
        <f>TRUNC([1]단가대비표!O43,0)</f>
        <v>8000</v>
      </c>
      <c r="F394" s="32">
        <f t="shared" si="48"/>
        <v>824000</v>
      </c>
      <c r="G394" s="32">
        <f>TRUNC([1]단가대비표!P43,0)</f>
        <v>0</v>
      </c>
      <c r="H394" s="32">
        <f t="shared" si="49"/>
        <v>0</v>
      </c>
      <c r="I394" s="32">
        <f>TRUNC([1]단가대비표!V43,0)</f>
        <v>0</v>
      </c>
      <c r="J394" s="32">
        <f t="shared" si="50"/>
        <v>0</v>
      </c>
      <c r="K394" s="32">
        <f t="shared" si="51"/>
        <v>8000</v>
      </c>
      <c r="L394" s="32">
        <f t="shared" si="51"/>
        <v>824000</v>
      </c>
      <c r="M394" s="43" t="s">
        <v>11</v>
      </c>
      <c r="N394" s="45" t="s">
        <v>797</v>
      </c>
      <c r="O394" s="45" t="s">
        <v>11</v>
      </c>
      <c r="P394" s="45" t="s">
        <v>11</v>
      </c>
      <c r="Q394" s="45" t="s">
        <v>140</v>
      </c>
      <c r="R394" s="45" t="s">
        <v>187</v>
      </c>
      <c r="S394" s="45" t="s">
        <v>187</v>
      </c>
      <c r="T394" s="45" t="s">
        <v>186</v>
      </c>
      <c r="U394" s="44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5" t="s">
        <v>11</v>
      </c>
      <c r="AS394" s="45" t="s">
        <v>11</v>
      </c>
      <c r="AT394" s="44"/>
      <c r="AU394" s="45" t="s">
        <v>798</v>
      </c>
      <c r="AV394" s="44">
        <v>170</v>
      </c>
    </row>
    <row r="395" spans="1:48" ht="30" customHeight="1" x14ac:dyDescent="0.3">
      <c r="A395" s="43" t="s">
        <v>779</v>
      </c>
      <c r="B395" s="43" t="s">
        <v>799</v>
      </c>
      <c r="C395" s="43" t="s">
        <v>781</v>
      </c>
      <c r="D395" s="31">
        <v>204</v>
      </c>
      <c r="E395" s="32">
        <f>TRUNC([1]단가대비표!O44,0)</f>
        <v>5600</v>
      </c>
      <c r="F395" s="32">
        <f t="shared" si="48"/>
        <v>1142400</v>
      </c>
      <c r="G395" s="32">
        <f>TRUNC([1]단가대비표!P44,0)</f>
        <v>0</v>
      </c>
      <c r="H395" s="32">
        <f t="shared" si="49"/>
        <v>0</v>
      </c>
      <c r="I395" s="32">
        <f>TRUNC([1]단가대비표!V44,0)</f>
        <v>0</v>
      </c>
      <c r="J395" s="32">
        <f t="shared" si="50"/>
        <v>0</v>
      </c>
      <c r="K395" s="32">
        <f t="shared" si="51"/>
        <v>5600</v>
      </c>
      <c r="L395" s="32">
        <f t="shared" si="51"/>
        <v>1142400</v>
      </c>
      <c r="M395" s="43" t="s">
        <v>11</v>
      </c>
      <c r="N395" s="45" t="s">
        <v>800</v>
      </c>
      <c r="O395" s="45" t="s">
        <v>11</v>
      </c>
      <c r="P395" s="45" t="s">
        <v>11</v>
      </c>
      <c r="Q395" s="45" t="s">
        <v>140</v>
      </c>
      <c r="R395" s="45" t="s">
        <v>187</v>
      </c>
      <c r="S395" s="45" t="s">
        <v>187</v>
      </c>
      <c r="T395" s="45" t="s">
        <v>186</v>
      </c>
      <c r="U395" s="44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5" t="s">
        <v>11</v>
      </c>
      <c r="AS395" s="45" t="s">
        <v>11</v>
      </c>
      <c r="AT395" s="44"/>
      <c r="AU395" s="45" t="s">
        <v>801</v>
      </c>
      <c r="AV395" s="44">
        <v>171</v>
      </c>
    </row>
    <row r="396" spans="1:48" ht="30" customHeight="1" x14ac:dyDescent="0.3">
      <c r="A396" s="43" t="s">
        <v>802</v>
      </c>
      <c r="B396" s="43" t="s">
        <v>803</v>
      </c>
      <c r="C396" s="43" t="s">
        <v>781</v>
      </c>
      <c r="D396" s="31">
        <v>28</v>
      </c>
      <c r="E396" s="32">
        <f>TRUNC([1]단가대비표!O47,0)</f>
        <v>6727</v>
      </c>
      <c r="F396" s="32">
        <f t="shared" si="48"/>
        <v>188356</v>
      </c>
      <c r="G396" s="32">
        <f>TRUNC([1]단가대비표!P47,0)</f>
        <v>0</v>
      </c>
      <c r="H396" s="32">
        <f t="shared" si="49"/>
        <v>0</v>
      </c>
      <c r="I396" s="32">
        <f>TRUNC([1]단가대비표!V47,0)</f>
        <v>0</v>
      </c>
      <c r="J396" s="32">
        <f t="shared" si="50"/>
        <v>0</v>
      </c>
      <c r="K396" s="32">
        <f t="shared" si="51"/>
        <v>6727</v>
      </c>
      <c r="L396" s="32">
        <f t="shared" si="51"/>
        <v>188356</v>
      </c>
      <c r="M396" s="43" t="s">
        <v>11</v>
      </c>
      <c r="N396" s="45" t="s">
        <v>804</v>
      </c>
      <c r="O396" s="45" t="s">
        <v>11</v>
      </c>
      <c r="P396" s="45" t="s">
        <v>11</v>
      </c>
      <c r="Q396" s="45" t="s">
        <v>140</v>
      </c>
      <c r="R396" s="45" t="s">
        <v>187</v>
      </c>
      <c r="S396" s="45" t="s">
        <v>187</v>
      </c>
      <c r="T396" s="45" t="s">
        <v>186</v>
      </c>
      <c r="U396" s="44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5" t="s">
        <v>11</v>
      </c>
      <c r="AS396" s="45" t="s">
        <v>11</v>
      </c>
      <c r="AT396" s="44"/>
      <c r="AU396" s="45" t="s">
        <v>805</v>
      </c>
      <c r="AV396" s="44">
        <v>223</v>
      </c>
    </row>
    <row r="397" spans="1:48" ht="30" customHeight="1" x14ac:dyDescent="0.3">
      <c r="A397" s="31"/>
      <c r="B397" s="31"/>
      <c r="C397" s="31"/>
      <c r="D397" s="31"/>
      <c r="E397" s="32"/>
      <c r="F397" s="32"/>
      <c r="G397" s="32"/>
      <c r="H397" s="32"/>
      <c r="I397" s="32"/>
      <c r="J397" s="32"/>
      <c r="K397" s="32"/>
      <c r="L397" s="32"/>
      <c r="M397" s="31"/>
      <c r="Q397" s="7" t="s">
        <v>140</v>
      </c>
    </row>
    <row r="398" spans="1:48" ht="30" customHeight="1" x14ac:dyDescent="0.3">
      <c r="A398" s="31"/>
      <c r="B398" s="31"/>
      <c r="C398" s="31"/>
      <c r="D398" s="31"/>
      <c r="E398" s="32"/>
      <c r="F398" s="32"/>
      <c r="G398" s="32"/>
      <c r="H398" s="32"/>
      <c r="I398" s="32"/>
      <c r="J398" s="32"/>
      <c r="K398" s="32"/>
      <c r="L398" s="32"/>
      <c r="M398" s="31"/>
      <c r="Q398" s="7" t="s">
        <v>140</v>
      </c>
    </row>
    <row r="399" spans="1:48" ht="30" customHeight="1" x14ac:dyDescent="0.3">
      <c r="A399" s="31"/>
      <c r="B399" s="31"/>
      <c r="C399" s="31"/>
      <c r="D399" s="31"/>
      <c r="E399" s="32"/>
      <c r="F399" s="32"/>
      <c r="G399" s="32"/>
      <c r="H399" s="32"/>
      <c r="I399" s="32"/>
      <c r="J399" s="32"/>
      <c r="K399" s="32"/>
      <c r="L399" s="32"/>
      <c r="M399" s="31"/>
      <c r="Q399" s="7" t="s">
        <v>140</v>
      </c>
    </row>
    <row r="400" spans="1:48" ht="30" customHeight="1" x14ac:dyDescent="0.3">
      <c r="A400" s="31"/>
      <c r="B400" s="31"/>
      <c r="C400" s="31"/>
      <c r="D400" s="31"/>
      <c r="E400" s="32"/>
      <c r="F400" s="32"/>
      <c r="G400" s="32"/>
      <c r="H400" s="32"/>
      <c r="I400" s="32"/>
      <c r="J400" s="32"/>
      <c r="K400" s="32"/>
      <c r="L400" s="32"/>
      <c r="M400" s="31"/>
      <c r="Q400" s="7" t="s">
        <v>140</v>
      </c>
    </row>
    <row r="401" spans="1:48" ht="30" customHeight="1" x14ac:dyDescent="0.3">
      <c r="A401" s="31"/>
      <c r="B401" s="31"/>
      <c r="C401" s="31"/>
      <c r="D401" s="31"/>
      <c r="E401" s="32"/>
      <c r="F401" s="32"/>
      <c r="G401" s="32"/>
      <c r="H401" s="32"/>
      <c r="I401" s="32"/>
      <c r="J401" s="32"/>
      <c r="K401" s="32"/>
      <c r="L401" s="32"/>
      <c r="M401" s="31"/>
      <c r="Q401" s="7" t="s">
        <v>140</v>
      </c>
    </row>
    <row r="402" spans="1:48" ht="30" customHeight="1" x14ac:dyDescent="0.3">
      <c r="A402" s="31"/>
      <c r="B402" s="31"/>
      <c r="C402" s="31"/>
      <c r="D402" s="31"/>
      <c r="E402" s="32"/>
      <c r="F402" s="32"/>
      <c r="G402" s="32"/>
      <c r="H402" s="32"/>
      <c r="I402" s="32"/>
      <c r="J402" s="32"/>
      <c r="K402" s="32"/>
      <c r="L402" s="32"/>
      <c r="M402" s="31"/>
      <c r="Q402" s="7" t="s">
        <v>140</v>
      </c>
    </row>
    <row r="403" spans="1:48" ht="30" customHeight="1" x14ac:dyDescent="0.3">
      <c r="A403" s="31"/>
      <c r="B403" s="31"/>
      <c r="C403" s="31"/>
      <c r="D403" s="31"/>
      <c r="E403" s="32"/>
      <c r="F403" s="32"/>
      <c r="G403" s="32"/>
      <c r="H403" s="32"/>
      <c r="I403" s="32"/>
      <c r="J403" s="32"/>
      <c r="K403" s="32"/>
      <c r="L403" s="32"/>
      <c r="M403" s="31"/>
      <c r="Q403" s="7" t="s">
        <v>140</v>
      </c>
    </row>
    <row r="404" spans="1:48" ht="30" customHeight="1" x14ac:dyDescent="0.3">
      <c r="A404" s="31"/>
      <c r="B404" s="31"/>
      <c r="C404" s="31"/>
      <c r="D404" s="31"/>
      <c r="E404" s="32"/>
      <c r="F404" s="32"/>
      <c r="G404" s="32"/>
      <c r="H404" s="32"/>
      <c r="I404" s="32"/>
      <c r="J404" s="32"/>
      <c r="K404" s="32"/>
      <c r="L404" s="32"/>
      <c r="M404" s="31"/>
      <c r="Q404" s="7" t="s">
        <v>140</v>
      </c>
    </row>
    <row r="405" spans="1:48" ht="30" customHeight="1" x14ac:dyDescent="0.3">
      <c r="A405" s="31"/>
      <c r="B405" s="31"/>
      <c r="C405" s="31"/>
      <c r="D405" s="31"/>
      <c r="E405" s="32"/>
      <c r="F405" s="32"/>
      <c r="G405" s="32"/>
      <c r="H405" s="32"/>
      <c r="I405" s="32"/>
      <c r="J405" s="32"/>
      <c r="K405" s="32"/>
      <c r="L405" s="32"/>
      <c r="M405" s="31"/>
      <c r="Q405" s="7" t="s">
        <v>140</v>
      </c>
    </row>
    <row r="406" spans="1:48" ht="30" customHeight="1" x14ac:dyDescent="0.3">
      <c r="A406" s="31"/>
      <c r="B406" s="31"/>
      <c r="C406" s="31"/>
      <c r="D406" s="31"/>
      <c r="E406" s="32"/>
      <c r="F406" s="32"/>
      <c r="G406" s="32"/>
      <c r="H406" s="32"/>
      <c r="I406" s="32"/>
      <c r="J406" s="32"/>
      <c r="K406" s="32"/>
      <c r="L406" s="32"/>
      <c r="M406" s="31"/>
      <c r="Q406" s="7" t="s">
        <v>140</v>
      </c>
    </row>
    <row r="407" spans="1:48" ht="30" customHeight="1" x14ac:dyDescent="0.3">
      <c r="A407" s="31"/>
      <c r="B407" s="31"/>
      <c r="C407" s="31"/>
      <c r="D407" s="31"/>
      <c r="E407" s="32"/>
      <c r="F407" s="32"/>
      <c r="G407" s="32"/>
      <c r="H407" s="32"/>
      <c r="I407" s="32"/>
      <c r="J407" s="32"/>
      <c r="K407" s="32"/>
      <c r="L407" s="32"/>
      <c r="M407" s="31"/>
      <c r="Q407" s="7" t="s">
        <v>140</v>
      </c>
    </row>
    <row r="408" spans="1:48" ht="30" customHeight="1" x14ac:dyDescent="0.3">
      <c r="A408" s="31"/>
      <c r="B408" s="31"/>
      <c r="C408" s="31"/>
      <c r="D408" s="31"/>
      <c r="E408" s="32"/>
      <c r="F408" s="32"/>
      <c r="G408" s="32"/>
      <c r="H408" s="32"/>
      <c r="I408" s="32"/>
      <c r="J408" s="32"/>
      <c r="K408" s="32"/>
      <c r="L408" s="32"/>
      <c r="M408" s="31"/>
      <c r="Q408" s="7" t="s">
        <v>140</v>
      </c>
    </row>
    <row r="409" spans="1:48" ht="30" customHeight="1" x14ac:dyDescent="0.3">
      <c r="A409" s="31"/>
      <c r="B409" s="31"/>
      <c r="C409" s="31"/>
      <c r="D409" s="31"/>
      <c r="E409" s="32"/>
      <c r="F409" s="32"/>
      <c r="G409" s="32"/>
      <c r="H409" s="32"/>
      <c r="I409" s="32"/>
      <c r="J409" s="32"/>
      <c r="K409" s="32"/>
      <c r="L409" s="32"/>
      <c r="M409" s="31"/>
      <c r="Q409" s="7" t="s">
        <v>140</v>
      </c>
    </row>
    <row r="410" spans="1:48" ht="30" customHeight="1" x14ac:dyDescent="0.3">
      <c r="A410" s="43" t="s">
        <v>149</v>
      </c>
      <c r="B410" s="31"/>
      <c r="C410" s="31"/>
      <c r="D410" s="31"/>
      <c r="E410" s="32"/>
      <c r="F410" s="32">
        <f>SUMIF(Q388:Q409,"010116",F388:F409)</f>
        <v>8219156</v>
      </c>
      <c r="G410" s="32"/>
      <c r="H410" s="32">
        <f>SUMIF(Q388:Q409,"010116",H388:H409)</f>
        <v>0</v>
      </c>
      <c r="I410" s="32"/>
      <c r="J410" s="32">
        <f>SUMIF(Q388:Q409,"010116",J388:J409)</f>
        <v>0</v>
      </c>
      <c r="K410" s="32"/>
      <c r="L410" s="32">
        <f>SUMIF(Q388:Q409,"010116",L388:L409)</f>
        <v>8219156</v>
      </c>
      <c r="M410" s="31"/>
      <c r="N410" t="s">
        <v>212</v>
      </c>
    </row>
    <row r="411" spans="1:48" ht="30" customHeight="1" x14ac:dyDescent="0.3">
      <c r="A411" s="43" t="s">
        <v>806</v>
      </c>
      <c r="B411" s="43" t="s">
        <v>11</v>
      </c>
      <c r="C411" s="31"/>
      <c r="D411" s="31"/>
      <c r="E411" s="32"/>
      <c r="F411" s="32"/>
      <c r="G411" s="32"/>
      <c r="H411" s="32"/>
      <c r="I411" s="32"/>
      <c r="J411" s="32"/>
      <c r="K411" s="32"/>
      <c r="L411" s="32"/>
      <c r="M411" s="31"/>
      <c r="N411" s="44"/>
      <c r="O411" s="44"/>
      <c r="P411" s="44"/>
      <c r="Q411" s="45" t="s">
        <v>142</v>
      </c>
      <c r="R411" s="44"/>
      <c r="S411" s="44"/>
      <c r="T411" s="44"/>
      <c r="U411" s="44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</row>
    <row r="412" spans="1:48" ht="30" customHeight="1" x14ac:dyDescent="0.3">
      <c r="A412" s="43" t="s">
        <v>807</v>
      </c>
      <c r="B412" s="43" t="s">
        <v>808</v>
      </c>
      <c r="C412" s="43" t="s">
        <v>281</v>
      </c>
      <c r="D412" s="31">
        <v>438</v>
      </c>
      <c r="E412" s="32">
        <f>TRUNC([1]단가대비표!O14,0)</f>
        <v>448</v>
      </c>
      <c r="F412" s="32">
        <f>TRUNC(E412*D412, 0)</f>
        <v>196224</v>
      </c>
      <c r="G412" s="32">
        <f>TRUNC([1]단가대비표!P14,0)</f>
        <v>0</v>
      </c>
      <c r="H412" s="32">
        <f>TRUNC(G412*D412, 0)</f>
        <v>0</v>
      </c>
      <c r="I412" s="32">
        <f>TRUNC([1]단가대비표!V14,0)</f>
        <v>0</v>
      </c>
      <c r="J412" s="32">
        <f>TRUNC(I412*D412, 0)</f>
        <v>0</v>
      </c>
      <c r="K412" s="32">
        <f t="shared" ref="K412:L414" si="52">TRUNC(E412+G412+I412, 0)</f>
        <v>448</v>
      </c>
      <c r="L412" s="32">
        <f t="shared" si="52"/>
        <v>196224</v>
      </c>
      <c r="M412" s="43" t="s">
        <v>809</v>
      </c>
      <c r="N412" s="45" t="s">
        <v>810</v>
      </c>
      <c r="O412" s="45" t="s">
        <v>11</v>
      </c>
      <c r="P412" s="45" t="s">
        <v>11</v>
      </c>
      <c r="Q412" s="45" t="s">
        <v>142</v>
      </c>
      <c r="R412" s="45" t="s">
        <v>187</v>
      </c>
      <c r="S412" s="45" t="s">
        <v>187</v>
      </c>
      <c r="T412" s="45" t="s">
        <v>186</v>
      </c>
      <c r="U412" s="44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5" t="s">
        <v>11</v>
      </c>
      <c r="AS412" s="45" t="s">
        <v>11</v>
      </c>
      <c r="AT412" s="44"/>
      <c r="AU412" s="45" t="s">
        <v>811</v>
      </c>
      <c r="AV412" s="44">
        <v>129</v>
      </c>
    </row>
    <row r="413" spans="1:48" ht="30" customHeight="1" x14ac:dyDescent="0.3">
      <c r="A413" s="43" t="s">
        <v>807</v>
      </c>
      <c r="B413" s="43" t="s">
        <v>812</v>
      </c>
      <c r="C413" s="43" t="s">
        <v>281</v>
      </c>
      <c r="D413" s="31">
        <v>218</v>
      </c>
      <c r="E413" s="32">
        <f>TRUNC([1]단가대비표!O15,0)</f>
        <v>2050</v>
      </c>
      <c r="F413" s="32">
        <f>TRUNC(E413*D413, 0)</f>
        <v>446900</v>
      </c>
      <c r="G413" s="32">
        <f>TRUNC([1]단가대비표!P15,0)</f>
        <v>0</v>
      </c>
      <c r="H413" s="32">
        <f>TRUNC(G413*D413, 0)</f>
        <v>0</v>
      </c>
      <c r="I413" s="32">
        <f>TRUNC([1]단가대비표!V15,0)</f>
        <v>0</v>
      </c>
      <c r="J413" s="32">
        <f>TRUNC(I413*D413, 0)</f>
        <v>0</v>
      </c>
      <c r="K413" s="32">
        <f t="shared" si="52"/>
        <v>2050</v>
      </c>
      <c r="L413" s="32">
        <f t="shared" si="52"/>
        <v>446900</v>
      </c>
      <c r="M413" s="43" t="s">
        <v>809</v>
      </c>
      <c r="N413" s="45" t="s">
        <v>813</v>
      </c>
      <c r="O413" s="45" t="s">
        <v>11</v>
      </c>
      <c r="P413" s="45" t="s">
        <v>11</v>
      </c>
      <c r="Q413" s="45" t="s">
        <v>142</v>
      </c>
      <c r="R413" s="45" t="s">
        <v>187</v>
      </c>
      <c r="S413" s="45" t="s">
        <v>187</v>
      </c>
      <c r="T413" s="45" t="s">
        <v>186</v>
      </c>
      <c r="U413" s="44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5" t="s">
        <v>11</v>
      </c>
      <c r="AS413" s="45" t="s">
        <v>11</v>
      </c>
      <c r="AT413" s="44"/>
      <c r="AU413" s="45" t="s">
        <v>814</v>
      </c>
      <c r="AV413" s="44">
        <v>130</v>
      </c>
    </row>
    <row r="414" spans="1:48" ht="30" customHeight="1" x14ac:dyDescent="0.3">
      <c r="A414" s="43" t="s">
        <v>807</v>
      </c>
      <c r="B414" s="43" t="s">
        <v>815</v>
      </c>
      <c r="C414" s="43" t="s">
        <v>281</v>
      </c>
      <c r="D414" s="31">
        <v>946</v>
      </c>
      <c r="E414" s="32">
        <f>TRUNC([1]단가대비표!O17,0)</f>
        <v>4050</v>
      </c>
      <c r="F414" s="32">
        <f>TRUNC(E414*D414, 0)</f>
        <v>3831300</v>
      </c>
      <c r="G414" s="32">
        <f>TRUNC([1]단가대비표!P17,0)</f>
        <v>0</v>
      </c>
      <c r="H414" s="32">
        <f>TRUNC(G414*D414, 0)</f>
        <v>0</v>
      </c>
      <c r="I414" s="32">
        <f>TRUNC([1]단가대비표!V17,0)</f>
        <v>0</v>
      </c>
      <c r="J414" s="32">
        <f>TRUNC(I414*D414, 0)</f>
        <v>0</v>
      </c>
      <c r="K414" s="32">
        <f t="shared" si="52"/>
        <v>4050</v>
      </c>
      <c r="L414" s="32">
        <f t="shared" si="52"/>
        <v>3831300</v>
      </c>
      <c r="M414" s="43" t="s">
        <v>809</v>
      </c>
      <c r="N414" s="45" t="s">
        <v>816</v>
      </c>
      <c r="O414" s="45" t="s">
        <v>11</v>
      </c>
      <c r="P414" s="45" t="s">
        <v>11</v>
      </c>
      <c r="Q414" s="45" t="s">
        <v>142</v>
      </c>
      <c r="R414" s="45" t="s">
        <v>187</v>
      </c>
      <c r="S414" s="45" t="s">
        <v>187</v>
      </c>
      <c r="T414" s="45" t="s">
        <v>186</v>
      </c>
      <c r="U414" s="44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5" t="s">
        <v>11</v>
      </c>
      <c r="AS414" s="45" t="s">
        <v>11</v>
      </c>
      <c r="AT414" s="44"/>
      <c r="AU414" s="45" t="s">
        <v>817</v>
      </c>
      <c r="AV414" s="44">
        <v>131</v>
      </c>
    </row>
    <row r="415" spans="1:48" ht="30" customHeight="1" x14ac:dyDescent="0.3">
      <c r="A415" s="31"/>
      <c r="B415" s="31"/>
      <c r="C415" s="31"/>
      <c r="D415" s="31"/>
      <c r="E415" s="32"/>
      <c r="F415" s="32"/>
      <c r="G415" s="32"/>
      <c r="H415" s="32"/>
      <c r="I415" s="32"/>
      <c r="J415" s="32"/>
      <c r="K415" s="32"/>
      <c r="L415" s="32"/>
      <c r="M415" s="31"/>
      <c r="Q415" s="7" t="s">
        <v>142</v>
      </c>
    </row>
    <row r="416" spans="1:48" ht="30" customHeight="1" x14ac:dyDescent="0.3">
      <c r="A416" s="31"/>
      <c r="B416" s="31"/>
      <c r="C416" s="31"/>
      <c r="D416" s="31"/>
      <c r="E416" s="32"/>
      <c r="F416" s="32"/>
      <c r="G416" s="32"/>
      <c r="H416" s="32"/>
      <c r="I416" s="32"/>
      <c r="J416" s="32"/>
      <c r="K416" s="32"/>
      <c r="L416" s="32"/>
      <c r="M416" s="31"/>
      <c r="Q416" s="7" t="s">
        <v>142</v>
      </c>
    </row>
    <row r="417" spans="1:17" ht="30" customHeight="1" x14ac:dyDescent="0.3">
      <c r="A417" s="31"/>
      <c r="B417" s="31"/>
      <c r="C417" s="31"/>
      <c r="D417" s="31"/>
      <c r="E417" s="32"/>
      <c r="F417" s="32"/>
      <c r="G417" s="32"/>
      <c r="H417" s="32"/>
      <c r="I417" s="32"/>
      <c r="J417" s="32"/>
      <c r="K417" s="32"/>
      <c r="L417" s="32"/>
      <c r="M417" s="31"/>
      <c r="Q417" s="7" t="s">
        <v>142</v>
      </c>
    </row>
    <row r="418" spans="1:17" ht="30" customHeight="1" x14ac:dyDescent="0.3">
      <c r="A418" s="31"/>
      <c r="B418" s="31"/>
      <c r="C418" s="31"/>
      <c r="D418" s="31"/>
      <c r="E418" s="32"/>
      <c r="F418" s="32"/>
      <c r="G418" s="32"/>
      <c r="H418" s="32"/>
      <c r="I418" s="32"/>
      <c r="J418" s="32"/>
      <c r="K418" s="32"/>
      <c r="L418" s="32"/>
      <c r="M418" s="31"/>
      <c r="Q418" s="7" t="s">
        <v>142</v>
      </c>
    </row>
    <row r="419" spans="1:17" ht="30" customHeight="1" x14ac:dyDescent="0.3">
      <c r="A419" s="31"/>
      <c r="B419" s="31"/>
      <c r="C419" s="31"/>
      <c r="D419" s="31"/>
      <c r="E419" s="32"/>
      <c r="F419" s="32"/>
      <c r="G419" s="32"/>
      <c r="H419" s="32"/>
      <c r="I419" s="32"/>
      <c r="J419" s="32"/>
      <c r="K419" s="32"/>
      <c r="L419" s="32"/>
      <c r="M419" s="31"/>
      <c r="Q419" s="7" t="s">
        <v>142</v>
      </c>
    </row>
    <row r="420" spans="1:17" ht="30" customHeight="1" x14ac:dyDescent="0.3">
      <c r="A420" s="31"/>
      <c r="B420" s="31"/>
      <c r="C420" s="31"/>
      <c r="D420" s="31"/>
      <c r="E420" s="32"/>
      <c r="F420" s="32"/>
      <c r="G420" s="32"/>
      <c r="H420" s="32"/>
      <c r="I420" s="32"/>
      <c r="J420" s="32"/>
      <c r="K420" s="32"/>
      <c r="L420" s="32"/>
      <c r="M420" s="31"/>
      <c r="Q420" s="7" t="s">
        <v>142</v>
      </c>
    </row>
    <row r="421" spans="1:17" ht="30" customHeight="1" x14ac:dyDescent="0.3">
      <c r="A421" s="31"/>
      <c r="B421" s="31"/>
      <c r="C421" s="31"/>
      <c r="D421" s="31"/>
      <c r="E421" s="32"/>
      <c r="F421" s="32"/>
      <c r="G421" s="32"/>
      <c r="H421" s="32"/>
      <c r="I421" s="32"/>
      <c r="J421" s="32"/>
      <c r="K421" s="32"/>
      <c r="L421" s="32"/>
      <c r="M421" s="31"/>
      <c r="Q421" s="7" t="s">
        <v>142</v>
      </c>
    </row>
    <row r="422" spans="1:17" ht="30" customHeight="1" x14ac:dyDescent="0.3">
      <c r="A422" s="31"/>
      <c r="B422" s="31"/>
      <c r="C422" s="31"/>
      <c r="D422" s="31"/>
      <c r="E422" s="32"/>
      <c r="F422" s="32"/>
      <c r="G422" s="32"/>
      <c r="H422" s="32"/>
      <c r="I422" s="32"/>
      <c r="J422" s="32"/>
      <c r="K422" s="32"/>
      <c r="L422" s="32"/>
      <c r="M422" s="31"/>
      <c r="Q422" s="7" t="s">
        <v>142</v>
      </c>
    </row>
    <row r="423" spans="1:17" ht="30" customHeight="1" x14ac:dyDescent="0.3">
      <c r="A423" s="31"/>
      <c r="B423" s="31"/>
      <c r="C423" s="31"/>
      <c r="D423" s="31"/>
      <c r="E423" s="32"/>
      <c r="F423" s="32"/>
      <c r="G423" s="32"/>
      <c r="H423" s="32"/>
      <c r="I423" s="32"/>
      <c r="J423" s="32"/>
      <c r="K423" s="32"/>
      <c r="L423" s="32"/>
      <c r="M423" s="31"/>
      <c r="Q423" s="7" t="s">
        <v>142</v>
      </c>
    </row>
    <row r="424" spans="1:17" ht="30" customHeight="1" x14ac:dyDescent="0.3">
      <c r="A424" s="31"/>
      <c r="B424" s="31"/>
      <c r="C424" s="31"/>
      <c r="D424" s="31"/>
      <c r="E424" s="32"/>
      <c r="F424" s="32"/>
      <c r="G424" s="32"/>
      <c r="H424" s="32"/>
      <c r="I424" s="32"/>
      <c r="J424" s="32"/>
      <c r="K424" s="32"/>
      <c r="L424" s="32"/>
      <c r="M424" s="31"/>
      <c r="Q424" s="7" t="s">
        <v>142</v>
      </c>
    </row>
    <row r="425" spans="1:17" ht="30" customHeight="1" x14ac:dyDescent="0.3">
      <c r="A425" s="31"/>
      <c r="B425" s="31"/>
      <c r="C425" s="31"/>
      <c r="D425" s="31"/>
      <c r="E425" s="32"/>
      <c r="F425" s="32"/>
      <c r="G425" s="32"/>
      <c r="H425" s="32"/>
      <c r="I425" s="32"/>
      <c r="J425" s="32"/>
      <c r="K425" s="32"/>
      <c r="L425" s="32"/>
      <c r="M425" s="31"/>
      <c r="Q425" s="7" t="s">
        <v>142</v>
      </c>
    </row>
    <row r="426" spans="1:17" ht="30" customHeight="1" x14ac:dyDescent="0.3">
      <c r="A426" s="31"/>
      <c r="B426" s="31"/>
      <c r="C426" s="31"/>
      <c r="D426" s="31"/>
      <c r="E426" s="32"/>
      <c r="F426" s="32"/>
      <c r="G426" s="32"/>
      <c r="H426" s="32"/>
      <c r="I426" s="32"/>
      <c r="J426" s="32"/>
      <c r="K426" s="32"/>
      <c r="L426" s="32"/>
      <c r="M426" s="31"/>
      <c r="Q426" s="7" t="s">
        <v>142</v>
      </c>
    </row>
    <row r="427" spans="1:17" ht="30" customHeight="1" x14ac:dyDescent="0.3">
      <c r="A427" s="31"/>
      <c r="B427" s="31"/>
      <c r="C427" s="31"/>
      <c r="D427" s="31"/>
      <c r="E427" s="32"/>
      <c r="F427" s="32"/>
      <c r="G427" s="32"/>
      <c r="H427" s="32"/>
      <c r="I427" s="32"/>
      <c r="J427" s="32"/>
      <c r="K427" s="32"/>
      <c r="L427" s="32"/>
      <c r="M427" s="31"/>
      <c r="Q427" s="7" t="s">
        <v>142</v>
      </c>
    </row>
    <row r="428" spans="1:17" ht="30" customHeight="1" x14ac:dyDescent="0.3">
      <c r="A428" s="31"/>
      <c r="B428" s="31"/>
      <c r="C428" s="31"/>
      <c r="D428" s="31"/>
      <c r="E428" s="32"/>
      <c r="F428" s="32"/>
      <c r="G428" s="32"/>
      <c r="H428" s="32"/>
      <c r="I428" s="32"/>
      <c r="J428" s="32"/>
      <c r="K428" s="32"/>
      <c r="L428" s="32"/>
      <c r="M428" s="31"/>
      <c r="Q428" s="7" t="s">
        <v>142</v>
      </c>
    </row>
    <row r="429" spans="1:17" ht="30" customHeight="1" x14ac:dyDescent="0.3">
      <c r="A429" s="31"/>
      <c r="B429" s="31"/>
      <c r="C429" s="31"/>
      <c r="D429" s="31"/>
      <c r="E429" s="32"/>
      <c r="F429" s="32"/>
      <c r="G429" s="32"/>
      <c r="H429" s="32"/>
      <c r="I429" s="32"/>
      <c r="J429" s="32"/>
      <c r="K429" s="32"/>
      <c r="L429" s="32"/>
      <c r="M429" s="31"/>
      <c r="Q429" s="7" t="s">
        <v>142</v>
      </c>
    </row>
    <row r="430" spans="1:17" ht="30" customHeight="1" x14ac:dyDescent="0.3">
      <c r="A430" s="31"/>
      <c r="B430" s="31"/>
      <c r="C430" s="31"/>
      <c r="D430" s="31"/>
      <c r="E430" s="32"/>
      <c r="F430" s="32"/>
      <c r="G430" s="32"/>
      <c r="H430" s="32"/>
      <c r="I430" s="32"/>
      <c r="J430" s="32"/>
      <c r="K430" s="32"/>
      <c r="L430" s="32"/>
      <c r="M430" s="31"/>
      <c r="Q430" s="7" t="s">
        <v>142</v>
      </c>
    </row>
    <row r="431" spans="1:17" ht="30" customHeight="1" x14ac:dyDescent="0.3">
      <c r="A431" s="31"/>
      <c r="B431" s="31"/>
      <c r="C431" s="31"/>
      <c r="D431" s="31"/>
      <c r="E431" s="32"/>
      <c r="F431" s="32"/>
      <c r="G431" s="32"/>
      <c r="H431" s="32"/>
      <c r="I431" s="32"/>
      <c r="J431" s="32"/>
      <c r="K431" s="32"/>
      <c r="L431" s="32"/>
      <c r="M431" s="31"/>
      <c r="Q431" s="7" t="s">
        <v>142</v>
      </c>
    </row>
    <row r="432" spans="1:17" ht="30" customHeight="1" x14ac:dyDescent="0.3">
      <c r="A432" s="31"/>
      <c r="B432" s="31"/>
      <c r="C432" s="31"/>
      <c r="D432" s="31"/>
      <c r="E432" s="32"/>
      <c r="F432" s="32"/>
      <c r="G432" s="32"/>
      <c r="H432" s="32"/>
      <c r="I432" s="32"/>
      <c r="J432" s="32"/>
      <c r="K432" s="32"/>
      <c r="L432" s="32"/>
      <c r="M432" s="31"/>
      <c r="Q432" s="7" t="s">
        <v>142</v>
      </c>
    </row>
    <row r="433" spans="1:48" ht="30" customHeight="1" x14ac:dyDescent="0.3">
      <c r="A433" s="31"/>
      <c r="B433" s="31"/>
      <c r="C433" s="31"/>
      <c r="D433" s="31"/>
      <c r="E433" s="32"/>
      <c r="F433" s="32"/>
      <c r="G433" s="32"/>
      <c r="H433" s="32"/>
      <c r="I433" s="32"/>
      <c r="J433" s="32"/>
      <c r="K433" s="32"/>
      <c r="L433" s="32"/>
      <c r="M433" s="31"/>
      <c r="Q433" s="7" t="s">
        <v>142</v>
      </c>
    </row>
    <row r="434" spans="1:48" ht="30" customHeight="1" x14ac:dyDescent="0.3">
      <c r="A434" s="43" t="s">
        <v>149</v>
      </c>
      <c r="B434" s="31"/>
      <c r="C434" s="31"/>
      <c r="D434" s="31"/>
      <c r="E434" s="32"/>
      <c r="F434" s="32">
        <f>SUMIF(Q412:Q433,"010117",F412:F433)</f>
        <v>4474424</v>
      </c>
      <c r="G434" s="32"/>
      <c r="H434" s="32">
        <f>SUMIF(Q412:Q433,"010117",H412:H433)</f>
        <v>0</v>
      </c>
      <c r="I434" s="32"/>
      <c r="J434" s="32">
        <f>SUMIF(Q412:Q433,"010117",J412:J433)</f>
        <v>0</v>
      </c>
      <c r="K434" s="32"/>
      <c r="L434" s="32">
        <f>SUMIF(Q412:Q433,"010117",L412:L433)</f>
        <v>4474424</v>
      </c>
      <c r="M434" s="31"/>
      <c r="N434" t="s">
        <v>212</v>
      </c>
    </row>
    <row r="435" spans="1:48" ht="30" customHeight="1" x14ac:dyDescent="0.3">
      <c r="A435" s="43" t="s">
        <v>818</v>
      </c>
      <c r="B435" s="43" t="s">
        <v>11</v>
      </c>
      <c r="C435" s="31"/>
      <c r="D435" s="31"/>
      <c r="E435" s="32"/>
      <c r="F435" s="32"/>
      <c r="G435" s="32"/>
      <c r="H435" s="32"/>
      <c r="I435" s="32"/>
      <c r="J435" s="32"/>
      <c r="K435" s="32"/>
      <c r="L435" s="32"/>
      <c r="M435" s="31"/>
      <c r="N435" s="44"/>
      <c r="O435" s="44"/>
      <c r="P435" s="44"/>
      <c r="Q435" s="45" t="s">
        <v>146</v>
      </c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</row>
    <row r="436" spans="1:48" ht="30" customHeight="1" x14ac:dyDescent="0.3">
      <c r="A436" s="43" t="s">
        <v>819</v>
      </c>
      <c r="B436" s="43" t="s">
        <v>11</v>
      </c>
      <c r="C436" s="43" t="s">
        <v>419</v>
      </c>
      <c r="D436" s="31">
        <v>1</v>
      </c>
      <c r="E436" s="32">
        <v>86928547</v>
      </c>
      <c r="F436" s="32">
        <f>TRUNC(E436*D436, 0)</f>
        <v>86928547</v>
      </c>
      <c r="G436" s="32">
        <v>56393699</v>
      </c>
      <c r="H436" s="32">
        <f>TRUNC(G436*D436, 0)</f>
        <v>56393699</v>
      </c>
      <c r="I436" s="32">
        <v>0</v>
      </c>
      <c r="J436" s="32">
        <f>TRUNC(I436*D436, 0)</f>
        <v>0</v>
      </c>
      <c r="K436" s="32">
        <f>TRUNC(E436+G436+I436, 0)</f>
        <v>143322246</v>
      </c>
      <c r="L436" s="32">
        <f>TRUNC(F436+H436+J436, 0)</f>
        <v>143322246</v>
      </c>
      <c r="M436" s="43" t="s">
        <v>11</v>
      </c>
      <c r="N436" s="45" t="s">
        <v>820</v>
      </c>
      <c r="O436" s="45" t="s">
        <v>11</v>
      </c>
      <c r="P436" s="45" t="s">
        <v>11</v>
      </c>
      <c r="Q436" s="45" t="s">
        <v>146</v>
      </c>
      <c r="R436" s="45" t="s">
        <v>187</v>
      </c>
      <c r="S436" s="45" t="s">
        <v>186</v>
      </c>
      <c r="T436" s="45" t="s">
        <v>187</v>
      </c>
      <c r="U436" s="44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5" t="s">
        <v>11</v>
      </c>
      <c r="AS436" s="45" t="s">
        <v>11</v>
      </c>
      <c r="AT436" s="44"/>
      <c r="AU436" s="45" t="s">
        <v>821</v>
      </c>
      <c r="AV436" s="44">
        <v>235</v>
      </c>
    </row>
    <row r="437" spans="1:48" ht="30" customHeight="1" x14ac:dyDescent="0.3">
      <c r="A437" s="31"/>
      <c r="B437" s="31"/>
      <c r="C437" s="31"/>
      <c r="D437" s="31"/>
      <c r="E437" s="32"/>
      <c r="F437" s="32"/>
      <c r="G437" s="32"/>
      <c r="H437" s="32"/>
      <c r="I437" s="32"/>
      <c r="J437" s="32"/>
      <c r="K437" s="32"/>
      <c r="L437" s="32"/>
      <c r="M437" s="31"/>
      <c r="Q437" s="7" t="s">
        <v>146</v>
      </c>
    </row>
    <row r="438" spans="1:48" ht="30" customHeight="1" x14ac:dyDescent="0.3">
      <c r="A438" s="31"/>
      <c r="B438" s="31"/>
      <c r="C438" s="31"/>
      <c r="D438" s="31"/>
      <c r="E438" s="32"/>
      <c r="F438" s="32"/>
      <c r="G438" s="32"/>
      <c r="H438" s="32"/>
      <c r="I438" s="32"/>
      <c r="J438" s="32"/>
      <c r="K438" s="32"/>
      <c r="L438" s="32"/>
      <c r="M438" s="31"/>
      <c r="Q438" s="7" t="s">
        <v>146</v>
      </c>
    </row>
    <row r="439" spans="1:48" ht="30" customHeight="1" x14ac:dyDescent="0.3">
      <c r="A439" s="31"/>
      <c r="B439" s="31"/>
      <c r="C439" s="31"/>
      <c r="D439" s="31"/>
      <c r="E439" s="32"/>
      <c r="F439" s="32"/>
      <c r="G439" s="32"/>
      <c r="H439" s="32"/>
      <c r="I439" s="32"/>
      <c r="J439" s="32"/>
      <c r="K439" s="32"/>
      <c r="L439" s="32"/>
      <c r="M439" s="31"/>
      <c r="Q439" s="7" t="s">
        <v>146</v>
      </c>
    </row>
    <row r="440" spans="1:48" ht="30" customHeight="1" x14ac:dyDescent="0.3">
      <c r="A440" s="31"/>
      <c r="B440" s="31"/>
      <c r="C440" s="31"/>
      <c r="D440" s="31"/>
      <c r="E440" s="32"/>
      <c r="F440" s="32"/>
      <c r="G440" s="32"/>
      <c r="H440" s="32"/>
      <c r="I440" s="32"/>
      <c r="J440" s="32"/>
      <c r="K440" s="32"/>
      <c r="L440" s="32"/>
      <c r="M440" s="31"/>
      <c r="Q440" s="7" t="s">
        <v>146</v>
      </c>
    </row>
    <row r="441" spans="1:48" ht="30" customHeight="1" x14ac:dyDescent="0.3">
      <c r="A441" s="31"/>
      <c r="B441" s="31"/>
      <c r="C441" s="31"/>
      <c r="D441" s="31"/>
      <c r="E441" s="32"/>
      <c r="F441" s="32"/>
      <c r="G441" s="32"/>
      <c r="H441" s="32"/>
      <c r="I441" s="32"/>
      <c r="J441" s="32"/>
      <c r="K441" s="32"/>
      <c r="L441" s="32"/>
      <c r="M441" s="31"/>
      <c r="Q441" s="7" t="s">
        <v>146</v>
      </c>
    </row>
    <row r="442" spans="1:48" ht="30" customHeight="1" x14ac:dyDescent="0.3">
      <c r="A442" s="31"/>
      <c r="B442" s="31"/>
      <c r="C442" s="31"/>
      <c r="D442" s="31"/>
      <c r="E442" s="32"/>
      <c r="F442" s="32"/>
      <c r="G442" s="32"/>
      <c r="H442" s="32"/>
      <c r="I442" s="32"/>
      <c r="J442" s="32"/>
      <c r="K442" s="32"/>
      <c r="L442" s="32"/>
      <c r="M442" s="31"/>
      <c r="Q442" s="7" t="s">
        <v>146</v>
      </c>
    </row>
    <row r="443" spans="1:48" ht="30" customHeight="1" x14ac:dyDescent="0.3">
      <c r="A443" s="31"/>
      <c r="B443" s="31"/>
      <c r="C443" s="31"/>
      <c r="D443" s="31"/>
      <c r="E443" s="32"/>
      <c r="F443" s="32"/>
      <c r="G443" s="32"/>
      <c r="H443" s="32"/>
      <c r="I443" s="32"/>
      <c r="J443" s="32"/>
      <c r="K443" s="32"/>
      <c r="L443" s="32"/>
      <c r="M443" s="31"/>
      <c r="Q443" s="7" t="s">
        <v>146</v>
      </c>
    </row>
    <row r="444" spans="1:48" ht="30" customHeight="1" x14ac:dyDescent="0.3">
      <c r="A444" s="31"/>
      <c r="B444" s="31"/>
      <c r="C444" s="31"/>
      <c r="D444" s="31"/>
      <c r="E444" s="32"/>
      <c r="F444" s="32"/>
      <c r="G444" s="32"/>
      <c r="H444" s="32"/>
      <c r="I444" s="32"/>
      <c r="J444" s="32"/>
      <c r="K444" s="32"/>
      <c r="L444" s="32"/>
      <c r="M444" s="31"/>
      <c r="Q444" s="7" t="s">
        <v>146</v>
      </c>
    </row>
    <row r="445" spans="1:48" ht="30" customHeight="1" x14ac:dyDescent="0.3">
      <c r="A445" s="31"/>
      <c r="B445" s="31"/>
      <c r="C445" s="31"/>
      <c r="D445" s="31"/>
      <c r="E445" s="32"/>
      <c r="F445" s="32"/>
      <c r="G445" s="32"/>
      <c r="H445" s="32"/>
      <c r="I445" s="32"/>
      <c r="J445" s="32"/>
      <c r="K445" s="32"/>
      <c r="L445" s="32"/>
      <c r="M445" s="31"/>
      <c r="Q445" s="7" t="s">
        <v>146</v>
      </c>
    </row>
    <row r="446" spans="1:48" ht="30" customHeight="1" x14ac:dyDescent="0.3">
      <c r="A446" s="31"/>
      <c r="B446" s="31"/>
      <c r="C446" s="31"/>
      <c r="D446" s="31"/>
      <c r="E446" s="32"/>
      <c r="F446" s="32"/>
      <c r="G446" s="32"/>
      <c r="H446" s="32"/>
      <c r="I446" s="32"/>
      <c r="J446" s="32"/>
      <c r="K446" s="32"/>
      <c r="L446" s="32"/>
      <c r="M446" s="31"/>
      <c r="Q446" s="7" t="s">
        <v>146</v>
      </c>
    </row>
    <row r="447" spans="1:48" ht="30" customHeight="1" x14ac:dyDescent="0.3">
      <c r="A447" s="31"/>
      <c r="B447" s="31"/>
      <c r="C447" s="31"/>
      <c r="D447" s="31"/>
      <c r="E447" s="32"/>
      <c r="F447" s="32"/>
      <c r="G447" s="32"/>
      <c r="H447" s="32"/>
      <c r="I447" s="32"/>
      <c r="J447" s="32"/>
      <c r="K447" s="32"/>
      <c r="L447" s="32"/>
      <c r="M447" s="31"/>
      <c r="Q447" s="7" t="s">
        <v>146</v>
      </c>
    </row>
    <row r="448" spans="1:48" ht="30" customHeight="1" x14ac:dyDescent="0.3">
      <c r="A448" s="31"/>
      <c r="B448" s="31"/>
      <c r="C448" s="31"/>
      <c r="D448" s="31"/>
      <c r="E448" s="32"/>
      <c r="F448" s="32"/>
      <c r="G448" s="32"/>
      <c r="H448" s="32"/>
      <c r="I448" s="32"/>
      <c r="J448" s="32"/>
      <c r="K448" s="32"/>
      <c r="L448" s="32"/>
      <c r="M448" s="31"/>
      <c r="Q448" s="7" t="s">
        <v>146</v>
      </c>
    </row>
    <row r="449" spans="1:48" ht="30" customHeight="1" x14ac:dyDescent="0.3">
      <c r="A449" s="31"/>
      <c r="B449" s="31"/>
      <c r="C449" s="31"/>
      <c r="D449" s="31"/>
      <c r="E449" s="32"/>
      <c r="F449" s="32"/>
      <c r="G449" s="32"/>
      <c r="H449" s="32"/>
      <c r="I449" s="32"/>
      <c r="J449" s="32"/>
      <c r="K449" s="32"/>
      <c r="L449" s="32"/>
      <c r="M449" s="31"/>
      <c r="Q449" s="7" t="s">
        <v>146</v>
      </c>
    </row>
    <row r="450" spans="1:48" ht="30" customHeight="1" x14ac:dyDescent="0.3">
      <c r="A450" s="31"/>
      <c r="B450" s="31"/>
      <c r="C450" s="31"/>
      <c r="D450" s="31"/>
      <c r="E450" s="32"/>
      <c r="F450" s="32"/>
      <c r="G450" s="32"/>
      <c r="H450" s="32"/>
      <c r="I450" s="32"/>
      <c r="J450" s="32"/>
      <c r="K450" s="32"/>
      <c r="L450" s="32"/>
      <c r="M450" s="31"/>
      <c r="Q450" s="7" t="s">
        <v>146</v>
      </c>
    </row>
    <row r="451" spans="1:48" ht="30" customHeight="1" x14ac:dyDescent="0.3">
      <c r="A451" s="31"/>
      <c r="B451" s="31"/>
      <c r="C451" s="31"/>
      <c r="D451" s="31"/>
      <c r="E451" s="32"/>
      <c r="F451" s="32"/>
      <c r="G451" s="32"/>
      <c r="H451" s="32"/>
      <c r="I451" s="32"/>
      <c r="J451" s="32"/>
      <c r="K451" s="32"/>
      <c r="L451" s="32"/>
      <c r="M451" s="31"/>
      <c r="Q451" s="7" t="s">
        <v>146</v>
      </c>
    </row>
    <row r="452" spans="1:48" ht="30" customHeight="1" x14ac:dyDescent="0.3">
      <c r="A452" s="31"/>
      <c r="B452" s="31"/>
      <c r="C452" s="31"/>
      <c r="D452" s="31"/>
      <c r="E452" s="32"/>
      <c r="F452" s="32"/>
      <c r="G452" s="32"/>
      <c r="H452" s="32"/>
      <c r="I452" s="32"/>
      <c r="J452" s="32"/>
      <c r="K452" s="32"/>
      <c r="L452" s="32"/>
      <c r="M452" s="31"/>
      <c r="Q452" s="7" t="s">
        <v>146</v>
      </c>
    </row>
    <row r="453" spans="1:48" ht="30" customHeight="1" x14ac:dyDescent="0.3">
      <c r="A453" s="31"/>
      <c r="B453" s="31"/>
      <c r="C453" s="31"/>
      <c r="D453" s="31"/>
      <c r="E453" s="32"/>
      <c r="F453" s="32"/>
      <c r="G453" s="32"/>
      <c r="H453" s="32"/>
      <c r="I453" s="32"/>
      <c r="J453" s="32"/>
      <c r="K453" s="32"/>
      <c r="L453" s="32"/>
      <c r="M453" s="31"/>
      <c r="Q453" s="7" t="s">
        <v>146</v>
      </c>
    </row>
    <row r="454" spans="1:48" ht="30" customHeight="1" x14ac:dyDescent="0.3">
      <c r="A454" s="31"/>
      <c r="B454" s="31"/>
      <c r="C454" s="31"/>
      <c r="D454" s="31"/>
      <c r="E454" s="32"/>
      <c r="F454" s="32"/>
      <c r="G454" s="32"/>
      <c r="H454" s="32"/>
      <c r="I454" s="32"/>
      <c r="J454" s="32"/>
      <c r="K454" s="32"/>
      <c r="L454" s="32"/>
      <c r="M454" s="31"/>
      <c r="Q454" s="7" t="s">
        <v>146</v>
      </c>
    </row>
    <row r="455" spans="1:48" ht="30" customHeight="1" x14ac:dyDescent="0.3">
      <c r="A455" s="31"/>
      <c r="B455" s="31"/>
      <c r="C455" s="31"/>
      <c r="D455" s="31"/>
      <c r="E455" s="32"/>
      <c r="F455" s="32"/>
      <c r="G455" s="32"/>
      <c r="H455" s="32"/>
      <c r="I455" s="32"/>
      <c r="J455" s="32"/>
      <c r="K455" s="32"/>
      <c r="L455" s="32"/>
      <c r="M455" s="31"/>
      <c r="Q455" s="7" t="s">
        <v>146</v>
      </c>
    </row>
    <row r="456" spans="1:48" ht="30" customHeight="1" x14ac:dyDescent="0.3">
      <c r="A456" s="31"/>
      <c r="B456" s="31"/>
      <c r="C456" s="31"/>
      <c r="D456" s="31"/>
      <c r="E456" s="32"/>
      <c r="F456" s="32"/>
      <c r="G456" s="32"/>
      <c r="H456" s="32"/>
      <c r="I456" s="32"/>
      <c r="J456" s="32"/>
      <c r="K456" s="32"/>
      <c r="L456" s="32"/>
      <c r="M456" s="31"/>
      <c r="Q456" s="7" t="s">
        <v>146</v>
      </c>
    </row>
    <row r="457" spans="1:48" ht="30" customHeight="1" x14ac:dyDescent="0.3">
      <c r="A457" s="31"/>
      <c r="B457" s="31"/>
      <c r="C457" s="31"/>
      <c r="D457" s="31"/>
      <c r="E457" s="32"/>
      <c r="F457" s="32"/>
      <c r="G457" s="32"/>
      <c r="H457" s="32"/>
      <c r="I457" s="32"/>
      <c r="J457" s="32"/>
      <c r="K457" s="32"/>
      <c r="L457" s="32"/>
      <c r="M457" s="31"/>
      <c r="Q457" s="7" t="s">
        <v>146</v>
      </c>
    </row>
    <row r="458" spans="1:48" ht="30" customHeight="1" x14ac:dyDescent="0.3">
      <c r="A458" s="43" t="s">
        <v>149</v>
      </c>
      <c r="B458" s="31"/>
      <c r="C458" s="31"/>
      <c r="D458" s="31"/>
      <c r="E458" s="32"/>
      <c r="F458" s="32">
        <f>SUMIF(Q436:Q457,"010118",F436:F457)</f>
        <v>86928547</v>
      </c>
      <c r="G458" s="32"/>
      <c r="H458" s="32">
        <f>SUMIF(Q436:Q457,"010118",H436:H457)</f>
        <v>56393699</v>
      </c>
      <c r="I458" s="32"/>
      <c r="J458" s="32">
        <f>SUMIF(Q436:Q457,"010118",J436:J457)</f>
        <v>0</v>
      </c>
      <c r="K458" s="32"/>
      <c r="L458" s="32">
        <f>SUMIF(Q436:Q457,"010118",L436:L457)</f>
        <v>143322246</v>
      </c>
      <c r="M458" s="31"/>
      <c r="N458" t="s">
        <v>212</v>
      </c>
    </row>
    <row r="459" spans="1:48" ht="30" customHeight="1" x14ac:dyDescent="0.3">
      <c r="A459" s="43" t="s">
        <v>822</v>
      </c>
      <c r="B459" s="43" t="s">
        <v>11</v>
      </c>
      <c r="C459" s="31"/>
      <c r="D459" s="31"/>
      <c r="E459" s="32"/>
      <c r="F459" s="32"/>
      <c r="G459" s="32"/>
      <c r="H459" s="32"/>
      <c r="I459" s="32"/>
      <c r="J459" s="32"/>
      <c r="K459" s="32"/>
      <c r="L459" s="32"/>
      <c r="M459" s="31"/>
      <c r="N459" s="44"/>
      <c r="O459" s="44"/>
      <c r="P459" s="44"/>
      <c r="Q459" s="45" t="s">
        <v>148</v>
      </c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</row>
    <row r="460" spans="1:48" ht="30" customHeight="1" x14ac:dyDescent="0.3">
      <c r="A460" s="43" t="s">
        <v>807</v>
      </c>
      <c r="B460" s="43" t="s">
        <v>808</v>
      </c>
      <c r="C460" s="43" t="s">
        <v>281</v>
      </c>
      <c r="D460" s="31">
        <v>185</v>
      </c>
      <c r="E460" s="32">
        <f>TRUNC([1]단가대비표!O14,0)</f>
        <v>448</v>
      </c>
      <c r="F460" s="32">
        <f>TRUNC(E460*D460, 0)</f>
        <v>82880</v>
      </c>
      <c r="G460" s="32">
        <f>TRUNC([1]단가대비표!P14,0)</f>
        <v>0</v>
      </c>
      <c r="H460" s="32">
        <f>TRUNC(G460*D460, 0)</f>
        <v>0</v>
      </c>
      <c r="I460" s="32">
        <f>TRUNC([1]단가대비표!V14,0)</f>
        <v>0</v>
      </c>
      <c r="J460" s="32">
        <f>TRUNC(I460*D460, 0)</f>
        <v>0</v>
      </c>
      <c r="K460" s="32">
        <f t="shared" ref="K460:L462" si="53">TRUNC(E460+G460+I460, 0)</f>
        <v>448</v>
      </c>
      <c r="L460" s="32">
        <f t="shared" si="53"/>
        <v>82880</v>
      </c>
      <c r="M460" s="43" t="s">
        <v>809</v>
      </c>
      <c r="N460" s="45" t="s">
        <v>810</v>
      </c>
      <c r="O460" s="45" t="s">
        <v>11</v>
      </c>
      <c r="P460" s="45" t="s">
        <v>11</v>
      </c>
      <c r="Q460" s="45" t="s">
        <v>148</v>
      </c>
      <c r="R460" s="45" t="s">
        <v>187</v>
      </c>
      <c r="S460" s="45" t="s">
        <v>187</v>
      </c>
      <c r="T460" s="45" t="s">
        <v>186</v>
      </c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5" t="s">
        <v>11</v>
      </c>
      <c r="AS460" s="45" t="s">
        <v>11</v>
      </c>
      <c r="AT460" s="44"/>
      <c r="AU460" s="45" t="s">
        <v>823</v>
      </c>
      <c r="AV460" s="44">
        <v>238</v>
      </c>
    </row>
    <row r="461" spans="1:48" ht="30" customHeight="1" x14ac:dyDescent="0.3">
      <c r="A461" s="43" t="s">
        <v>807</v>
      </c>
      <c r="B461" s="43" t="s">
        <v>812</v>
      </c>
      <c r="C461" s="43" t="s">
        <v>281</v>
      </c>
      <c r="D461" s="31">
        <v>146</v>
      </c>
      <c r="E461" s="32">
        <f>TRUNC([1]단가대비표!O15,0)</f>
        <v>2050</v>
      </c>
      <c r="F461" s="32">
        <f>TRUNC(E461*D461, 0)</f>
        <v>299300</v>
      </c>
      <c r="G461" s="32">
        <f>TRUNC([1]단가대비표!P15,0)</f>
        <v>0</v>
      </c>
      <c r="H461" s="32">
        <f>TRUNC(G461*D461, 0)</f>
        <v>0</v>
      </c>
      <c r="I461" s="32">
        <f>TRUNC([1]단가대비표!V15,0)</f>
        <v>0</v>
      </c>
      <c r="J461" s="32">
        <f>TRUNC(I461*D461, 0)</f>
        <v>0</v>
      </c>
      <c r="K461" s="32">
        <f t="shared" si="53"/>
        <v>2050</v>
      </c>
      <c r="L461" s="32">
        <f t="shared" si="53"/>
        <v>299300</v>
      </c>
      <c r="M461" s="43" t="s">
        <v>809</v>
      </c>
      <c r="N461" s="45" t="s">
        <v>813</v>
      </c>
      <c r="O461" s="45" t="s">
        <v>11</v>
      </c>
      <c r="P461" s="45" t="s">
        <v>11</v>
      </c>
      <c r="Q461" s="45" t="s">
        <v>148</v>
      </c>
      <c r="R461" s="45" t="s">
        <v>187</v>
      </c>
      <c r="S461" s="45" t="s">
        <v>187</v>
      </c>
      <c r="T461" s="45" t="s">
        <v>186</v>
      </c>
      <c r="U461" s="44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5" t="s">
        <v>11</v>
      </c>
      <c r="AS461" s="45" t="s">
        <v>11</v>
      </c>
      <c r="AT461" s="44"/>
      <c r="AU461" s="45" t="s">
        <v>824</v>
      </c>
      <c r="AV461" s="44">
        <v>237</v>
      </c>
    </row>
    <row r="462" spans="1:48" ht="30" customHeight="1" x14ac:dyDescent="0.3">
      <c r="A462" s="43" t="s">
        <v>807</v>
      </c>
      <c r="B462" s="43" t="s">
        <v>825</v>
      </c>
      <c r="C462" s="43" t="s">
        <v>281</v>
      </c>
      <c r="D462" s="31">
        <v>88</v>
      </c>
      <c r="E462" s="32">
        <f>TRUNC([1]단가대비표!O16,0)</f>
        <v>19900</v>
      </c>
      <c r="F462" s="32">
        <f>TRUNC(E462*D462, 0)</f>
        <v>1751200</v>
      </c>
      <c r="G462" s="32">
        <f>TRUNC([1]단가대비표!P16,0)</f>
        <v>0</v>
      </c>
      <c r="H462" s="32">
        <f>TRUNC(G462*D462, 0)</f>
        <v>0</v>
      </c>
      <c r="I462" s="32">
        <f>TRUNC([1]단가대비표!V16,0)</f>
        <v>0</v>
      </c>
      <c r="J462" s="32">
        <f>TRUNC(I462*D462, 0)</f>
        <v>0</v>
      </c>
      <c r="K462" s="32">
        <f t="shared" si="53"/>
        <v>19900</v>
      </c>
      <c r="L462" s="32">
        <f t="shared" si="53"/>
        <v>1751200</v>
      </c>
      <c r="M462" s="43" t="s">
        <v>809</v>
      </c>
      <c r="N462" s="45" t="s">
        <v>826</v>
      </c>
      <c r="O462" s="45" t="s">
        <v>11</v>
      </c>
      <c r="P462" s="45" t="s">
        <v>11</v>
      </c>
      <c r="Q462" s="45" t="s">
        <v>148</v>
      </c>
      <c r="R462" s="45" t="s">
        <v>187</v>
      </c>
      <c r="S462" s="45" t="s">
        <v>187</v>
      </c>
      <c r="T462" s="45" t="s">
        <v>186</v>
      </c>
      <c r="U462" s="44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5" t="s">
        <v>11</v>
      </c>
      <c r="AS462" s="45" t="s">
        <v>11</v>
      </c>
      <c r="AT462" s="44"/>
      <c r="AU462" s="45" t="s">
        <v>827</v>
      </c>
      <c r="AV462" s="44">
        <v>240</v>
      </c>
    </row>
    <row r="463" spans="1:48" ht="30" customHeight="1" x14ac:dyDescent="0.3">
      <c r="A463" s="31"/>
      <c r="B463" s="31"/>
      <c r="C463" s="31"/>
      <c r="D463" s="31"/>
      <c r="E463" s="32"/>
      <c r="F463" s="32"/>
      <c r="G463" s="32"/>
      <c r="H463" s="32"/>
      <c r="I463" s="32"/>
      <c r="J463" s="32"/>
      <c r="K463" s="32"/>
      <c r="L463" s="32"/>
      <c r="M463" s="31"/>
      <c r="Q463" s="7" t="s">
        <v>148</v>
      </c>
    </row>
    <row r="464" spans="1:48" ht="30" customHeight="1" x14ac:dyDescent="0.3">
      <c r="A464" s="31"/>
      <c r="B464" s="31"/>
      <c r="C464" s="31"/>
      <c r="D464" s="31"/>
      <c r="E464" s="32"/>
      <c r="F464" s="32"/>
      <c r="G464" s="32"/>
      <c r="H464" s="32"/>
      <c r="I464" s="32"/>
      <c r="J464" s="32"/>
      <c r="K464" s="32"/>
      <c r="L464" s="32"/>
      <c r="M464" s="31"/>
      <c r="Q464" s="7" t="s">
        <v>148</v>
      </c>
    </row>
    <row r="465" spans="1:17" ht="30" customHeight="1" x14ac:dyDescent="0.3">
      <c r="A465" s="31"/>
      <c r="B465" s="31"/>
      <c r="C465" s="31"/>
      <c r="D465" s="31"/>
      <c r="E465" s="32"/>
      <c r="F465" s="32"/>
      <c r="G465" s="32"/>
      <c r="H465" s="32"/>
      <c r="I465" s="32"/>
      <c r="J465" s="32"/>
      <c r="K465" s="32"/>
      <c r="L465" s="32"/>
      <c r="M465" s="31"/>
      <c r="Q465" s="7" t="s">
        <v>148</v>
      </c>
    </row>
    <row r="466" spans="1:17" ht="30" customHeight="1" x14ac:dyDescent="0.3">
      <c r="A466" s="31"/>
      <c r="B466" s="31"/>
      <c r="C466" s="31"/>
      <c r="D466" s="31"/>
      <c r="E466" s="32"/>
      <c r="F466" s="32"/>
      <c r="G466" s="32"/>
      <c r="H466" s="32"/>
      <c r="I466" s="32"/>
      <c r="J466" s="32"/>
      <c r="K466" s="32"/>
      <c r="L466" s="32"/>
      <c r="M466" s="31"/>
      <c r="Q466" s="7" t="s">
        <v>148</v>
      </c>
    </row>
    <row r="467" spans="1:17" ht="30" customHeight="1" x14ac:dyDescent="0.3">
      <c r="A467" s="31"/>
      <c r="B467" s="31"/>
      <c r="C467" s="31"/>
      <c r="D467" s="31"/>
      <c r="E467" s="32"/>
      <c r="F467" s="32"/>
      <c r="G467" s="32"/>
      <c r="H467" s="32"/>
      <c r="I467" s="32"/>
      <c r="J467" s="32"/>
      <c r="K467" s="32"/>
      <c r="L467" s="32"/>
      <c r="M467" s="31"/>
      <c r="Q467" s="7" t="s">
        <v>148</v>
      </c>
    </row>
    <row r="468" spans="1:17" ht="30" customHeight="1" x14ac:dyDescent="0.3">
      <c r="A468" s="31"/>
      <c r="B468" s="31"/>
      <c r="C468" s="31"/>
      <c r="D468" s="31"/>
      <c r="E468" s="32"/>
      <c r="F468" s="32"/>
      <c r="G468" s="32"/>
      <c r="H468" s="32"/>
      <c r="I468" s="32"/>
      <c r="J468" s="32"/>
      <c r="K468" s="32"/>
      <c r="L468" s="32"/>
      <c r="M468" s="31"/>
      <c r="Q468" s="7" t="s">
        <v>148</v>
      </c>
    </row>
    <row r="469" spans="1:17" ht="30" customHeight="1" x14ac:dyDescent="0.3">
      <c r="A469" s="31"/>
      <c r="B469" s="31"/>
      <c r="C469" s="31"/>
      <c r="D469" s="31"/>
      <c r="E469" s="32"/>
      <c r="F469" s="32"/>
      <c r="G469" s="32"/>
      <c r="H469" s="32"/>
      <c r="I469" s="32"/>
      <c r="J469" s="32"/>
      <c r="K469" s="32"/>
      <c r="L469" s="32"/>
      <c r="M469" s="31"/>
      <c r="Q469" s="7" t="s">
        <v>148</v>
      </c>
    </row>
    <row r="470" spans="1:17" ht="30" customHeight="1" x14ac:dyDescent="0.3">
      <c r="A470" s="31"/>
      <c r="B470" s="31"/>
      <c r="C470" s="31"/>
      <c r="D470" s="31"/>
      <c r="E470" s="32"/>
      <c r="F470" s="32"/>
      <c r="G470" s="32"/>
      <c r="H470" s="32"/>
      <c r="I470" s="32"/>
      <c r="J470" s="32"/>
      <c r="K470" s="32"/>
      <c r="L470" s="32"/>
      <c r="M470" s="31"/>
      <c r="Q470" s="7" t="s">
        <v>148</v>
      </c>
    </row>
    <row r="471" spans="1:17" ht="30" customHeight="1" x14ac:dyDescent="0.3">
      <c r="A471" s="31"/>
      <c r="B471" s="31"/>
      <c r="C471" s="31"/>
      <c r="D471" s="31"/>
      <c r="E471" s="32"/>
      <c r="F471" s="32"/>
      <c r="G471" s="32"/>
      <c r="H471" s="32"/>
      <c r="I471" s="32"/>
      <c r="J471" s="32"/>
      <c r="K471" s="32"/>
      <c r="L471" s="32"/>
      <c r="M471" s="31"/>
      <c r="Q471" s="7" t="s">
        <v>148</v>
      </c>
    </row>
    <row r="472" spans="1:17" ht="30" customHeight="1" x14ac:dyDescent="0.3">
      <c r="A472" s="31"/>
      <c r="B472" s="31"/>
      <c r="C472" s="31"/>
      <c r="D472" s="31"/>
      <c r="E472" s="32"/>
      <c r="F472" s="32"/>
      <c r="G472" s="32"/>
      <c r="H472" s="32"/>
      <c r="I472" s="32"/>
      <c r="J472" s="32"/>
      <c r="K472" s="32"/>
      <c r="L472" s="32"/>
      <c r="M472" s="31"/>
      <c r="Q472" s="7" t="s">
        <v>148</v>
      </c>
    </row>
    <row r="473" spans="1:17" ht="30" customHeight="1" x14ac:dyDescent="0.3">
      <c r="A473" s="31"/>
      <c r="B473" s="31"/>
      <c r="C473" s="31"/>
      <c r="D473" s="31"/>
      <c r="E473" s="32"/>
      <c r="F473" s="32"/>
      <c r="G473" s="32"/>
      <c r="H473" s="32"/>
      <c r="I473" s="32"/>
      <c r="J473" s="32"/>
      <c r="K473" s="32"/>
      <c r="L473" s="32"/>
      <c r="M473" s="31"/>
      <c r="Q473" s="7" t="s">
        <v>148</v>
      </c>
    </row>
    <row r="474" spans="1:17" ht="30" customHeight="1" x14ac:dyDescent="0.3">
      <c r="A474" s="31"/>
      <c r="B474" s="31"/>
      <c r="C474" s="31"/>
      <c r="D474" s="31"/>
      <c r="E474" s="32"/>
      <c r="F474" s="32"/>
      <c r="G474" s="32"/>
      <c r="H474" s="32"/>
      <c r="I474" s="32"/>
      <c r="J474" s="32"/>
      <c r="K474" s="32"/>
      <c r="L474" s="32"/>
      <c r="M474" s="31"/>
      <c r="Q474" s="7" t="s">
        <v>148</v>
      </c>
    </row>
    <row r="475" spans="1:17" ht="30" customHeight="1" x14ac:dyDescent="0.3">
      <c r="A475" s="31"/>
      <c r="B475" s="31"/>
      <c r="C475" s="31"/>
      <c r="D475" s="31"/>
      <c r="E475" s="32"/>
      <c r="F475" s="32"/>
      <c r="G475" s="32"/>
      <c r="H475" s="32"/>
      <c r="I475" s="32"/>
      <c r="J475" s="32"/>
      <c r="K475" s="32"/>
      <c r="L475" s="32"/>
      <c r="M475" s="31"/>
      <c r="Q475" s="7" t="s">
        <v>148</v>
      </c>
    </row>
    <row r="476" spans="1:17" ht="30" customHeight="1" x14ac:dyDescent="0.3">
      <c r="A476" s="31"/>
      <c r="B476" s="31"/>
      <c r="C476" s="31"/>
      <c r="D476" s="31"/>
      <c r="E476" s="32"/>
      <c r="F476" s="32"/>
      <c r="G476" s="32"/>
      <c r="H476" s="32"/>
      <c r="I476" s="32"/>
      <c r="J476" s="32"/>
      <c r="K476" s="32"/>
      <c r="L476" s="32"/>
      <c r="M476" s="31"/>
      <c r="Q476" s="7" t="s">
        <v>148</v>
      </c>
    </row>
    <row r="477" spans="1:17" ht="30" customHeight="1" x14ac:dyDescent="0.3">
      <c r="A477" s="31"/>
      <c r="B477" s="31"/>
      <c r="C477" s="31"/>
      <c r="D477" s="31"/>
      <c r="E477" s="32"/>
      <c r="F477" s="32"/>
      <c r="G477" s="32"/>
      <c r="H477" s="32"/>
      <c r="I477" s="32"/>
      <c r="J477" s="32"/>
      <c r="K477" s="32"/>
      <c r="L477" s="32"/>
      <c r="M477" s="31"/>
      <c r="Q477" s="7" t="s">
        <v>148</v>
      </c>
    </row>
    <row r="478" spans="1:17" ht="30" customHeight="1" x14ac:dyDescent="0.3">
      <c r="A478" s="31"/>
      <c r="B478" s="31"/>
      <c r="C478" s="31"/>
      <c r="D478" s="31"/>
      <c r="E478" s="32"/>
      <c r="F478" s="32"/>
      <c r="G478" s="32"/>
      <c r="H478" s="32"/>
      <c r="I478" s="32"/>
      <c r="J478" s="32"/>
      <c r="K478" s="32"/>
      <c r="L478" s="32"/>
      <c r="M478" s="31"/>
      <c r="Q478" s="7" t="s">
        <v>148</v>
      </c>
    </row>
    <row r="479" spans="1:17" ht="30" customHeight="1" x14ac:dyDescent="0.3">
      <c r="A479" s="31"/>
      <c r="B479" s="31"/>
      <c r="C479" s="31"/>
      <c r="D479" s="31"/>
      <c r="E479" s="32"/>
      <c r="F479" s="32"/>
      <c r="G479" s="32"/>
      <c r="H479" s="32"/>
      <c r="I479" s="32"/>
      <c r="J479" s="32"/>
      <c r="K479" s="32"/>
      <c r="L479" s="32"/>
      <c r="M479" s="31"/>
      <c r="Q479" s="7" t="s">
        <v>148</v>
      </c>
    </row>
    <row r="480" spans="1:17" ht="30" customHeight="1" x14ac:dyDescent="0.3">
      <c r="A480" s="31"/>
      <c r="B480" s="31"/>
      <c r="C480" s="31"/>
      <c r="D480" s="31"/>
      <c r="E480" s="32"/>
      <c r="F480" s="32"/>
      <c r="G480" s="32"/>
      <c r="H480" s="32"/>
      <c r="I480" s="32"/>
      <c r="J480" s="32"/>
      <c r="K480" s="32"/>
      <c r="L480" s="32"/>
      <c r="M480" s="31"/>
      <c r="Q480" s="7" t="s">
        <v>148</v>
      </c>
    </row>
    <row r="481" spans="1:17" ht="30" customHeight="1" x14ac:dyDescent="0.3">
      <c r="A481" s="31"/>
      <c r="B481" s="31"/>
      <c r="C481" s="31"/>
      <c r="D481" s="31"/>
      <c r="E481" s="32"/>
      <c r="F481" s="32"/>
      <c r="G481" s="32"/>
      <c r="H481" s="32"/>
      <c r="I481" s="32"/>
      <c r="J481" s="32"/>
      <c r="K481" s="32"/>
      <c r="L481" s="32"/>
      <c r="M481" s="31"/>
      <c r="Q481" s="7" t="s">
        <v>148</v>
      </c>
    </row>
    <row r="482" spans="1:17" ht="30" customHeight="1" x14ac:dyDescent="0.3">
      <c r="A482" s="43" t="s">
        <v>149</v>
      </c>
      <c r="B482" s="31"/>
      <c r="C482" s="31"/>
      <c r="D482" s="31"/>
      <c r="E482" s="32"/>
      <c r="F482" s="32">
        <f>SUMIF(Q460:Q481,"010119",F460:F481)</f>
        <v>2133380</v>
      </c>
      <c r="G482" s="32"/>
      <c r="H482" s="32">
        <f>SUMIF(Q460:Q481,"010119",H460:H481)</f>
        <v>0</v>
      </c>
      <c r="I482" s="32"/>
      <c r="J482" s="32">
        <f>SUMIF(Q460:Q481,"010119",J460:J481)</f>
        <v>0</v>
      </c>
      <c r="K482" s="32"/>
      <c r="L482" s="32">
        <f>SUMIF(Q460:Q481,"010119",L460:L481)</f>
        <v>2133380</v>
      </c>
      <c r="M482" s="31"/>
      <c r="N482" t="s">
        <v>212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I2:AI3"/>
    <mergeCell ref="AJ2:AJ3"/>
    <mergeCell ref="AK2:AK3"/>
    <mergeCell ref="AL2:AL3"/>
    <mergeCell ref="AM2:AM3"/>
    <mergeCell ref="AN2:AN3"/>
    <mergeCell ref="AC2:AC3"/>
    <mergeCell ref="AD2:AD3"/>
    <mergeCell ref="AE2:AE3"/>
    <mergeCell ref="AF2:AF3"/>
    <mergeCell ref="AG2:AG3"/>
    <mergeCell ref="AH2:AH3"/>
    <mergeCell ref="W2:W3"/>
    <mergeCell ref="X2:X3"/>
    <mergeCell ref="Y2:Y3"/>
    <mergeCell ref="Z2:Z3"/>
    <mergeCell ref="AA2:AA3"/>
    <mergeCell ref="AB2:AB3"/>
    <mergeCell ref="Q2:Q3"/>
    <mergeCell ref="R2:R3"/>
    <mergeCell ref="S2:S3"/>
    <mergeCell ref="T2:T3"/>
    <mergeCell ref="U2:U3"/>
    <mergeCell ref="V2:V3"/>
    <mergeCell ref="I2:J2"/>
    <mergeCell ref="K2:L2"/>
    <mergeCell ref="M2:M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19" manualBreakCount="19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67" max="16383" man="1"/>
    <brk id="291" max="16383" man="1"/>
    <brk id="314" max="16383" man="1"/>
    <brk id="338" max="16383" man="1"/>
    <brk id="362" max="16383" man="1"/>
    <brk id="386" max="16383" man="1"/>
    <brk id="410" max="16383" man="1"/>
    <brk id="434" max="16383" man="1"/>
    <brk id="458" max="16383" man="1"/>
    <brk id="4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KORAIL</dc:creator>
  <cp:lastModifiedBy>KORAIL</cp:lastModifiedBy>
  <dcterms:created xsi:type="dcterms:W3CDTF">2026-10-14T05:59:21Z</dcterms:created>
  <dcterms:modified xsi:type="dcterms:W3CDTF">2026-10-14T06:03:42Z</dcterms:modified>
</cp:coreProperties>
</file>