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0. 2026년 계약\공사(전기)\91.오동초 햇빛이음학교 태양광발전장치 설치 전기공사\공고\"/>
    </mc:Choice>
  </mc:AlternateContent>
  <xr:revisionPtr revIDLastSave="0" documentId="13_ncr:1_{8B43C4FA-C1FF-4ADD-A8B0-ED54C2BC63CF}" xr6:coauthVersionLast="47" xr6:coauthVersionMax="47" xr10:uidLastSave="{00000000-0000-0000-0000-000000000000}"/>
  <bookViews>
    <workbookView xWindow="-120" yWindow="-120" windowWidth="29040" windowHeight="15720" tabRatio="737" firstSheet="4" activeTab="4" xr2:uid="{00000000-000D-0000-FFFF-FFFF00000000}"/>
  </bookViews>
  <sheets>
    <sheet name="품셈" sheetId="1" state="hidden" r:id="rId1"/>
    <sheet name="표지(전기)" sheetId="49" state="hidden" r:id="rId2"/>
    <sheet name="예산서(전기)" sheetId="48" state="hidden" r:id="rId3"/>
    <sheet name="갑지(전기)" sheetId="47" state="hidden" r:id="rId4"/>
    <sheet name="총괄표" sheetId="7" r:id="rId5"/>
    <sheet name="내역서" sheetId="8" r:id="rId6"/>
    <sheet name="일위대가목록표" sheetId="46" state="hidden" r:id="rId7"/>
    <sheet name="일위대가" sheetId="16" state="hidden" r:id="rId8"/>
    <sheet name="물량산출서" sheetId="10" state="hidden" r:id="rId9"/>
    <sheet name="단가비교표" sheetId="1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" hidden="1">#REF!</definedName>
    <definedName name="____" hidden="1">#REF!</definedName>
    <definedName name="_____" hidden="1">#REF!</definedName>
    <definedName name="______" hidden="1">#REF!</definedName>
    <definedName name="____________" hidden="1">[1]공문!#REF!</definedName>
    <definedName name="_____________" hidden="1">[1]공문!#REF!</definedName>
    <definedName name="______________" hidden="1">[1]공문!#REF!</definedName>
    <definedName name="_______________" hidden="1">[1]공문!#REF!</definedName>
    <definedName name="________________" hidden="1">[1]공문!#REF!</definedName>
    <definedName name="_________________" hidden="1">[1]공문!#REF!</definedName>
    <definedName name="__________________" hidden="1">[1]공문!#REF!</definedName>
    <definedName name="___________________" hidden="1">[1]공문!#REF!</definedName>
    <definedName name="____________________" hidden="1">[1]공문!#REF!</definedName>
    <definedName name="_____________________" hidden="1">[1]공문!#REF!</definedName>
    <definedName name="______________________" hidden="1">[1]공문!#REF!</definedName>
    <definedName name="_______________________" hidden="1">[1]공문!#REF!</definedName>
    <definedName name="________________________" hidden="1">[1]공문!#REF!</definedName>
    <definedName name="_________________________" hidden="1">[1]공문!#REF!</definedName>
    <definedName name="__________________________" hidden="1">[1]공문!#REF!</definedName>
    <definedName name="___________________________" hidden="1">[1]공문!#REF!</definedName>
    <definedName name="____________________________" hidden="1">[1]공문!#REF!</definedName>
    <definedName name="_____________________________" hidden="1">[1]공문!#REF!</definedName>
    <definedName name="______________________________" hidden="1">[1]공문!#REF!</definedName>
    <definedName name="_______________________________" hidden="1">[1]공문!#REF!</definedName>
    <definedName name="________________________________" hidden="1">[1]공문!#REF!</definedName>
    <definedName name="_________________________________" hidden="1">[1]공문!#REF!</definedName>
    <definedName name="__________________________________" hidden="1">[1]공문!#REF!</definedName>
    <definedName name="___________________________________" hidden="1">[1]공문!#REF!</definedName>
    <definedName name="__123Graph_A" localSheetId="2" hidden="1">[2]목표세부명세!#REF!</definedName>
    <definedName name="__123Graph_A" localSheetId="6" hidden="1">#REF!</definedName>
    <definedName name="__123Graph_A" localSheetId="1" hidden="1">[2]목표세부명세!#REF!</definedName>
    <definedName name="__123Graph_A" hidden="1">#REF!</definedName>
    <definedName name="__123Graph_B" localSheetId="2" hidden="1">[2]목표세부명세!#REF!</definedName>
    <definedName name="__123Graph_B" localSheetId="6" hidden="1">#REF!</definedName>
    <definedName name="__123Graph_B" localSheetId="1" hidden="1">[2]목표세부명세!#REF!</definedName>
    <definedName name="__123Graph_B" hidden="1">#REF!</definedName>
    <definedName name="__DemandLoad">TRUE</definedName>
    <definedName name="__tt1">"tt1"</definedName>
    <definedName name="_1_______123Grap" localSheetId="6" hidden="1">#REF!</definedName>
    <definedName name="_10_¤§¤_¤¡" localSheetId="3" hidden="1">{#N/A,#N/A,FALSE,"Sheet1"}</definedName>
    <definedName name="_11_¤§¤_¤¡" localSheetId="6" hidden="1">{#N/A,#N/A,FALSE,"Sheet1"}</definedName>
    <definedName name="_12_¤§¤_¤¡" localSheetId="3" hidden="1">{#N/A,#N/A,FALSE,"Sheet1"}</definedName>
    <definedName name="_12_¤§¤_¤¡" localSheetId="2" hidden="1">{#N/A,#N/A,FALSE,"Sheet1"}</definedName>
    <definedName name="_12_¤§¤_¤¡" localSheetId="1" hidden="1">{#N/A,#N/A,FALSE,"Sheet1"}</definedName>
    <definedName name="_12_¤§¤_¤¡" hidden="1">{#N/A,#N/A,FALSE,"Sheet1"}</definedName>
    <definedName name="_13_0_0__123Grap" localSheetId="2" hidden="1">[1]공문!#REF!</definedName>
    <definedName name="_13_0_0__123Grap" localSheetId="1" hidden="1">[1]공문!#REF!</definedName>
    <definedName name="_13_0_0__123Grap" hidden="1">#REF!</definedName>
    <definedName name="_14_wrn.Ã¶°ñÁý°èÇ_._.5Ä­." localSheetId="3" hidden="1">{#N/A,#N/A,FALSE,"Sheet1"}</definedName>
    <definedName name="_15_wrn.Ã¶°ñÁý°èÇ_._.5Ä­." localSheetId="6" hidden="1">{#N/A,#N/A,FALSE,"Sheet1"}</definedName>
    <definedName name="_16_wrn.Ã¶°ñÁý°èÇ_._.5Ä­." localSheetId="3" hidden="1">{#N/A,#N/A,FALSE,"Sheet1"}</definedName>
    <definedName name="_16_wrn.Ã¶°ñÁý°èÇ_._.5Ä­." localSheetId="2" hidden="1">{#N/A,#N/A,FALSE,"Sheet1"}</definedName>
    <definedName name="_16_wrn.Ã¶°ñÁý°èÇ_._.5Ä­." localSheetId="1" hidden="1">{#N/A,#N/A,FALSE,"Sheet1"}</definedName>
    <definedName name="_16_wrn.Ã¶°ñÁý°èÇ_._.5Ä­." hidden="1">{#N/A,#N/A,FALSE,"Sheet1"}</definedName>
    <definedName name="_17¤§¤_¤¡" localSheetId="3" hidden="1">{#N/A,#N/A,FALSE,"Sheet1"}</definedName>
    <definedName name="_18¤§¤_¤¡" localSheetId="7" hidden="1">{#N/A,#N/A,FALSE,"Sheet1"}</definedName>
    <definedName name="_19¤§¤_¤¡" localSheetId="6" hidden="1">{#N/A,#N/A,FALSE,"Sheet1"}</definedName>
    <definedName name="_2_______123Grap" localSheetId="2" hidden="1">[1]공문!#REF!</definedName>
    <definedName name="_2_______123Grap" localSheetId="1" hidden="1">[1]공문!#REF!</definedName>
    <definedName name="_2_______123Grap" hidden="1">#REF!</definedName>
    <definedName name="_20¤§¤_¤¡" localSheetId="3" hidden="1">{#N/A,#N/A,FALSE,"Sheet1"}</definedName>
    <definedName name="_20¤§¤_¤¡" localSheetId="2" hidden="1">{#N/A,#N/A,FALSE,"Sheet1"}</definedName>
    <definedName name="_20¤§¤_¤¡" localSheetId="1" hidden="1">{#N/A,#N/A,FALSE,"Sheet1"}</definedName>
    <definedName name="_20¤§¤_¤¡" hidden="1">{#N/A,#N/A,FALSE,"Sheet1"}</definedName>
    <definedName name="_22_0_0__123Grap" localSheetId="6" hidden="1">#REF!</definedName>
    <definedName name="_23_0_0__123Grap" localSheetId="2" hidden="1">[1]공문!#REF!</definedName>
    <definedName name="_23_0_0__123Grap" localSheetId="1" hidden="1">[1]공문!#REF!</definedName>
    <definedName name="_23_0_0__123Grap" hidden="1">#REF!</definedName>
    <definedName name="_24wrn.Ã¶°ñÁý°èÇ_._.5Ä­." localSheetId="3" hidden="1">{#N/A,#N/A,FALSE,"Sheet1"}</definedName>
    <definedName name="_25wrn.Ã¶°ñÁý°èÇ_._.5Ä­." localSheetId="7" hidden="1">{#N/A,#N/A,FALSE,"Sheet1"}</definedName>
    <definedName name="_26wrn.Ã¶°ñÁý°èÇ_._.5Ä­." localSheetId="6" hidden="1">{#N/A,#N/A,FALSE,"Sheet1"}</definedName>
    <definedName name="_27wrn.Ã¶°ñÁý°èÇ_._.5Ä­." localSheetId="3" hidden="1">{#N/A,#N/A,FALSE,"Sheet1"}</definedName>
    <definedName name="_27wrn.Ã¶°ñÁý°èÇ_._.5Ä­." localSheetId="2" hidden="1">{#N/A,#N/A,FALSE,"Sheet1"}</definedName>
    <definedName name="_27wrn.Ã¶°ñÁý°èÇ_._.5Ä­." localSheetId="1" hidden="1">{#N/A,#N/A,FALSE,"Sheet1"}</definedName>
    <definedName name="_27wrn.Ã¶°ñÁý°èÇ_._.5Ä­." hidden="1">{#N/A,#N/A,FALSE,"Sheet1"}</definedName>
    <definedName name="_3___¤§¤_¤¡" localSheetId="3" hidden="1">{#N/A,#N/A,FALSE,"Sheet1"}</definedName>
    <definedName name="_3___¤§¤_¤¡" localSheetId="2" hidden="1">{#N/A,#N/A,FALSE,"Sheet1"}</definedName>
    <definedName name="_3___¤§¤_¤¡" localSheetId="1" hidden="1">{#N/A,#N/A,FALSE,"Sheet1"}</definedName>
    <definedName name="_3___¤§¤_¤¡" hidden="1">{#N/A,#N/A,FALSE,"Sheet1"}</definedName>
    <definedName name="_5______123Grap" localSheetId="2" hidden="1">[1]공문!#REF!</definedName>
    <definedName name="_5______123Grap" localSheetId="1" hidden="1">[1]공문!#REF!</definedName>
    <definedName name="_5______123Grap" hidden="1">#REF!</definedName>
    <definedName name="_6___wrn.Ã¶°ñÁý°èÇ_._.5Ä­." localSheetId="3" hidden="1">{#N/A,#N/A,FALSE,"Sheet1"}</definedName>
    <definedName name="_6___wrn.Ã¶°ñÁý°èÇ_._.5Ä­." localSheetId="2" hidden="1">{#N/A,#N/A,FALSE,"Sheet1"}</definedName>
    <definedName name="_6___wrn.Ã¶°ñÁý°èÇ_._.5Ä­." localSheetId="1" hidden="1">{#N/A,#N/A,FALSE,"Sheet1"}</definedName>
    <definedName name="_6___wrn.Ã¶°ñÁý°èÇ_._.5Ä­." hidden="1">{#N/A,#N/A,FALSE,"Sheet1"}</definedName>
    <definedName name="_7__0_0__123Grap" localSheetId="2" hidden="1">[1]공문!#REF!</definedName>
    <definedName name="_7__0_0__123Grap" localSheetId="1" hidden="1">[1]공문!#REF!</definedName>
    <definedName name="_7__0_0__123Grap" hidden="1">#REF!</definedName>
    <definedName name="_8_123Grap" localSheetId="6" hidden="1">#REF!</definedName>
    <definedName name="_9_123Grap" localSheetId="2" hidden="1">[1]공문!#REF!</definedName>
    <definedName name="_9_123Grap" localSheetId="1" hidden="1">[1]공문!#REF!</definedName>
    <definedName name="_9_123Grap" hidden="1">#REF!</definedName>
    <definedName name="_Dist_Bin" localSheetId="2" hidden="1">[3]TEST1!$EH$1</definedName>
    <definedName name="_Dist_Bin" localSheetId="1" hidden="1">[3]TEST1!$EH$1</definedName>
    <definedName name="_Dist_Bin" hidden="1">#REF!</definedName>
    <definedName name="_Dist_Values" localSheetId="2" hidden="1">[3]TEST1!$EH$1</definedName>
    <definedName name="_Dist_Values" localSheetId="1" hidden="1">[3]TEST1!$EH$1</definedName>
    <definedName name="_Dist_Values" hidden="1">#REF!</definedName>
    <definedName name="_Fill" localSheetId="2" hidden="1">[3]TEST1!$EH$1</definedName>
    <definedName name="_Fill" localSheetId="1" hidden="1">[3]TEST1!$EH$1</definedName>
    <definedName name="_Fill" hidden="1">#REF!</definedName>
    <definedName name="_xlnm._FilterDatabase" localSheetId="9" hidden="1">단가비교표!$O$3:$O$760</definedName>
    <definedName name="_xlnm._FilterDatabase" localSheetId="2" hidden="1">[4]인사자료총집계!#REF!</definedName>
    <definedName name="_xlnm._FilterDatabase" localSheetId="6" hidden="1">#REF!</definedName>
    <definedName name="_xlnm._FilterDatabase" localSheetId="1" hidden="1">[4]인사자료총집계!#REF!</definedName>
    <definedName name="_xlnm._FilterDatabase" hidden="1">#REF!</definedName>
    <definedName name="_Key1" localSheetId="2" hidden="1">[3]TEST1!$EH$1</definedName>
    <definedName name="_Key1" localSheetId="1" hidden="1">[3]TEST1!$EH$1</definedName>
    <definedName name="_Key1" hidden="1">#REF!</definedName>
    <definedName name="_key10" localSheetId="2" hidden="1">[5]주식!#REF!</definedName>
    <definedName name="_key10" localSheetId="6" hidden="1">#REF!</definedName>
    <definedName name="_key10" localSheetId="1" hidden="1">[5]주식!#REF!</definedName>
    <definedName name="_key10" hidden="1">#REF!</definedName>
    <definedName name="_Key2" localSheetId="2" hidden="1">[3]TEST1!$EH$1</definedName>
    <definedName name="_Key2" localSheetId="1" hidden="1">[3]TEST1!$EH$1</definedName>
    <definedName name="_Key2" hidden="1">#REF!</definedName>
    <definedName name="_Order1" hidden="1">0</definedName>
    <definedName name="_Order2" hidden="1">0</definedName>
    <definedName name="_Parse_Out" localSheetId="2" hidden="1">[6]갑지1!#REF!</definedName>
    <definedName name="_Parse_Out" localSheetId="6" hidden="1">#REF!</definedName>
    <definedName name="_Parse_Out" localSheetId="1" hidden="1">[6]갑지1!#REF!</definedName>
    <definedName name="_Parse_Out" hidden="1">#REF!</definedName>
    <definedName name="_Regression_Int" hidden="1">1</definedName>
    <definedName name="_Sort" localSheetId="3" hidden="1">#REF!</definedName>
    <definedName name="_Sort" localSheetId="2" hidden="1">#REF!</definedName>
    <definedName name="_Sort" localSheetId="6" hidden="1">#REF!</definedName>
    <definedName name="_Sort" localSheetId="1" hidden="1">#REF!</definedName>
    <definedName name="_Sort" hidden="1">#REF!</definedName>
    <definedName name="_tt1">"tt1"</definedName>
    <definedName name="aaa" localSheetId="2">'예산서(전기)'!aaa</definedName>
    <definedName name="aaa" localSheetId="1">'표지(전기)'!aaa</definedName>
    <definedName name="aaa">[0]!aaa</definedName>
    <definedName name="AccessDatabase" hidden="1">"E:\WORK\VISUAL\MIRAE\LOADSYS\LoadDB.mdb"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q" localSheetId="3" hidden="1">{#N/A,#N/A,FALSE,"CCTV"}</definedName>
    <definedName name="aq" localSheetId="2" hidden="1">{#N/A,#N/A,FALSE,"CCTV"}</definedName>
    <definedName name="aq" localSheetId="7" hidden="1">{#N/A,#N/A,FALSE,"CCTV"}</definedName>
    <definedName name="aq" localSheetId="6" hidden="1">{#N/A,#N/A,FALSE,"CCTV"}</definedName>
    <definedName name="aq" localSheetId="1" hidden="1">{#N/A,#N/A,FALSE,"CCTV"}</definedName>
    <definedName name="aq" hidden="1">{#N/A,#N/A,FALSE,"CCTV"}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GFSFDG" localSheetId="2" hidden="1">#REF!</definedName>
    <definedName name="ASADGFSFDG" localSheetId="1" hidden="1">#REF!</definedName>
    <definedName name="ASADGFSFDG" hidden="1">#REF!</definedName>
    <definedName name="ASDFA" localSheetId="2" hidden="1">#REF!</definedName>
    <definedName name="ASDFA" localSheetId="1" hidden="1">#REF!</definedName>
    <definedName name="ASDFA" hidden="1">#REF!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cc" localSheetId="2">'예산서(전기)'!cccc</definedName>
    <definedName name="cccc" localSheetId="1">'표지(전기)'!cccc</definedName>
    <definedName name="cccc">[0]!cccc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3" hidden="1">{#N/A,#N/A,FALSE,"지침";#N/A,#N/A,FALSE,"환경분석";#N/A,#N/A,FALSE,"Sheet16"}</definedName>
    <definedName name="DK" localSheetId="2" hidden="1">{#N/A,#N/A,FALSE,"지침";#N/A,#N/A,FALSE,"환경분석";#N/A,#N/A,FALSE,"Sheet16"}</definedName>
    <definedName name="DK" localSheetId="7" hidden="1">{#N/A,#N/A,FALSE,"지침";#N/A,#N/A,FALSE,"환경분석";#N/A,#N/A,FALSE,"Sheet16"}</definedName>
    <definedName name="DK" localSheetId="6" hidden="1">{#N/A,#N/A,FALSE,"지침";#N/A,#N/A,FALSE,"환경분석";#N/A,#N/A,FALSE,"Sheet16"}</definedName>
    <definedName name="DK" localSheetId="1" hidden="1">{#N/A,#N/A,FALSE,"지침";#N/A,#N/A,FALSE,"환경분석";#N/A,#N/A,FALSE,"Sheet16"}</definedName>
    <definedName name="DK" hidden="1">{#N/A,#N/A,FALSE,"지침";#N/A,#N/A,FALSE,"환경분석";#N/A,#N/A,FALSE,"Sheet16"}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2">'예산서(전기)'!g</definedName>
    <definedName name="g" localSheetId="1">'표지(전기)'!g</definedName>
    <definedName name="g">[0]!g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3" hidden="1">{#N/A,#N/A,FALSE,"지침";#N/A,#N/A,FALSE,"환경분석";#N/A,#N/A,FALSE,"Sheet16"}</definedName>
    <definedName name="ha" localSheetId="2" hidden="1">{#N/A,#N/A,FALSE,"지침";#N/A,#N/A,FALSE,"환경분석";#N/A,#N/A,FALSE,"Sheet16"}</definedName>
    <definedName name="ha" localSheetId="7" hidden="1">{#N/A,#N/A,FALSE,"지침";#N/A,#N/A,FALSE,"환경분석";#N/A,#N/A,FALSE,"Sheet16"}</definedName>
    <definedName name="ha" localSheetId="6" hidden="1">{#N/A,#N/A,FALSE,"지침";#N/A,#N/A,FALSE,"환경분석";#N/A,#N/A,FALSE,"Sheet16"}</definedName>
    <definedName name="ha" localSheetId="1" hidden="1">{#N/A,#N/A,FALSE,"지침";#N/A,#N/A,FALSE,"환경분석";#N/A,#N/A,FALSE,"Sheet16"}</definedName>
    <definedName name="ha" hidden="1">{#N/A,#N/A,FALSE,"지침";#N/A,#N/A,FALSE,"환경분석";#N/A,#N/A,FALSE,"Sheet16"}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1" hidden="1">{#N/A,#N/A,FALSE,"단가표지"}</definedName>
    <definedName name="MM" hidden="1">{#N/A,#N/A,FALSE,"단가표지"}</definedName>
    <definedName name="NEWNAME" localSheetId="3" hidden="1">{#N/A,#N/A,FALSE,"CCTV"}</definedName>
    <definedName name="NEWNAME" localSheetId="2" hidden="1">{#N/A,#N/A,FALSE,"CCTV"}</definedName>
    <definedName name="NEWNAME" localSheetId="7" hidden="1">{#N/A,#N/A,FALSE,"CCTV"}</definedName>
    <definedName name="NEWNAME" localSheetId="6" hidden="1">{#N/A,#N/A,FALSE,"CCTV"}</definedName>
    <definedName name="NEWNAME" localSheetId="1" hidden="1">{#N/A,#N/A,FALSE,"CCTV"}</definedName>
    <definedName name="NEWNAME" hidden="1">{#N/A,#N/A,FALSE,"CCTV"}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3">'갑지(전기)'!$A$1:$L$35</definedName>
    <definedName name="_xlnm.Print_Area" localSheetId="5">내역서!$A$1:$L$142</definedName>
    <definedName name="_xlnm.Print_Area" localSheetId="9">단가비교표!$A$1:$M$686</definedName>
    <definedName name="_xlnm.Print_Area" localSheetId="8">물량산출서!$A$1:$I$246</definedName>
    <definedName name="_xlnm.Print_Area" localSheetId="7">일위대가!$A$1:$L$603</definedName>
    <definedName name="_xlnm.Print_Area" localSheetId="6">일위대가목록표!$A$1:$L$82</definedName>
    <definedName name="_xlnm.Print_Area" localSheetId="4">총괄표!$A$1:$L$102</definedName>
    <definedName name="_xlnm.Print_Area" localSheetId="0">품셈!$A$1:$O$1152</definedName>
    <definedName name="_xlnm.Print_Titles" localSheetId="5">내역서!$1:$2</definedName>
    <definedName name="_xlnm.Print_Titles" localSheetId="9">단가비교표!$1:$3</definedName>
    <definedName name="_xlnm.Print_Titles" localSheetId="8">물량산출서!$1:$2</definedName>
    <definedName name="_xlnm.Print_Titles" localSheetId="7">일위대가!$1:$2</definedName>
    <definedName name="_xlnm.Print_Titles" localSheetId="6">일위대가목록표!$1:$2</definedName>
    <definedName name="_xlnm.Print_Titles" localSheetId="4">총괄표!$1:$2</definedName>
    <definedName name="_xlnm.Print_Titles" localSheetId="0">품셈!$1:$3</definedName>
    <definedName name="q" localSheetId="3" hidden="1">{#N/A,#N/A,FALSE,"CCTV"}</definedName>
    <definedName name="q" localSheetId="2" hidden="1">{#N/A,#N/A,FALSE,"CCTV"}</definedName>
    <definedName name="q" localSheetId="7" hidden="1">{#N/A,#N/A,FALSE,"CCTV"}</definedName>
    <definedName name="q" localSheetId="6" hidden="1">{#N/A,#N/A,FALSE,"CCTV"}</definedName>
    <definedName name="q" localSheetId="1" hidden="1">{#N/A,#N/A,FALSE,"CCTV"}</definedName>
    <definedName name="q" hidden="1">{#N/A,#N/A,FALSE,"CCTV"}</definedName>
    <definedName name="qq" localSheetId="3" hidden="1">{#N/A,#N/A,FALSE,"CCTV"}</definedName>
    <definedName name="qq" localSheetId="2" hidden="1">{#N/A,#N/A,FALSE,"CCTV"}</definedName>
    <definedName name="qq" localSheetId="7" hidden="1">{#N/A,#N/A,FALSE,"CCTV"}</definedName>
    <definedName name="qq" localSheetId="6" hidden="1">{#N/A,#N/A,FALSE,"CCTV"}</definedName>
    <definedName name="qq" localSheetId="1" hidden="1">{#N/A,#N/A,FALSE,"CCTV"}</definedName>
    <definedName name="qq" hidden="1">{#N/A,#N/A,FALSE,"CCTV"}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oyalty" localSheetId="3" hidden="1">{#N/A,#N/A,FALSE,"Sheet1"}</definedName>
    <definedName name="Royalty" localSheetId="2" hidden="1">{#N/A,#N/A,FALSE,"Sheet1"}</definedName>
    <definedName name="Royalty" localSheetId="7" hidden="1">{#N/A,#N/A,FALSE,"Sheet1"}</definedName>
    <definedName name="Royalty" localSheetId="6" hidden="1">{#N/A,#N/A,FALSE,"Sheet1"}</definedName>
    <definedName name="Royalty" localSheetId="1" hidden="1">{#N/A,#N/A,FALSE,"Sheet1"}</definedName>
    <definedName name="Royalty" hidden="1">{#N/A,#N/A,FALSE,"Sheet1"}</definedName>
    <definedName name="R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PBEXdnldView" hidden="1">"41JLQUL0YNPVK3OX98UIGJGNP"</definedName>
    <definedName name="SAPBEXsysID" hidden="1">"BWP"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1" hidden="1">{#N/A,#N/A,FALSE,"골재소요량";#N/A,#N/A,FALSE,"골재소요량"}</definedName>
    <definedName name="sheet" hidden="1">{#N/A,#N/A,FALSE,"골재소요량";#N/A,#N/A,FALSE,"골재소요량"}</definedName>
    <definedName name="SHEET100" localSheetId="2" hidden="1">#REF!</definedName>
    <definedName name="SHEET100" localSheetId="1" hidden="1">#REF!</definedName>
    <definedName name="SHEET100" hidden="1">#REF!</definedName>
    <definedName name="ss" localSheetId="2">'예산서(전기)'!ss</definedName>
    <definedName name="ss" localSheetId="1">'표지(전기)'!ss</definedName>
    <definedName name="ss">[0]!ss</definedName>
    <definedName name="sss" localSheetId="3" hidden="1">{#N/A,#N/A,FALSE,"전력간선"}</definedName>
    <definedName name="sss" localSheetId="2" hidden="1">{#N/A,#N/A,FALSE,"전력간선"}</definedName>
    <definedName name="sss" localSheetId="7" hidden="1">{#N/A,#N/A,FALSE,"전력간선"}</definedName>
    <definedName name="sss" localSheetId="6" hidden="1">{#N/A,#N/A,FALSE,"전력간선"}</definedName>
    <definedName name="sss" localSheetId="1" hidden="1">{#N/A,#N/A,FALSE,"전력간선"}</definedName>
    <definedName name="sss" hidden="1">{#N/A,#N/A,FALSE,"전력간선"}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YU" localSheetId="2">'예산서(전기)'!TYU</definedName>
    <definedName name="TYU" localSheetId="1">'표지(전기)'!TYU</definedName>
    <definedName name="TYU">[0]!TYU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3" hidden="1">{#N/A,#N/A,FALSE,"CCTV"}</definedName>
    <definedName name="WRITE" localSheetId="2" hidden="1">{#N/A,#N/A,FALSE,"CCTV"}</definedName>
    <definedName name="WRITE" localSheetId="7" hidden="1">{#N/A,#N/A,FALSE,"CCTV"}</definedName>
    <definedName name="WRITE" localSheetId="6" hidden="1">{#N/A,#N/A,FALSE,"CCTV"}</definedName>
    <definedName name="WRITE" localSheetId="1" hidden="1">{#N/A,#N/A,FALSE,"CCTV"}</definedName>
    <definedName name="WRITE" hidden="1">{#N/A,#N/A,FALSE,"CCTV"}</definedName>
    <definedName name="wrn.2번." localSheetId="1" hidden="1">{#N/A,#N/A,FALSE,"2~8번"}</definedName>
    <definedName name="wrn.2번." hidden="1">{#N/A,#N/A,FALSE,"2~8번"}</definedName>
    <definedName name="wrn.97." localSheetId="3" hidden="1">{#N/A,#N/A,FALSE,"지침";#N/A,#N/A,FALSE,"환경분석";#N/A,#N/A,FALSE,"Sheet16"}</definedName>
    <definedName name="wrn.97." localSheetId="2" hidden="1">{#N/A,#N/A,FALSE,"지침";#N/A,#N/A,FALSE,"환경분석";#N/A,#N/A,FALSE,"Sheet16"}</definedName>
    <definedName name="wrn.97." localSheetId="7" hidden="1">{#N/A,#N/A,FALSE,"지침";#N/A,#N/A,FALSE,"환경분석";#N/A,#N/A,FALSE,"Sheet16"}</definedName>
    <definedName name="wrn.97." localSheetId="6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3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localSheetId="7" hidden="1">{#N/A,#N/A,FALSE,"지침";#N/A,#N/A,FALSE,"환경분석";#N/A,#N/A,FALSE,"Sheet16"}</definedName>
    <definedName name="WRN.98." localSheetId="6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3" hidden="1">{#N/A,#N/A,FALSE,"CCTV"}</definedName>
    <definedName name="wrn.BM." localSheetId="2" hidden="1">{#N/A,#N/A,FALSE,"CCTV"}</definedName>
    <definedName name="wrn.BM." localSheetId="7" hidden="1">{#N/A,#N/A,FALSE,"CCTV"}</definedName>
    <definedName name="wrn.BM." localSheetId="6" hidden="1">{#N/A,#N/A,FALSE,"CCTV"}</definedName>
    <definedName name="wrn.BM." localSheetId="1" hidden="1">{#N/A,#N/A,FALSE,"CCTV"}</definedName>
    <definedName name="wrn.BM." hidden="1">{#N/A,#N/A,FALSE,"CCTV"}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localSheetId="2" hidden="1">{#N/A,#N/A,FALSE,"전력간선"}</definedName>
    <definedName name="wrn.교육청." localSheetId="7" hidden="1">{#N/A,#N/A,FALSE,"전력간선"}</definedName>
    <definedName name="wrn.교육청." localSheetId="6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2" hidden="1">{#N/A,#N/A,FALSE,"구조2"}</definedName>
    <definedName name="wrn.구조2." localSheetId="7" hidden="1">{#N/A,#N/A,FALSE,"구조2"}</definedName>
    <definedName name="wrn.구조2." localSheetId="6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2" hidden="1">{#N/A,#N/A,FALSE,"배수1"}</definedName>
    <definedName name="wrn.배수1." localSheetId="7" hidden="1">{#N/A,#N/A,FALSE,"배수1"}</definedName>
    <definedName name="wrn.배수1." localSheetId="6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2" hidden="1">{#N/A,#N/A,FALSE,"배수2"}</definedName>
    <definedName name="wrn.배수2." localSheetId="7" hidden="1">{#N/A,#N/A,FALSE,"배수2"}</definedName>
    <definedName name="wrn.배수2." localSheetId="6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2" hidden="1">{#N/A,#N/A,FALSE,"부대1"}</definedName>
    <definedName name="wrn.부대1." localSheetId="7" hidden="1">{#N/A,#N/A,FALSE,"부대1"}</definedName>
    <definedName name="wrn.부대1." localSheetId="6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2" hidden="1">{#N/A,#N/A,FALSE,"부대2"}</definedName>
    <definedName name="wrn.부대2." localSheetId="7" hidden="1">{#N/A,#N/A,FALSE,"부대2"}</definedName>
    <definedName name="wrn.부대2." localSheetId="6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localSheetId="2" hidden="1">{#N/A,#N/A,FALSE,"속도"}</definedName>
    <definedName name="wrn.속도." localSheetId="7" hidden="1">{#N/A,#N/A,FALSE,"속도"}</definedName>
    <definedName name="wrn.속도." localSheetId="6" hidden="1">{#N/A,#N/A,FALSE,"속도"}</definedName>
    <definedName name="wrn.속도." localSheetId="1" hidden="1">{#N/A,#N/A,FALSE,"속도"}</definedName>
    <definedName name="wrn.속도." hidden="1">{#N/A,#N/A,FALSE,"속도"}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2" hidden="1">{#N/A,#N/A,FALSE,"이정표"}</definedName>
    <definedName name="wrn.이정표." localSheetId="7" hidden="1">{#N/A,#N/A,FALSE,"이정표"}</definedName>
    <definedName name="wrn.이정표." localSheetId="6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2" hidden="1">{#N/A,#N/A,FALSE,"구조1"}</definedName>
    <definedName name="wrn.토공1." localSheetId="7" hidden="1">{#N/A,#N/A,FALSE,"구조1"}</definedName>
    <definedName name="wrn.토공1." localSheetId="6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2" hidden="1">{#N/A,#N/A,FALSE,"토공2"}</definedName>
    <definedName name="wrn.토공2." localSheetId="7" hidden="1">{#N/A,#N/A,FALSE,"토공2"}</definedName>
    <definedName name="wrn.토공2." localSheetId="6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2" hidden="1">{#N/A,#N/A,FALSE,"포장1";#N/A,#N/A,FALSE,"포장1"}</definedName>
    <definedName name="wrn.포장1." localSheetId="7" hidden="1">{#N/A,#N/A,FALSE,"포장1";#N/A,#N/A,FALSE,"포장1"}</definedName>
    <definedName name="wrn.포장1." localSheetId="6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2" hidden="1">{#N/A,#N/A,FALSE,"포장2"}</definedName>
    <definedName name="wrn.포장2." localSheetId="7" hidden="1">{#N/A,#N/A,FALSE,"포장2"}</definedName>
    <definedName name="wrn.포장2." localSheetId="6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포장단가." localSheetId="1" hidden="1">{#N/A,#N/A,FALSE,"포장단가"}</definedName>
    <definedName name="wrn.포장단가." hidden="1">{#N/A,#N/A,FALSE,"포장단가"}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hidden="1">{#N/A,#N/A,FALSE,"혼합골재"}</definedName>
    <definedName name="W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lDlg">1</definedName>
    <definedName name="YU" localSheetId="2">'예산서(전기)'!YU</definedName>
    <definedName name="YU" localSheetId="1">'표지(전기)'!YU</definedName>
    <definedName name="YU">[0]!YU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ㄱㄱ" localSheetId="3" hidden="1">{#N/A,#N/A,FALSE,"지침";#N/A,#N/A,FALSE,"환경분석";#N/A,#N/A,FALSE,"Sheet16"}</definedName>
    <definedName name="ㄱㄱㄱㄱ" localSheetId="2" hidden="1">{#N/A,#N/A,FALSE,"지침";#N/A,#N/A,FALSE,"환경분석";#N/A,#N/A,FALSE,"Sheet16"}</definedName>
    <definedName name="ㄱㄱㄱㄱ" localSheetId="7" hidden="1">{#N/A,#N/A,FALSE,"지침";#N/A,#N/A,FALSE,"환경분석";#N/A,#N/A,FALSE,"Sheet16"}</definedName>
    <definedName name="ㄱㄱㄱㄱ" localSheetId="6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" localSheetId="2">'예산서(전기)'!가</definedName>
    <definedName name="가" localSheetId="1">'표지(전기)'!가</definedName>
    <definedName name="가">[0]!가</definedName>
    <definedName name="감리상주" localSheetId="3" hidden="1">{#N/A,#N/A,FALSE,"지침";#N/A,#N/A,FALSE,"환경분석";#N/A,#N/A,FALSE,"Sheet16"}</definedName>
    <definedName name="감리상주" localSheetId="2" hidden="1">{#N/A,#N/A,FALSE,"지침";#N/A,#N/A,FALSE,"환경분석";#N/A,#N/A,FALSE,"Sheet16"}</definedName>
    <definedName name="감리상주" localSheetId="7" hidden="1">{#N/A,#N/A,FALSE,"지침";#N/A,#N/A,FALSE,"환경분석";#N/A,#N/A,FALSE,"Sheet16"}</definedName>
    <definedName name="감리상주" localSheetId="6" hidden="1">{#N/A,#N/A,FALSE,"지침";#N/A,#N/A,FALSE,"환경분석";#N/A,#N/A,FALSE,"Sheet16"}</definedName>
    <definedName name="감리상주" localSheetId="1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지" localSheetId="2" hidden="1">#REF!</definedName>
    <definedName name="갑지" localSheetId="1" hidden="1">#REF!</definedName>
    <definedName name="갑지" hidden="1">#REF!</definedName>
    <definedName name="견적내역" localSheetId="3" hidden="1">{#N/A,#N/A,FALSE,"부대1"}</definedName>
    <definedName name="견적내역" localSheetId="2" hidden="1">{#N/A,#N/A,FALSE,"부대1"}</definedName>
    <definedName name="견적내역" localSheetId="7" hidden="1">{#N/A,#N/A,FALSE,"부대1"}</definedName>
    <definedName name="견적내역" localSheetId="6" hidden="1">{#N/A,#N/A,FALSE,"부대1"}</definedName>
    <definedName name="견적내역" localSheetId="1" hidden="1">{#N/A,#N/A,FALSE,"부대1"}</definedName>
    <definedName name="견적내역" hidden="1">{#N/A,#N/A,FALSE,"부대1"}</definedName>
    <definedName name="계산" localSheetId="3">EVALUATE([7]물량산출서!XFD1)</definedName>
    <definedName name="계산" localSheetId="2">EVALUATE([8]물량산출서!#REF!)</definedName>
    <definedName name="계산" localSheetId="1">EVALUATE([8]물량산출서!#REF!)</definedName>
    <definedName name="계산">EVALUATE(물량산출서!XFD1)</definedName>
    <definedName name="계약의뢰" localSheetId="2" hidden="1">[9]프랜트면허!#REF!</definedName>
    <definedName name="계약의뢰" localSheetId="1" hidden="1">[9]프랜트면허!#REF!</definedName>
    <definedName name="계약의뢰" hidden="1">#REF!</definedName>
    <definedName name="공43" localSheetId="3" hidden="1">{#N/A,#N/A,FALSE,"지침";#N/A,#N/A,FALSE,"환경분석";#N/A,#N/A,FALSE,"Sheet16"}</definedName>
    <definedName name="공43" localSheetId="2" hidden="1">{#N/A,#N/A,FALSE,"지침";#N/A,#N/A,FALSE,"환경분석";#N/A,#N/A,FALSE,"Sheet16"}</definedName>
    <definedName name="공43" localSheetId="7" hidden="1">{#N/A,#N/A,FALSE,"지침";#N/A,#N/A,FALSE,"환경분석";#N/A,#N/A,FALSE,"Sheet16"}</definedName>
    <definedName name="공43" localSheetId="6" hidden="1">{#N/A,#N/A,FALSE,"지침";#N/A,#N/A,FALSE,"환경분석";#N/A,#N/A,FALSE,"Sheet16"}</definedName>
    <definedName name="공43" localSheetId="1" hidden="1">{#N/A,#N/A,FALSE,"지침";#N/A,#N/A,FALSE,"환경분석";#N/A,#N/A,FALSE,"Sheet16"}</definedName>
    <definedName name="공43" hidden="1">{#N/A,#N/A,FALSE,"지침";#N/A,#N/A,FALSE,"환경분석";#N/A,#N/A,FALSE,"Sheet16"}</definedName>
    <definedName name="공기1" localSheetId="2" hidden="1">[10]설계내역서!#REF!</definedName>
    <definedName name="공기1" localSheetId="6" hidden="1">#REF!</definedName>
    <definedName name="공기1" localSheetId="1" hidden="1">[10]설계내역서!#REF!</definedName>
    <definedName name="공기1" hidden="1">#REF!</definedName>
    <definedName name="공사바변경내역서" hidden="1">#REF!</definedName>
    <definedName name="공종간지" hidden="1">#REF!</definedName>
    <definedName name="관급조달" localSheetId="3" hidden="1">{#N/A,#N/A,FALSE,"Sheet1"}</definedName>
    <definedName name="관급조달" localSheetId="2" hidden="1">{#N/A,#N/A,FALSE,"Sheet1"}</definedName>
    <definedName name="관급조달" localSheetId="7" hidden="1">{#N/A,#N/A,FALSE,"Sheet1"}</definedName>
    <definedName name="관급조달" localSheetId="6" hidden="1">{#N/A,#N/A,FALSE,"Sheet1"}</definedName>
    <definedName name="관급조달" localSheetId="1" hidden="1">{#N/A,#N/A,FALSE,"Sheet1"}</definedName>
    <definedName name="관급조달" hidden="1">{#N/A,#N/A,FALSE,"Sheet1"}</definedName>
    <definedName name="기공" localSheetId="2" hidden="1">[11]노임이!#REF!</definedName>
    <definedName name="기공" localSheetId="6" hidden="1">#REF!</definedName>
    <definedName name="기공" localSheetId="1" hidden="1">[11]노임이!#REF!</definedName>
    <definedName name="기공" hidden="1">#REF!</definedName>
    <definedName name="ㄴㄴㄴ" localSheetId="3" hidden="1">{#N/A,#N/A,FALSE,"전력간선"}</definedName>
    <definedName name="ㄴㄴㄴ" localSheetId="2" hidden="1">{#N/A,#N/A,FALSE,"전력간선"}</definedName>
    <definedName name="ㄴㄴㄴ" localSheetId="7" hidden="1">{#N/A,#N/A,FALSE,"전력간선"}</definedName>
    <definedName name="ㄴㄴㄴ" localSheetId="6" hidden="1">{#N/A,#N/A,FALSE,"전력간선"}</definedName>
    <definedName name="ㄴㄴㄴ" localSheetId="1" hidden="1">{#N/A,#N/A,FALSE,"전력간선"}</definedName>
    <definedName name="ㄴㄴㄴ" hidden="1">{#N/A,#N/A,FALSE,"전력간선"}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이러ㅏ" localSheetId="2">'예산서(전기)'!ㄴ이러ㅏ</definedName>
    <definedName name="나" localSheetId="2">'예산서(전기)'!나</definedName>
    <definedName name="나" localSheetId="1">'표지(전기)'!나</definedName>
    <definedName name="나">[0]!나</definedName>
    <definedName name="내역" localSheetId="3" hidden="1">{#N/A,#N/A,FALSE,"CCTV"}</definedName>
    <definedName name="내역" localSheetId="2" hidden="1">{#N/A,#N/A,FALSE,"CCTV"}</definedName>
    <definedName name="내역" localSheetId="7" hidden="1">{#N/A,#N/A,FALSE,"CCTV"}</definedName>
    <definedName name="내역" localSheetId="6" hidden="1">{#N/A,#N/A,FALSE,"CCTV"}</definedName>
    <definedName name="내역" localSheetId="1" hidden="1">{#N/A,#N/A,FALSE,"CCTV"}</definedName>
    <definedName name="내역" hidden="1">{#N/A,#N/A,FALSE,"CCTV"}</definedName>
    <definedName name="냉전" localSheetId="3" hidden="1">{#N/A,#N/A,FALSE,"Sheet1"}</definedName>
    <definedName name="냉전" localSheetId="2" hidden="1">{#N/A,#N/A,FALSE,"Sheet1"}</definedName>
    <definedName name="냉전" localSheetId="7" hidden="1">{#N/A,#N/A,FALSE,"Sheet1"}</definedName>
    <definedName name="냉전" localSheetId="6" hidden="1">{#N/A,#N/A,FALSE,"Sheet1"}</definedName>
    <definedName name="냉전" localSheetId="1" hidden="1">{#N/A,#N/A,FALSE,"Sheet1"}</definedName>
    <definedName name="냉전" hidden="1">{#N/A,#N/A,FALSE,"Sheet1"}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" localSheetId="3">[7]단가비교표!$B$4:$M$704</definedName>
    <definedName name="단가" localSheetId="2">[8]단가비교표!$B$4:$M$630</definedName>
    <definedName name="단가" localSheetId="1">[8]단가비교표!$B$4:$M$630</definedName>
    <definedName name="단가">단가비교표!$B$4:$M$686</definedName>
    <definedName name="단가산출" localSheetId="2">'예산서(전기)'!단가산출</definedName>
    <definedName name="단가산출" localSheetId="1">'표지(전기)'!단가산출</definedName>
    <definedName name="단가산출">[0]!단가산출</definedName>
    <definedName name="단가산출서" localSheetId="2">'예산서(전기)'!단가산출서</definedName>
    <definedName name="단가산출서" localSheetId="1">'표지(전기)'!단가산출서</definedName>
    <definedName name="단가산출서">[0]!단가산출서</definedName>
    <definedName name="대승실행" localSheetId="3" hidden="1">{#N/A,#N/A,FALSE,"포장2"}</definedName>
    <definedName name="대승실행" localSheetId="2" hidden="1">{#N/A,#N/A,FALSE,"포장2"}</definedName>
    <definedName name="대승실행" localSheetId="7" hidden="1">{#N/A,#N/A,FALSE,"포장2"}</definedName>
    <definedName name="대승실행" localSheetId="6" hidden="1">{#N/A,#N/A,FALSE,"포장2"}</definedName>
    <definedName name="대승실행" localSheetId="1" hidden="1">{#N/A,#N/A,FALSE,"포장2"}</definedName>
    <definedName name="대승실행" hidden="1">{#N/A,#N/A,FALSE,"포장2"}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오" localSheetId="1" hidden="1">{#N/A,#N/A,FALSE,"포장단가"}</definedName>
    <definedName name="도오" hidden="1">{#N/A,#N/A,FALSE,"포장단가"}</definedName>
    <definedName name="동구연숩" localSheetId="3" hidden="1">{#N/A,#N/A,FALSE,"전력간선"}</definedName>
    <definedName name="동구연숩" localSheetId="2" hidden="1">{#N/A,#N/A,FALSE,"전력간선"}</definedName>
    <definedName name="동구연숩" localSheetId="7" hidden="1">{#N/A,#N/A,FALSE,"전력간선"}</definedName>
    <definedName name="동구연숩" localSheetId="6" hidden="1">{#N/A,#N/A,FALSE,"전력간선"}</definedName>
    <definedName name="동구연숩" localSheetId="1" hidden="1">{#N/A,#N/A,FALSE,"전력간선"}</definedName>
    <definedName name="동구연숩" hidden="1">{#N/A,#N/A,FALSE,"전력간선"}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ㅀㄹㅇㅎ" localSheetId="1" hidden="1">{#N/A,#N/A,FALSE,"포장단가"}</definedName>
    <definedName name="ㅀㄹㅇㅎ" hidden="1">{#N/A,#N/A,FALSE,"포장단가"}</definedName>
    <definedName name="ㅀㅎㅎ" localSheetId="1" hidden="1">{#N/A,#N/A,FALSE,"포장단가"}</definedName>
    <definedName name="ㅀㅎㅎ" hidden="1">{#N/A,#N/A,FALSE,"포장단가"}</definedName>
    <definedName name="만득이" localSheetId="1" hidden="1">{#N/A,#N/A,FALSE,"2~8번"}</definedName>
    <definedName name="만득이" hidden="1">{#N/A,#N/A,FALSE,"2~8번"}</definedName>
    <definedName name="매출액" localSheetId="2" hidden="1">[4]인사자료총집계!#REF!</definedName>
    <definedName name="매출액" localSheetId="6" hidden="1">#REF!</definedName>
    <definedName name="매출액" localSheetId="1" hidden="1">[4]인사자료총집계!#REF!</definedName>
    <definedName name="매출액" hidden="1">#REF!</definedName>
    <definedName name="면적조서3구간" localSheetId="1" hidden="1">{#N/A,#N/A,FALSE,"표지목차"}</definedName>
    <definedName name="면적조서3구간" hidden="1">{#N/A,#N/A,FALSE,"표지목차"}</definedName>
    <definedName name="몰라" localSheetId="2" hidden="1">#REF!</definedName>
    <definedName name="몰라" localSheetId="1" hidden="1">#REF!</definedName>
    <definedName name="몰라" hidden="1">#REF!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벽운갑지" localSheetId="3" hidden="1">#REF!</definedName>
    <definedName name="벽운갑지" localSheetId="2" hidden="1">#REF!</definedName>
    <definedName name="벽운갑지" localSheetId="6" hidden="1">#REF!</definedName>
    <definedName name="벽운갑지" localSheetId="1" hidden="1">#REF!</definedName>
    <definedName name="벽운갑지" hidden="1">#REF!</definedName>
    <definedName name="벽체" localSheetId="1" hidden="1">{#N/A,#N/A,FALSE,"혼합골재"}</definedName>
    <definedName name="벽체" hidden="1">{#N/A,#N/A,FALSE,"혼합골재"}</definedName>
    <definedName name="벽체1" localSheetId="1" hidden="1">{#N/A,#N/A,FALSE,"혼합골재"}</definedName>
    <definedName name="벽체1" hidden="1">{#N/A,#N/A,FALSE,"혼합골재"}</definedName>
    <definedName name="비교5개" localSheetId="2">'예산서(전기)'!비교5개</definedName>
    <definedName name="비교5개" localSheetId="1">'표지(전기)'!비교5개</definedName>
    <definedName name="비교5개">[0]!비교5개</definedName>
    <definedName name="비유다">250000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3" hidden="1">#REF!</definedName>
    <definedName name="ㅅㅅ" localSheetId="2" hidden="1">#REF!</definedName>
    <definedName name="ㅅㅅ" localSheetId="6" hidden="1">#REF!</definedName>
    <definedName name="ㅅㅅ" localSheetId="1" hidden="1">#REF!</definedName>
    <definedName name="ㅅㅅ" hidden="1">#REF!</definedName>
    <definedName name="살수차">220000</definedName>
    <definedName name="상주" localSheetId="3" hidden="1">{#N/A,#N/A,FALSE,"지침";#N/A,#N/A,FALSE,"환경분석";#N/A,#N/A,FALSE,"Sheet16"}</definedName>
    <definedName name="상주" localSheetId="2" hidden="1">{#N/A,#N/A,FALSE,"지침";#N/A,#N/A,FALSE,"환경분석";#N/A,#N/A,FALSE,"Sheet16"}</definedName>
    <definedName name="상주" localSheetId="7" hidden="1">{#N/A,#N/A,FALSE,"지침";#N/A,#N/A,FALSE,"환경분석";#N/A,#N/A,FALSE,"Sheet16"}</definedName>
    <definedName name="상주" localSheetId="6" hidden="1">{#N/A,#N/A,FALSE,"지침";#N/A,#N/A,FALSE,"환경분석";#N/A,#N/A,FALSE,"Sheet16"}</definedName>
    <definedName name="상주" localSheetId="1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3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localSheetId="7" hidden="1">{#N/A,#N/A,FALSE,"지침";#N/A,#N/A,FALSE,"환경분석";#N/A,#N/A,FALSE,"Sheet16"}</definedName>
    <definedName name="상주감리" localSheetId="6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석" localSheetId="3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localSheetId="7" hidden="1">{#N/A,#N/A,FALSE,"지침";#N/A,#N/A,FALSE,"환경분석";#N/A,#N/A,FALSE,"Sheet16"}</definedName>
    <definedName name="석" localSheetId="6" hidden="1">{#N/A,#N/A,FALSE,"지침";#N/A,#N/A,FALSE,"환경분석";#N/A,#N/A,FALSE,"Sheet16"}</definedName>
    <definedName name="석" localSheetId="1" hidden="1">{#N/A,#N/A,FALSE,"지침";#N/A,#N/A,FALSE,"환경분석";#N/A,#N/A,FALSE,"Sheet16"}</definedName>
    <definedName name="석" hidden="1">{#N/A,#N/A,FALSE,"지침";#N/A,#N/A,FALSE,"환경분석";#N/A,#N/A,FALSE,"Sheet16"}</definedName>
    <definedName name="소화갑지" localSheetId="3" hidden="1">{#N/A,#N/A,FALSE,"CCTV"}</definedName>
    <definedName name="소화갑지" localSheetId="2" hidden="1">{#N/A,#N/A,FALSE,"CCTV"}</definedName>
    <definedName name="소화갑지" localSheetId="7" hidden="1">{#N/A,#N/A,FALSE,"CCTV"}</definedName>
    <definedName name="소화갑지" localSheetId="6" hidden="1">{#N/A,#N/A,FALSE,"CCTV"}</definedName>
    <definedName name="소화갑지" localSheetId="1" hidden="1">{#N/A,#N/A,FALSE,"CCTV"}</definedName>
    <definedName name="소화갑지" hidden="1">{#N/A,#N/A,FALSE,"CCTV"}</definedName>
    <definedName name="승" localSheetId="3" hidden="1">{#N/A,#N/A,FALSE,"지침";#N/A,#N/A,FALSE,"환경분석";#N/A,#N/A,FALSE,"Sheet16"}</definedName>
    <definedName name="승" localSheetId="2" hidden="1">{#N/A,#N/A,FALSE,"지침";#N/A,#N/A,FALSE,"환경분석";#N/A,#N/A,FALSE,"Sheet16"}</definedName>
    <definedName name="승" localSheetId="7" hidden="1">{#N/A,#N/A,FALSE,"지침";#N/A,#N/A,FALSE,"환경분석";#N/A,#N/A,FALSE,"Sheet16"}</definedName>
    <definedName name="승" localSheetId="6" hidden="1">{#N/A,#N/A,FALSE,"지침";#N/A,#N/A,FALSE,"환경분석";#N/A,#N/A,FALSE,"Sheet16"}</definedName>
    <definedName name="승" localSheetId="1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1" hidden="1">{#N/A,#N/A,FALSE,"2~8번"}</definedName>
    <definedName name="승용교" hidden="1">{#N/A,#N/A,FALSE,"2~8번"}</definedName>
    <definedName name="시운전" localSheetId="1">'표지(전기)'!시운전</definedName>
    <definedName name="시운전">[0]!시운전</definedName>
    <definedName name="실행" localSheetId="3" hidden="1">{#N/A,#N/A,FALSE,"구조2"}</definedName>
    <definedName name="실행" localSheetId="2" hidden="1">{#N/A,#N/A,FALSE,"구조2"}</definedName>
    <definedName name="실행" localSheetId="7" hidden="1">{#N/A,#N/A,FALSE,"구조2"}</definedName>
    <definedName name="실행" localSheetId="6" hidden="1">{#N/A,#N/A,FALSE,"구조2"}</definedName>
    <definedName name="실행" localSheetId="1" hidden="1">{#N/A,#N/A,FALSE,"구조2"}</definedName>
    <definedName name="실행" hidden="1">{#N/A,#N/A,FALSE,"구조2"}</definedName>
    <definedName name="ㅇ러ㅣㄴ이ㅏ러ㅣ" localSheetId="3" hidden="1">{#N/A,#N/A,FALSE,"Sheet1"}</definedName>
    <definedName name="ㅇ러ㅣㄴ이ㅏ러ㅣ" localSheetId="2" hidden="1">{#N/A,#N/A,FALSE,"Sheet1"}</definedName>
    <definedName name="ㅇ러ㅣㄴ이ㅏ러ㅣ" localSheetId="7" hidden="1">{#N/A,#N/A,FALSE,"Sheet1"}</definedName>
    <definedName name="ㅇ러ㅣㄴ이ㅏ러ㅣ" localSheetId="6" hidden="1">{#N/A,#N/A,FALSE,"Sheet1"}</definedName>
    <definedName name="ㅇ러ㅣㄴ이ㅏ러ㅣ" localSheetId="1" hidden="1">{#N/A,#N/A,FALSE,"Sheet1"}</definedName>
    <definedName name="ㅇ러ㅣㄴ이ㅏ러ㅣ" hidden="1">{#N/A,#N/A,FALSE,"Sheet1"}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localSheetId="3" hidden="1">{#N/A,#N/A,FALSE,"Sheet1"}</definedName>
    <definedName name="ㅇㅁㄻ" localSheetId="2" hidden="1">{#N/A,#N/A,FALSE,"Sheet1"}</definedName>
    <definedName name="ㅇㅁㄻ" localSheetId="7" hidden="1">{#N/A,#N/A,FALSE,"Sheet1"}</definedName>
    <definedName name="ㅇㅁㄻ" localSheetId="6" hidden="1">{#N/A,#N/A,FALSE,"Sheet1"}</definedName>
    <definedName name="ㅇㅁㄻ" localSheetId="1" hidden="1">{#N/A,#N/A,FALSE,"Sheet1"}</definedName>
    <definedName name="ㅇㅁㄻ" hidden="1">{#N/A,#N/A,FALSE,"Sheet1"}</definedName>
    <definedName name="ㅇㅇ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" localSheetId="2" hidden="1">#REF!</definedName>
    <definedName name="ㅇㅇㅇㅇ" localSheetId="1" hidden="1">#REF!</definedName>
    <definedName name="ㅇㅇㅇㅇ" hidden="1">#REF!</definedName>
    <definedName name="야간" localSheetId="3" hidden="1">{#N/A,#N/A,FALSE,"지침";#N/A,#N/A,FALSE,"환경분석";#N/A,#N/A,FALSE,"Sheet16"}</definedName>
    <definedName name="야간" localSheetId="2" hidden="1">{#N/A,#N/A,FALSE,"지침";#N/A,#N/A,FALSE,"환경분석";#N/A,#N/A,FALSE,"Sheet16"}</definedName>
    <definedName name="야간" localSheetId="7" hidden="1">{#N/A,#N/A,FALSE,"지침";#N/A,#N/A,FALSE,"환경분석";#N/A,#N/A,FALSE,"Sheet16"}</definedName>
    <definedName name="야간" localSheetId="6" hidden="1">{#N/A,#N/A,FALSE,"지침";#N/A,#N/A,FALSE,"환경분석";#N/A,#N/A,FALSE,"Sheet16"}</definedName>
    <definedName name="야간" localSheetId="1" hidden="1">{#N/A,#N/A,FALSE,"지침";#N/A,#N/A,FALSE,"환경분석";#N/A,#N/A,FALSE,"Sheet16"}</definedName>
    <definedName name="야간" hidden="1">{#N/A,#N/A,FALSE,"지침";#N/A,#N/A,FALSE,"환경분석";#N/A,#N/A,FALSE,"Sheet16"}</definedName>
    <definedName name="옹" localSheetId="1" hidden="1">{#N/A,#N/A,FALSE,"골재소요량";#N/A,#N/A,FALSE,"골재소요량"}</definedName>
    <definedName name="옹" hidden="1">{#N/A,#N/A,FALSE,"골재소요량";#N/A,#N/A,FALSE,"골재소요량"}</definedName>
    <definedName name="옹벽" localSheetId="1" hidden="1">{#N/A,#N/A,FALSE,"혼합골재"}</definedName>
    <definedName name="옹벽" hidden="1">{#N/A,#N/A,FALSE,"혼합골재"}</definedName>
    <definedName name="옹벽수량집계표" localSheetId="1" hidden="1">{#N/A,#N/A,FALSE,"2~8번"}</definedName>
    <definedName name="옹벽수량집계표" hidden="1">{#N/A,#N/A,FALSE,"2~8번"}</definedName>
    <definedName name="옹벽수량집계표총괄" localSheetId="1" hidden="1">{#N/A,#N/A,FALSE,"혼합골재"}</definedName>
    <definedName name="옹벽수량집계표총괄" hidden="1">{#N/A,#N/A,FALSE,"혼합골재"}</definedName>
    <definedName name="원가계산" localSheetId="2">'예산서(전기)'!원가계산</definedName>
    <definedName name="원가계산" localSheetId="1">'표지(전기)'!원가계산</definedName>
    <definedName name="원가계산">[0]!원가계산</definedName>
    <definedName name="월별투입" localSheetId="3" hidden="1">{#N/A,#N/A,FALSE,"지침";#N/A,#N/A,FALSE,"환경분석";#N/A,#N/A,FALSE,"Sheet16"}</definedName>
    <definedName name="월별투입" localSheetId="2" hidden="1">{#N/A,#N/A,FALSE,"지침";#N/A,#N/A,FALSE,"환경분석";#N/A,#N/A,FALSE,"Sheet16"}</definedName>
    <definedName name="월별투입" localSheetId="7" hidden="1">{#N/A,#N/A,FALSE,"지침";#N/A,#N/A,FALSE,"환경분석";#N/A,#N/A,FALSE,"Sheet16"}</definedName>
    <definedName name="월별투입" localSheetId="6" hidden="1">{#N/A,#N/A,FALSE,"지침";#N/A,#N/A,FALSE,"환경분석";#N/A,#N/A,FALSE,"Sheet16"}</definedName>
    <definedName name="월별투입" localSheetId="1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육각블럭" localSheetId="1" hidden="1">{#N/A,#N/A,FALSE,"포장단가"}</definedName>
    <definedName name="육각블럭" hidden="1">{#N/A,#N/A,FALSE,"포장단가"}</definedName>
    <definedName name="이" localSheetId="3" hidden="1">{#N/A,#N/A,FALSE,"포장2"}</definedName>
    <definedName name="이" localSheetId="2" hidden="1">{#N/A,#N/A,FALSE,"포장2"}</definedName>
    <definedName name="이" localSheetId="7" hidden="1">{#N/A,#N/A,FALSE,"포장2"}</definedName>
    <definedName name="이" localSheetId="6" hidden="1">{#N/A,#N/A,FALSE,"포장2"}</definedName>
    <definedName name="이" localSheetId="1" hidden="1">{#N/A,#N/A,FALSE,"포장2"}</definedName>
    <definedName name="이" hidden="1">{#N/A,#N/A,FALSE,"포장2"}</definedName>
    <definedName name="일위대가" localSheetId="3">[7]일위대가목록표!$C$3:$L$122</definedName>
    <definedName name="일위대가" localSheetId="2">#REF!</definedName>
    <definedName name="일위대가" localSheetId="1">#REF!</definedName>
    <definedName name="일위대가">일위대가목록표!$C$3:$L$82</definedName>
    <definedName name="전기단가" localSheetId="2">'[12]단가비교표(전기)'!$B$4:$M$695</definedName>
    <definedName name="전기단가" localSheetId="1">'[12]단가비교표(전기)'!$B$4:$M$695</definedName>
    <definedName name="전기단가">#REF!</definedName>
    <definedName name="전기품" localSheetId="3">[7]품셈!$B$1:$O$706</definedName>
    <definedName name="전기품" localSheetId="2">[8]품셈!$B$1:$O$696</definedName>
    <definedName name="전기품" localSheetId="1">[8]품셈!$B$1:$O$696</definedName>
    <definedName name="전기품">품셈!$B$1:$O$716</definedName>
    <definedName name="주요자재" localSheetId="1" hidden="1">{#N/A,#N/A,FALSE,"조골재"}</definedName>
    <definedName name="주요자재" hidden="1">{#N/A,#N/A,FALSE,"조골재"}</definedName>
    <definedName name="지급자재" localSheetId="3" hidden="1">{#N/A,#N/A,FALSE,"전력간선"}</definedName>
    <definedName name="지급자재" localSheetId="2" hidden="1">{#N/A,#N/A,FALSE,"전력간선"}</definedName>
    <definedName name="지급자재" localSheetId="7" hidden="1">{#N/A,#N/A,FALSE,"전력간선"}</definedName>
    <definedName name="지급자재" localSheetId="6" hidden="1">{#N/A,#N/A,FALSE,"전력간선"}</definedName>
    <definedName name="지급자재" localSheetId="1" hidden="1">{#N/A,#N/A,FALSE,"전력간선"}</definedName>
    <definedName name="지급자재" hidden="1">{#N/A,#N/A,FALSE,"전력간선"}</definedName>
    <definedName name="지입자재내역" hidden="1">#REF!</definedName>
    <definedName name="철콘" localSheetId="3" hidden="1">{#N/A,#N/A,FALSE,"토공2"}</definedName>
    <definedName name="철콘" localSheetId="2" hidden="1">{#N/A,#N/A,FALSE,"토공2"}</definedName>
    <definedName name="철콘" localSheetId="7" hidden="1">{#N/A,#N/A,FALSE,"토공2"}</definedName>
    <definedName name="철콘" localSheetId="6" hidden="1">{#N/A,#N/A,FALSE,"토공2"}</definedName>
    <definedName name="철콘" localSheetId="1" hidden="1">{#N/A,#N/A,FALSE,"토공2"}</definedName>
    <definedName name="철콘" hidden="1">{#N/A,#N/A,FALSE,"토공2"}</definedName>
    <definedName name="콘크리트2" hidden="1">#REF!</definedName>
    <definedName name="통신단가">'[13]단가비교표(통신)'!$B$4:$M$570</definedName>
    <definedName name="통신품" localSheetId="2">[8]품셈!$B$702:$O$1056</definedName>
    <definedName name="통신품" localSheetId="1">[8]품셈!$B$702:$O$1056</definedName>
    <definedName name="통신품">품셈!$B$719:$O$1096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당단가" localSheetId="2" hidden="1">[4]인사자료총집계!#REF!</definedName>
    <definedName name="평당단가" localSheetId="6" hidden="1">#REF!</definedName>
    <definedName name="평당단가" localSheetId="1" hidden="1">[4]인사자료총집계!#REF!</definedName>
    <definedName name="평당단가" hidden="1">#REF!</definedName>
    <definedName name="표지" localSheetId="3" hidden="1">#REF!</definedName>
    <definedName name="표지" localSheetId="2" hidden="1">#REF!</definedName>
    <definedName name="표지" localSheetId="6" hidden="1">#REF!</definedName>
    <definedName name="표지" localSheetId="1" hidden="1">#REF!</definedName>
    <definedName name="표지" hidden="1">#REF!</definedName>
    <definedName name="표지1" localSheetId="2">'예산서(전기)'!표지1</definedName>
    <definedName name="표지1" localSheetId="1">'표지(전기)'!표지1</definedName>
    <definedName name="표지1">[0]!표지1</definedName>
    <definedName name="표지2" localSheetId="3" hidden="1">#REF!</definedName>
    <definedName name="표지2" localSheetId="2" hidden="1">#REF!</definedName>
    <definedName name="표지2" localSheetId="6" hidden="1">#REF!</definedName>
    <definedName name="표지2" localSheetId="1" hidden="1">#REF!</definedName>
    <definedName name="표지2" hidden="1">#REF!</definedName>
    <definedName name="표지3" localSheetId="2">'예산서(전기)'!표지3</definedName>
    <definedName name="표지3" localSheetId="1">'표지(전기)'!표지3</definedName>
    <definedName name="표지3">[0]!표지3</definedName>
    <definedName name="표지4" localSheetId="2">'예산서(전기)'!표지4</definedName>
    <definedName name="표지4" localSheetId="1">'표지(전기)'!표지4</definedName>
    <definedName name="표지4">[0]!표지4</definedName>
    <definedName name="품셈표" hidden="1">#REF!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3" hidden="1">#REF!</definedName>
    <definedName name="ㅎㅎ" localSheetId="2" hidden="1">#REF!</definedName>
    <definedName name="ㅎㅎ" localSheetId="6" hidden="1">#REF!</definedName>
    <definedName name="ㅎㅎ" localSheetId="1" hidden="1">#REF!</definedName>
    <definedName name="ㅎㅎ" hidden="1">#REF!</definedName>
    <definedName name="ㅎㅎㅎㅎ" localSheetId="1" hidden="1">{#N/A,#N/A,FALSE,"포장단가"}</definedName>
    <definedName name="ㅎㅎㅎㅎ" hidden="1">{#N/A,#N/A,FALSE,"포장단가"}</definedName>
    <definedName name="하" localSheetId="3" hidden="1">{#N/A,#N/A,FALSE,"지침";#N/A,#N/A,FALSE,"환경분석";#N/A,#N/A,FALSE,"Sheet16"}</definedName>
    <definedName name="하" localSheetId="2" hidden="1">{#N/A,#N/A,FALSE,"지침";#N/A,#N/A,FALSE,"환경분석";#N/A,#N/A,FALSE,"Sheet16"}</definedName>
    <definedName name="하" localSheetId="7" hidden="1">{#N/A,#N/A,FALSE,"지침";#N/A,#N/A,FALSE,"환경분석";#N/A,#N/A,FALSE,"Sheet16"}</definedName>
    <definedName name="하" localSheetId="6" hidden="1">{#N/A,#N/A,FALSE,"지침";#N/A,#N/A,FALSE,"환경분석";#N/A,#N/A,FALSE,"Sheet16"}</definedName>
    <definedName name="하" localSheetId="1" hidden="1">{#N/A,#N/A,FALSE,"지침";#N/A,#N/A,FALSE,"환경분석";#N/A,#N/A,FALSE,"Sheet16"}</definedName>
    <definedName name="하" hidden="1">{#N/A,#N/A,FALSE,"지침";#N/A,#N/A,FALSE,"환경분석";#N/A,#N/A,FALSE,"Sheet16"}</definedName>
    <definedName name="하수암거" localSheetId="1" hidden="1">{#N/A,#N/A,FALSE,"포장단가"}</definedName>
    <definedName name="하수암거" hidden="1">{#N/A,#N/A,FALSE,"포장단가"}</definedName>
    <definedName name="한" localSheetId="1" hidden="1">{#N/A,#N/A,FALSE,"조골재"}</definedName>
    <definedName name="한" hidden="1">{#N/A,#N/A,FALSE,"조골재"}</definedName>
    <definedName name="한동" localSheetId="1" hidden="1">{#N/A,#N/A,FALSE,"단가표지"}</definedName>
    <definedName name="한동" hidden="1">{#N/A,#N/A,FALSE,"단가표지"}</definedName>
    <definedName name="현장설명서" localSheetId="3" hidden="1">{#N/A,#N/A,FALSE,"전력간선"}</definedName>
    <definedName name="현장설명서" localSheetId="2" hidden="1">{#N/A,#N/A,FALSE,"전력간선"}</definedName>
    <definedName name="현장설명서" localSheetId="7" hidden="1">{#N/A,#N/A,FALSE,"전력간선"}</definedName>
    <definedName name="현장설명서" localSheetId="6" hidden="1">{#N/A,#N/A,FALSE,"전력간선"}</definedName>
    <definedName name="현장설명서" localSheetId="1" hidden="1">{#N/A,#N/A,FALSE,"전력간선"}</definedName>
    <definedName name="현장설명서" hidden="1">{#N/A,#N/A,FALSE,"전력간선"}</definedName>
    <definedName name="현장운영비산출" localSheetId="2" hidden="1">#REF!</definedName>
    <definedName name="현장운영비산출" localSheetId="6" hidden="1">#REF!</definedName>
    <definedName name="현장운영비산출" localSheetId="1" hidden="1">#REF!</definedName>
    <definedName name="현장운영비산출" hidden="1">#REF!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03" i="16" l="1"/>
  <c r="C47" i="8"/>
  <c r="B47" i="8"/>
  <c r="A47" i="8"/>
  <c r="D631" i="11"/>
  <c r="D9" i="46"/>
  <c r="C9" i="46"/>
  <c r="B9" i="46"/>
  <c r="J65" i="16"/>
  <c r="G62" i="16"/>
  <c r="D62" i="16"/>
  <c r="B61" i="16"/>
  <c r="M60" i="16"/>
  <c r="J60" i="16"/>
  <c r="I9" i="46" s="1"/>
  <c r="D101" i="16"/>
  <c r="D100" i="16"/>
  <c r="D595" i="11"/>
  <c r="D594" i="11"/>
  <c r="D593" i="11"/>
  <c r="D592" i="11"/>
  <c r="D591" i="11"/>
  <c r="D590" i="11"/>
  <c r="D589" i="11"/>
  <c r="D588" i="11"/>
  <c r="D587" i="11"/>
  <c r="D586" i="11"/>
  <c r="D585" i="11"/>
  <c r="D584" i="11"/>
  <c r="D583" i="11"/>
  <c r="D582" i="11"/>
  <c r="D581" i="11"/>
  <c r="D580" i="11"/>
  <c r="D579" i="11"/>
  <c r="D578" i="11"/>
  <c r="D577" i="11"/>
  <c r="E576" i="11"/>
  <c r="D576" i="11" s="1"/>
  <c r="D575" i="11"/>
  <c r="D574" i="11"/>
  <c r="D573" i="11"/>
  <c r="D572" i="11"/>
  <c r="D571" i="11"/>
  <c r="D570" i="11"/>
  <c r="D569" i="11"/>
  <c r="D568" i="11"/>
  <c r="D567" i="11"/>
  <c r="D566" i="11"/>
  <c r="D565" i="11"/>
  <c r="D564" i="11"/>
  <c r="D563" i="11"/>
  <c r="D562" i="11"/>
  <c r="D561" i="11"/>
  <c r="D560" i="11"/>
  <c r="D559" i="11"/>
  <c r="D558" i="11"/>
  <c r="D557" i="11"/>
  <c r="D556" i="11"/>
  <c r="D555" i="11"/>
  <c r="D554" i="11"/>
  <c r="D553" i="11"/>
  <c r="D552" i="11"/>
  <c r="D551" i="11"/>
  <c r="D550" i="11"/>
  <c r="D549" i="11"/>
  <c r="D548" i="11"/>
  <c r="D547" i="11"/>
  <c r="D546" i="11"/>
  <c r="D545" i="11"/>
  <c r="D544" i="11"/>
  <c r="D543" i="11"/>
  <c r="D542" i="11"/>
  <c r="D541" i="11"/>
  <c r="D540" i="11"/>
  <c r="D539" i="11"/>
  <c r="D538" i="11"/>
  <c r="D537" i="11"/>
  <c r="D536" i="11"/>
  <c r="D535" i="11"/>
  <c r="D534" i="11"/>
  <c r="D533" i="11"/>
  <c r="D532" i="11"/>
  <c r="D531" i="11"/>
  <c r="D530" i="11"/>
  <c r="D529" i="11"/>
  <c r="D528" i="11"/>
  <c r="D527" i="11"/>
  <c r="D526" i="11"/>
  <c r="D525" i="11"/>
  <c r="D524" i="11"/>
  <c r="D523" i="11"/>
  <c r="D522" i="11"/>
  <c r="D521" i="11"/>
  <c r="D520" i="11"/>
  <c r="D519" i="11"/>
  <c r="D518" i="11"/>
  <c r="D517" i="11"/>
  <c r="D516" i="11"/>
  <c r="D515" i="11"/>
  <c r="D514" i="11"/>
  <c r="D513" i="11"/>
  <c r="D512" i="11"/>
  <c r="D511" i="11"/>
  <c r="D510" i="11"/>
  <c r="D509" i="11"/>
  <c r="D508" i="11"/>
  <c r="D507" i="11"/>
  <c r="D506" i="11"/>
  <c r="D505" i="11"/>
  <c r="D504" i="11"/>
  <c r="D503" i="11"/>
  <c r="D502" i="11"/>
  <c r="D501" i="11"/>
  <c r="D500" i="11"/>
  <c r="D499" i="11"/>
  <c r="D498" i="11"/>
  <c r="D497" i="11"/>
  <c r="D496" i="11"/>
  <c r="D495" i="11"/>
  <c r="D494" i="11"/>
  <c r="D493" i="11"/>
  <c r="D492" i="11"/>
  <c r="D491" i="11"/>
  <c r="D490" i="11"/>
  <c r="D489" i="11"/>
  <c r="E488" i="11"/>
  <c r="D488" i="11" s="1"/>
  <c r="E487" i="11"/>
  <c r="D487" i="11" s="1"/>
  <c r="E486" i="11"/>
  <c r="D486" i="11" s="1"/>
  <c r="E485" i="11"/>
  <c r="D485" i="11" s="1"/>
  <c r="E484" i="11"/>
  <c r="D484" i="11" s="1"/>
  <c r="E483" i="11"/>
  <c r="D483" i="11"/>
  <c r="E482" i="11"/>
  <c r="D482" i="11"/>
  <c r="E481" i="11"/>
  <c r="D481" i="11"/>
  <c r="E480" i="11"/>
  <c r="D480" i="11"/>
  <c r="E479" i="11"/>
  <c r="D479" i="11"/>
  <c r="E478" i="11"/>
  <c r="D478" i="11"/>
  <c r="E477" i="11"/>
  <c r="D477" i="11"/>
  <c r="D476" i="11"/>
  <c r="D475" i="11"/>
  <c r="D474" i="11"/>
  <c r="D473" i="11"/>
  <c r="D472" i="11"/>
  <c r="D471" i="11"/>
  <c r="D470" i="11"/>
  <c r="D469" i="11"/>
  <c r="D468" i="11"/>
  <c r="D467" i="11"/>
  <c r="D466" i="11"/>
  <c r="D465" i="11"/>
  <c r="D464" i="11"/>
  <c r="D463" i="11"/>
  <c r="D462" i="11"/>
  <c r="D461" i="11"/>
  <c r="D460" i="11"/>
  <c r="D459" i="11"/>
  <c r="D458" i="11"/>
  <c r="D457" i="11"/>
  <c r="D456" i="11"/>
  <c r="D455" i="11"/>
  <c r="D454" i="11"/>
  <c r="D453" i="11"/>
  <c r="D452" i="11"/>
  <c r="D451" i="11"/>
  <c r="D450" i="11"/>
  <c r="D449" i="11"/>
  <c r="D448" i="11"/>
  <c r="D447" i="11"/>
  <c r="D446" i="11"/>
  <c r="D445" i="11"/>
  <c r="D444" i="11"/>
  <c r="D443" i="11"/>
  <c r="D442" i="11"/>
  <c r="D441" i="11"/>
  <c r="D440" i="11"/>
  <c r="D439" i="11"/>
  <c r="D438" i="11"/>
  <c r="D437" i="11"/>
  <c r="D436" i="11"/>
  <c r="D435" i="11"/>
  <c r="D434" i="11"/>
  <c r="D433" i="11"/>
  <c r="D432" i="11"/>
  <c r="D431" i="11"/>
  <c r="D430" i="11"/>
  <c r="D429" i="11"/>
  <c r="D428" i="11"/>
  <c r="D427" i="11"/>
  <c r="D426" i="11"/>
  <c r="D425" i="11"/>
  <c r="D424" i="11"/>
  <c r="D423" i="11"/>
  <c r="D422" i="11"/>
  <c r="D421" i="11"/>
  <c r="D420" i="11"/>
  <c r="D419" i="11"/>
  <c r="D418" i="11"/>
  <c r="D417" i="11"/>
  <c r="D416" i="11"/>
  <c r="D415" i="11"/>
  <c r="D414" i="11"/>
  <c r="D413" i="11"/>
  <c r="D412" i="11"/>
  <c r="D411" i="11"/>
  <c r="D410" i="11"/>
  <c r="D409" i="11"/>
  <c r="D408" i="11"/>
  <c r="D407" i="11"/>
  <c r="D406" i="11"/>
  <c r="D405" i="11"/>
  <c r="D404" i="11"/>
  <c r="D403" i="11"/>
  <c r="D402" i="11"/>
  <c r="D401" i="11"/>
  <c r="D400" i="11"/>
  <c r="D399" i="11"/>
  <c r="D398" i="11"/>
  <c r="D397" i="11"/>
  <c r="D396" i="11"/>
  <c r="D395" i="11"/>
  <c r="D394" i="11"/>
  <c r="D393" i="11"/>
  <c r="D392" i="11"/>
  <c r="D391" i="11"/>
  <c r="D390" i="11"/>
  <c r="D389" i="11"/>
  <c r="D388" i="11"/>
  <c r="D387" i="11"/>
  <c r="D386" i="11"/>
  <c r="D385" i="11"/>
  <c r="D384" i="11"/>
  <c r="D383" i="11"/>
  <c r="D382" i="11"/>
  <c r="D381" i="11"/>
  <c r="D380" i="11"/>
  <c r="D379" i="11"/>
  <c r="D378" i="11"/>
  <c r="D377" i="11"/>
  <c r="D376" i="11"/>
  <c r="D375" i="11"/>
  <c r="D374" i="11"/>
  <c r="D373" i="11"/>
  <c r="D372" i="11"/>
  <c r="D371" i="11"/>
  <c r="D370" i="11"/>
  <c r="D369" i="11"/>
  <c r="D368" i="11"/>
  <c r="D367" i="11"/>
  <c r="D366" i="11"/>
  <c r="D365" i="11"/>
  <c r="D364" i="11"/>
  <c r="D363" i="11"/>
  <c r="D362" i="11"/>
  <c r="D361" i="11"/>
  <c r="D360" i="11"/>
  <c r="D359" i="11"/>
  <c r="D358" i="11"/>
  <c r="D357" i="11"/>
  <c r="D356" i="11"/>
  <c r="D355" i="11"/>
  <c r="D354" i="11"/>
  <c r="D353" i="11"/>
  <c r="D352" i="11"/>
  <c r="D351" i="11"/>
  <c r="D350" i="11"/>
  <c r="D349" i="11"/>
  <c r="D348" i="11"/>
  <c r="D347" i="11"/>
  <c r="D346" i="11"/>
  <c r="D345" i="11"/>
  <c r="D344" i="11"/>
  <c r="D343" i="11"/>
  <c r="D342" i="11"/>
  <c r="D341" i="11"/>
  <c r="D340" i="11"/>
  <c r="D339" i="11"/>
  <c r="D338" i="11"/>
  <c r="D337" i="11"/>
  <c r="D336" i="11"/>
  <c r="D335" i="11"/>
  <c r="D334" i="11"/>
  <c r="D333" i="11"/>
  <c r="D332" i="11"/>
  <c r="D331" i="11"/>
  <c r="D330" i="11"/>
  <c r="D329" i="11"/>
  <c r="D328" i="11"/>
  <c r="D327" i="11"/>
  <c r="D326" i="11"/>
  <c r="D325" i="11"/>
  <c r="D324" i="11"/>
  <c r="D323" i="11"/>
  <c r="D322" i="11"/>
  <c r="D321" i="11"/>
  <c r="D320" i="11"/>
  <c r="D319" i="11"/>
  <c r="D318" i="11"/>
  <c r="D317" i="11"/>
  <c r="D316" i="11"/>
  <c r="D315" i="11"/>
  <c r="D314" i="11"/>
  <c r="D313" i="11"/>
  <c r="D312" i="11"/>
  <c r="D311" i="11"/>
  <c r="D310" i="11"/>
  <c r="D309" i="11"/>
  <c r="D308" i="11"/>
  <c r="D307" i="11"/>
  <c r="D306" i="11"/>
  <c r="D305" i="11"/>
  <c r="D304" i="11"/>
  <c r="E303" i="11"/>
  <c r="D303" i="11" s="1"/>
  <c r="E302" i="11"/>
  <c r="D302" i="11" s="1"/>
  <c r="E574" i="16" s="1"/>
  <c r="E301" i="11"/>
  <c r="D301" i="11"/>
  <c r="D300" i="11"/>
  <c r="D299" i="11"/>
  <c r="D298" i="11"/>
  <c r="D297" i="11"/>
  <c r="D296" i="11"/>
  <c r="D295" i="11"/>
  <c r="D294" i="11"/>
  <c r="D293" i="11"/>
  <c r="D292" i="11"/>
  <c r="D291" i="11"/>
  <c r="D290" i="11"/>
  <c r="D289" i="11"/>
  <c r="D288" i="11"/>
  <c r="D287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I52" i="11"/>
  <c r="D52" i="11"/>
  <c r="I51" i="11"/>
  <c r="D51" i="11" s="1"/>
  <c r="I50" i="11"/>
  <c r="D50" i="11"/>
  <c r="I49" i="11"/>
  <c r="D49" i="11" s="1"/>
  <c r="I48" i="11"/>
  <c r="D48" i="11"/>
  <c r="I47" i="11"/>
  <c r="D47" i="11"/>
  <c r="I46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171" i="16"/>
  <c r="D199" i="16"/>
  <c r="D205" i="16"/>
  <c r="D71" i="46"/>
  <c r="C71" i="46"/>
  <c r="B71" i="46"/>
  <c r="D587" i="16"/>
  <c r="D630" i="11"/>
  <c r="E586" i="16" s="1"/>
  <c r="F586" i="16" s="1"/>
  <c r="J590" i="16"/>
  <c r="G590" i="16"/>
  <c r="H590" i="16" s="1"/>
  <c r="F590" i="16"/>
  <c r="J589" i="16"/>
  <c r="G589" i="16"/>
  <c r="H589" i="16" s="1"/>
  <c r="F589" i="16"/>
  <c r="D588" i="16"/>
  <c r="J586" i="16"/>
  <c r="H586" i="16"/>
  <c r="C46" i="8"/>
  <c r="B46" i="8"/>
  <c r="A46" i="8"/>
  <c r="D70" i="46"/>
  <c r="C70" i="46"/>
  <c r="B70" i="46"/>
  <c r="C45" i="8"/>
  <c r="B45" i="8"/>
  <c r="A45" i="8"/>
  <c r="D575" i="16"/>
  <c r="D574" i="16"/>
  <c r="O572" i="16"/>
  <c r="M572" i="16" s="1"/>
  <c r="D566" i="16"/>
  <c r="F566" i="16" s="1"/>
  <c r="K566" i="16" s="1"/>
  <c r="G580" i="16"/>
  <c r="G579" i="16"/>
  <c r="F578" i="16"/>
  <c r="K578" i="16" s="1"/>
  <c r="F577" i="16"/>
  <c r="K577" i="16" s="1"/>
  <c r="O575" i="16"/>
  <c r="O574" i="16"/>
  <c r="O573" i="16"/>
  <c r="M573" i="16" s="1"/>
  <c r="O571" i="16"/>
  <c r="M571" i="16" s="1"/>
  <c r="D570" i="16"/>
  <c r="F570" i="16" s="1"/>
  <c r="K570" i="16" s="1"/>
  <c r="F569" i="16"/>
  <c r="K569" i="16" s="1"/>
  <c r="F568" i="16"/>
  <c r="K568" i="16" s="1"/>
  <c r="F567" i="16"/>
  <c r="K567" i="16" s="1"/>
  <c r="J565" i="16"/>
  <c r="H565" i="16"/>
  <c r="F565" i="16"/>
  <c r="D18" i="46"/>
  <c r="C18" i="46"/>
  <c r="B18" i="46"/>
  <c r="D627" i="11"/>
  <c r="J163" i="16"/>
  <c r="G161" i="16"/>
  <c r="D161" i="16"/>
  <c r="E160" i="16"/>
  <c r="F160" i="16" s="1"/>
  <c r="J159" i="16"/>
  <c r="I21" i="46" s="1"/>
  <c r="C159" i="16"/>
  <c r="D21" i="46" s="1"/>
  <c r="B159" i="16"/>
  <c r="C21" i="46" s="1"/>
  <c r="A159" i="16"/>
  <c r="B21" i="46" s="1"/>
  <c r="J142" i="16"/>
  <c r="J137" i="16" s="1"/>
  <c r="I18" i="46" s="1"/>
  <c r="G139" i="16"/>
  <c r="B138" i="16"/>
  <c r="M137" i="16"/>
  <c r="C16" i="8"/>
  <c r="B16" i="8"/>
  <c r="A16" i="8"/>
  <c r="C91" i="8"/>
  <c r="B91" i="8"/>
  <c r="A91" i="8"/>
  <c r="C13" i="8"/>
  <c r="B13" i="8"/>
  <c r="A13" i="8"/>
  <c r="D421" i="16"/>
  <c r="D420" i="16"/>
  <c r="D419" i="16"/>
  <c r="D418" i="16"/>
  <c r="D417" i="16"/>
  <c r="A3" i="49"/>
  <c r="A91" i="49"/>
  <c r="A79" i="49"/>
  <c r="A67" i="49"/>
  <c r="A55" i="49"/>
  <c r="A43" i="49"/>
  <c r="A31" i="49"/>
  <c r="A19" i="49"/>
  <c r="A3" i="48"/>
  <c r="I601" i="11"/>
  <c r="E107" i="16"/>
  <c r="E572" i="16"/>
  <c r="F572" i="16" s="1"/>
  <c r="K572" i="16" s="1"/>
  <c r="E573" i="16"/>
  <c r="F573" i="16" s="1"/>
  <c r="K573" i="16" s="1"/>
  <c r="E571" i="16"/>
  <c r="F571" i="16" s="1"/>
  <c r="K571" i="16" s="1"/>
  <c r="E575" i="16"/>
  <c r="J505" i="16"/>
  <c r="D495" i="16"/>
  <c r="D504" i="16"/>
  <c r="D503" i="16"/>
  <c r="D502" i="16"/>
  <c r="D501" i="16"/>
  <c r="D500" i="16"/>
  <c r="E619" i="11"/>
  <c r="D64" i="46"/>
  <c r="C64" i="46"/>
  <c r="B64" i="46"/>
  <c r="D521" i="16"/>
  <c r="D520" i="16"/>
  <c r="D515" i="16"/>
  <c r="D514" i="16"/>
  <c r="D509" i="16"/>
  <c r="D508" i="16"/>
  <c r="G521" i="16"/>
  <c r="G520" i="16"/>
  <c r="D69" i="46"/>
  <c r="C69" i="46"/>
  <c r="B69" i="46"/>
  <c r="D68" i="46"/>
  <c r="C68" i="46"/>
  <c r="B68" i="46"/>
  <c r="D67" i="46"/>
  <c r="C67" i="46"/>
  <c r="B67" i="46"/>
  <c r="D66" i="46"/>
  <c r="C66" i="46"/>
  <c r="B66" i="46"/>
  <c r="D65" i="46"/>
  <c r="C65" i="46"/>
  <c r="B65" i="46"/>
  <c r="D63" i="46"/>
  <c r="C63" i="46"/>
  <c r="B63" i="46"/>
  <c r="D62" i="46"/>
  <c r="C62" i="46"/>
  <c r="B62" i="46"/>
  <c r="D61" i="46"/>
  <c r="C61" i="46"/>
  <c r="B61" i="46"/>
  <c r="D60" i="46"/>
  <c r="C60" i="46"/>
  <c r="B60" i="46"/>
  <c r="D59" i="46"/>
  <c r="C59" i="46"/>
  <c r="B59" i="46"/>
  <c r="D58" i="46"/>
  <c r="C58" i="46"/>
  <c r="B58" i="46"/>
  <c r="D57" i="46"/>
  <c r="C57" i="46"/>
  <c r="B57" i="46"/>
  <c r="D56" i="46"/>
  <c r="C56" i="46"/>
  <c r="B56" i="46"/>
  <c r="D55" i="46"/>
  <c r="C55" i="46"/>
  <c r="B55" i="46"/>
  <c r="D54" i="46"/>
  <c r="C54" i="46"/>
  <c r="B54" i="46"/>
  <c r="D53" i="46"/>
  <c r="C53" i="46"/>
  <c r="B53" i="46"/>
  <c r="D52" i="46"/>
  <c r="C52" i="46"/>
  <c r="B52" i="46"/>
  <c r="D51" i="46"/>
  <c r="B51" i="46"/>
  <c r="D50" i="46"/>
  <c r="C50" i="46"/>
  <c r="B50" i="46"/>
  <c r="D49" i="46"/>
  <c r="C49" i="46"/>
  <c r="B49" i="46"/>
  <c r="D48" i="46"/>
  <c r="C48" i="46"/>
  <c r="B48" i="46"/>
  <c r="D47" i="46"/>
  <c r="C47" i="46"/>
  <c r="B47" i="46"/>
  <c r="D46" i="46"/>
  <c r="C46" i="46"/>
  <c r="B46" i="46"/>
  <c r="D45" i="46"/>
  <c r="C45" i="46"/>
  <c r="B45" i="46"/>
  <c r="D44" i="46"/>
  <c r="C44" i="46"/>
  <c r="B44" i="46"/>
  <c r="D43" i="46"/>
  <c r="C43" i="46"/>
  <c r="B43" i="46"/>
  <c r="D42" i="46"/>
  <c r="C42" i="46"/>
  <c r="B42" i="46"/>
  <c r="D41" i="46"/>
  <c r="C41" i="46"/>
  <c r="B41" i="46"/>
  <c r="D40" i="46"/>
  <c r="C40" i="46"/>
  <c r="B40" i="46"/>
  <c r="D39" i="46"/>
  <c r="C39" i="46"/>
  <c r="B39" i="46"/>
  <c r="D38" i="46"/>
  <c r="C38" i="46"/>
  <c r="B38" i="46"/>
  <c r="D37" i="46"/>
  <c r="C37" i="46"/>
  <c r="B37" i="46"/>
  <c r="D35" i="46"/>
  <c r="C35" i="46"/>
  <c r="B35" i="46"/>
  <c r="D34" i="46"/>
  <c r="C34" i="46"/>
  <c r="B34" i="46"/>
  <c r="D33" i="46"/>
  <c r="C33" i="46"/>
  <c r="B33" i="46"/>
  <c r="D32" i="46"/>
  <c r="C32" i="46"/>
  <c r="B32" i="46"/>
  <c r="D31" i="46"/>
  <c r="C31" i="46"/>
  <c r="B31" i="46"/>
  <c r="D30" i="46"/>
  <c r="C30" i="46"/>
  <c r="B30" i="46"/>
  <c r="D29" i="46"/>
  <c r="C29" i="46"/>
  <c r="B29" i="46"/>
  <c r="D28" i="46"/>
  <c r="C28" i="46"/>
  <c r="B28" i="46"/>
  <c r="D27" i="46"/>
  <c r="C27" i="46"/>
  <c r="B27" i="46"/>
  <c r="D26" i="46"/>
  <c r="C26" i="46"/>
  <c r="B26" i="46"/>
  <c r="D25" i="46"/>
  <c r="C25" i="46"/>
  <c r="B25" i="46"/>
  <c r="D24" i="46"/>
  <c r="C24" i="46"/>
  <c r="B24" i="46"/>
  <c r="D23" i="46"/>
  <c r="C23" i="46"/>
  <c r="B23" i="46"/>
  <c r="D22" i="46"/>
  <c r="C22" i="46"/>
  <c r="D20" i="46"/>
  <c r="C20" i="46"/>
  <c r="B20" i="46"/>
  <c r="D19" i="46"/>
  <c r="C19" i="46"/>
  <c r="B19" i="46"/>
  <c r="D17" i="46"/>
  <c r="C17" i="46"/>
  <c r="B17" i="46"/>
  <c r="D16" i="46"/>
  <c r="C16" i="46"/>
  <c r="B16" i="46"/>
  <c r="D15" i="46"/>
  <c r="C15" i="46"/>
  <c r="B15" i="46"/>
  <c r="D14" i="46"/>
  <c r="C14" i="46"/>
  <c r="B14" i="46"/>
  <c r="D10" i="46"/>
  <c r="C10" i="46"/>
  <c r="B10" i="46"/>
  <c r="D8" i="46"/>
  <c r="C8" i="46"/>
  <c r="B8" i="46"/>
  <c r="D7" i="46"/>
  <c r="C7" i="46"/>
  <c r="B7" i="46"/>
  <c r="D6" i="46"/>
  <c r="C6" i="46"/>
  <c r="B6" i="46"/>
  <c r="D5" i="46"/>
  <c r="C5" i="46"/>
  <c r="D4" i="46"/>
  <c r="C4" i="46"/>
  <c r="D3" i="46"/>
  <c r="C3" i="46"/>
  <c r="B3" i="46"/>
  <c r="A3" i="46"/>
  <c r="L3" i="46" s="1"/>
  <c r="D547" i="16"/>
  <c r="D546" i="16"/>
  <c r="J552" i="16"/>
  <c r="D557" i="16"/>
  <c r="G556" i="16"/>
  <c r="D556" i="16"/>
  <c r="D555" i="16"/>
  <c r="J558" i="16"/>
  <c r="H558" i="16"/>
  <c r="G557" i="16"/>
  <c r="G555" i="16"/>
  <c r="J548" i="16"/>
  <c r="H548" i="16"/>
  <c r="G547" i="16"/>
  <c r="G546" i="16"/>
  <c r="J543" i="16"/>
  <c r="J539" i="16" s="1"/>
  <c r="I67" i="46" s="1"/>
  <c r="D541" i="16"/>
  <c r="B541" i="16"/>
  <c r="G541" i="16" s="1"/>
  <c r="D540" i="16"/>
  <c r="B540" i="16"/>
  <c r="G540" i="16" s="1"/>
  <c r="M539" i="16"/>
  <c r="D535" i="16"/>
  <c r="D534" i="16"/>
  <c r="B535" i="16"/>
  <c r="B534" i="16"/>
  <c r="G534" i="16" s="1"/>
  <c r="C40" i="8"/>
  <c r="B40" i="8"/>
  <c r="A40" i="8"/>
  <c r="J460" i="16"/>
  <c r="D597" i="11"/>
  <c r="E390" i="16"/>
  <c r="G396" i="16"/>
  <c r="D396" i="16"/>
  <c r="G395" i="16"/>
  <c r="D395" i="16"/>
  <c r="G394" i="16"/>
  <c r="D394" i="16"/>
  <c r="D393" i="16"/>
  <c r="D392" i="16"/>
  <c r="J391" i="16"/>
  <c r="H391" i="16"/>
  <c r="D390" i="16"/>
  <c r="O248" i="16"/>
  <c r="M248" i="16" s="1"/>
  <c r="D249" i="16" s="1"/>
  <c r="G249" i="16"/>
  <c r="E248" i="16"/>
  <c r="F248" i="16" s="1"/>
  <c r="K248" i="16" s="1"/>
  <c r="J245" i="16"/>
  <c r="J241" i="16" s="1"/>
  <c r="I33" i="46" s="1"/>
  <c r="G243" i="16"/>
  <c r="D243" i="16"/>
  <c r="G242" i="16"/>
  <c r="D242" i="16"/>
  <c r="E626" i="11"/>
  <c r="D626" i="11"/>
  <c r="A165" i="16"/>
  <c r="B22" i="46" s="1"/>
  <c r="D174" i="16"/>
  <c r="D173" i="16"/>
  <c r="D172" i="16"/>
  <c r="G172" i="16"/>
  <c r="G171" i="16"/>
  <c r="F169" i="16"/>
  <c r="K169" i="16" s="1"/>
  <c r="D625" i="11"/>
  <c r="J167" i="16"/>
  <c r="H167" i="16"/>
  <c r="D624" i="11"/>
  <c r="E170" i="16" s="1"/>
  <c r="F170" i="16" s="1"/>
  <c r="K170" i="16" s="1"/>
  <c r="E168" i="16"/>
  <c r="F168" i="16" s="1"/>
  <c r="K168" i="16" s="1"/>
  <c r="D114" i="16"/>
  <c r="D108" i="16"/>
  <c r="D90" i="16"/>
  <c r="D89" i="16"/>
  <c r="D82" i="16"/>
  <c r="D81" i="16"/>
  <c r="G90" i="16"/>
  <c r="G89" i="16"/>
  <c r="J88" i="16"/>
  <c r="J93" i="16" s="1"/>
  <c r="J87" i="16" s="1"/>
  <c r="I12" i="46" s="1"/>
  <c r="H88" i="16"/>
  <c r="E88" i="16"/>
  <c r="C87" i="16"/>
  <c r="D12" i="46" s="1"/>
  <c r="B87" i="16"/>
  <c r="C12" i="46" s="1"/>
  <c r="A87" i="16"/>
  <c r="B12" i="46" s="1"/>
  <c r="C10" i="8"/>
  <c r="B10" i="8"/>
  <c r="A10" i="8"/>
  <c r="J72" i="16"/>
  <c r="J67" i="16" s="1"/>
  <c r="I10" i="46" s="1"/>
  <c r="G69" i="16"/>
  <c r="B68" i="16"/>
  <c r="M67" i="16"/>
  <c r="M48" i="16"/>
  <c r="J53" i="16"/>
  <c r="J48" i="16" s="1"/>
  <c r="I8" i="46" s="1"/>
  <c r="D50" i="16"/>
  <c r="G50" i="16"/>
  <c r="B49" i="16"/>
  <c r="D43" i="16"/>
  <c r="D33" i="16"/>
  <c r="D25" i="16"/>
  <c r="D24" i="16"/>
  <c r="A22" i="16"/>
  <c r="B5" i="46" s="1"/>
  <c r="A11" i="16"/>
  <c r="B4" i="46" s="1"/>
  <c r="D14" i="16"/>
  <c r="D13" i="16"/>
  <c r="D5" i="16"/>
  <c r="B2" i="47"/>
  <c r="C107" i="8"/>
  <c r="C106" i="8"/>
  <c r="C105" i="8"/>
  <c r="C104" i="8"/>
  <c r="B107" i="8"/>
  <c r="B106" i="8"/>
  <c r="B105" i="8"/>
  <c r="B104" i="8"/>
  <c r="A107" i="8"/>
  <c r="A106" i="8"/>
  <c r="A105" i="8"/>
  <c r="A104" i="8"/>
  <c r="A103" i="8"/>
  <c r="C92" i="8"/>
  <c r="C90" i="8"/>
  <c r="C89" i="8"/>
  <c r="C88" i="8"/>
  <c r="C87" i="8"/>
  <c r="C86" i="8"/>
  <c r="C85" i="8"/>
  <c r="C84" i="8"/>
  <c r="B92" i="8"/>
  <c r="B90" i="8"/>
  <c r="B89" i="8"/>
  <c r="B88" i="8"/>
  <c r="B87" i="8"/>
  <c r="B86" i="8"/>
  <c r="B85" i="8"/>
  <c r="B84" i="8"/>
  <c r="A92" i="8"/>
  <c r="A90" i="8"/>
  <c r="A89" i="8"/>
  <c r="A88" i="8"/>
  <c r="A87" i="8"/>
  <c r="A86" i="8"/>
  <c r="A85" i="8"/>
  <c r="A84" i="8"/>
  <c r="A83" i="8"/>
  <c r="C72" i="8"/>
  <c r="C71" i="8"/>
  <c r="C70" i="8"/>
  <c r="C69" i="8"/>
  <c r="C68" i="8"/>
  <c r="C67" i="8"/>
  <c r="C66" i="8"/>
  <c r="C65" i="8"/>
  <c r="C64" i="8"/>
  <c r="B72" i="8"/>
  <c r="B71" i="8"/>
  <c r="B70" i="8"/>
  <c r="B69" i="8"/>
  <c r="B68" i="8"/>
  <c r="B67" i="8"/>
  <c r="B66" i="8"/>
  <c r="B65" i="8"/>
  <c r="B64" i="8"/>
  <c r="A72" i="8"/>
  <c r="A71" i="8"/>
  <c r="A70" i="8"/>
  <c r="A69" i="8"/>
  <c r="A68" i="8"/>
  <c r="A67" i="8"/>
  <c r="A66" i="8"/>
  <c r="A65" i="8"/>
  <c r="A64" i="8"/>
  <c r="C44" i="8"/>
  <c r="C43" i="8"/>
  <c r="C42" i="8"/>
  <c r="C41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5" i="8"/>
  <c r="C14" i="8"/>
  <c r="C12" i="8"/>
  <c r="C11" i="8"/>
  <c r="C9" i="8"/>
  <c r="C8" i="8"/>
  <c r="C7" i="8"/>
  <c r="C6" i="8"/>
  <c r="C5" i="8"/>
  <c r="C4" i="8"/>
  <c r="B44" i="8"/>
  <c r="B43" i="8"/>
  <c r="B42" i="8"/>
  <c r="B4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5" i="8"/>
  <c r="B14" i="8"/>
  <c r="B12" i="8"/>
  <c r="B11" i="8"/>
  <c r="B9" i="8"/>
  <c r="B8" i="8"/>
  <c r="B7" i="8"/>
  <c r="B6" i="8"/>
  <c r="B5" i="8"/>
  <c r="B4" i="8"/>
  <c r="A44" i="8"/>
  <c r="A43" i="8"/>
  <c r="A42" i="8"/>
  <c r="A41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5" i="8"/>
  <c r="A14" i="8"/>
  <c r="A12" i="8"/>
  <c r="A11" i="8"/>
  <c r="A9" i="8"/>
  <c r="A8" i="8"/>
  <c r="A7" i="8"/>
  <c r="A6" i="8"/>
  <c r="A5" i="8"/>
  <c r="A4" i="8"/>
  <c r="J1141" i="1"/>
  <c r="G1141" i="1"/>
  <c r="E1141" i="1"/>
  <c r="J1140" i="1"/>
  <c r="G1140" i="1" s="1"/>
  <c r="E1140" i="1"/>
  <c r="J1139" i="1"/>
  <c r="E1139" i="1"/>
  <c r="J1138" i="1"/>
  <c r="E1138" i="1"/>
  <c r="J1137" i="1"/>
  <c r="E1137" i="1"/>
  <c r="J1136" i="1"/>
  <c r="G1136" i="1"/>
  <c r="E1136" i="1"/>
  <c r="J1135" i="1"/>
  <c r="J1134" i="1"/>
  <c r="G1134" i="1" s="1"/>
  <c r="E1134" i="1"/>
  <c r="J1133" i="1"/>
  <c r="G1133" i="1" s="1"/>
  <c r="E1133" i="1"/>
  <c r="J1132" i="1"/>
  <c r="E1132" i="1"/>
  <c r="J1131" i="1"/>
  <c r="E1131" i="1"/>
  <c r="J1130" i="1"/>
  <c r="G1130" i="1"/>
  <c r="E1130" i="1"/>
  <c r="J1129" i="1"/>
  <c r="G1129" i="1"/>
  <c r="E1129" i="1"/>
  <c r="J1128" i="1"/>
  <c r="G1128" i="1" s="1"/>
  <c r="E1128" i="1"/>
  <c r="J1127" i="1"/>
  <c r="G1127" i="1"/>
  <c r="E1127" i="1"/>
  <c r="J1126" i="1"/>
  <c r="G1126" i="1" s="1"/>
  <c r="E1126" i="1"/>
  <c r="J1125" i="1"/>
  <c r="G1125" i="1"/>
  <c r="E1125" i="1"/>
  <c r="J1124" i="1"/>
  <c r="G1124" i="1"/>
  <c r="E1124" i="1"/>
  <c r="J1123" i="1"/>
  <c r="J1122" i="1"/>
  <c r="G1122" i="1"/>
  <c r="E1122" i="1"/>
  <c r="J1121" i="1"/>
  <c r="G1121" i="1"/>
  <c r="E1121" i="1"/>
  <c r="J1120" i="1"/>
  <c r="G1120" i="1" s="1"/>
  <c r="E1120" i="1"/>
  <c r="J1119" i="1"/>
  <c r="G1119" i="1" s="1"/>
  <c r="E1119" i="1"/>
  <c r="J1118" i="1"/>
  <c r="G1118" i="1" s="1"/>
  <c r="E1118" i="1"/>
  <c r="J1117" i="1"/>
  <c r="D1117" i="1"/>
  <c r="J1116" i="1"/>
  <c r="J1115" i="1"/>
  <c r="G1115" i="1"/>
  <c r="E1115" i="1"/>
  <c r="J1114" i="1"/>
  <c r="G1114" i="1" s="1"/>
  <c r="E1114" i="1"/>
  <c r="J1113" i="1"/>
  <c r="G1113" i="1" s="1"/>
  <c r="E1113" i="1"/>
  <c r="J1112" i="1"/>
  <c r="G1112" i="1" s="1"/>
  <c r="E1112" i="1"/>
  <c r="J1111" i="1"/>
  <c r="G1111" i="1" s="1"/>
  <c r="E1111" i="1"/>
  <c r="J1110" i="1"/>
  <c r="G1110" i="1" s="1"/>
  <c r="E1110" i="1"/>
  <c r="J1109" i="1"/>
  <c r="G1109" i="1"/>
  <c r="E1109" i="1"/>
  <c r="J1108" i="1"/>
  <c r="J1107" i="1"/>
  <c r="J1106" i="1"/>
  <c r="J1105" i="1"/>
  <c r="J1104" i="1"/>
  <c r="J1103" i="1"/>
  <c r="G1103" i="1"/>
  <c r="E1103" i="1"/>
  <c r="J1102" i="1"/>
  <c r="G1102" i="1"/>
  <c r="E1102" i="1"/>
  <c r="J1101" i="1"/>
  <c r="G1101" i="1"/>
  <c r="E1101" i="1"/>
  <c r="J1100" i="1"/>
  <c r="G1100" i="1"/>
  <c r="E1100" i="1"/>
  <c r="J1099" i="1"/>
  <c r="G1099" i="1" s="1"/>
  <c r="E1099" i="1"/>
  <c r="J1098" i="1"/>
  <c r="G1098" i="1" s="1"/>
  <c r="E1098" i="1"/>
  <c r="J1097" i="1"/>
  <c r="G1097" i="1" s="1"/>
  <c r="E1097" i="1"/>
  <c r="J1096" i="1"/>
  <c r="G1096" i="1" s="1"/>
  <c r="E1096" i="1"/>
  <c r="J1095" i="1"/>
  <c r="G1095" i="1" s="1"/>
  <c r="E1095" i="1"/>
  <c r="J1094" i="1"/>
  <c r="G1094" i="1" s="1"/>
  <c r="E1094" i="1"/>
  <c r="J1093" i="1"/>
  <c r="J1092" i="1"/>
  <c r="G1092" i="1"/>
  <c r="E1092" i="1"/>
  <c r="J1091" i="1"/>
  <c r="G1091" i="1"/>
  <c r="E1091" i="1"/>
  <c r="J1090" i="1"/>
  <c r="G1090" i="1" s="1"/>
  <c r="E1090" i="1"/>
  <c r="J1089" i="1"/>
  <c r="G1089" i="1" s="1"/>
  <c r="E1089" i="1"/>
  <c r="J1088" i="1"/>
  <c r="G1088" i="1" s="1"/>
  <c r="E1088" i="1"/>
  <c r="J1087" i="1"/>
  <c r="G1087" i="1" s="1"/>
  <c r="E1087" i="1"/>
  <c r="D1087" i="1"/>
  <c r="J1086" i="1"/>
  <c r="G1086" i="1"/>
  <c r="E1086" i="1"/>
  <c r="D1086" i="1"/>
  <c r="J1085" i="1"/>
  <c r="D1085" i="1"/>
  <c r="J1084" i="1"/>
  <c r="G1084" i="1" s="1"/>
  <c r="E1084" i="1"/>
  <c r="D1084" i="1"/>
  <c r="J1083" i="1"/>
  <c r="G1083" i="1" s="1"/>
  <c r="E1083" i="1"/>
  <c r="D1083" i="1"/>
  <c r="J1082" i="1"/>
  <c r="G1082" i="1" s="1"/>
  <c r="E1082" i="1"/>
  <c r="D1082" i="1"/>
  <c r="J1081" i="1"/>
  <c r="G1081" i="1"/>
  <c r="E1081" i="1"/>
  <c r="D1081" i="1"/>
  <c r="J1080" i="1"/>
  <c r="G1080" i="1" s="1"/>
  <c r="E1080" i="1"/>
  <c r="D1080" i="1"/>
  <c r="J1079" i="1"/>
  <c r="G1079" i="1" s="1"/>
  <c r="E1079" i="1"/>
  <c r="D1079" i="1"/>
  <c r="J1078" i="1"/>
  <c r="G1078" i="1" s="1"/>
  <c r="E1078" i="1"/>
  <c r="J1077" i="1"/>
  <c r="G1077" i="1"/>
  <c r="E1077" i="1"/>
  <c r="D1077" i="1"/>
  <c r="J1076" i="1"/>
  <c r="G1076" i="1" s="1"/>
  <c r="E1076" i="1"/>
  <c r="D1076" i="1"/>
  <c r="J1075" i="1"/>
  <c r="G1075" i="1" s="1"/>
  <c r="E1075" i="1"/>
  <c r="D1075" i="1"/>
  <c r="J1074" i="1"/>
  <c r="G1074" i="1" s="1"/>
  <c r="E1074" i="1"/>
  <c r="D1074" i="1"/>
  <c r="J1073" i="1"/>
  <c r="G1073" i="1" s="1"/>
  <c r="E1073" i="1"/>
  <c r="D1073" i="1"/>
  <c r="J1072" i="1"/>
  <c r="G1072" i="1" s="1"/>
  <c r="E1072" i="1"/>
  <c r="D1072" i="1"/>
  <c r="J1071" i="1"/>
  <c r="G1071" i="1"/>
  <c r="E1071" i="1"/>
  <c r="D1071" i="1"/>
  <c r="J1070" i="1"/>
  <c r="G1070" i="1" s="1"/>
  <c r="E1070" i="1"/>
  <c r="D1070" i="1"/>
  <c r="J1069" i="1"/>
  <c r="G1069" i="1" s="1"/>
  <c r="E1069" i="1"/>
  <c r="D1069" i="1"/>
  <c r="J1068" i="1"/>
  <c r="G1068" i="1" s="1"/>
  <c r="E1068" i="1"/>
  <c r="D1068" i="1"/>
  <c r="J1067" i="1"/>
  <c r="E1067" i="1"/>
  <c r="D1067" i="1"/>
  <c r="J1066" i="1"/>
  <c r="E1066" i="1"/>
  <c r="D1066" i="1"/>
  <c r="J1065" i="1"/>
  <c r="E1065" i="1"/>
  <c r="D1065" i="1"/>
  <c r="J1064" i="1"/>
  <c r="E1064" i="1" s="1"/>
  <c r="J1063" i="1"/>
  <c r="E1063" i="1"/>
  <c r="D1063" i="1"/>
  <c r="J1062" i="1"/>
  <c r="E1062" i="1"/>
  <c r="D1062" i="1"/>
  <c r="J1061" i="1"/>
  <c r="E1061" i="1"/>
  <c r="D1061" i="1"/>
  <c r="J1060" i="1"/>
  <c r="E1060" i="1" s="1"/>
  <c r="J1059" i="1"/>
  <c r="E1059" i="1"/>
  <c r="D1059" i="1"/>
  <c r="J1058" i="1"/>
  <c r="E1058" i="1"/>
  <c r="D1058" i="1"/>
  <c r="J1057" i="1"/>
  <c r="E1057" i="1"/>
  <c r="D1057" i="1"/>
  <c r="J1056" i="1"/>
  <c r="E1056" i="1" s="1"/>
  <c r="J1055" i="1"/>
  <c r="E1055" i="1"/>
  <c r="D1055" i="1"/>
  <c r="J1054" i="1"/>
  <c r="E1054" i="1"/>
  <c r="D1054" i="1"/>
  <c r="J1053" i="1"/>
  <c r="E1053" i="1"/>
  <c r="D1053" i="1"/>
  <c r="J1052" i="1"/>
  <c r="E1052" i="1"/>
  <c r="J1051" i="1"/>
  <c r="G1051" i="1"/>
  <c r="E1051" i="1"/>
  <c r="J1050" i="1"/>
  <c r="G1050" i="1" s="1"/>
  <c r="E1050" i="1"/>
  <c r="J1049" i="1"/>
  <c r="G1049" i="1" s="1"/>
  <c r="E1049" i="1"/>
  <c r="J1048" i="1"/>
  <c r="G1048" i="1"/>
  <c r="E1048" i="1"/>
  <c r="J1047" i="1"/>
  <c r="G1047" i="1" s="1"/>
  <c r="E1047" i="1"/>
  <c r="J1046" i="1"/>
  <c r="G1046" i="1" s="1"/>
  <c r="E1046" i="1"/>
  <c r="J1045" i="1"/>
  <c r="G1045" i="1"/>
  <c r="E1045" i="1"/>
  <c r="J1044" i="1"/>
  <c r="G1044" i="1" s="1"/>
  <c r="E1044" i="1"/>
  <c r="J1043" i="1"/>
  <c r="G1043" i="1" s="1"/>
  <c r="E1043" i="1"/>
  <c r="J1042" i="1"/>
  <c r="G1042" i="1"/>
  <c r="E1042" i="1"/>
  <c r="J1041" i="1"/>
  <c r="G1041" i="1" s="1"/>
  <c r="E1041" i="1"/>
  <c r="J1040" i="1"/>
  <c r="G1040" i="1" s="1"/>
  <c r="E1040" i="1"/>
  <c r="J1039" i="1"/>
  <c r="G1039" i="1" s="1"/>
  <c r="E1039" i="1"/>
  <c r="J1038" i="1"/>
  <c r="G1038" i="1" s="1"/>
  <c r="E1038" i="1"/>
  <c r="J1037" i="1"/>
  <c r="J1036" i="1"/>
  <c r="G1036" i="1" s="1"/>
  <c r="E1036" i="1"/>
  <c r="J1035" i="1"/>
  <c r="G1035" i="1"/>
  <c r="E1035" i="1"/>
  <c r="J1034" i="1"/>
  <c r="G1034" i="1"/>
  <c r="E1034" i="1"/>
  <c r="J1033" i="1"/>
  <c r="G1033" i="1"/>
  <c r="E1033" i="1"/>
  <c r="J1032" i="1"/>
  <c r="G1032" i="1"/>
  <c r="E1032" i="1"/>
  <c r="J1031" i="1"/>
  <c r="G1031" i="1"/>
  <c r="E1031" i="1"/>
  <c r="J1030" i="1"/>
  <c r="G1030" i="1" s="1"/>
  <c r="E1030" i="1"/>
  <c r="J1029" i="1"/>
  <c r="J1028" i="1"/>
  <c r="G1028" i="1"/>
  <c r="E1028" i="1"/>
  <c r="J1027" i="1"/>
  <c r="G1027" i="1"/>
  <c r="E1027" i="1"/>
  <c r="J1026" i="1"/>
  <c r="G1026" i="1"/>
  <c r="E1026" i="1"/>
  <c r="J1025" i="1"/>
  <c r="G1025" i="1"/>
  <c r="E1025" i="1"/>
  <c r="J1024" i="1"/>
  <c r="G1024" i="1" s="1"/>
  <c r="E1024" i="1"/>
  <c r="J1023" i="1"/>
  <c r="G1023" i="1" s="1"/>
  <c r="E1023" i="1"/>
  <c r="J1022" i="1"/>
  <c r="G1022" i="1"/>
  <c r="E1022" i="1"/>
  <c r="J1021" i="1"/>
  <c r="G1021" i="1"/>
  <c r="E1021" i="1"/>
  <c r="J1020" i="1"/>
  <c r="G1020" i="1"/>
  <c r="E1020" i="1"/>
  <c r="J1019" i="1"/>
  <c r="G1019" i="1"/>
  <c r="E1019" i="1"/>
  <c r="J1018" i="1"/>
  <c r="G1018" i="1" s="1"/>
  <c r="E1018" i="1"/>
  <c r="J1017" i="1"/>
  <c r="G1017" i="1" s="1"/>
  <c r="E1017" i="1"/>
  <c r="J1016" i="1"/>
  <c r="G1016" i="1"/>
  <c r="E1016" i="1"/>
  <c r="J1015" i="1"/>
  <c r="G1015" i="1"/>
  <c r="E1015" i="1"/>
  <c r="J1014" i="1"/>
  <c r="G1014" i="1" s="1"/>
  <c r="E1014" i="1"/>
  <c r="J1013" i="1"/>
  <c r="J1012" i="1"/>
  <c r="J1011" i="1"/>
  <c r="G1011" i="1" s="1"/>
  <c r="E1011" i="1"/>
  <c r="J1010" i="1"/>
  <c r="G1010" i="1" s="1"/>
  <c r="E1010" i="1"/>
  <c r="J1009" i="1"/>
  <c r="G1009" i="1" s="1"/>
  <c r="E1009" i="1"/>
  <c r="J1008" i="1"/>
  <c r="G1008" i="1" s="1"/>
  <c r="E1008" i="1"/>
  <c r="J1007" i="1"/>
  <c r="G1007" i="1"/>
  <c r="E1007" i="1"/>
  <c r="J1006" i="1"/>
  <c r="G1006" i="1" s="1"/>
  <c r="E1006" i="1"/>
  <c r="J1005" i="1"/>
  <c r="G1005" i="1" s="1"/>
  <c r="E1005" i="1"/>
  <c r="J1004" i="1"/>
  <c r="G1004" i="1" s="1"/>
  <c r="E1004" i="1"/>
  <c r="J1003" i="1"/>
  <c r="G1003" i="1"/>
  <c r="E1003" i="1"/>
  <c r="J1002" i="1"/>
  <c r="G1002" i="1"/>
  <c r="E1002" i="1"/>
  <c r="J1001" i="1"/>
  <c r="G1001" i="1"/>
  <c r="E1001" i="1"/>
  <c r="J1000" i="1"/>
  <c r="G1000" i="1"/>
  <c r="E1000" i="1"/>
  <c r="J999" i="1"/>
  <c r="G999" i="1"/>
  <c r="E999" i="1"/>
  <c r="J998" i="1"/>
  <c r="G998" i="1" s="1"/>
  <c r="E998" i="1"/>
  <c r="J997" i="1"/>
  <c r="G997" i="1"/>
  <c r="E997" i="1"/>
  <c r="J996" i="1"/>
  <c r="G996" i="1" s="1"/>
  <c r="E996" i="1"/>
  <c r="J995" i="1"/>
  <c r="E995" i="1" s="1"/>
  <c r="J994" i="1"/>
  <c r="E994" i="1" s="1"/>
  <c r="J993" i="1"/>
  <c r="E993" i="1" s="1"/>
  <c r="J992" i="1"/>
  <c r="E992" i="1" s="1"/>
  <c r="J991" i="1"/>
  <c r="J990" i="1"/>
  <c r="J989" i="1"/>
  <c r="J988" i="1"/>
  <c r="J987" i="1"/>
  <c r="G987" i="1" s="1"/>
  <c r="E987" i="1"/>
  <c r="J986" i="1"/>
  <c r="J985" i="1"/>
  <c r="J984" i="1"/>
  <c r="J983" i="1"/>
  <c r="G983" i="1" s="1"/>
  <c r="E983" i="1"/>
  <c r="D983" i="1"/>
  <c r="J982" i="1"/>
  <c r="G982" i="1"/>
  <c r="E982" i="1"/>
  <c r="J981" i="1"/>
  <c r="G981" i="1"/>
  <c r="E981" i="1"/>
  <c r="J980" i="1"/>
  <c r="G980" i="1"/>
  <c r="E980" i="1"/>
  <c r="J979" i="1"/>
  <c r="G979" i="1"/>
  <c r="E979" i="1"/>
  <c r="J978" i="1"/>
  <c r="E978" i="1"/>
  <c r="J977" i="1"/>
  <c r="E977" i="1" s="1"/>
  <c r="J976" i="1"/>
  <c r="J975" i="1"/>
  <c r="G975" i="1"/>
  <c r="E975" i="1"/>
  <c r="J974" i="1"/>
  <c r="G974" i="1" s="1"/>
  <c r="E974" i="1"/>
  <c r="J973" i="1"/>
  <c r="G973" i="1"/>
  <c r="E973" i="1"/>
  <c r="J972" i="1"/>
  <c r="G972" i="1"/>
  <c r="E972" i="1"/>
  <c r="J971" i="1"/>
  <c r="G971" i="1"/>
  <c r="E971" i="1"/>
  <c r="J970" i="1"/>
  <c r="G970" i="1"/>
  <c r="E970" i="1"/>
  <c r="J969" i="1"/>
  <c r="G969" i="1" s="1"/>
  <c r="E969" i="1"/>
  <c r="J968" i="1"/>
  <c r="G968" i="1"/>
  <c r="E968" i="1"/>
  <c r="D968" i="1"/>
  <c r="J967" i="1"/>
  <c r="G967" i="1" s="1"/>
  <c r="E967" i="1"/>
  <c r="D967" i="1"/>
  <c r="J966" i="1"/>
  <c r="G966" i="1"/>
  <c r="E966" i="1"/>
  <c r="J965" i="1"/>
  <c r="G965" i="1" s="1"/>
  <c r="E965" i="1"/>
  <c r="J964" i="1"/>
  <c r="G964" i="1"/>
  <c r="E964" i="1"/>
  <c r="J963" i="1"/>
  <c r="G963" i="1" s="1"/>
  <c r="E963" i="1"/>
  <c r="J962" i="1"/>
  <c r="G962" i="1" s="1"/>
  <c r="E962" i="1"/>
  <c r="J961" i="1"/>
  <c r="G961" i="1"/>
  <c r="E961" i="1"/>
  <c r="J960" i="1"/>
  <c r="G960" i="1" s="1"/>
  <c r="E960" i="1"/>
  <c r="J959" i="1"/>
  <c r="G959" i="1" s="1"/>
  <c r="E959" i="1"/>
  <c r="J958" i="1"/>
  <c r="G958" i="1" s="1"/>
  <c r="E958" i="1"/>
  <c r="J957" i="1"/>
  <c r="G957" i="1"/>
  <c r="E957" i="1"/>
  <c r="J956" i="1"/>
  <c r="G956" i="1" s="1"/>
  <c r="E956" i="1"/>
  <c r="D956" i="1"/>
  <c r="J955" i="1"/>
  <c r="G955" i="1"/>
  <c r="E955" i="1"/>
  <c r="J954" i="1"/>
  <c r="G954" i="1" s="1"/>
  <c r="E954" i="1"/>
  <c r="D954" i="1"/>
  <c r="J953" i="1"/>
  <c r="G953" i="1"/>
  <c r="E953" i="1"/>
  <c r="D953" i="1"/>
  <c r="J952" i="1"/>
  <c r="G952" i="1"/>
  <c r="E952" i="1"/>
  <c r="J951" i="1"/>
  <c r="G951" i="1"/>
  <c r="E951" i="1"/>
  <c r="J950" i="1"/>
  <c r="G950" i="1"/>
  <c r="E950" i="1"/>
  <c r="D950" i="1"/>
  <c r="J949" i="1"/>
  <c r="G949" i="1"/>
  <c r="E949" i="1"/>
  <c r="J948" i="1"/>
  <c r="G948" i="1" s="1"/>
  <c r="E948" i="1"/>
  <c r="D948" i="1"/>
  <c r="J947" i="1"/>
  <c r="G947" i="1" s="1"/>
  <c r="E947" i="1"/>
  <c r="J946" i="1"/>
  <c r="E946" i="1" s="1"/>
  <c r="G946" i="1"/>
  <c r="D946" i="1"/>
  <c r="J945" i="1"/>
  <c r="G945" i="1"/>
  <c r="E945" i="1"/>
  <c r="D945" i="1"/>
  <c r="J944" i="1"/>
  <c r="G944" i="1"/>
  <c r="E944" i="1"/>
  <c r="D944" i="1"/>
  <c r="J943" i="1"/>
  <c r="G943" i="1"/>
  <c r="E943" i="1"/>
  <c r="D943" i="1"/>
  <c r="J942" i="1"/>
  <c r="G942" i="1"/>
  <c r="E942" i="1"/>
  <c r="D942" i="1"/>
  <c r="J941" i="1"/>
  <c r="G941" i="1"/>
  <c r="E941" i="1"/>
  <c r="D941" i="1"/>
  <c r="J940" i="1"/>
  <c r="G940" i="1"/>
  <c r="E940" i="1"/>
  <c r="D940" i="1"/>
  <c r="J939" i="1"/>
  <c r="G939" i="1"/>
  <c r="E939" i="1"/>
  <c r="D939" i="1"/>
  <c r="J938" i="1"/>
  <c r="G938" i="1"/>
  <c r="E938" i="1"/>
  <c r="D938" i="1"/>
  <c r="J937" i="1"/>
  <c r="G937" i="1"/>
  <c r="E937" i="1"/>
  <c r="D937" i="1"/>
  <c r="J936" i="1"/>
  <c r="G936" i="1"/>
  <c r="E936" i="1"/>
  <c r="D936" i="1"/>
  <c r="J935" i="1"/>
  <c r="G935" i="1"/>
  <c r="E935" i="1"/>
  <c r="D935" i="1"/>
  <c r="J934" i="1"/>
  <c r="G934" i="1"/>
  <c r="E934" i="1"/>
  <c r="D934" i="1"/>
  <c r="J933" i="1"/>
  <c r="G933" i="1"/>
  <c r="E933" i="1"/>
  <c r="D933" i="1"/>
  <c r="J932" i="1"/>
  <c r="G932" i="1"/>
  <c r="E932" i="1"/>
  <c r="D932" i="1"/>
  <c r="J931" i="1"/>
  <c r="G931" i="1"/>
  <c r="E931" i="1"/>
  <c r="D931" i="1"/>
  <c r="J930" i="1"/>
  <c r="G930" i="1"/>
  <c r="E930" i="1"/>
  <c r="D930" i="1"/>
  <c r="J929" i="1"/>
  <c r="G929" i="1"/>
  <c r="E929" i="1"/>
  <c r="D929" i="1"/>
  <c r="J928" i="1"/>
  <c r="G928" i="1"/>
  <c r="E928" i="1"/>
  <c r="D928" i="1"/>
  <c r="J927" i="1"/>
  <c r="G927" i="1"/>
  <c r="E927" i="1"/>
  <c r="D927" i="1"/>
  <c r="J926" i="1"/>
  <c r="G926" i="1"/>
  <c r="E926" i="1"/>
  <c r="D926" i="1"/>
  <c r="J925" i="1"/>
  <c r="G925" i="1"/>
  <c r="E925" i="1"/>
  <c r="D925" i="1"/>
  <c r="J924" i="1"/>
  <c r="G924" i="1"/>
  <c r="E924" i="1"/>
  <c r="D924" i="1"/>
  <c r="J923" i="1"/>
  <c r="G923" i="1"/>
  <c r="E923" i="1"/>
  <c r="D923" i="1"/>
  <c r="J922" i="1"/>
  <c r="G922" i="1"/>
  <c r="E922" i="1"/>
  <c r="D922" i="1"/>
  <c r="J921" i="1"/>
  <c r="G921" i="1"/>
  <c r="E921" i="1"/>
  <c r="D921" i="1"/>
  <c r="J920" i="1"/>
  <c r="G920" i="1"/>
  <c r="E920" i="1"/>
  <c r="D920" i="1"/>
  <c r="J919" i="1"/>
  <c r="G919" i="1"/>
  <c r="E919" i="1"/>
  <c r="D919" i="1"/>
  <c r="J918" i="1"/>
  <c r="G918" i="1"/>
  <c r="E918" i="1"/>
  <c r="J917" i="1"/>
  <c r="G917" i="1"/>
  <c r="E917" i="1"/>
  <c r="J916" i="1"/>
  <c r="G916" i="1"/>
  <c r="E916" i="1"/>
  <c r="J915" i="1"/>
  <c r="G915" i="1"/>
  <c r="E915" i="1"/>
  <c r="J914" i="1"/>
  <c r="G914" i="1"/>
  <c r="E914" i="1"/>
  <c r="J913" i="1"/>
  <c r="G913" i="1"/>
  <c r="E913" i="1"/>
  <c r="D913" i="1"/>
  <c r="J912" i="1"/>
  <c r="G912" i="1"/>
  <c r="E912" i="1"/>
  <c r="J911" i="1"/>
  <c r="G911" i="1"/>
  <c r="E911" i="1"/>
  <c r="J910" i="1"/>
  <c r="G910" i="1"/>
  <c r="E910" i="1"/>
  <c r="J909" i="1"/>
  <c r="G909" i="1"/>
  <c r="E909" i="1"/>
  <c r="J908" i="1"/>
  <c r="G908" i="1"/>
  <c r="E908" i="1"/>
  <c r="J907" i="1"/>
  <c r="G907" i="1"/>
  <c r="E907" i="1"/>
  <c r="J906" i="1"/>
  <c r="G906" i="1"/>
  <c r="E906" i="1"/>
  <c r="J905" i="1"/>
  <c r="G905" i="1"/>
  <c r="E905" i="1"/>
  <c r="J904" i="1"/>
  <c r="G904" i="1"/>
  <c r="E904" i="1"/>
  <c r="J903" i="1"/>
  <c r="G903" i="1"/>
  <c r="E903" i="1"/>
  <c r="J902" i="1"/>
  <c r="G902" i="1"/>
  <c r="E902" i="1"/>
  <c r="J901" i="1"/>
  <c r="G901" i="1"/>
  <c r="E901" i="1"/>
  <c r="J900" i="1"/>
  <c r="G900" i="1"/>
  <c r="E900" i="1"/>
  <c r="D900" i="1"/>
  <c r="J899" i="1"/>
  <c r="G899" i="1"/>
  <c r="E899" i="1"/>
  <c r="J898" i="1"/>
  <c r="G898" i="1"/>
  <c r="E898" i="1"/>
  <c r="J897" i="1"/>
  <c r="G897" i="1"/>
  <c r="E897" i="1"/>
  <c r="J896" i="1"/>
  <c r="G896" i="1"/>
  <c r="E896" i="1"/>
  <c r="J895" i="1"/>
  <c r="G895" i="1"/>
  <c r="E895" i="1"/>
  <c r="J894" i="1"/>
  <c r="G894" i="1"/>
  <c r="E894" i="1"/>
  <c r="J893" i="1"/>
  <c r="G893" i="1"/>
  <c r="E893" i="1"/>
  <c r="J892" i="1"/>
  <c r="G892" i="1"/>
  <c r="E892" i="1"/>
  <c r="J891" i="1"/>
  <c r="G891" i="1"/>
  <c r="E891" i="1"/>
  <c r="J890" i="1"/>
  <c r="G890" i="1"/>
  <c r="E890" i="1"/>
  <c r="J889" i="1"/>
  <c r="G889" i="1"/>
  <c r="E889" i="1"/>
  <c r="J888" i="1"/>
  <c r="G888" i="1"/>
  <c r="E888" i="1"/>
  <c r="J887" i="1"/>
  <c r="G887" i="1"/>
  <c r="E887" i="1"/>
  <c r="D887" i="1"/>
  <c r="J886" i="1"/>
  <c r="G886" i="1"/>
  <c r="E886" i="1"/>
  <c r="J885" i="1"/>
  <c r="G885" i="1"/>
  <c r="E885" i="1"/>
  <c r="J884" i="1"/>
  <c r="G884" i="1"/>
  <c r="E884" i="1"/>
  <c r="J883" i="1"/>
  <c r="G883" i="1"/>
  <c r="E883" i="1"/>
  <c r="J882" i="1"/>
  <c r="G882" i="1"/>
  <c r="E882" i="1"/>
  <c r="J881" i="1"/>
  <c r="G881" i="1"/>
  <c r="E881" i="1"/>
  <c r="J880" i="1"/>
  <c r="G880" i="1"/>
  <c r="E880" i="1"/>
  <c r="J879" i="1"/>
  <c r="G879" i="1"/>
  <c r="E879" i="1"/>
  <c r="J878" i="1"/>
  <c r="G878" i="1"/>
  <c r="E878" i="1"/>
  <c r="J877" i="1"/>
  <c r="J876" i="1"/>
  <c r="G876" i="1" s="1"/>
  <c r="E876" i="1"/>
  <c r="J875" i="1"/>
  <c r="G875" i="1" s="1"/>
  <c r="E875" i="1"/>
  <c r="J874" i="1"/>
  <c r="G874" i="1" s="1"/>
  <c r="E874" i="1"/>
  <c r="D874" i="1"/>
  <c r="J873" i="1"/>
  <c r="D873" i="1"/>
  <c r="J872" i="1"/>
  <c r="D872" i="1"/>
  <c r="J871" i="1"/>
  <c r="G871" i="1" s="1"/>
  <c r="E871" i="1"/>
  <c r="D871" i="1"/>
  <c r="J870" i="1"/>
  <c r="D870" i="1"/>
  <c r="J869" i="1"/>
  <c r="G869" i="1" s="1"/>
  <c r="E869" i="1"/>
  <c r="D869" i="1"/>
  <c r="J868" i="1"/>
  <c r="D868" i="1"/>
  <c r="J867" i="1"/>
  <c r="D867" i="1"/>
  <c r="J866" i="1"/>
  <c r="D866" i="1"/>
  <c r="J865" i="1"/>
  <c r="J864" i="1"/>
  <c r="J863" i="1"/>
  <c r="J862" i="1"/>
  <c r="E862" i="1" s="1"/>
  <c r="G862" i="1"/>
  <c r="J861" i="1"/>
  <c r="J860" i="1"/>
  <c r="G860" i="1" s="1"/>
  <c r="E860" i="1"/>
  <c r="D860" i="1"/>
  <c r="J859" i="1"/>
  <c r="G859" i="1" s="1"/>
  <c r="E859" i="1"/>
  <c r="D859" i="1"/>
  <c r="J858" i="1"/>
  <c r="G858" i="1" s="1"/>
  <c r="E858" i="1"/>
  <c r="D858" i="1"/>
  <c r="J857" i="1"/>
  <c r="J856" i="1"/>
  <c r="G856" i="1"/>
  <c r="F856" i="1"/>
  <c r="E856" i="1"/>
  <c r="J855" i="1"/>
  <c r="G855" i="1"/>
  <c r="F855" i="1"/>
  <c r="E855" i="1"/>
  <c r="J854" i="1"/>
  <c r="J853" i="1"/>
  <c r="J852" i="1"/>
  <c r="G852" i="1" s="1"/>
  <c r="E852" i="1"/>
  <c r="J851" i="1"/>
  <c r="J850" i="1"/>
  <c r="G850" i="1" s="1"/>
  <c r="E850" i="1"/>
  <c r="J849" i="1"/>
  <c r="J848" i="1"/>
  <c r="J847" i="1"/>
  <c r="J846" i="1"/>
  <c r="J845" i="1"/>
  <c r="J844" i="1"/>
  <c r="J843" i="1"/>
  <c r="G843" i="1" s="1"/>
  <c r="E843" i="1"/>
  <c r="J842" i="1"/>
  <c r="J841" i="1"/>
  <c r="G841" i="1"/>
  <c r="E841" i="1"/>
  <c r="J840" i="1"/>
  <c r="G840" i="1"/>
  <c r="E840" i="1"/>
  <c r="J839" i="1"/>
  <c r="G839" i="1"/>
  <c r="E839" i="1"/>
  <c r="J838" i="1"/>
  <c r="G838" i="1"/>
  <c r="E838" i="1"/>
  <c r="J837" i="1"/>
  <c r="G837" i="1"/>
  <c r="E837" i="1"/>
  <c r="J836" i="1"/>
  <c r="G836" i="1"/>
  <c r="E836" i="1"/>
  <c r="J835" i="1"/>
  <c r="G835" i="1" s="1"/>
  <c r="E835" i="1"/>
  <c r="J834" i="1"/>
  <c r="G834" i="1" s="1"/>
  <c r="E834" i="1"/>
  <c r="J833" i="1"/>
  <c r="G833" i="1"/>
  <c r="E833" i="1"/>
  <c r="D833" i="1"/>
  <c r="J832" i="1"/>
  <c r="G832" i="1" s="1"/>
  <c r="E832" i="1"/>
  <c r="J831" i="1"/>
  <c r="D831" i="1"/>
  <c r="J830" i="1"/>
  <c r="G830" i="1" s="1"/>
  <c r="E830" i="1"/>
  <c r="D830" i="1"/>
  <c r="J829" i="1"/>
  <c r="D829" i="1"/>
  <c r="J828" i="1"/>
  <c r="D828" i="1"/>
  <c r="J827" i="1"/>
  <c r="G827" i="1" s="1"/>
  <c r="E827" i="1"/>
  <c r="D827" i="1"/>
  <c r="J826" i="1"/>
  <c r="G826" i="1" s="1"/>
  <c r="E826" i="1"/>
  <c r="D826" i="1"/>
  <c r="J825" i="1"/>
  <c r="G825" i="1" s="1"/>
  <c r="E825" i="1"/>
  <c r="D825" i="1"/>
  <c r="J824" i="1"/>
  <c r="G824" i="1" s="1"/>
  <c r="E824" i="1"/>
  <c r="D824" i="1"/>
  <c r="J823" i="1"/>
  <c r="D823" i="1"/>
  <c r="J822" i="1"/>
  <c r="D822" i="1"/>
  <c r="J821" i="1"/>
  <c r="G821" i="1" s="1"/>
  <c r="E821" i="1"/>
  <c r="D821" i="1"/>
  <c r="J820" i="1"/>
  <c r="D820" i="1"/>
  <c r="J819" i="1"/>
  <c r="D819" i="1"/>
  <c r="J818" i="1"/>
  <c r="D818" i="1"/>
  <c r="J817" i="1"/>
  <c r="G817" i="1" s="1"/>
  <c r="E817" i="1"/>
  <c r="D817" i="1"/>
  <c r="J816" i="1"/>
  <c r="G816" i="1" s="1"/>
  <c r="E816" i="1"/>
  <c r="D816" i="1"/>
  <c r="J815" i="1"/>
  <c r="E815" i="1" s="1"/>
  <c r="D815" i="1"/>
  <c r="J814" i="1"/>
  <c r="E814" i="1" s="1"/>
  <c r="D814" i="1"/>
  <c r="J813" i="1"/>
  <c r="E813" i="1" s="1"/>
  <c r="D813" i="1"/>
  <c r="J812" i="1"/>
  <c r="E812" i="1" s="1"/>
  <c r="D812" i="1"/>
  <c r="J811" i="1"/>
  <c r="J810" i="1"/>
  <c r="G810" i="1" s="1"/>
  <c r="E810" i="1"/>
  <c r="J809" i="1"/>
  <c r="D809" i="1"/>
  <c r="J808" i="1"/>
  <c r="G808" i="1" s="1"/>
  <c r="E808" i="1"/>
  <c r="D808" i="1"/>
  <c r="J807" i="1"/>
  <c r="G807" i="1" s="1"/>
  <c r="E807" i="1"/>
  <c r="D807" i="1"/>
  <c r="J806" i="1"/>
  <c r="G806" i="1" s="1"/>
  <c r="E806" i="1"/>
  <c r="D806" i="1"/>
  <c r="J805" i="1"/>
  <c r="G805" i="1" s="1"/>
  <c r="E805" i="1"/>
  <c r="D805" i="1"/>
  <c r="J804" i="1"/>
  <c r="G804" i="1" s="1"/>
  <c r="E804" i="1"/>
  <c r="D804" i="1"/>
  <c r="J803" i="1"/>
  <c r="G803" i="1" s="1"/>
  <c r="E803" i="1"/>
  <c r="D803" i="1"/>
  <c r="J708" i="1"/>
  <c r="G708" i="1" s="1"/>
  <c r="E708" i="1"/>
  <c r="J707" i="1"/>
  <c r="E707" i="1" s="1"/>
  <c r="J706" i="1"/>
  <c r="E706" i="1"/>
  <c r="J705" i="1"/>
  <c r="E705" i="1" s="1"/>
  <c r="J704" i="1"/>
  <c r="G704" i="1"/>
  <c r="E704" i="1"/>
  <c r="J703" i="1"/>
  <c r="E703" i="1" s="1"/>
  <c r="D703" i="1"/>
  <c r="J702" i="1"/>
  <c r="E702" i="1" s="1"/>
  <c r="J701" i="1"/>
  <c r="E701" i="1" s="1"/>
  <c r="J700" i="1"/>
  <c r="E700" i="1"/>
  <c r="J699" i="1"/>
  <c r="E699" i="1" s="1"/>
  <c r="J698" i="1"/>
  <c r="E698" i="1" s="1"/>
  <c r="E697" i="1"/>
  <c r="E696" i="1"/>
  <c r="E695" i="1"/>
  <c r="J694" i="1"/>
  <c r="G694" i="1" s="1"/>
  <c r="E694" i="1"/>
  <c r="J693" i="1"/>
  <c r="G693" i="1"/>
  <c r="E693" i="1"/>
  <c r="J692" i="1"/>
  <c r="J691" i="1"/>
  <c r="G691" i="1"/>
  <c r="E691" i="1"/>
  <c r="J690" i="1"/>
  <c r="J689" i="1"/>
  <c r="G689" i="1" s="1"/>
  <c r="E689" i="1"/>
  <c r="J688" i="1"/>
  <c r="J687" i="1"/>
  <c r="G687" i="1"/>
  <c r="E687" i="1"/>
  <c r="J686" i="1"/>
  <c r="J685" i="1"/>
  <c r="G685" i="1" s="1"/>
  <c r="E685" i="1"/>
  <c r="J684" i="1"/>
  <c r="E684" i="1" s="1"/>
  <c r="J683" i="1"/>
  <c r="G683" i="1" s="1"/>
  <c r="E683" i="1"/>
  <c r="J682" i="1"/>
  <c r="J681" i="1"/>
  <c r="G681" i="1" s="1"/>
  <c r="E681" i="1"/>
  <c r="J680" i="1"/>
  <c r="G680" i="1" s="1"/>
  <c r="E680" i="1"/>
  <c r="J679" i="1"/>
  <c r="G679" i="1" s="1"/>
  <c r="E679" i="1"/>
  <c r="J678" i="1"/>
  <c r="J677" i="1"/>
  <c r="G677" i="1"/>
  <c r="E677" i="1"/>
  <c r="J676" i="1"/>
  <c r="G676" i="1" s="1"/>
  <c r="E676" i="1"/>
  <c r="J675" i="1"/>
  <c r="G675" i="1" s="1"/>
  <c r="E675" i="1"/>
  <c r="J674" i="1"/>
  <c r="G674" i="1"/>
  <c r="E674" i="1"/>
  <c r="J673" i="1"/>
  <c r="G673" i="1"/>
  <c r="E673" i="1"/>
  <c r="J672" i="1"/>
  <c r="G672" i="1" s="1"/>
  <c r="E672" i="1"/>
  <c r="J671" i="1"/>
  <c r="G671" i="1" s="1"/>
  <c r="E671" i="1"/>
  <c r="J670" i="1"/>
  <c r="J669" i="1"/>
  <c r="G669" i="1"/>
  <c r="E669" i="1"/>
  <c r="J668" i="1"/>
  <c r="G668" i="1"/>
  <c r="E668" i="1"/>
  <c r="J667" i="1"/>
  <c r="G667" i="1"/>
  <c r="E667" i="1"/>
  <c r="J666" i="1"/>
  <c r="G666" i="1"/>
  <c r="E666" i="1"/>
  <c r="J665" i="1"/>
  <c r="G665" i="1"/>
  <c r="E665" i="1"/>
  <c r="J664" i="1"/>
  <c r="E664" i="1"/>
  <c r="J663" i="1"/>
  <c r="E663" i="1"/>
  <c r="J662" i="1"/>
  <c r="E662" i="1"/>
  <c r="J661" i="1"/>
  <c r="E661" i="1"/>
  <c r="J660" i="1"/>
  <c r="E660" i="1"/>
  <c r="J659" i="1"/>
  <c r="E659" i="1"/>
  <c r="J658" i="1"/>
  <c r="E658" i="1"/>
  <c r="J657" i="1"/>
  <c r="E657" i="1"/>
  <c r="J656" i="1"/>
  <c r="G656" i="1"/>
  <c r="E656" i="1"/>
  <c r="J655" i="1"/>
  <c r="E655" i="1"/>
  <c r="D655" i="1"/>
  <c r="J654" i="1"/>
  <c r="E654" i="1"/>
  <c r="D654" i="1"/>
  <c r="J653" i="1"/>
  <c r="E653" i="1"/>
  <c r="D653" i="1"/>
  <c r="J651" i="1"/>
  <c r="E651" i="1"/>
  <c r="J650" i="1"/>
  <c r="E650" i="1"/>
  <c r="D650" i="1"/>
  <c r="J649" i="1"/>
  <c r="G649" i="1"/>
  <c r="E649" i="1"/>
  <c r="J648" i="1"/>
  <c r="G648" i="1"/>
  <c r="E648" i="1"/>
  <c r="J647" i="1"/>
  <c r="E647" i="1"/>
  <c r="D647" i="1"/>
  <c r="J646" i="1"/>
  <c r="E646" i="1"/>
  <c r="D646" i="1"/>
  <c r="J645" i="1"/>
  <c r="E645" i="1"/>
  <c r="J644" i="1"/>
  <c r="E644" i="1"/>
  <c r="J643" i="1"/>
  <c r="E643" i="1"/>
  <c r="J642" i="1"/>
  <c r="E642" i="1"/>
  <c r="D642" i="1"/>
  <c r="J641" i="1"/>
  <c r="E641" i="1"/>
  <c r="D641" i="1"/>
  <c r="J640" i="1"/>
  <c r="E640" i="1"/>
  <c r="D640" i="1"/>
  <c r="J639" i="1"/>
  <c r="E639" i="1"/>
  <c r="J638" i="1"/>
  <c r="E638" i="1"/>
  <c r="J637" i="1"/>
  <c r="E637" i="1"/>
  <c r="J636" i="1"/>
  <c r="E636" i="1"/>
  <c r="J635" i="1"/>
  <c r="E635" i="1"/>
  <c r="J634" i="1"/>
  <c r="E634" i="1"/>
  <c r="J633" i="1"/>
  <c r="E633" i="1"/>
  <c r="J632" i="1"/>
  <c r="E632" i="1"/>
  <c r="J631" i="1"/>
  <c r="E631" i="1"/>
  <c r="J630" i="1"/>
  <c r="E630" i="1"/>
  <c r="J629" i="1"/>
  <c r="E629" i="1"/>
  <c r="J628" i="1"/>
  <c r="E628" i="1"/>
  <c r="J627" i="1"/>
  <c r="E627" i="1"/>
  <c r="J626" i="1"/>
  <c r="E626" i="1"/>
  <c r="D626" i="1"/>
  <c r="J625" i="1"/>
  <c r="E625" i="1"/>
  <c r="J624" i="1"/>
  <c r="E624" i="1"/>
  <c r="J623" i="1"/>
  <c r="E623" i="1"/>
  <c r="D623" i="1"/>
  <c r="J622" i="1"/>
  <c r="E622" i="1"/>
  <c r="D622" i="1"/>
  <c r="J621" i="1"/>
  <c r="E621" i="1"/>
  <c r="J620" i="1"/>
  <c r="E620" i="1"/>
  <c r="J619" i="1"/>
  <c r="E619" i="1"/>
  <c r="J618" i="1"/>
  <c r="E618" i="1"/>
  <c r="J617" i="1"/>
  <c r="E617" i="1"/>
  <c r="J616" i="1"/>
  <c r="E616" i="1"/>
  <c r="J615" i="1"/>
  <c r="E615" i="1"/>
  <c r="J614" i="1"/>
  <c r="E614" i="1"/>
  <c r="D614" i="1"/>
  <c r="J613" i="1"/>
  <c r="E613" i="1"/>
  <c r="D613" i="1"/>
  <c r="J612" i="1"/>
  <c r="E612" i="1"/>
  <c r="D612" i="1"/>
  <c r="J611" i="1"/>
  <c r="E611" i="1"/>
  <c r="D611" i="1"/>
  <c r="J610" i="1"/>
  <c r="E610" i="1"/>
  <c r="D610" i="1"/>
  <c r="J609" i="1"/>
  <c r="E609" i="1"/>
  <c r="J608" i="1"/>
  <c r="E608" i="1"/>
  <c r="J607" i="1"/>
  <c r="E607" i="1"/>
  <c r="J606" i="1"/>
  <c r="E606" i="1"/>
  <c r="J605" i="1"/>
  <c r="E605" i="1"/>
  <c r="J604" i="1"/>
  <c r="E604" i="1"/>
  <c r="J603" i="1"/>
  <c r="E603" i="1"/>
  <c r="J602" i="1"/>
  <c r="E602" i="1"/>
  <c r="J601" i="1"/>
  <c r="E601" i="1"/>
  <c r="J600" i="1"/>
  <c r="E600" i="1"/>
  <c r="J599" i="1"/>
  <c r="E599" i="1"/>
  <c r="J598" i="1"/>
  <c r="E598" i="1"/>
  <c r="J597" i="1"/>
  <c r="E597" i="1"/>
  <c r="J596" i="1"/>
  <c r="E596" i="1"/>
  <c r="J595" i="1"/>
  <c r="E595" i="1"/>
  <c r="J594" i="1"/>
  <c r="E594" i="1"/>
  <c r="J593" i="1"/>
  <c r="E593" i="1"/>
  <c r="J592" i="1"/>
  <c r="E592" i="1"/>
  <c r="J591" i="1"/>
  <c r="E591" i="1"/>
  <c r="J590" i="1"/>
  <c r="E590" i="1"/>
  <c r="J589" i="1"/>
  <c r="E589" i="1"/>
  <c r="D589" i="1"/>
  <c r="J588" i="1"/>
  <c r="E588" i="1"/>
  <c r="J587" i="1"/>
  <c r="E587" i="1"/>
  <c r="J586" i="1"/>
  <c r="E586" i="1"/>
  <c r="J585" i="1"/>
  <c r="E585" i="1"/>
  <c r="J584" i="1"/>
  <c r="E584" i="1"/>
  <c r="J583" i="1"/>
  <c r="E583" i="1"/>
  <c r="J582" i="1"/>
  <c r="E582" i="1"/>
  <c r="J581" i="1"/>
  <c r="E581" i="1"/>
  <c r="J580" i="1"/>
  <c r="E580" i="1"/>
  <c r="J579" i="1"/>
  <c r="E579" i="1"/>
  <c r="J578" i="1"/>
  <c r="E578" i="1"/>
  <c r="J577" i="1"/>
  <c r="E577" i="1"/>
  <c r="J576" i="1"/>
  <c r="E576" i="1"/>
  <c r="J575" i="1"/>
  <c r="E575" i="1"/>
  <c r="J574" i="1"/>
  <c r="E574" i="1"/>
  <c r="D574" i="1"/>
  <c r="J573" i="1"/>
  <c r="E573" i="1"/>
  <c r="J572" i="1"/>
  <c r="E572" i="1"/>
  <c r="D572" i="1"/>
  <c r="J571" i="1"/>
  <c r="E571" i="1"/>
  <c r="J570" i="1"/>
  <c r="E570" i="1"/>
  <c r="D570" i="1"/>
  <c r="J569" i="1"/>
  <c r="E569" i="1"/>
  <c r="D569" i="1"/>
  <c r="J568" i="1"/>
  <c r="E568" i="1"/>
  <c r="D568" i="1"/>
  <c r="J567" i="1"/>
  <c r="E567" i="1"/>
  <c r="D567" i="1"/>
  <c r="J566" i="1"/>
  <c r="E566" i="1"/>
  <c r="D566" i="1"/>
  <c r="J565" i="1"/>
  <c r="E565" i="1"/>
  <c r="D565" i="1"/>
  <c r="J564" i="1"/>
  <c r="E564" i="1"/>
  <c r="D564" i="1"/>
  <c r="J563" i="1"/>
  <c r="E563" i="1"/>
  <c r="D563" i="1"/>
  <c r="J562" i="1"/>
  <c r="E562" i="1"/>
  <c r="D562" i="1"/>
  <c r="J561" i="1"/>
  <c r="E561" i="1"/>
  <c r="J560" i="1"/>
  <c r="E560" i="1"/>
  <c r="J559" i="1"/>
  <c r="E559" i="1"/>
  <c r="D559" i="1"/>
  <c r="J558" i="1"/>
  <c r="E558" i="1" s="1"/>
  <c r="D558" i="1"/>
  <c r="J557" i="1"/>
  <c r="E557" i="1"/>
  <c r="D557" i="1"/>
  <c r="J556" i="1"/>
  <c r="E556" i="1"/>
  <c r="D556" i="1"/>
  <c r="J555" i="1"/>
  <c r="E555" i="1" s="1"/>
  <c r="D555" i="1"/>
  <c r="J554" i="1"/>
  <c r="E554" i="1"/>
  <c r="D554" i="1"/>
  <c r="K553" i="1"/>
  <c r="J553" i="1" s="1"/>
  <c r="E553" i="1" s="1"/>
  <c r="D553" i="1"/>
  <c r="K552" i="1"/>
  <c r="J552" i="1" s="1"/>
  <c r="E552" i="1" s="1"/>
  <c r="D552" i="1"/>
  <c r="J551" i="1"/>
  <c r="E551" i="1" s="1"/>
  <c r="D551" i="1"/>
  <c r="J550" i="1"/>
  <c r="E550" i="1" s="1"/>
  <c r="D550" i="1"/>
  <c r="J549" i="1"/>
  <c r="E549" i="1"/>
  <c r="D549" i="1"/>
  <c r="J548" i="1"/>
  <c r="E548" i="1" s="1"/>
  <c r="D548" i="1"/>
  <c r="J547" i="1"/>
  <c r="E547" i="1"/>
  <c r="D547" i="1"/>
  <c r="J546" i="1"/>
  <c r="E546" i="1" s="1"/>
  <c r="D546" i="1"/>
  <c r="J545" i="1"/>
  <c r="E545" i="1" s="1"/>
  <c r="D545" i="1"/>
  <c r="J544" i="1"/>
  <c r="E544" i="1" s="1"/>
  <c r="D544" i="1"/>
  <c r="J543" i="1"/>
  <c r="E543" i="1" s="1"/>
  <c r="D543" i="1"/>
  <c r="J542" i="1"/>
  <c r="E542" i="1" s="1"/>
  <c r="D542" i="1"/>
  <c r="J541" i="1"/>
  <c r="E541" i="1"/>
  <c r="D541" i="1"/>
  <c r="J540" i="1"/>
  <c r="E540" i="1" s="1"/>
  <c r="J539" i="1"/>
  <c r="E539" i="1" s="1"/>
  <c r="J538" i="1"/>
  <c r="E538" i="1" s="1"/>
  <c r="D538" i="1"/>
  <c r="J537" i="1"/>
  <c r="E537" i="1" s="1"/>
  <c r="D537" i="1"/>
  <c r="J536" i="1"/>
  <c r="E536" i="1" s="1"/>
  <c r="D536" i="1"/>
  <c r="J535" i="1"/>
  <c r="E535" i="1" s="1"/>
  <c r="D535" i="1"/>
  <c r="J534" i="1"/>
  <c r="E534" i="1" s="1"/>
  <c r="D534" i="1"/>
  <c r="J533" i="1"/>
  <c r="E533" i="1" s="1"/>
  <c r="D533" i="1"/>
  <c r="J532" i="1"/>
  <c r="E532" i="1" s="1"/>
  <c r="D532" i="1"/>
  <c r="J531" i="1"/>
  <c r="E531" i="1"/>
  <c r="D531" i="1"/>
  <c r="J530" i="1"/>
  <c r="E530" i="1" s="1"/>
  <c r="D530" i="1"/>
  <c r="J529" i="1"/>
  <c r="E529" i="1"/>
  <c r="D529" i="1"/>
  <c r="J528" i="1"/>
  <c r="E528" i="1" s="1"/>
  <c r="D528" i="1"/>
  <c r="J527" i="1"/>
  <c r="E527" i="1"/>
  <c r="D527" i="1"/>
  <c r="J526" i="1"/>
  <c r="E526" i="1" s="1"/>
  <c r="J525" i="1"/>
  <c r="E525" i="1" s="1"/>
  <c r="K524" i="1"/>
  <c r="J524" i="1" s="1"/>
  <c r="E524" i="1" s="1"/>
  <c r="K523" i="1"/>
  <c r="J523" i="1"/>
  <c r="E523" i="1" s="1"/>
  <c r="K522" i="1"/>
  <c r="J522" i="1"/>
  <c r="E522" i="1" s="1"/>
  <c r="K521" i="1"/>
  <c r="J521" i="1" s="1"/>
  <c r="E521" i="1" s="1"/>
  <c r="K520" i="1"/>
  <c r="J520" i="1"/>
  <c r="E520" i="1" s="1"/>
  <c r="J519" i="1"/>
  <c r="E519" i="1" s="1"/>
  <c r="J518" i="1"/>
  <c r="E518" i="1" s="1"/>
  <c r="J517" i="1"/>
  <c r="E517" i="1"/>
  <c r="J516" i="1"/>
  <c r="E516" i="1" s="1"/>
  <c r="J515" i="1"/>
  <c r="E515" i="1" s="1"/>
  <c r="J514" i="1"/>
  <c r="E514" i="1"/>
  <c r="J513" i="1"/>
  <c r="E513" i="1" s="1"/>
  <c r="J512" i="1"/>
  <c r="E512" i="1" s="1"/>
  <c r="J511" i="1"/>
  <c r="E511" i="1" s="1"/>
  <c r="J510" i="1"/>
  <c r="E510" i="1" s="1"/>
  <c r="J509" i="1"/>
  <c r="E509" i="1" s="1"/>
  <c r="J508" i="1"/>
  <c r="E508" i="1"/>
  <c r="J507" i="1"/>
  <c r="E507" i="1" s="1"/>
  <c r="J506" i="1"/>
  <c r="E506" i="1" s="1"/>
  <c r="J505" i="1"/>
  <c r="E505" i="1"/>
  <c r="J504" i="1"/>
  <c r="E504" i="1" s="1"/>
  <c r="J503" i="1"/>
  <c r="E503" i="1"/>
  <c r="J502" i="1"/>
  <c r="E502" i="1"/>
  <c r="J501" i="1"/>
  <c r="E501" i="1"/>
  <c r="K500" i="1"/>
  <c r="J500" i="1" s="1"/>
  <c r="E500" i="1" s="1"/>
  <c r="K499" i="1"/>
  <c r="J499" i="1"/>
  <c r="E499" i="1" s="1"/>
  <c r="K498" i="1"/>
  <c r="J498" i="1"/>
  <c r="E498" i="1" s="1"/>
  <c r="K497" i="1"/>
  <c r="J497" i="1"/>
  <c r="E497" i="1" s="1"/>
  <c r="K496" i="1"/>
  <c r="J496" i="1"/>
  <c r="E496" i="1" s="1"/>
  <c r="K495" i="1"/>
  <c r="J495" i="1" s="1"/>
  <c r="E495" i="1" s="1"/>
  <c r="K494" i="1"/>
  <c r="J494" i="1"/>
  <c r="E494" i="1"/>
  <c r="K493" i="1"/>
  <c r="J493" i="1"/>
  <c r="E493" i="1" s="1"/>
  <c r="J492" i="1"/>
  <c r="E492" i="1" s="1"/>
  <c r="J491" i="1"/>
  <c r="E491" i="1" s="1"/>
  <c r="J490" i="1"/>
  <c r="E490" i="1" s="1"/>
  <c r="J489" i="1"/>
  <c r="E489" i="1" s="1"/>
  <c r="J488" i="1"/>
  <c r="E488" i="1" s="1"/>
  <c r="J487" i="1"/>
  <c r="E487" i="1" s="1"/>
  <c r="J486" i="1"/>
  <c r="E486" i="1" s="1"/>
  <c r="J485" i="1"/>
  <c r="E485" i="1"/>
  <c r="J484" i="1"/>
  <c r="E484" i="1" s="1"/>
  <c r="J483" i="1"/>
  <c r="E483" i="1" s="1"/>
  <c r="J482" i="1"/>
  <c r="E482" i="1" s="1"/>
  <c r="J481" i="1"/>
  <c r="E481" i="1" s="1"/>
  <c r="J480" i="1"/>
  <c r="E480" i="1" s="1"/>
  <c r="J479" i="1"/>
  <c r="E479" i="1" s="1"/>
  <c r="J478" i="1"/>
  <c r="E478" i="1"/>
  <c r="J477" i="1"/>
  <c r="E477" i="1"/>
  <c r="J476" i="1"/>
  <c r="E476" i="1"/>
  <c r="J475" i="1"/>
  <c r="E475" i="1" s="1"/>
  <c r="J474" i="1"/>
  <c r="E474" i="1"/>
  <c r="J473" i="1"/>
  <c r="E473" i="1"/>
  <c r="J472" i="1"/>
  <c r="E472" i="1"/>
  <c r="J471" i="1"/>
  <c r="E471" i="1"/>
  <c r="J470" i="1"/>
  <c r="E470" i="1" s="1"/>
  <c r="J469" i="1"/>
  <c r="E469" i="1" s="1"/>
  <c r="J468" i="1"/>
  <c r="E468" i="1" s="1"/>
  <c r="J467" i="1"/>
  <c r="E467" i="1" s="1"/>
  <c r="J466" i="1"/>
  <c r="E466" i="1" s="1"/>
  <c r="J465" i="1"/>
  <c r="E465" i="1" s="1"/>
  <c r="J464" i="1"/>
  <c r="E464" i="1" s="1"/>
  <c r="J463" i="1"/>
  <c r="E463" i="1" s="1"/>
  <c r="J462" i="1"/>
  <c r="E462" i="1"/>
  <c r="J461" i="1"/>
  <c r="E461" i="1" s="1"/>
  <c r="J460" i="1"/>
  <c r="E460" i="1" s="1"/>
  <c r="J459" i="1"/>
  <c r="E459" i="1"/>
  <c r="J458" i="1"/>
  <c r="E458" i="1"/>
  <c r="J457" i="1"/>
  <c r="E457" i="1"/>
  <c r="J456" i="1"/>
  <c r="E456" i="1" s="1"/>
  <c r="J455" i="1"/>
  <c r="E455" i="1" s="1"/>
  <c r="J454" i="1"/>
  <c r="E454" i="1" s="1"/>
  <c r="J453" i="1"/>
  <c r="E453" i="1"/>
  <c r="J452" i="1"/>
  <c r="E452" i="1" s="1"/>
  <c r="J451" i="1"/>
  <c r="E451" i="1"/>
  <c r="J450" i="1"/>
  <c r="E450" i="1"/>
  <c r="J449" i="1"/>
  <c r="E449" i="1" s="1"/>
  <c r="J448" i="1"/>
  <c r="E448" i="1" s="1"/>
  <c r="J447" i="1"/>
  <c r="E447" i="1" s="1"/>
  <c r="J446" i="1"/>
  <c r="E446" i="1" s="1"/>
  <c r="J445" i="1"/>
  <c r="E445" i="1"/>
  <c r="D445" i="1"/>
  <c r="J444" i="1"/>
  <c r="E444" i="1"/>
  <c r="D444" i="1"/>
  <c r="J443" i="1"/>
  <c r="E443" i="1"/>
  <c r="D443" i="1"/>
  <c r="J442" i="1"/>
  <c r="E442" i="1" s="1"/>
  <c r="D442" i="1"/>
  <c r="J441" i="1"/>
  <c r="E441" i="1"/>
  <c r="D441" i="1"/>
  <c r="J440" i="1"/>
  <c r="E440" i="1" s="1"/>
  <c r="D440" i="1"/>
  <c r="J439" i="1"/>
  <c r="E439" i="1"/>
  <c r="D439" i="1"/>
  <c r="J438" i="1"/>
  <c r="E438" i="1" s="1"/>
  <c r="D438" i="1"/>
  <c r="J437" i="1"/>
  <c r="E437" i="1" s="1"/>
  <c r="D437" i="1"/>
  <c r="J436" i="1"/>
  <c r="E436" i="1" s="1"/>
  <c r="J435" i="1"/>
  <c r="E435" i="1" s="1"/>
  <c r="J434" i="1"/>
  <c r="E434" i="1" s="1"/>
  <c r="J433" i="1"/>
  <c r="E433" i="1"/>
  <c r="J432" i="1"/>
  <c r="E432" i="1"/>
  <c r="J431" i="1"/>
  <c r="E431" i="1" s="1"/>
  <c r="J430" i="1"/>
  <c r="E430" i="1"/>
  <c r="J429" i="1"/>
  <c r="E429" i="1" s="1"/>
  <c r="J428" i="1"/>
  <c r="E428" i="1"/>
  <c r="J427" i="1"/>
  <c r="E427" i="1" s="1"/>
  <c r="J426" i="1"/>
  <c r="E426" i="1" s="1"/>
  <c r="J425" i="1"/>
  <c r="E425" i="1"/>
  <c r="J424" i="1"/>
  <c r="E424" i="1"/>
  <c r="J423" i="1"/>
  <c r="E423" i="1" s="1"/>
  <c r="J422" i="1"/>
  <c r="E422" i="1" s="1"/>
  <c r="J421" i="1"/>
  <c r="E421" i="1"/>
  <c r="J420" i="1"/>
  <c r="E420" i="1" s="1"/>
  <c r="J419" i="1"/>
  <c r="E419" i="1" s="1"/>
  <c r="J418" i="1"/>
  <c r="E418" i="1" s="1"/>
  <c r="J417" i="1"/>
  <c r="E417" i="1"/>
  <c r="J416" i="1"/>
  <c r="E416" i="1" s="1"/>
  <c r="J415" i="1"/>
  <c r="E415" i="1"/>
  <c r="J414" i="1"/>
  <c r="E414" i="1" s="1"/>
  <c r="J413" i="1"/>
  <c r="E413" i="1"/>
  <c r="J412" i="1"/>
  <c r="E412" i="1"/>
  <c r="J411" i="1"/>
  <c r="E411" i="1"/>
  <c r="J410" i="1"/>
  <c r="E410" i="1"/>
  <c r="J409" i="1"/>
  <c r="E409" i="1"/>
  <c r="J408" i="1"/>
  <c r="E408" i="1"/>
  <c r="J407" i="1"/>
  <c r="E407" i="1"/>
  <c r="J406" i="1"/>
  <c r="E406" i="1"/>
  <c r="J405" i="1"/>
  <c r="E405" i="1"/>
  <c r="J404" i="1"/>
  <c r="E404" i="1"/>
  <c r="J403" i="1"/>
  <c r="E403" i="1"/>
  <c r="J402" i="1"/>
  <c r="E402" i="1"/>
  <c r="J401" i="1"/>
  <c r="E401" i="1"/>
  <c r="J400" i="1"/>
  <c r="E400" i="1"/>
  <c r="J399" i="1"/>
  <c r="E399" i="1"/>
  <c r="J398" i="1"/>
  <c r="E398" i="1"/>
  <c r="J397" i="1"/>
  <c r="E397" i="1"/>
  <c r="J396" i="1"/>
  <c r="E396" i="1"/>
  <c r="J395" i="1"/>
  <c r="E395" i="1"/>
  <c r="J394" i="1"/>
  <c r="E394" i="1"/>
  <c r="J393" i="1"/>
  <c r="E393" i="1"/>
  <c r="J392" i="1"/>
  <c r="E392" i="1"/>
  <c r="J391" i="1"/>
  <c r="E391" i="1"/>
  <c r="J390" i="1"/>
  <c r="E390" i="1"/>
  <c r="J389" i="1"/>
  <c r="E389" i="1"/>
  <c r="J388" i="1"/>
  <c r="E388" i="1"/>
  <c r="J387" i="1"/>
  <c r="E387" i="1"/>
  <c r="J386" i="1"/>
  <c r="E386" i="1"/>
  <c r="J385" i="1"/>
  <c r="E385" i="1"/>
  <c r="J384" i="1"/>
  <c r="E384" i="1"/>
  <c r="J383" i="1"/>
  <c r="E383" i="1"/>
  <c r="J382" i="1"/>
  <c r="E382" i="1"/>
  <c r="J381" i="1"/>
  <c r="E381" i="1"/>
  <c r="J380" i="1"/>
  <c r="E380" i="1"/>
  <c r="J379" i="1"/>
  <c r="E379" i="1"/>
  <c r="J378" i="1"/>
  <c r="E378" i="1"/>
  <c r="J377" i="1"/>
  <c r="E377" i="1"/>
  <c r="J376" i="1"/>
  <c r="E376" i="1"/>
  <c r="J375" i="1"/>
  <c r="E375" i="1"/>
  <c r="J374" i="1"/>
  <c r="E374" i="1"/>
  <c r="J373" i="1"/>
  <c r="E373" i="1"/>
  <c r="J372" i="1"/>
  <c r="E372" i="1"/>
  <c r="J371" i="1"/>
  <c r="E371" i="1"/>
  <c r="J370" i="1"/>
  <c r="E370" i="1"/>
  <c r="J369" i="1"/>
  <c r="E369" i="1"/>
  <c r="J368" i="1"/>
  <c r="E368" i="1"/>
  <c r="J367" i="1"/>
  <c r="E367" i="1"/>
  <c r="J366" i="1"/>
  <c r="E366" i="1"/>
  <c r="J365" i="1"/>
  <c r="E365" i="1"/>
  <c r="J364" i="1"/>
  <c r="E364" i="1"/>
  <c r="J363" i="1"/>
  <c r="E363" i="1"/>
  <c r="J362" i="1"/>
  <c r="E362" i="1"/>
  <c r="J361" i="1"/>
  <c r="E361" i="1"/>
  <c r="J360" i="1"/>
  <c r="E360" i="1"/>
  <c r="J359" i="1"/>
  <c r="E359" i="1"/>
  <c r="J358" i="1"/>
  <c r="E358" i="1"/>
  <c r="J357" i="1"/>
  <c r="E357" i="1"/>
  <c r="J356" i="1"/>
  <c r="E356" i="1"/>
  <c r="J355" i="1"/>
  <c r="E355" i="1"/>
  <c r="J354" i="1"/>
  <c r="E354" i="1"/>
  <c r="J353" i="1"/>
  <c r="E353" i="1"/>
  <c r="J352" i="1"/>
  <c r="E352" i="1"/>
  <c r="J351" i="1"/>
  <c r="E351" i="1"/>
  <c r="J350" i="1"/>
  <c r="E350" i="1"/>
  <c r="J349" i="1"/>
  <c r="E349" i="1"/>
  <c r="J348" i="1"/>
  <c r="E348" i="1"/>
  <c r="J347" i="1"/>
  <c r="E347" i="1"/>
  <c r="J346" i="1"/>
  <c r="E346" i="1"/>
  <c r="J345" i="1"/>
  <c r="E345" i="1"/>
  <c r="J344" i="1"/>
  <c r="E344" i="1"/>
  <c r="J343" i="1"/>
  <c r="E343" i="1"/>
  <c r="J342" i="1"/>
  <c r="E342" i="1"/>
  <c r="J341" i="1"/>
  <c r="E341" i="1"/>
  <c r="J340" i="1"/>
  <c r="E340" i="1"/>
  <c r="J339" i="1"/>
  <c r="E339" i="1"/>
  <c r="J338" i="1"/>
  <c r="E338" i="1"/>
  <c r="J337" i="1"/>
  <c r="E337" i="1"/>
  <c r="J336" i="1"/>
  <c r="E336" i="1"/>
  <c r="J335" i="1"/>
  <c r="E335" i="1"/>
  <c r="J334" i="1"/>
  <c r="E334" i="1"/>
  <c r="J333" i="1"/>
  <c r="E333" i="1"/>
  <c r="J332" i="1"/>
  <c r="E332" i="1"/>
  <c r="J331" i="1"/>
  <c r="E331" i="1"/>
  <c r="J330" i="1"/>
  <c r="E330" i="1"/>
  <c r="J329" i="1"/>
  <c r="E329" i="1"/>
  <c r="J328" i="1"/>
  <c r="E328" i="1"/>
  <c r="J327" i="1"/>
  <c r="E327" i="1"/>
  <c r="J326" i="1"/>
  <c r="E326" i="1"/>
  <c r="J325" i="1"/>
  <c r="E325" i="1"/>
  <c r="J324" i="1"/>
  <c r="E324" i="1"/>
  <c r="J323" i="1"/>
  <c r="E323" i="1"/>
  <c r="J322" i="1"/>
  <c r="E322" i="1"/>
  <c r="J321" i="1"/>
  <c r="E321" i="1"/>
  <c r="J320" i="1"/>
  <c r="E320" i="1"/>
  <c r="J319" i="1"/>
  <c r="E319" i="1"/>
  <c r="J318" i="1"/>
  <c r="E318" i="1"/>
  <c r="J317" i="1"/>
  <c r="E317" i="1"/>
  <c r="J316" i="1"/>
  <c r="E316" i="1"/>
  <c r="D316" i="1"/>
  <c r="J315" i="1"/>
  <c r="G315" i="1"/>
  <c r="E315" i="1"/>
  <c r="J314" i="1"/>
  <c r="G314" i="1"/>
  <c r="E314" i="1"/>
  <c r="J313" i="1"/>
  <c r="G313" i="1"/>
  <c r="E313" i="1"/>
  <c r="J312" i="1"/>
  <c r="G312" i="1"/>
  <c r="E312" i="1"/>
  <c r="J311" i="1"/>
  <c r="E311" i="1"/>
  <c r="J310" i="1"/>
  <c r="E310" i="1"/>
  <c r="J309" i="1"/>
  <c r="E309" i="1"/>
  <c r="D309" i="1"/>
  <c r="J308" i="1"/>
  <c r="E308" i="1"/>
  <c r="D308" i="1"/>
  <c r="J307" i="1"/>
  <c r="E307" i="1"/>
  <c r="D307" i="1"/>
  <c r="E306" i="1"/>
  <c r="E305" i="1"/>
  <c r="K304" i="1"/>
  <c r="J304" i="1"/>
  <c r="E304" i="1"/>
  <c r="J303" i="1"/>
  <c r="G303" i="1"/>
  <c r="E303" i="1"/>
  <c r="J302" i="1"/>
  <c r="G302" i="1"/>
  <c r="E302" i="1"/>
  <c r="K301" i="1"/>
  <c r="J301" i="1"/>
  <c r="G301" i="1"/>
  <c r="F301" i="1"/>
  <c r="E301" i="1"/>
  <c r="D301" i="1"/>
  <c r="K300" i="1"/>
  <c r="J300" i="1"/>
  <c r="G300" i="1"/>
  <c r="F300" i="1"/>
  <c r="E300" i="1"/>
  <c r="D300" i="1"/>
  <c r="J299" i="1"/>
  <c r="E299" i="1"/>
  <c r="D299" i="1"/>
  <c r="J298" i="1"/>
  <c r="E298" i="1"/>
  <c r="D298" i="1"/>
  <c r="J297" i="1"/>
  <c r="E297" i="1"/>
  <c r="D297" i="1"/>
  <c r="J296" i="1"/>
  <c r="E296" i="1"/>
  <c r="D296" i="1"/>
  <c r="J295" i="1"/>
  <c r="E295" i="1"/>
  <c r="D295" i="1"/>
  <c r="J294" i="1"/>
  <c r="E294" i="1"/>
  <c r="D294" i="1"/>
  <c r="J293" i="1"/>
  <c r="E293" i="1"/>
  <c r="D293" i="1"/>
  <c r="J292" i="1"/>
  <c r="E292" i="1"/>
  <c r="D292" i="1"/>
  <c r="J291" i="1"/>
  <c r="E291" i="1"/>
  <c r="D291" i="1"/>
  <c r="J290" i="1"/>
  <c r="E290" i="1"/>
  <c r="D290" i="1"/>
  <c r="J289" i="1"/>
  <c r="E289" i="1"/>
  <c r="D289" i="1"/>
  <c r="J288" i="1"/>
  <c r="E288" i="1"/>
  <c r="D288" i="1"/>
  <c r="J287" i="1"/>
  <c r="E287" i="1"/>
  <c r="D287" i="1"/>
  <c r="J286" i="1"/>
  <c r="E286" i="1"/>
  <c r="D286" i="1"/>
  <c r="J285" i="1"/>
  <c r="E285" i="1"/>
  <c r="D285" i="1"/>
  <c r="J284" i="1"/>
  <c r="E284" i="1"/>
  <c r="D284" i="1"/>
  <c r="J283" i="1"/>
  <c r="E283" i="1"/>
  <c r="D283" i="1"/>
  <c r="J282" i="1"/>
  <c r="E282" i="1"/>
  <c r="D282" i="1"/>
  <c r="J281" i="1"/>
  <c r="E281" i="1"/>
  <c r="D281" i="1"/>
  <c r="J280" i="1"/>
  <c r="E280" i="1"/>
  <c r="D280" i="1"/>
  <c r="J279" i="1"/>
  <c r="E279" i="1"/>
  <c r="D279" i="1"/>
  <c r="J278" i="1"/>
  <c r="E278" i="1"/>
  <c r="D278" i="1"/>
  <c r="J277" i="1"/>
  <c r="E277" i="1"/>
  <c r="D277" i="1"/>
  <c r="J276" i="1"/>
  <c r="E276" i="1"/>
  <c r="J275" i="1"/>
  <c r="E275" i="1"/>
  <c r="J274" i="1"/>
  <c r="E274" i="1"/>
  <c r="J273" i="1"/>
  <c r="E273" i="1"/>
  <c r="J272" i="1"/>
  <c r="E272" i="1"/>
  <c r="J271" i="1"/>
  <c r="E271" i="1"/>
  <c r="J270" i="1"/>
  <c r="E270" i="1"/>
  <c r="J269" i="1"/>
  <c r="E269" i="1"/>
  <c r="J268" i="1"/>
  <c r="E268" i="1"/>
  <c r="D268" i="1"/>
  <c r="J267" i="1"/>
  <c r="E267" i="1"/>
  <c r="J266" i="1"/>
  <c r="E266" i="1"/>
  <c r="J265" i="1"/>
  <c r="E265" i="1"/>
  <c r="D265" i="1"/>
  <c r="J264" i="1"/>
  <c r="E264" i="1"/>
  <c r="J263" i="1"/>
  <c r="E263" i="1"/>
  <c r="D263" i="1"/>
  <c r="J262" i="1"/>
  <c r="E262" i="1"/>
  <c r="J261" i="1"/>
  <c r="E261" i="1"/>
  <c r="D261" i="1"/>
  <c r="J260" i="1"/>
  <c r="E260" i="1"/>
  <c r="J259" i="1"/>
  <c r="E259" i="1"/>
  <c r="D259" i="1"/>
  <c r="J258" i="1"/>
  <c r="E258" i="1"/>
  <c r="D258" i="1"/>
  <c r="J257" i="1"/>
  <c r="E257" i="1"/>
  <c r="D257" i="1"/>
  <c r="J256" i="1"/>
  <c r="E256" i="1"/>
  <c r="D256" i="1"/>
  <c r="J255" i="1"/>
  <c r="E255" i="1"/>
  <c r="D255" i="1"/>
  <c r="J254" i="1"/>
  <c r="E254" i="1"/>
  <c r="D254" i="1"/>
  <c r="J253" i="1"/>
  <c r="E253" i="1"/>
  <c r="D253" i="1"/>
  <c r="J252" i="1"/>
  <c r="E252" i="1"/>
  <c r="D252" i="1"/>
  <c r="J251" i="1"/>
  <c r="E251" i="1"/>
  <c r="D251" i="1"/>
  <c r="J250" i="1"/>
  <c r="E250" i="1"/>
  <c r="D250" i="1"/>
  <c r="J249" i="1"/>
  <c r="E249" i="1"/>
  <c r="D249" i="1"/>
  <c r="J248" i="1"/>
  <c r="E248" i="1"/>
  <c r="D248" i="1"/>
  <c r="J247" i="1"/>
  <c r="E247" i="1"/>
  <c r="D247" i="1"/>
  <c r="J246" i="1"/>
  <c r="E246" i="1"/>
  <c r="D246" i="1"/>
  <c r="J245" i="1"/>
  <c r="E245" i="1"/>
  <c r="D245" i="1"/>
  <c r="J244" i="1"/>
  <c r="E244" i="1"/>
  <c r="D244" i="1"/>
  <c r="J243" i="1"/>
  <c r="E243" i="1"/>
  <c r="D243" i="1"/>
  <c r="J242" i="1"/>
  <c r="E242" i="1"/>
  <c r="D242" i="1"/>
  <c r="J241" i="1"/>
  <c r="E241" i="1"/>
  <c r="D241" i="1"/>
  <c r="J240" i="1"/>
  <c r="E240" i="1"/>
  <c r="J239" i="1"/>
  <c r="E239" i="1"/>
  <c r="D239" i="1"/>
  <c r="K238" i="1"/>
  <c r="J238" i="1"/>
  <c r="E238" i="1"/>
  <c r="D238" i="1"/>
  <c r="K237" i="1"/>
  <c r="J237" i="1"/>
  <c r="E237" i="1"/>
  <c r="D237" i="1"/>
  <c r="K236" i="1"/>
  <c r="J236" i="1"/>
  <c r="E236" i="1"/>
  <c r="D236" i="1"/>
  <c r="K235" i="1"/>
  <c r="J235" i="1"/>
  <c r="E235" i="1"/>
  <c r="D235" i="1"/>
  <c r="K234" i="1"/>
  <c r="J234" i="1"/>
  <c r="E234" i="1"/>
  <c r="D234" i="1"/>
  <c r="K233" i="1"/>
  <c r="J233" i="1"/>
  <c r="E233" i="1"/>
  <c r="D233" i="1"/>
  <c r="K232" i="1"/>
  <c r="J232" i="1"/>
  <c r="E232" i="1"/>
  <c r="D232" i="1"/>
  <c r="K231" i="1"/>
  <c r="J231" i="1"/>
  <c r="E231" i="1"/>
  <c r="D231" i="1"/>
  <c r="K230" i="1"/>
  <c r="J230" i="1"/>
  <c r="E230" i="1"/>
  <c r="D230" i="1"/>
  <c r="J229" i="1"/>
  <c r="E229" i="1"/>
  <c r="D229" i="1"/>
  <c r="J228" i="1"/>
  <c r="E228" i="1" s="1"/>
  <c r="J227" i="1"/>
  <c r="E227" i="1" s="1"/>
  <c r="J226" i="1"/>
  <c r="E226" i="1" s="1"/>
  <c r="D226" i="1"/>
  <c r="J225" i="1"/>
  <c r="E225" i="1" s="1"/>
  <c r="D225" i="1"/>
  <c r="J224" i="1"/>
  <c r="E224" i="1" s="1"/>
  <c r="D224" i="1"/>
  <c r="J223" i="1"/>
  <c r="E223" i="1"/>
  <c r="D223" i="1"/>
  <c r="J222" i="1"/>
  <c r="E222" i="1"/>
  <c r="D222" i="1"/>
  <c r="J221" i="1"/>
  <c r="E221" i="1" s="1"/>
  <c r="J220" i="1"/>
  <c r="E220" i="1" s="1"/>
  <c r="J219" i="1"/>
  <c r="E219" i="1" s="1"/>
  <c r="J218" i="1"/>
  <c r="E218" i="1"/>
  <c r="J217" i="1"/>
  <c r="E217" i="1" s="1"/>
  <c r="J216" i="1"/>
  <c r="E216" i="1"/>
  <c r="J215" i="1"/>
  <c r="E215" i="1"/>
  <c r="D215" i="1"/>
  <c r="J214" i="1"/>
  <c r="E214" i="1" s="1"/>
  <c r="J213" i="1"/>
  <c r="E213" i="1" s="1"/>
  <c r="J212" i="1"/>
  <c r="E212" i="1" s="1"/>
  <c r="J211" i="1"/>
  <c r="E211" i="1"/>
  <c r="J210" i="1"/>
  <c r="E210" i="1"/>
  <c r="J209" i="1"/>
  <c r="E209" i="1" s="1"/>
  <c r="J208" i="1"/>
  <c r="E208" i="1"/>
  <c r="D208" i="1"/>
  <c r="J207" i="1"/>
  <c r="E207" i="1"/>
  <c r="J206" i="1"/>
  <c r="E206" i="1" s="1"/>
  <c r="K205" i="1"/>
  <c r="J205" i="1"/>
  <c r="E205" i="1" s="1"/>
  <c r="K204" i="1"/>
  <c r="J204" i="1" s="1"/>
  <c r="E204" i="1" s="1"/>
  <c r="K203" i="1"/>
  <c r="J203" i="1" s="1"/>
  <c r="E203" i="1" s="1"/>
  <c r="K202" i="1"/>
  <c r="J202" i="1" s="1"/>
  <c r="E202" i="1" s="1"/>
  <c r="K201" i="1"/>
  <c r="J201" i="1" s="1"/>
  <c r="E201" i="1" s="1"/>
  <c r="D201" i="1"/>
  <c r="K200" i="1"/>
  <c r="J200" i="1"/>
  <c r="E200" i="1" s="1"/>
  <c r="D200" i="1"/>
  <c r="K199" i="1"/>
  <c r="J199" i="1"/>
  <c r="E199" i="1" s="1"/>
  <c r="D199" i="1"/>
  <c r="K198" i="1"/>
  <c r="J198" i="1"/>
  <c r="E198" i="1" s="1"/>
  <c r="D198" i="1"/>
  <c r="K197" i="1"/>
  <c r="J197" i="1"/>
  <c r="E197" i="1" s="1"/>
  <c r="D197" i="1"/>
  <c r="K196" i="1"/>
  <c r="J196" i="1"/>
  <c r="E196" i="1" s="1"/>
  <c r="D196" i="1"/>
  <c r="K195" i="1"/>
  <c r="J195" i="1"/>
  <c r="E195" i="1" s="1"/>
  <c r="D195" i="1"/>
  <c r="K194" i="1"/>
  <c r="J194" i="1"/>
  <c r="E194" i="1"/>
  <c r="J193" i="1"/>
  <c r="E193" i="1"/>
  <c r="K192" i="1"/>
  <c r="J192" i="1"/>
  <c r="E192" i="1" s="1"/>
  <c r="J191" i="1"/>
  <c r="E191" i="1" s="1"/>
  <c r="J190" i="1"/>
  <c r="E190" i="1"/>
  <c r="D190" i="1"/>
  <c r="J189" i="1"/>
  <c r="E189" i="1"/>
  <c r="J188" i="1"/>
  <c r="E188" i="1"/>
  <c r="D188" i="1"/>
  <c r="J187" i="1"/>
  <c r="E187" i="1" s="1"/>
  <c r="D187" i="1"/>
  <c r="J186" i="1"/>
  <c r="E186" i="1"/>
  <c r="D186" i="1"/>
  <c r="J185" i="1"/>
  <c r="E185" i="1"/>
  <c r="D185" i="1"/>
  <c r="J184" i="1"/>
  <c r="E184" i="1"/>
  <c r="D184" i="1"/>
  <c r="J183" i="1"/>
  <c r="E183" i="1" s="1"/>
  <c r="D183" i="1"/>
  <c r="J182" i="1"/>
  <c r="E182" i="1"/>
  <c r="D182" i="1"/>
  <c r="J181" i="1"/>
  <c r="E181" i="1"/>
  <c r="D181" i="1"/>
  <c r="J180" i="1"/>
  <c r="E180" i="1"/>
  <c r="D180" i="1"/>
  <c r="J179" i="1"/>
  <c r="E179" i="1" s="1"/>
  <c r="D179" i="1"/>
  <c r="J178" i="1"/>
  <c r="E178" i="1" s="1"/>
  <c r="D178" i="1"/>
  <c r="J177" i="1"/>
  <c r="E177" i="1"/>
  <c r="D177" i="1"/>
  <c r="J176" i="1"/>
  <c r="E176" i="1" s="1"/>
  <c r="D176" i="1"/>
  <c r="J175" i="1"/>
  <c r="E175" i="1"/>
  <c r="D175" i="1"/>
  <c r="J174" i="1"/>
  <c r="E174" i="1"/>
  <c r="D174" i="1"/>
  <c r="J173" i="1"/>
  <c r="E173" i="1"/>
  <c r="D173" i="1"/>
  <c r="J172" i="1"/>
  <c r="E172" i="1"/>
  <c r="D172" i="1"/>
  <c r="J171" i="1"/>
  <c r="E171" i="1"/>
  <c r="D171" i="1"/>
  <c r="J170" i="1"/>
  <c r="E170" i="1"/>
  <c r="D170" i="1"/>
  <c r="J169" i="1"/>
  <c r="E169" i="1"/>
  <c r="J168" i="1"/>
  <c r="E168" i="1"/>
  <c r="J167" i="1"/>
  <c r="E167" i="1"/>
  <c r="J166" i="1"/>
  <c r="E166" i="1"/>
  <c r="J165" i="1"/>
  <c r="E165" i="1"/>
  <c r="J164" i="1"/>
  <c r="E164" i="1"/>
  <c r="J163" i="1"/>
  <c r="E163" i="1"/>
  <c r="J162" i="1"/>
  <c r="E162" i="1"/>
  <c r="J161" i="1"/>
  <c r="E161" i="1"/>
  <c r="J160" i="1"/>
  <c r="E160" i="1"/>
  <c r="J159" i="1"/>
  <c r="E159" i="1"/>
  <c r="J158" i="1"/>
  <c r="E158" i="1"/>
  <c r="J157" i="1"/>
  <c r="E157" i="1"/>
  <c r="J156" i="1"/>
  <c r="E156" i="1"/>
  <c r="J155" i="1"/>
  <c r="E155" i="1"/>
  <c r="J154" i="1"/>
  <c r="E154" i="1"/>
  <c r="J153" i="1"/>
  <c r="E153" i="1"/>
  <c r="J152" i="1"/>
  <c r="E152" i="1"/>
  <c r="J151" i="1"/>
  <c r="E151" i="1"/>
  <c r="J150" i="1"/>
  <c r="E150" i="1"/>
  <c r="J149" i="1"/>
  <c r="E149" i="1"/>
  <c r="J148" i="1"/>
  <c r="E148" i="1"/>
  <c r="J147" i="1"/>
  <c r="E147" i="1"/>
  <c r="J146" i="1"/>
  <c r="E146" i="1"/>
  <c r="J145" i="1"/>
  <c r="E145" i="1"/>
  <c r="J144" i="1"/>
  <c r="E144" i="1"/>
  <c r="J143" i="1"/>
  <c r="E143" i="1"/>
  <c r="J142" i="1"/>
  <c r="E142" i="1"/>
  <c r="J141" i="1"/>
  <c r="E141" i="1"/>
  <c r="J140" i="1"/>
  <c r="E140" i="1"/>
  <c r="J139" i="1"/>
  <c r="E139" i="1"/>
  <c r="J138" i="1"/>
  <c r="E138" i="1"/>
  <c r="J137" i="1"/>
  <c r="E137" i="1"/>
  <c r="J136" i="1"/>
  <c r="E136" i="1"/>
  <c r="J135" i="1"/>
  <c r="E135" i="1"/>
  <c r="J134" i="1"/>
  <c r="E134" i="1"/>
  <c r="J133" i="1"/>
  <c r="E133" i="1"/>
  <c r="J132" i="1"/>
  <c r="E132" i="1"/>
  <c r="J131" i="1"/>
  <c r="E131" i="1"/>
  <c r="J130" i="1"/>
  <c r="E130" i="1"/>
  <c r="J129" i="1"/>
  <c r="E129" i="1"/>
  <c r="D129" i="1"/>
  <c r="J128" i="1"/>
  <c r="E128" i="1"/>
  <c r="J127" i="1"/>
  <c r="E127" i="1"/>
  <c r="J126" i="1"/>
  <c r="E126" i="1"/>
  <c r="J125" i="1"/>
  <c r="E125" i="1"/>
  <c r="J124" i="1"/>
  <c r="E124" i="1"/>
  <c r="J123" i="1"/>
  <c r="E123" i="1"/>
  <c r="J122" i="1"/>
  <c r="E122" i="1"/>
  <c r="J121" i="1"/>
  <c r="E121" i="1"/>
  <c r="J120" i="1"/>
  <c r="E120" i="1"/>
  <c r="J119" i="1"/>
  <c r="E119" i="1"/>
  <c r="J118" i="1"/>
  <c r="E118" i="1"/>
  <c r="J117" i="1"/>
  <c r="E117" i="1"/>
  <c r="J116" i="1"/>
  <c r="E116" i="1"/>
  <c r="J115" i="1"/>
  <c r="E115" i="1"/>
  <c r="J114" i="1"/>
  <c r="E114" i="1"/>
  <c r="J113" i="1"/>
  <c r="E113" i="1"/>
  <c r="J112" i="1"/>
  <c r="E112" i="1"/>
  <c r="J111" i="1"/>
  <c r="E111" i="1"/>
  <c r="J110" i="1"/>
  <c r="E110" i="1"/>
  <c r="J109" i="1"/>
  <c r="E109" i="1"/>
  <c r="J108" i="1"/>
  <c r="E108" i="1"/>
  <c r="J107" i="1"/>
  <c r="E107" i="1"/>
  <c r="J106" i="1"/>
  <c r="E106" i="1"/>
  <c r="J105" i="1"/>
  <c r="E105" i="1"/>
  <c r="J104" i="1"/>
  <c r="E104" i="1"/>
  <c r="J103" i="1"/>
  <c r="E103" i="1"/>
  <c r="D103" i="1"/>
  <c r="J102" i="1"/>
  <c r="E102" i="1"/>
  <c r="J101" i="1"/>
  <c r="E101" i="1"/>
  <c r="D101" i="1"/>
  <c r="J100" i="1"/>
  <c r="E100" i="1"/>
  <c r="D100" i="1"/>
  <c r="J99" i="1"/>
  <c r="E99" i="1"/>
  <c r="D99" i="1"/>
  <c r="J98" i="1"/>
  <c r="E98" i="1"/>
  <c r="D98" i="1"/>
  <c r="J97" i="1"/>
  <c r="E97" i="1"/>
  <c r="D97" i="1"/>
  <c r="J96" i="1"/>
  <c r="E96" i="1"/>
  <c r="D96" i="1"/>
  <c r="J95" i="1"/>
  <c r="E95" i="1"/>
  <c r="D95" i="1"/>
  <c r="J94" i="1"/>
  <c r="E94" i="1"/>
  <c r="D94" i="1"/>
  <c r="J93" i="1"/>
  <c r="E93" i="1"/>
  <c r="J92" i="1"/>
  <c r="E92" i="1"/>
  <c r="J91" i="1"/>
  <c r="E91" i="1"/>
  <c r="J90" i="1"/>
  <c r="E90" i="1"/>
  <c r="J89" i="1"/>
  <c r="E89" i="1"/>
  <c r="J88" i="1"/>
  <c r="E88" i="1"/>
  <c r="J87" i="1"/>
  <c r="E87" i="1"/>
  <c r="J86" i="1"/>
  <c r="E86" i="1"/>
  <c r="J85" i="1"/>
  <c r="E85" i="1"/>
  <c r="J84" i="1"/>
  <c r="E84" i="1"/>
  <c r="J83" i="1"/>
  <c r="E83" i="1"/>
  <c r="J82" i="1"/>
  <c r="E82" i="1"/>
  <c r="J81" i="1"/>
  <c r="E81" i="1"/>
  <c r="J80" i="1"/>
  <c r="E80" i="1"/>
  <c r="J79" i="1"/>
  <c r="E79" i="1"/>
  <c r="D79" i="1"/>
  <c r="J78" i="1"/>
  <c r="E78" i="1"/>
  <c r="D78" i="1"/>
  <c r="J77" i="1"/>
  <c r="E77" i="1"/>
  <c r="D77" i="1"/>
  <c r="J76" i="1"/>
  <c r="E76" i="1"/>
  <c r="J75" i="1"/>
  <c r="E75" i="1"/>
  <c r="D75" i="1"/>
  <c r="J74" i="1"/>
  <c r="E74" i="1"/>
  <c r="D74" i="1"/>
  <c r="J73" i="1"/>
  <c r="E73" i="1"/>
  <c r="D73" i="1"/>
  <c r="J72" i="1"/>
  <c r="E72" i="1"/>
  <c r="D72" i="1"/>
  <c r="J71" i="1"/>
  <c r="E71" i="1"/>
  <c r="D71" i="1"/>
  <c r="J70" i="1"/>
  <c r="E70" i="1"/>
  <c r="D70" i="1"/>
  <c r="J69" i="1"/>
  <c r="E69" i="1"/>
  <c r="D69" i="1"/>
  <c r="J68" i="1"/>
  <c r="E68" i="1"/>
  <c r="D68" i="1"/>
  <c r="J67" i="1"/>
  <c r="E67" i="1"/>
  <c r="J66" i="1"/>
  <c r="E66" i="1"/>
  <c r="J65" i="1"/>
  <c r="E65" i="1"/>
  <c r="J64" i="1"/>
  <c r="E64" i="1"/>
  <c r="J63" i="1"/>
  <c r="E63" i="1"/>
  <c r="J62" i="1"/>
  <c r="E62" i="1"/>
  <c r="D62" i="1"/>
  <c r="J61" i="1"/>
  <c r="E61" i="1"/>
  <c r="D61" i="1"/>
  <c r="J60" i="1"/>
  <c r="E60" i="1"/>
  <c r="D60" i="1"/>
  <c r="J59" i="1"/>
  <c r="E59" i="1"/>
  <c r="D59" i="1"/>
  <c r="J58" i="1"/>
  <c r="G58" i="1"/>
  <c r="E58" i="1"/>
  <c r="J57" i="1"/>
  <c r="G57" i="1"/>
  <c r="E57" i="1"/>
  <c r="J56" i="1"/>
  <c r="G56" i="1"/>
  <c r="E56" i="1"/>
  <c r="J55" i="1"/>
  <c r="G55" i="1"/>
  <c r="E55" i="1"/>
  <c r="J54" i="1"/>
  <c r="G54" i="1"/>
  <c r="E54" i="1"/>
  <c r="J53" i="1"/>
  <c r="G53" i="1"/>
  <c r="E53" i="1"/>
  <c r="J52" i="1"/>
  <c r="G52" i="1"/>
  <c r="E52" i="1"/>
  <c r="J51" i="1"/>
  <c r="G51" i="1"/>
  <c r="E51" i="1"/>
  <c r="J50" i="1"/>
  <c r="E50" i="1"/>
  <c r="J49" i="1"/>
  <c r="E49" i="1"/>
  <c r="J48" i="1"/>
  <c r="E48" i="1"/>
  <c r="J47" i="1"/>
  <c r="E47" i="1"/>
  <c r="J46" i="1"/>
  <c r="E46" i="1"/>
  <c r="J45" i="1"/>
  <c r="E45" i="1"/>
  <c r="J44" i="1"/>
  <c r="E44" i="1"/>
  <c r="J43" i="1"/>
  <c r="E43" i="1"/>
  <c r="J42" i="1"/>
  <c r="E42" i="1"/>
  <c r="J41" i="1"/>
  <c r="E41" i="1"/>
  <c r="J40" i="1"/>
  <c r="E40" i="1"/>
  <c r="J39" i="1"/>
  <c r="E39" i="1"/>
  <c r="J38" i="1"/>
  <c r="E38" i="1"/>
  <c r="J37" i="1"/>
  <c r="E37" i="1"/>
  <c r="J36" i="1"/>
  <c r="E36" i="1"/>
  <c r="J35" i="1"/>
  <c r="E35" i="1"/>
  <c r="J34" i="1"/>
  <c r="E34" i="1"/>
  <c r="D34" i="1"/>
  <c r="J33" i="1"/>
  <c r="E33" i="1"/>
  <c r="J32" i="1"/>
  <c r="E32" i="1"/>
  <c r="D32" i="1"/>
  <c r="J31" i="1"/>
  <c r="E31" i="1"/>
  <c r="D31" i="1"/>
  <c r="J30" i="1"/>
  <c r="E30" i="1"/>
  <c r="D30" i="1"/>
  <c r="J29" i="1"/>
  <c r="E29" i="1"/>
  <c r="D29" i="1"/>
  <c r="J28" i="1"/>
  <c r="E28" i="1"/>
  <c r="D28" i="1"/>
  <c r="J27" i="1"/>
  <c r="E27" i="1"/>
  <c r="D27" i="1"/>
  <c r="J26" i="1"/>
  <c r="E26" i="1"/>
  <c r="D26" i="1"/>
  <c r="J25" i="1"/>
  <c r="E25" i="1"/>
  <c r="D25" i="1"/>
  <c r="J24" i="1"/>
  <c r="E24" i="1"/>
  <c r="D24" i="1"/>
  <c r="J23" i="1"/>
  <c r="E23" i="1"/>
  <c r="D23" i="1"/>
  <c r="J22" i="1"/>
  <c r="E22" i="1"/>
  <c r="D22" i="1"/>
  <c r="J21" i="1"/>
  <c r="E21" i="1"/>
  <c r="D21" i="1"/>
  <c r="J20" i="1"/>
  <c r="E20" i="1"/>
  <c r="D20" i="1"/>
  <c r="J19" i="1"/>
  <c r="E19" i="1"/>
  <c r="D19" i="1"/>
  <c r="J18" i="1"/>
  <c r="E18" i="1"/>
  <c r="D18" i="1"/>
  <c r="J17" i="1"/>
  <c r="E17" i="1"/>
  <c r="D17" i="1"/>
  <c r="J16" i="1"/>
  <c r="E16" i="1"/>
  <c r="D16" i="1"/>
  <c r="J15" i="1"/>
  <c r="E15" i="1"/>
  <c r="D15" i="1"/>
  <c r="J14" i="1"/>
  <c r="E14" i="1"/>
  <c r="D14" i="1"/>
  <c r="J13" i="1"/>
  <c r="E13" i="1"/>
  <c r="D13" i="1"/>
  <c r="J12" i="1"/>
  <c r="E12" i="1"/>
  <c r="J11" i="1"/>
  <c r="E11" i="1"/>
  <c r="J10" i="1"/>
  <c r="E10" i="1"/>
  <c r="D10" i="1"/>
  <c r="J9" i="1"/>
  <c r="E9" i="1"/>
  <c r="D9" i="1"/>
  <c r="J8" i="1"/>
  <c r="E8" i="1"/>
  <c r="D8" i="1"/>
  <c r="J7" i="1"/>
  <c r="E7" i="1"/>
  <c r="D7" i="1"/>
  <c r="J6" i="1"/>
  <c r="E6" i="1"/>
  <c r="D6" i="1"/>
  <c r="J5" i="1"/>
  <c r="E5" i="1"/>
  <c r="D5" i="1"/>
  <c r="J4" i="1"/>
  <c r="E4" i="1"/>
  <c r="D4" i="1"/>
  <c r="F95" i="10"/>
  <c r="F5" i="10"/>
  <c r="F63" i="10"/>
  <c r="F212" i="10"/>
  <c r="F208" i="10"/>
  <c r="F51" i="10"/>
  <c r="F117" i="10"/>
  <c r="F36" i="10"/>
  <c r="F85" i="10"/>
  <c r="F78" i="10"/>
  <c r="F121" i="10"/>
  <c r="F35" i="10"/>
  <c r="F44" i="10"/>
  <c r="F115" i="10"/>
  <c r="F145" i="10"/>
  <c r="F30" i="10"/>
  <c r="F107" i="10"/>
  <c r="F14" i="10"/>
  <c r="F43" i="10"/>
  <c r="F17" i="10"/>
  <c r="F57" i="10"/>
  <c r="F23" i="10"/>
  <c r="F93" i="10"/>
  <c r="F188" i="10"/>
  <c r="F99" i="10"/>
  <c r="F40" i="10"/>
  <c r="F186" i="10"/>
  <c r="F97" i="10"/>
  <c r="F33" i="10"/>
  <c r="F8" i="10"/>
  <c r="F89" i="10"/>
  <c r="F59" i="10"/>
  <c r="F68" i="10"/>
  <c r="F83" i="10"/>
  <c r="F61" i="10"/>
  <c r="F37" i="10"/>
  <c r="F38" i="10"/>
  <c r="F42" i="10"/>
  <c r="F29" i="10"/>
  <c r="F91" i="10"/>
  <c r="F47" i="10"/>
  <c r="F189" i="10"/>
  <c r="F50" i="10"/>
  <c r="F76" i="10"/>
  <c r="F210" i="10"/>
  <c r="F48" i="10"/>
  <c r="F214" i="10"/>
  <c r="F24" i="10"/>
  <c r="F65" i="10"/>
  <c r="F87" i="10"/>
  <c r="F26" i="10"/>
  <c r="F119" i="10"/>
  <c r="F143" i="10"/>
  <c r="F79" i="10"/>
  <c r="F20" i="10"/>
  <c r="F11" i="10"/>
  <c r="F45" i="10"/>
  <c r="F101" i="10"/>
  <c r="G83" i="10" l="1"/>
  <c r="D28" i="8" s="1"/>
  <c r="G87" i="10"/>
  <c r="D30" i="8" s="1"/>
  <c r="G48" i="10"/>
  <c r="D12" i="8" s="1"/>
  <c r="G143" i="10"/>
  <c r="D71" i="8" s="1"/>
  <c r="G145" i="10"/>
  <c r="D72" i="8" s="1"/>
  <c r="G208" i="10"/>
  <c r="D104" i="8" s="1"/>
  <c r="G212" i="10"/>
  <c r="D106" i="8" s="1"/>
  <c r="G63" i="10"/>
  <c r="D19" i="8" s="1"/>
  <c r="G214" i="10"/>
  <c r="D107" i="8" s="1"/>
  <c r="G40" i="10"/>
  <c r="D10" i="8" s="1"/>
  <c r="G121" i="10"/>
  <c r="D47" i="8" s="1"/>
  <c r="G115" i="10"/>
  <c r="D44" i="8" s="1"/>
  <c r="G33" i="10"/>
  <c r="G210" i="10"/>
  <c r="D105" i="8" s="1"/>
  <c r="G65" i="10"/>
  <c r="D20" i="8" s="1"/>
  <c r="G119" i="10"/>
  <c r="D46" i="8" s="1"/>
  <c r="G91" i="10"/>
  <c r="D32" i="8" s="1"/>
  <c r="G51" i="10"/>
  <c r="D13" i="8" s="1"/>
  <c r="G93" i="10"/>
  <c r="D33" i="8" s="1"/>
  <c r="G186" i="10"/>
  <c r="D91" i="8" s="1"/>
  <c r="G107" i="10"/>
  <c r="D40" i="8" s="1"/>
  <c r="G189" i="10"/>
  <c r="D92" i="8" s="1"/>
  <c r="G57" i="10"/>
  <c r="D16" i="8" s="1"/>
  <c r="G26" i="10"/>
  <c r="D7" i="8" s="1"/>
  <c r="G76" i="10"/>
  <c r="D25" i="8" s="1"/>
  <c r="G89" i="10"/>
  <c r="D31" i="8" s="1"/>
  <c r="G97" i="10"/>
  <c r="D35" i="8" s="1"/>
  <c r="G59" i="10"/>
  <c r="D17" i="8" s="1"/>
  <c r="G117" i="10"/>
  <c r="D45" i="8" s="1"/>
  <c r="G85" i="10"/>
  <c r="D29" i="8" s="1"/>
  <c r="G99" i="10"/>
  <c r="D36" i="8" s="1"/>
  <c r="G101" i="10"/>
  <c r="D37" i="8" s="1"/>
  <c r="G95" i="10"/>
  <c r="D34" i="8" s="1"/>
  <c r="G24" i="10"/>
  <c r="D6" i="8" s="1"/>
  <c r="G61" i="10"/>
  <c r="D18" i="8" s="1"/>
  <c r="G20" i="10"/>
  <c r="D5" i="8" s="1"/>
  <c r="E61" i="16"/>
  <c r="M575" i="16"/>
  <c r="H62" i="16"/>
  <c r="H65" i="16" s="1"/>
  <c r="F62" i="16"/>
  <c r="J587" i="16"/>
  <c r="F587" i="16"/>
  <c r="H587" i="16"/>
  <c r="K590" i="16"/>
  <c r="K589" i="16"/>
  <c r="J588" i="16"/>
  <c r="J592" i="16" s="1"/>
  <c r="J585" i="16" s="1"/>
  <c r="I71" i="46" s="1"/>
  <c r="H588" i="16"/>
  <c r="F588" i="16"/>
  <c r="K586" i="16"/>
  <c r="M574" i="16"/>
  <c r="M579" i="16" s="1"/>
  <c r="F575" i="16"/>
  <c r="K575" i="16" s="1"/>
  <c r="D576" i="16"/>
  <c r="F576" i="16" s="1"/>
  <c r="K576" i="16" s="1"/>
  <c r="F574" i="16"/>
  <c r="K574" i="16" s="1"/>
  <c r="K565" i="16"/>
  <c r="H161" i="16"/>
  <c r="H163" i="16" s="1"/>
  <c r="F161" i="16"/>
  <c r="K160" i="16"/>
  <c r="E49" i="16"/>
  <c r="D139" i="16"/>
  <c r="E138" i="16"/>
  <c r="G14" i="10"/>
  <c r="D4" i="8" s="1"/>
  <c r="A75" i="49"/>
  <c r="A63" i="49"/>
  <c r="A51" i="49"/>
  <c r="A39" i="49"/>
  <c r="A27" i="49"/>
  <c r="A15" i="49"/>
  <c r="J521" i="16"/>
  <c r="H521" i="16"/>
  <c r="F521" i="16"/>
  <c r="J520" i="16"/>
  <c r="H520" i="16"/>
  <c r="L84" i="8"/>
  <c r="D553" i="16"/>
  <c r="D554" i="16"/>
  <c r="J556" i="16"/>
  <c r="H556" i="16"/>
  <c r="F556" i="16"/>
  <c r="F557" i="16"/>
  <c r="J557" i="16"/>
  <c r="H557" i="16"/>
  <c r="J555" i="16"/>
  <c r="F555" i="16"/>
  <c r="H555" i="16"/>
  <c r="H546" i="16"/>
  <c r="J547" i="16"/>
  <c r="H547" i="16"/>
  <c r="F547" i="16"/>
  <c r="F546" i="16"/>
  <c r="J546" i="16"/>
  <c r="H541" i="16"/>
  <c r="H543" i="16" s="1"/>
  <c r="F541" i="16"/>
  <c r="H540" i="16"/>
  <c r="F540" i="16"/>
  <c r="H534" i="16"/>
  <c r="F534" i="16"/>
  <c r="F390" i="16"/>
  <c r="J396" i="16"/>
  <c r="H396" i="16"/>
  <c r="F396" i="16"/>
  <c r="J395" i="16"/>
  <c r="H395" i="16"/>
  <c r="F395" i="16"/>
  <c r="H394" i="16"/>
  <c r="J394" i="16"/>
  <c r="F394" i="16"/>
  <c r="J393" i="16"/>
  <c r="H393" i="16"/>
  <c r="F393" i="16"/>
  <c r="H390" i="16"/>
  <c r="J390" i="16"/>
  <c r="H243" i="16"/>
  <c r="F243" i="16"/>
  <c r="H242" i="16"/>
  <c r="F242" i="16"/>
  <c r="J172" i="16"/>
  <c r="H172" i="16"/>
  <c r="F172" i="16"/>
  <c r="J171" i="16"/>
  <c r="F171" i="16"/>
  <c r="H171" i="16"/>
  <c r="H89" i="16"/>
  <c r="H90" i="16"/>
  <c r="K90" i="16" s="1"/>
  <c r="E91" i="16"/>
  <c r="F91" i="16" s="1"/>
  <c r="K91" i="16" s="1"/>
  <c r="F88" i="16"/>
  <c r="D69" i="16"/>
  <c r="E68" i="16"/>
  <c r="F50" i="16"/>
  <c r="H50" i="16"/>
  <c r="H53" i="16" s="1"/>
  <c r="G79" i="10"/>
  <c r="D26" i="8" s="1"/>
  <c r="G1135" i="1"/>
  <c r="E1135" i="1"/>
  <c r="E1123" i="1"/>
  <c r="G1123" i="1"/>
  <c r="G1117" i="1"/>
  <c r="E1117" i="1"/>
  <c r="G1116" i="1"/>
  <c r="E1116" i="1"/>
  <c r="G1108" i="1"/>
  <c r="E1108" i="1"/>
  <c r="G1107" i="1"/>
  <c r="E1107" i="1"/>
  <c r="G1106" i="1"/>
  <c r="E1106" i="1"/>
  <c r="E1105" i="1"/>
  <c r="G1105" i="1"/>
  <c r="G1104" i="1"/>
  <c r="E1104" i="1"/>
  <c r="G1093" i="1"/>
  <c r="E1093" i="1"/>
  <c r="G1085" i="1"/>
  <c r="E1085" i="1"/>
  <c r="G1037" i="1"/>
  <c r="E1037" i="1"/>
  <c r="E1029" i="1"/>
  <c r="G1029" i="1"/>
  <c r="G1013" i="1"/>
  <c r="E1013" i="1"/>
  <c r="E1012" i="1"/>
  <c r="G1012" i="1"/>
  <c r="G991" i="1"/>
  <c r="E991" i="1"/>
  <c r="E990" i="1"/>
  <c r="G990" i="1"/>
  <c r="E989" i="1"/>
  <c r="G989" i="1"/>
  <c r="G988" i="1"/>
  <c r="E988" i="1"/>
  <c r="E986" i="1"/>
  <c r="G986" i="1"/>
  <c r="E985" i="1"/>
  <c r="G985" i="1"/>
  <c r="G984" i="1"/>
  <c r="E984" i="1"/>
  <c r="G976" i="1"/>
  <c r="E976" i="1"/>
  <c r="E877" i="1"/>
  <c r="G877" i="1"/>
  <c r="G873" i="1"/>
  <c r="E873" i="1"/>
  <c r="E872" i="1"/>
  <c r="G872" i="1"/>
  <c r="G870" i="1"/>
  <c r="E870" i="1"/>
  <c r="G868" i="1"/>
  <c r="E868" i="1"/>
  <c r="E867" i="1"/>
  <c r="G867" i="1"/>
  <c r="G866" i="1"/>
  <c r="E866" i="1"/>
  <c r="E865" i="1"/>
  <c r="G865" i="1"/>
  <c r="G864" i="1"/>
  <c r="E864" i="1"/>
  <c r="G863" i="1"/>
  <c r="E863" i="1"/>
  <c r="E861" i="1"/>
  <c r="G861" i="1"/>
  <c r="G857" i="1"/>
  <c r="E857" i="1"/>
  <c r="G854" i="1"/>
  <c r="E854" i="1"/>
  <c r="G853" i="1"/>
  <c r="E853" i="1"/>
  <c r="G851" i="1"/>
  <c r="E851" i="1"/>
  <c r="E849" i="1"/>
  <c r="G849" i="1"/>
  <c r="G848" i="1"/>
  <c r="E848" i="1"/>
  <c r="E847" i="1"/>
  <c r="G847" i="1"/>
  <c r="E846" i="1"/>
  <c r="G846" i="1"/>
  <c r="G845" i="1"/>
  <c r="E845" i="1"/>
  <c r="E844" i="1"/>
  <c r="G844" i="1"/>
  <c r="E842" i="1"/>
  <c r="G842" i="1"/>
  <c r="G831" i="1"/>
  <c r="E831" i="1"/>
  <c r="G829" i="1"/>
  <c r="E829" i="1"/>
  <c r="G828" i="1"/>
  <c r="E828" i="1"/>
  <c r="E823" i="1"/>
  <c r="G823" i="1"/>
  <c r="G822" i="1"/>
  <c r="E822" i="1"/>
  <c r="G820" i="1"/>
  <c r="E820" i="1"/>
  <c r="G819" i="1"/>
  <c r="E819" i="1"/>
  <c r="G818" i="1"/>
  <c r="E818" i="1"/>
  <c r="E811" i="1"/>
  <c r="G811" i="1"/>
  <c r="E809" i="1"/>
  <c r="G809" i="1"/>
  <c r="E692" i="1"/>
  <c r="G692" i="1"/>
  <c r="G690" i="1"/>
  <c r="E690" i="1"/>
  <c r="E688" i="1"/>
  <c r="G688" i="1"/>
  <c r="E686" i="1"/>
  <c r="G686" i="1"/>
  <c r="G682" i="1"/>
  <c r="E682" i="1"/>
  <c r="G678" i="1"/>
  <c r="E678" i="1"/>
  <c r="E670" i="1"/>
  <c r="G670" i="1"/>
  <c r="G45" i="10"/>
  <c r="D11" i="8" s="1"/>
  <c r="G38" i="10"/>
  <c r="D9" i="8" s="1"/>
  <c r="F61" i="16" l="1"/>
  <c r="K61" i="16" s="1"/>
  <c r="E63" i="16"/>
  <c r="F63" i="16" s="1"/>
  <c r="K63" i="16" s="1"/>
  <c r="K62" i="16"/>
  <c r="K588" i="16"/>
  <c r="H60" i="16"/>
  <c r="G9" i="46" s="1"/>
  <c r="E64" i="16"/>
  <c r="F64" i="16" s="1"/>
  <c r="D580" i="16"/>
  <c r="M578" i="16"/>
  <c r="D579" i="16" s="1"/>
  <c r="H592" i="16"/>
  <c r="K587" i="16"/>
  <c r="J553" i="16"/>
  <c r="F553" i="16"/>
  <c r="H553" i="16"/>
  <c r="K161" i="16"/>
  <c r="H159" i="16"/>
  <c r="G21" i="46" s="1"/>
  <c r="E162" i="16"/>
  <c r="F162" i="16" s="1"/>
  <c r="J523" i="16"/>
  <c r="J519" i="16" s="1"/>
  <c r="I64" i="46" s="1"/>
  <c r="J549" i="16"/>
  <c r="J545" i="16" s="1"/>
  <c r="I68" i="46" s="1"/>
  <c r="E51" i="16"/>
  <c r="F51" i="16" s="1"/>
  <c r="K51" i="16" s="1"/>
  <c r="F49" i="16"/>
  <c r="K49" i="16" s="1"/>
  <c r="F139" i="16"/>
  <c r="H139" i="16"/>
  <c r="H142" i="16" s="1"/>
  <c r="F138" i="16"/>
  <c r="E140" i="16"/>
  <c r="F140" i="16" s="1"/>
  <c r="K140" i="16" s="1"/>
  <c r="J554" i="16"/>
  <c r="H554" i="16"/>
  <c r="F554" i="16"/>
  <c r="E397" i="16"/>
  <c r="F397" i="16" s="1"/>
  <c r="K397" i="16" s="1"/>
  <c r="K521" i="16"/>
  <c r="K520" i="16"/>
  <c r="H523" i="16"/>
  <c r="K556" i="16"/>
  <c r="H549" i="16"/>
  <c r="H245" i="16"/>
  <c r="K555" i="16"/>
  <c r="K557" i="16"/>
  <c r="K547" i="16"/>
  <c r="K546" i="16"/>
  <c r="K540" i="16"/>
  <c r="H539" i="16"/>
  <c r="G67" i="46" s="1"/>
  <c r="E542" i="16"/>
  <c r="F542" i="16" s="1"/>
  <c r="K541" i="16"/>
  <c r="K534" i="16"/>
  <c r="K393" i="16"/>
  <c r="K396" i="16"/>
  <c r="K394" i="16"/>
  <c r="K395" i="16"/>
  <c r="K390" i="16"/>
  <c r="K243" i="16"/>
  <c r="F249" i="16"/>
  <c r="H249" i="16"/>
  <c r="H251" i="16" s="1"/>
  <c r="J249" i="16"/>
  <c r="J251" i="16" s="1"/>
  <c r="J247" i="16" s="1"/>
  <c r="I34" i="46" s="1"/>
  <c r="K242" i="16"/>
  <c r="K172" i="16"/>
  <c r="K171" i="16"/>
  <c r="H93" i="16"/>
  <c r="K89" i="16"/>
  <c r="K88" i="16"/>
  <c r="H69" i="16"/>
  <c r="H72" i="16" s="1"/>
  <c r="F69" i="16"/>
  <c r="F68" i="16"/>
  <c r="E70" i="16"/>
  <c r="F70" i="16" s="1"/>
  <c r="K70" i="16" s="1"/>
  <c r="H48" i="16"/>
  <c r="G8" i="46" s="1"/>
  <c r="E52" i="16"/>
  <c r="F52" i="16" s="1"/>
  <c r="K50" i="16"/>
  <c r="K64" i="16" l="1"/>
  <c r="F65" i="16"/>
  <c r="F580" i="16"/>
  <c r="H580" i="16"/>
  <c r="J580" i="16"/>
  <c r="F579" i="16"/>
  <c r="H579" i="16"/>
  <c r="J579" i="16"/>
  <c r="E591" i="16"/>
  <c r="F591" i="16" s="1"/>
  <c r="H585" i="16"/>
  <c r="G71" i="46" s="1"/>
  <c r="J559" i="16"/>
  <c r="J551" i="16" s="1"/>
  <c r="I69" i="46" s="1"/>
  <c r="K553" i="16"/>
  <c r="H559" i="16"/>
  <c r="K162" i="16"/>
  <c r="F163" i="16"/>
  <c r="K554" i="16"/>
  <c r="E141" i="16"/>
  <c r="F141" i="16" s="1"/>
  <c r="H137" i="16"/>
  <c r="G18" i="46" s="1"/>
  <c r="K138" i="16"/>
  <c r="K139" i="16"/>
  <c r="E522" i="16"/>
  <c r="F522" i="16" s="1"/>
  <c r="H519" i="16"/>
  <c r="G64" i="46" s="1"/>
  <c r="H241" i="16"/>
  <c r="G33" i="46" s="1"/>
  <c r="E244" i="16"/>
  <c r="F244" i="16" s="1"/>
  <c r="E548" i="16"/>
  <c r="F548" i="16" s="1"/>
  <c r="H545" i="16"/>
  <c r="G68" i="46" s="1"/>
  <c r="K542" i="16"/>
  <c r="F543" i="16"/>
  <c r="K249" i="16"/>
  <c r="E250" i="16"/>
  <c r="F250" i="16" s="1"/>
  <c r="H247" i="16"/>
  <c r="G34" i="46" s="1"/>
  <c r="K69" i="16"/>
  <c r="E92" i="16"/>
  <c r="F92" i="16" s="1"/>
  <c r="H87" i="16"/>
  <c r="G12" i="46" s="1"/>
  <c r="H67" i="16"/>
  <c r="G10" i="46" s="1"/>
  <c r="E71" i="16"/>
  <c r="F71" i="16" s="1"/>
  <c r="K68" i="16"/>
  <c r="K52" i="16"/>
  <c r="F53" i="16"/>
  <c r="K65" i="16" l="1"/>
  <c r="F60" i="16"/>
  <c r="K580" i="16"/>
  <c r="J582" i="16"/>
  <c r="J564" i="16" s="1"/>
  <c r="I70" i="46" s="1"/>
  <c r="K579" i="16"/>
  <c r="H582" i="16"/>
  <c r="F592" i="16"/>
  <c r="K591" i="16"/>
  <c r="H551" i="16"/>
  <c r="G69" i="46" s="1"/>
  <c r="E558" i="16"/>
  <c r="F558" i="16" s="1"/>
  <c r="K141" i="16"/>
  <c r="F142" i="16"/>
  <c r="K163" i="16"/>
  <c r="F159" i="16"/>
  <c r="F523" i="16"/>
  <c r="K522" i="16"/>
  <c r="K244" i="16"/>
  <c r="F245" i="16"/>
  <c r="F549" i="16"/>
  <c r="K548" i="16"/>
  <c r="K543" i="16"/>
  <c r="F539" i="16"/>
  <c r="E67" i="46" s="1"/>
  <c r="K67" i="46" s="1"/>
  <c r="K250" i="16"/>
  <c r="F251" i="16"/>
  <c r="F93" i="16"/>
  <c r="K92" i="16"/>
  <c r="K71" i="16"/>
  <c r="F72" i="16"/>
  <c r="F48" i="16"/>
  <c r="E8" i="46" s="1"/>
  <c r="K8" i="46" s="1"/>
  <c r="K53" i="16"/>
  <c r="E9" i="46" l="1"/>
  <c r="K9" i="46" s="1"/>
  <c r="K60" i="16"/>
  <c r="E581" i="16"/>
  <c r="F581" i="16" s="1"/>
  <c r="H564" i="16"/>
  <c r="G70" i="46" s="1"/>
  <c r="F585" i="16"/>
  <c r="E71" i="46" s="1"/>
  <c r="K71" i="46" s="1"/>
  <c r="K592" i="16"/>
  <c r="F559" i="16"/>
  <c r="K558" i="16"/>
  <c r="K159" i="16"/>
  <c r="E21" i="46"/>
  <c r="F137" i="16"/>
  <c r="K142" i="16"/>
  <c r="F519" i="16"/>
  <c r="E64" i="46" s="1"/>
  <c r="K64" i="46" s="1"/>
  <c r="K523" i="16"/>
  <c r="F241" i="16"/>
  <c r="E33" i="46" s="1"/>
  <c r="K33" i="46" s="1"/>
  <c r="K245" i="16"/>
  <c r="K549" i="16"/>
  <c r="F545" i="16"/>
  <c r="K539" i="16"/>
  <c r="K48" i="16"/>
  <c r="K251" i="16"/>
  <c r="F247" i="16"/>
  <c r="E34" i="46" s="1"/>
  <c r="K34" i="46" s="1"/>
  <c r="F87" i="16"/>
  <c r="E12" i="46" s="1"/>
  <c r="K12" i="46" s="1"/>
  <c r="K93" i="16"/>
  <c r="F67" i="16"/>
  <c r="E10" i="46" s="1"/>
  <c r="K10" i="46" s="1"/>
  <c r="K72" i="16"/>
  <c r="F582" i="16" l="1"/>
  <c r="K581" i="16"/>
  <c r="F551" i="16"/>
  <c r="K559" i="16"/>
  <c r="K21" i="46"/>
  <c r="K137" i="16"/>
  <c r="E18" i="46"/>
  <c r="K545" i="16"/>
  <c r="E68" i="46"/>
  <c r="K68" i="46" s="1"/>
  <c r="K241" i="16"/>
  <c r="K67" i="16"/>
  <c r="F564" i="16" l="1"/>
  <c r="E70" i="46" s="1"/>
  <c r="K70" i="46" s="1"/>
  <c r="K582" i="16"/>
  <c r="E69" i="46"/>
  <c r="K69" i="46" s="1"/>
  <c r="K551" i="16"/>
  <c r="K18" i="46"/>
  <c r="D146" i="16" l="1"/>
  <c r="F146" i="16" s="1"/>
  <c r="D147" i="16"/>
  <c r="F147" i="16" s="1"/>
  <c r="J148" i="16"/>
  <c r="H148" i="16"/>
  <c r="G147" i="16"/>
  <c r="G146" i="16"/>
  <c r="J145" i="16"/>
  <c r="H145" i="16"/>
  <c r="F53" i="10"/>
  <c r="G53" i="10" l="1"/>
  <c r="D14" i="8" s="1"/>
  <c r="H146" i="16"/>
  <c r="J146" i="16"/>
  <c r="H147" i="16"/>
  <c r="J147" i="16"/>
  <c r="K146" i="16" l="1"/>
  <c r="H149" i="16"/>
  <c r="H144" i="16" s="1"/>
  <c r="G19" i="46" s="1"/>
  <c r="J149" i="16"/>
  <c r="J144" i="16" s="1"/>
  <c r="I19" i="46" s="1"/>
  <c r="K147" i="16"/>
  <c r="E148" i="16" l="1"/>
  <c r="F148" i="16" s="1"/>
  <c r="K148" i="16" s="1"/>
  <c r="G318" i="16" l="1"/>
  <c r="D318" i="16"/>
  <c r="F318" i="16" s="1"/>
  <c r="G317" i="16"/>
  <c r="H317" i="16" s="1"/>
  <c r="D317" i="16"/>
  <c r="F317" i="16" s="1"/>
  <c r="J316" i="16"/>
  <c r="H316" i="16"/>
  <c r="F316" i="16"/>
  <c r="H315" i="16"/>
  <c r="F315" i="16"/>
  <c r="J314" i="16"/>
  <c r="H314" i="16"/>
  <c r="F314" i="16"/>
  <c r="K314" i="16" l="1"/>
  <c r="J317" i="16"/>
  <c r="K317" i="16" s="1"/>
  <c r="K316" i="16"/>
  <c r="J318" i="16"/>
  <c r="H318" i="16"/>
  <c r="H320" i="16" s="1"/>
  <c r="K318" i="16" l="1"/>
  <c r="E319" i="16"/>
  <c r="F319" i="16" s="1"/>
  <c r="K319" i="16" s="1"/>
  <c r="F320" i="16" l="1"/>
  <c r="K30" i="47" l="1"/>
  <c r="J22" i="48" s="1"/>
  <c r="F22" i="48" s="1"/>
  <c r="K33" i="47" l="1"/>
  <c r="J23" i="48" s="1"/>
  <c r="F23" i="48" s="1"/>
  <c r="F26" i="7" l="1"/>
  <c r="F174" i="16" l="1"/>
  <c r="F173" i="16"/>
  <c r="G174" i="16"/>
  <c r="G173" i="16"/>
  <c r="J166" i="16"/>
  <c r="H166" i="16"/>
  <c r="F113" i="10"/>
  <c r="G113" i="10" l="1"/>
  <c r="D43" i="8" s="1"/>
  <c r="H174" i="16"/>
  <c r="J174" i="16"/>
  <c r="J173" i="16"/>
  <c r="H173" i="16"/>
  <c r="D623" i="11"/>
  <c r="E166" i="16" l="1"/>
  <c r="F166" i="16" s="1"/>
  <c r="K166" i="16" s="1"/>
  <c r="E167" i="16"/>
  <c r="F167" i="16" s="1"/>
  <c r="K167" i="16" s="1"/>
  <c r="K174" i="16"/>
  <c r="J176" i="16"/>
  <c r="J165" i="16" s="1"/>
  <c r="I22" i="46" s="1"/>
  <c r="H176" i="16"/>
  <c r="E175" i="16" s="1"/>
  <c r="F175" i="16" s="1"/>
  <c r="K173" i="16"/>
  <c r="D338" i="16"/>
  <c r="D339" i="16"/>
  <c r="D358" i="16"/>
  <c r="D357" i="16"/>
  <c r="H165" i="16" l="1"/>
  <c r="G22" i="46" s="1"/>
  <c r="K175" i="16"/>
  <c r="F176" i="16"/>
  <c r="D622" i="11"/>
  <c r="E352" i="16" s="1"/>
  <c r="F352" i="16" s="1"/>
  <c r="D621" i="11"/>
  <c r="E333" i="16" s="1"/>
  <c r="G358" i="16"/>
  <c r="F358" i="16"/>
  <c r="J357" i="16"/>
  <c r="G357" i="16"/>
  <c r="H357" i="16" s="1"/>
  <c r="F357" i="16"/>
  <c r="D356" i="16"/>
  <c r="H356" i="16" s="1"/>
  <c r="D355" i="16"/>
  <c r="H355" i="16" s="1"/>
  <c r="D354" i="16"/>
  <c r="F354" i="16" s="1"/>
  <c r="D353" i="16"/>
  <c r="D352" i="16"/>
  <c r="J352" i="16" s="1"/>
  <c r="G339" i="16"/>
  <c r="F339" i="16"/>
  <c r="J338" i="16"/>
  <c r="G338" i="16"/>
  <c r="H338" i="16" s="1"/>
  <c r="F338" i="16"/>
  <c r="D337" i="16"/>
  <c r="D336" i="16"/>
  <c r="D335" i="16"/>
  <c r="D334" i="16"/>
  <c r="D333" i="16"/>
  <c r="J333" i="16" s="1"/>
  <c r="F335" i="16" l="1"/>
  <c r="J335" i="16"/>
  <c r="H335" i="16"/>
  <c r="F337" i="16"/>
  <c r="H337" i="16"/>
  <c r="J337" i="16"/>
  <c r="F336" i="16"/>
  <c r="H336" i="16"/>
  <c r="J336" i="16"/>
  <c r="F333" i="16"/>
  <c r="F355" i="16"/>
  <c r="H354" i="16"/>
  <c r="J354" i="16"/>
  <c r="H333" i="16"/>
  <c r="H352" i="16"/>
  <c r="K352" i="16" s="1"/>
  <c r="F356" i="16"/>
  <c r="K176" i="16"/>
  <c r="F165" i="16"/>
  <c r="E22" i="46" s="1"/>
  <c r="K22" i="46" s="1"/>
  <c r="J355" i="16"/>
  <c r="K357" i="16"/>
  <c r="H339" i="16"/>
  <c r="K338" i="16"/>
  <c r="J356" i="16"/>
  <c r="J358" i="16"/>
  <c r="J339" i="16"/>
  <c r="H358" i="16"/>
  <c r="E359" i="16" s="1"/>
  <c r="F359" i="16" s="1"/>
  <c r="K359" i="16" s="1"/>
  <c r="K336" i="16" l="1"/>
  <c r="K335" i="16"/>
  <c r="K337" i="16"/>
  <c r="K333" i="16"/>
  <c r="K355" i="16"/>
  <c r="K354" i="16"/>
  <c r="K356" i="16"/>
  <c r="E340" i="16"/>
  <c r="F340" i="16" s="1"/>
  <c r="K339" i="16"/>
  <c r="K358" i="16"/>
  <c r="K340" i="16" l="1"/>
  <c r="J496" i="16" l="1"/>
  <c r="F495" i="16"/>
  <c r="G495" i="16"/>
  <c r="C491" i="16"/>
  <c r="B491" i="16"/>
  <c r="A491" i="16"/>
  <c r="D620" i="11"/>
  <c r="E494" i="16" s="1"/>
  <c r="F494" i="16" s="1"/>
  <c r="J494" i="16"/>
  <c r="D619" i="11"/>
  <c r="E493" i="16" s="1"/>
  <c r="E618" i="11"/>
  <c r="D618" i="11" s="1"/>
  <c r="J493" i="16"/>
  <c r="D490" i="16"/>
  <c r="C489" i="16"/>
  <c r="B489" i="16"/>
  <c r="A489" i="16"/>
  <c r="C488" i="16"/>
  <c r="B488" i="16"/>
  <c r="H477" i="16"/>
  <c r="C487" i="16"/>
  <c r="B487" i="16"/>
  <c r="J492" i="16"/>
  <c r="J489" i="16"/>
  <c r="J477" i="16"/>
  <c r="F477" i="16"/>
  <c r="J482" i="16"/>
  <c r="F479" i="16"/>
  <c r="G479" i="16"/>
  <c r="H479" i="16" s="1"/>
  <c r="J476" i="16"/>
  <c r="D478" i="16" s="1"/>
  <c r="J481" i="16"/>
  <c r="G481" i="16"/>
  <c r="H481" i="16" s="1"/>
  <c r="F481" i="16"/>
  <c r="G480" i="16"/>
  <c r="H480" i="16" s="1"/>
  <c r="F480" i="16"/>
  <c r="J480" i="16"/>
  <c r="D472" i="16"/>
  <c r="F472" i="16" s="1"/>
  <c r="D471" i="16"/>
  <c r="F471" i="16" s="1"/>
  <c r="G472" i="16"/>
  <c r="G471" i="16"/>
  <c r="J467" i="16"/>
  <c r="D468" i="16" s="1"/>
  <c r="D461" i="16"/>
  <c r="H461" i="16" s="1"/>
  <c r="D453" i="16"/>
  <c r="F453" i="16" s="1"/>
  <c r="D455" i="16"/>
  <c r="F455" i="16" s="1"/>
  <c r="D454" i="16"/>
  <c r="J454" i="16" s="1"/>
  <c r="J456" i="16"/>
  <c r="G455" i="16"/>
  <c r="G454" i="16"/>
  <c r="D448" i="16"/>
  <c r="D447" i="16"/>
  <c r="F447" i="16" s="1"/>
  <c r="J449" i="16"/>
  <c r="G448" i="16"/>
  <c r="G447" i="16"/>
  <c r="D155" i="16"/>
  <c r="F155" i="16" s="1"/>
  <c r="D154" i="16"/>
  <c r="F154" i="16" s="1"/>
  <c r="D617" i="11"/>
  <c r="E152" i="16" s="1"/>
  <c r="F152" i="16" s="1"/>
  <c r="J156" i="16"/>
  <c r="H156" i="16"/>
  <c r="G155" i="16"/>
  <c r="G154" i="16"/>
  <c r="J153" i="16"/>
  <c r="H153" i="16"/>
  <c r="J152" i="16"/>
  <c r="H152" i="16"/>
  <c r="D431" i="16"/>
  <c r="D432" i="16"/>
  <c r="D441" i="16"/>
  <c r="D440" i="16"/>
  <c r="K494" i="16" l="1"/>
  <c r="D470" i="16"/>
  <c r="J495" i="16"/>
  <c r="H495" i="16"/>
  <c r="H492" i="16"/>
  <c r="E492" i="16"/>
  <c r="F492" i="16" s="1"/>
  <c r="K477" i="16"/>
  <c r="J490" i="16"/>
  <c r="E482" i="16"/>
  <c r="F482" i="16" s="1"/>
  <c r="F461" i="16"/>
  <c r="K481" i="16"/>
  <c r="J479" i="16"/>
  <c r="K480" i="16"/>
  <c r="J461" i="16"/>
  <c r="J472" i="16"/>
  <c r="H472" i="16"/>
  <c r="J471" i="16"/>
  <c r="H471" i="16"/>
  <c r="F468" i="16"/>
  <c r="J468" i="16"/>
  <c r="D469" i="16"/>
  <c r="H468" i="16"/>
  <c r="H462" i="16"/>
  <c r="F454" i="16"/>
  <c r="H454" i="16"/>
  <c r="H455" i="16"/>
  <c r="J455" i="16"/>
  <c r="J457" i="16" s="1"/>
  <c r="H448" i="16"/>
  <c r="J447" i="16"/>
  <c r="H447" i="16"/>
  <c r="F448" i="16"/>
  <c r="J448" i="16"/>
  <c r="H154" i="16"/>
  <c r="J154" i="16"/>
  <c r="K152" i="16"/>
  <c r="H155" i="16"/>
  <c r="J155" i="16"/>
  <c r="H470" i="16" l="1"/>
  <c r="F470" i="16"/>
  <c r="J470" i="16"/>
  <c r="K155" i="16"/>
  <c r="J157" i="16"/>
  <c r="J151" i="16" s="1"/>
  <c r="I20" i="46" s="1"/>
  <c r="H459" i="16"/>
  <c r="G57" i="46" s="1"/>
  <c r="G487" i="16"/>
  <c r="H487" i="16" s="1"/>
  <c r="J462" i="16"/>
  <c r="J459" i="16" s="1"/>
  <c r="I57" i="46" s="1"/>
  <c r="K495" i="16"/>
  <c r="F462" i="16"/>
  <c r="E487" i="16" s="1"/>
  <c r="F487" i="16" s="1"/>
  <c r="H157" i="16"/>
  <c r="K492" i="16"/>
  <c r="K482" i="16"/>
  <c r="K479" i="16"/>
  <c r="H478" i="16"/>
  <c r="J478" i="16"/>
  <c r="F478" i="16"/>
  <c r="K454" i="16"/>
  <c r="K154" i="16"/>
  <c r="K472" i="16"/>
  <c r="K471" i="16"/>
  <c r="F469" i="16"/>
  <c r="H469" i="16"/>
  <c r="J469" i="16"/>
  <c r="K468" i="16"/>
  <c r="K461" i="16"/>
  <c r="H457" i="16"/>
  <c r="E456" i="16" s="1"/>
  <c r="F456" i="16" s="1"/>
  <c r="J452" i="16"/>
  <c r="I56" i="46" s="1"/>
  <c r="K455" i="16"/>
  <c r="K447" i="16"/>
  <c r="K448" i="16"/>
  <c r="J450" i="16"/>
  <c r="J446" i="16" s="1"/>
  <c r="I55" i="46" s="1"/>
  <c r="H450" i="16"/>
  <c r="F459" i="16" l="1"/>
  <c r="E57" i="46" s="1"/>
  <c r="K57" i="46" s="1"/>
  <c r="K462" i="16"/>
  <c r="F473" i="16"/>
  <c r="E488" i="16" s="1"/>
  <c r="F488" i="16" s="1"/>
  <c r="F483" i="16"/>
  <c r="E491" i="16" s="1"/>
  <c r="F491" i="16" s="1"/>
  <c r="J473" i="16"/>
  <c r="J466" i="16" s="1"/>
  <c r="I58" i="46" s="1"/>
  <c r="J483" i="16"/>
  <c r="I491" i="16" s="1"/>
  <c r="J491" i="16" s="1"/>
  <c r="H483" i="16"/>
  <c r="G491" i="16" s="1"/>
  <c r="H491" i="16" s="1"/>
  <c r="I487" i="16"/>
  <c r="J487" i="16" s="1"/>
  <c r="K487" i="16" s="1"/>
  <c r="H473" i="16"/>
  <c r="G488" i="16" s="1"/>
  <c r="H488" i="16" s="1"/>
  <c r="H446" i="16"/>
  <c r="G55" i="46" s="1"/>
  <c r="G490" i="16"/>
  <c r="H490" i="16" s="1"/>
  <c r="H452" i="16"/>
  <c r="G56" i="46" s="1"/>
  <c r="K478" i="16"/>
  <c r="K469" i="16"/>
  <c r="K470" i="16"/>
  <c r="K456" i="16"/>
  <c r="F457" i="16"/>
  <c r="E449" i="16"/>
  <c r="F449" i="16" s="1"/>
  <c r="K449" i="16" s="1"/>
  <c r="E156" i="16"/>
  <c r="F156" i="16" s="1"/>
  <c r="H151" i="16"/>
  <c r="G20" i="46" s="1"/>
  <c r="A274" i="16"/>
  <c r="B36" i="46" s="1"/>
  <c r="B274" i="16"/>
  <c r="C36" i="46" s="1"/>
  <c r="C274" i="16"/>
  <c r="D36" i="46" s="1"/>
  <c r="G265" i="16"/>
  <c r="D265" i="16"/>
  <c r="F265" i="16" s="1"/>
  <c r="G264" i="16"/>
  <c r="D264" i="16"/>
  <c r="F264" i="16" s="1"/>
  <c r="G263" i="16"/>
  <c r="D263" i="16"/>
  <c r="F263" i="16" s="1"/>
  <c r="G262" i="16"/>
  <c r="H262" i="16" s="1"/>
  <c r="K262" i="16" s="1"/>
  <c r="J261" i="16"/>
  <c r="J258" i="16"/>
  <c r="H258" i="16"/>
  <c r="F258" i="16"/>
  <c r="H257" i="16"/>
  <c r="H256" i="16"/>
  <c r="F466" i="16" l="1"/>
  <c r="E58" i="46" s="1"/>
  <c r="H264" i="16"/>
  <c r="J475" i="16"/>
  <c r="I59" i="46" s="1"/>
  <c r="H466" i="16"/>
  <c r="G58" i="46" s="1"/>
  <c r="K473" i="16"/>
  <c r="K491" i="16"/>
  <c r="I488" i="16"/>
  <c r="J488" i="16" s="1"/>
  <c r="J497" i="16" s="1"/>
  <c r="J486" i="16" s="1"/>
  <c r="I60" i="46" s="1"/>
  <c r="K258" i="16"/>
  <c r="H475" i="16"/>
  <c r="G59" i="46" s="1"/>
  <c r="K483" i="16"/>
  <c r="J264" i="16"/>
  <c r="F475" i="16"/>
  <c r="E59" i="46" s="1"/>
  <c r="F450" i="16"/>
  <c r="K156" i="16"/>
  <c r="J263" i="16"/>
  <c r="J265" i="16"/>
  <c r="H263" i="16"/>
  <c r="H265" i="16"/>
  <c r="K59" i="46" l="1"/>
  <c r="K58" i="46"/>
  <c r="K264" i="16"/>
  <c r="K488" i="16"/>
  <c r="K450" i="16"/>
  <c r="E490" i="16"/>
  <c r="F490" i="16" s="1"/>
  <c r="K490" i="16" s="1"/>
  <c r="K265" i="16"/>
  <c r="F446" i="16"/>
  <c r="E55" i="46" s="1"/>
  <c r="K55" i="46" s="1"/>
  <c r="K263" i="16"/>
  <c r="K446" i="16" l="1"/>
  <c r="D188" i="16"/>
  <c r="F188" i="16" s="1"/>
  <c r="G188" i="16"/>
  <c r="J187" i="16"/>
  <c r="H187" i="16"/>
  <c r="J186" i="16"/>
  <c r="H186" i="16"/>
  <c r="J185" i="16"/>
  <c r="H185" i="16"/>
  <c r="J182" i="16"/>
  <c r="J178" i="16" s="1"/>
  <c r="I23" i="46" s="1"/>
  <c r="G180" i="16"/>
  <c r="B179" i="16"/>
  <c r="A179" i="16"/>
  <c r="M178" i="16"/>
  <c r="J188" i="16" l="1"/>
  <c r="J190" i="16" s="1"/>
  <c r="J184" i="16" s="1"/>
  <c r="I24" i="46" s="1"/>
  <c r="H188" i="16"/>
  <c r="E179" i="16"/>
  <c r="F179" i="16" s="1"/>
  <c r="K188" i="16" l="1"/>
  <c r="H190" i="16"/>
  <c r="H184" i="16" s="1"/>
  <c r="G24" i="46" s="1"/>
  <c r="K179" i="16"/>
  <c r="E189" i="16" l="1"/>
  <c r="F189" i="16" s="1"/>
  <c r="K189" i="16" s="1"/>
  <c r="F108" i="16" l="1"/>
  <c r="J110" i="16"/>
  <c r="J106" i="16" s="1"/>
  <c r="I14" i="46" s="1"/>
  <c r="G108" i="16"/>
  <c r="G82" i="16"/>
  <c r="G81" i="16"/>
  <c r="J80" i="16"/>
  <c r="J85" i="16" s="1"/>
  <c r="J79" i="16" s="1"/>
  <c r="I11" i="46" s="1"/>
  <c r="H80" i="16"/>
  <c r="C79" i="16"/>
  <c r="D11" i="46" s="1"/>
  <c r="B79" i="16"/>
  <c r="C11" i="46" s="1"/>
  <c r="A79" i="16"/>
  <c r="B11" i="46" s="1"/>
  <c r="F114" i="16"/>
  <c r="J116" i="16"/>
  <c r="J112" i="16" s="1"/>
  <c r="I15" i="46" s="1"/>
  <c r="G114" i="16"/>
  <c r="G101" i="16"/>
  <c r="G100" i="16"/>
  <c r="J99" i="16"/>
  <c r="J104" i="16" s="1"/>
  <c r="J98" i="16" s="1"/>
  <c r="I13" i="46" s="1"/>
  <c r="H99" i="16"/>
  <c r="C98" i="16"/>
  <c r="D13" i="46" s="1"/>
  <c r="B98" i="16"/>
  <c r="C13" i="46" s="1"/>
  <c r="A98" i="16"/>
  <c r="B13" i="46" s="1"/>
  <c r="H108" i="16" l="1"/>
  <c r="H110" i="16" s="1"/>
  <c r="H82" i="16"/>
  <c r="K82" i="16" s="1"/>
  <c r="H81" i="16"/>
  <c r="H114" i="16"/>
  <c r="H116" i="16" s="1"/>
  <c r="H112" i="16" s="1"/>
  <c r="G15" i="46" s="1"/>
  <c r="H100" i="16"/>
  <c r="K100" i="16" s="1"/>
  <c r="H101" i="16"/>
  <c r="K101" i="16" s="1"/>
  <c r="K108" i="16" l="1"/>
  <c r="H106" i="16"/>
  <c r="G14" i="46" s="1"/>
  <c r="E109" i="16"/>
  <c r="F109" i="16" s="1"/>
  <c r="H85" i="16"/>
  <c r="E84" i="16" s="1"/>
  <c r="F84" i="16" s="1"/>
  <c r="K84" i="16" s="1"/>
  <c r="K81" i="16"/>
  <c r="E115" i="16"/>
  <c r="F115" i="16" s="1"/>
  <c r="K114" i="16"/>
  <c r="H104" i="16"/>
  <c r="H98" i="16" s="1"/>
  <c r="G13" i="46" s="1"/>
  <c r="K109" i="16" l="1"/>
  <c r="H79" i="16"/>
  <c r="G11" i="46" s="1"/>
  <c r="K115" i="16"/>
  <c r="E103" i="16"/>
  <c r="F103" i="16" s="1"/>
  <c r="K103" i="16" s="1"/>
  <c r="D528" i="16" l="1"/>
  <c r="D529" i="16"/>
  <c r="J537" i="16" l="1"/>
  <c r="J533" i="16" s="1"/>
  <c r="I66" i="46" s="1"/>
  <c r="G535" i="16"/>
  <c r="M533" i="16"/>
  <c r="D372" i="16"/>
  <c r="F372" i="16" s="1"/>
  <c r="D371" i="16"/>
  <c r="F371" i="16" s="1"/>
  <c r="D381" i="16"/>
  <c r="F381" i="16" s="1"/>
  <c r="D382" i="16"/>
  <c r="J382" i="16" s="1"/>
  <c r="D383" i="16"/>
  <c r="F383" i="16" s="1"/>
  <c r="G372" i="16"/>
  <c r="G371" i="16"/>
  <c r="G383" i="16"/>
  <c r="G382" i="16"/>
  <c r="G381" i="16"/>
  <c r="D380" i="16"/>
  <c r="F380" i="16" s="1"/>
  <c r="D379" i="16"/>
  <c r="J378" i="16"/>
  <c r="H378" i="16"/>
  <c r="D377" i="16"/>
  <c r="F377" i="16" s="1"/>
  <c r="G529" i="16"/>
  <c r="F529" i="16"/>
  <c r="G528" i="16"/>
  <c r="H528" i="16" s="1"/>
  <c r="F528" i="16"/>
  <c r="J527" i="16"/>
  <c r="H527" i="16"/>
  <c r="H377" i="16" l="1"/>
  <c r="J377" i="16"/>
  <c r="H380" i="16"/>
  <c r="J380" i="16"/>
  <c r="J528" i="16"/>
  <c r="K528" i="16" s="1"/>
  <c r="H382" i="16"/>
  <c r="F382" i="16"/>
  <c r="J371" i="16"/>
  <c r="H371" i="16"/>
  <c r="J372" i="16"/>
  <c r="H372" i="16"/>
  <c r="J381" i="16"/>
  <c r="J383" i="16"/>
  <c r="H381" i="16"/>
  <c r="H383" i="16"/>
  <c r="J529" i="16"/>
  <c r="H529" i="16"/>
  <c r="D616" i="11"/>
  <c r="D615" i="11"/>
  <c r="K377" i="16" l="1"/>
  <c r="K382" i="16"/>
  <c r="K380" i="16"/>
  <c r="K371" i="16"/>
  <c r="J531" i="16"/>
  <c r="J526" i="16" s="1"/>
  <c r="I65" i="46" s="1"/>
  <c r="E384" i="16"/>
  <c r="F384" i="16" s="1"/>
  <c r="K384" i="16" s="1"/>
  <c r="K529" i="16"/>
  <c r="K372" i="16"/>
  <c r="H531" i="16"/>
  <c r="H526" i="16" s="1"/>
  <c r="G65" i="46" s="1"/>
  <c r="J374" i="16"/>
  <c r="J370" i="16" s="1"/>
  <c r="I48" i="46" s="1"/>
  <c r="K383" i="16"/>
  <c r="H374" i="16"/>
  <c r="E373" i="16" s="1"/>
  <c r="F373" i="16" s="1"/>
  <c r="K381" i="16"/>
  <c r="E410" i="16"/>
  <c r="D614" i="11"/>
  <c r="I315" i="16" s="1"/>
  <c r="J315" i="16" s="1"/>
  <c r="D613" i="11"/>
  <c r="D612" i="11"/>
  <c r="D611" i="11"/>
  <c r="D610" i="11"/>
  <c r="D609" i="11"/>
  <c r="G608" i="11"/>
  <c r="D608" i="11" s="1"/>
  <c r="D607" i="11"/>
  <c r="D606" i="11"/>
  <c r="E428" i="16" s="1"/>
  <c r="F428" i="16" s="1"/>
  <c r="D605" i="11"/>
  <c r="E430" i="16" s="1"/>
  <c r="F430" i="16" s="1"/>
  <c r="D604" i="11"/>
  <c r="E391" i="16" s="1"/>
  <c r="F391" i="16" s="1"/>
  <c r="K391" i="16" s="1"/>
  <c r="D603" i="11"/>
  <c r="G602" i="11"/>
  <c r="D600" i="11"/>
  <c r="D599" i="11"/>
  <c r="D598" i="11"/>
  <c r="J442" i="16"/>
  <c r="G441" i="16"/>
  <c r="F441" i="16"/>
  <c r="G440" i="16"/>
  <c r="H440" i="16" s="1"/>
  <c r="J440" i="16"/>
  <c r="J439" i="16"/>
  <c r="H439" i="16"/>
  <c r="J438" i="16"/>
  <c r="H438" i="16"/>
  <c r="J437" i="16"/>
  <c r="H437" i="16"/>
  <c r="J433" i="16"/>
  <c r="G432" i="16"/>
  <c r="J432" i="16"/>
  <c r="G431" i="16"/>
  <c r="F431" i="16"/>
  <c r="J430" i="16"/>
  <c r="H430" i="16"/>
  <c r="J429" i="16"/>
  <c r="H429" i="16"/>
  <c r="J428" i="16"/>
  <c r="H428" i="16"/>
  <c r="I421" i="16"/>
  <c r="J320" i="16" l="1"/>
  <c r="K320" i="16" s="1"/>
  <c r="K315" i="16"/>
  <c r="E418" i="16"/>
  <c r="F418" i="16" s="1"/>
  <c r="K418" i="16" s="1"/>
  <c r="E501" i="16"/>
  <c r="F501" i="16" s="1"/>
  <c r="K501" i="16" s="1"/>
  <c r="E429" i="16"/>
  <c r="F429" i="16" s="1"/>
  <c r="K429" i="16" s="1"/>
  <c r="E378" i="16"/>
  <c r="F378" i="16" s="1"/>
  <c r="K378" i="16" s="1"/>
  <c r="E527" i="16"/>
  <c r="F527" i="16" s="1"/>
  <c r="K527" i="16" s="1"/>
  <c r="J421" i="16"/>
  <c r="H432" i="16"/>
  <c r="F440" i="16"/>
  <c r="K440" i="16" s="1"/>
  <c r="E530" i="16"/>
  <c r="F530" i="16" s="1"/>
  <c r="F432" i="16"/>
  <c r="H370" i="16"/>
  <c r="G48" i="46" s="1"/>
  <c r="K373" i="16"/>
  <c r="F374" i="16"/>
  <c r="K430" i="16"/>
  <c r="D601" i="11"/>
  <c r="E437" i="16" s="1"/>
  <c r="F437" i="16" s="1"/>
  <c r="D602" i="11"/>
  <c r="E438" i="16" s="1"/>
  <c r="F438" i="16" s="1"/>
  <c r="K438" i="16" s="1"/>
  <c r="H441" i="16"/>
  <c r="H443" i="16" s="1"/>
  <c r="K428" i="16"/>
  <c r="J431" i="16"/>
  <c r="J434" i="16" s="1"/>
  <c r="H431" i="16"/>
  <c r="J441" i="16"/>
  <c r="J443" i="16" s="1"/>
  <c r="I502" i="16" s="1"/>
  <c r="J502" i="16" s="1"/>
  <c r="H434" i="16" l="1"/>
  <c r="G500" i="16" s="1"/>
  <c r="H500" i="16" s="1"/>
  <c r="G489" i="16"/>
  <c r="H489" i="16" s="1"/>
  <c r="H497" i="16" s="1"/>
  <c r="G502" i="16"/>
  <c r="H502" i="16" s="1"/>
  <c r="F493" i="16"/>
  <c r="K493" i="16" s="1"/>
  <c r="F531" i="16"/>
  <c r="K531" i="16" s="1"/>
  <c r="K432" i="16"/>
  <c r="K530" i="16"/>
  <c r="E439" i="16"/>
  <c r="F439" i="16" s="1"/>
  <c r="K439" i="16" s="1"/>
  <c r="F370" i="16"/>
  <c r="E48" i="46" s="1"/>
  <c r="K374" i="16"/>
  <c r="K437" i="16"/>
  <c r="K431" i="16"/>
  <c r="K441" i="16"/>
  <c r="H436" i="16"/>
  <c r="G54" i="46" s="1"/>
  <c r="G419" i="16"/>
  <c r="H419" i="16" s="1"/>
  <c r="E442" i="16"/>
  <c r="F442" i="16" s="1"/>
  <c r="K442" i="16" s="1"/>
  <c r="J427" i="16"/>
  <c r="I53" i="46" s="1"/>
  <c r="I417" i="16"/>
  <c r="J417" i="16" s="1"/>
  <c r="I419" i="16"/>
  <c r="J419" i="16" s="1"/>
  <c r="J436" i="16"/>
  <c r="I54" i="46" s="1"/>
  <c r="E496" i="16" l="1"/>
  <c r="F496" i="16" s="1"/>
  <c r="K496" i="16" s="1"/>
  <c r="H486" i="16"/>
  <c r="G60" i="46" s="1"/>
  <c r="K48" i="46"/>
  <c r="G417" i="16"/>
  <c r="H417" i="16" s="1"/>
  <c r="E433" i="16"/>
  <c r="F433" i="16" s="1"/>
  <c r="F434" i="16" s="1"/>
  <c r="E500" i="16" s="1"/>
  <c r="F500" i="16" s="1"/>
  <c r="H427" i="16"/>
  <c r="G53" i="46" s="1"/>
  <c r="F526" i="16"/>
  <c r="E65" i="46" s="1"/>
  <c r="K65" i="46" s="1"/>
  <c r="K370" i="16"/>
  <c r="F443" i="16"/>
  <c r="K433" i="16" l="1"/>
  <c r="E489" i="16"/>
  <c r="F489" i="16" s="1"/>
  <c r="F497" i="16" s="1"/>
  <c r="E502" i="16"/>
  <c r="F502" i="16" s="1"/>
  <c r="K502" i="16" s="1"/>
  <c r="K526" i="16"/>
  <c r="K443" i="16"/>
  <c r="F436" i="16"/>
  <c r="E54" i="46" s="1"/>
  <c r="K54" i="46" s="1"/>
  <c r="E419" i="16"/>
  <c r="F419" i="16" s="1"/>
  <c r="K419" i="16" s="1"/>
  <c r="F427" i="16"/>
  <c r="E53" i="46" s="1"/>
  <c r="K53" i="46" s="1"/>
  <c r="K434" i="16"/>
  <c r="E417" i="16"/>
  <c r="F417" i="16" s="1"/>
  <c r="K497" i="16" l="1"/>
  <c r="F486" i="16"/>
  <c r="E60" i="46" s="1"/>
  <c r="K489" i="16"/>
  <c r="K436" i="16"/>
  <c r="K427" i="16"/>
  <c r="K417" i="16"/>
  <c r="K60" i="46" l="1"/>
  <c r="K486" i="16"/>
  <c r="I364" i="16" l="1"/>
  <c r="J364" i="16" s="1"/>
  <c r="H364" i="16"/>
  <c r="F364" i="16"/>
  <c r="I363" i="16"/>
  <c r="J363" i="16" s="1"/>
  <c r="H363" i="16"/>
  <c r="F363" i="16"/>
  <c r="J365" i="16" l="1"/>
  <c r="J362" i="16" s="1"/>
  <c r="I47" i="46" s="1"/>
  <c r="K364" i="16"/>
  <c r="H365" i="16"/>
  <c r="H362" i="16" s="1"/>
  <c r="G47" i="46" s="1"/>
  <c r="K363" i="16"/>
  <c r="F365" i="16"/>
  <c r="F362" i="16" l="1"/>
  <c r="E47" i="46" s="1"/>
  <c r="K47" i="46" s="1"/>
  <c r="K365" i="16"/>
  <c r="J309" i="16" l="1"/>
  <c r="D310" i="16" s="1"/>
  <c r="J304" i="16"/>
  <c r="D305" i="16" s="1"/>
  <c r="F305" i="16" s="1"/>
  <c r="J299" i="16"/>
  <c r="J301" i="16" s="1"/>
  <c r="G299" i="16"/>
  <c r="H299" i="16" s="1"/>
  <c r="H301" i="16" s="1"/>
  <c r="F299" i="16"/>
  <c r="J294" i="16"/>
  <c r="J296" i="16" s="1"/>
  <c r="I504" i="16" s="1"/>
  <c r="J504" i="16" s="1"/>
  <c r="G294" i="16"/>
  <c r="H294" i="16" s="1"/>
  <c r="F294" i="16"/>
  <c r="B288" i="16"/>
  <c r="B287" i="16"/>
  <c r="B283" i="16"/>
  <c r="B282" i="16"/>
  <c r="F310" i="16" l="1"/>
  <c r="H310" i="16"/>
  <c r="J310" i="16"/>
  <c r="J293" i="16"/>
  <c r="I39" i="46" s="1"/>
  <c r="I283" i="16"/>
  <c r="J283" i="16" s="1"/>
  <c r="H296" i="16"/>
  <c r="G261" i="16" s="1"/>
  <c r="H261" i="16" s="1"/>
  <c r="K294" i="16"/>
  <c r="F306" i="16"/>
  <c r="H298" i="16"/>
  <c r="G40" i="46" s="1"/>
  <c r="E300" i="16"/>
  <c r="F300" i="16" s="1"/>
  <c r="K300" i="16" s="1"/>
  <c r="G288" i="16"/>
  <c r="H288" i="16" s="1"/>
  <c r="I288" i="16"/>
  <c r="J288" i="16" s="1"/>
  <c r="J298" i="16"/>
  <c r="I40" i="46" s="1"/>
  <c r="K299" i="16"/>
  <c r="J305" i="16"/>
  <c r="H305" i="16"/>
  <c r="G421" i="16" l="1"/>
  <c r="H421" i="16" s="1"/>
  <c r="G504" i="16"/>
  <c r="H504" i="16" s="1"/>
  <c r="F311" i="16"/>
  <c r="E287" i="16" s="1"/>
  <c r="F287" i="16" s="1"/>
  <c r="H311" i="16"/>
  <c r="G287" i="16" s="1"/>
  <c r="H287" i="16" s="1"/>
  <c r="H289" i="16" s="1"/>
  <c r="J311" i="16"/>
  <c r="J308" i="16" s="1"/>
  <c r="I42" i="46" s="1"/>
  <c r="J306" i="16"/>
  <c r="J303" i="16" s="1"/>
  <c r="I41" i="46" s="1"/>
  <c r="H306" i="16"/>
  <c r="K310" i="16"/>
  <c r="F301" i="16"/>
  <c r="K301" i="16" s="1"/>
  <c r="F303" i="16"/>
  <c r="E41" i="46" s="1"/>
  <c r="E282" i="16"/>
  <c r="F282" i="16" s="1"/>
  <c r="H293" i="16"/>
  <c r="G39" i="46" s="1"/>
  <c r="G283" i="16"/>
  <c r="H283" i="16" s="1"/>
  <c r="E295" i="16"/>
  <c r="F295" i="16" s="1"/>
  <c r="K305" i="16"/>
  <c r="I282" i="16" l="1"/>
  <c r="J282" i="16" s="1"/>
  <c r="J284" i="16" s="1"/>
  <c r="I259" i="16" s="1"/>
  <c r="J259" i="16" s="1"/>
  <c r="H286" i="16"/>
  <c r="G38" i="46" s="1"/>
  <c r="G260" i="16"/>
  <c r="H260" i="16" s="1"/>
  <c r="K306" i="16"/>
  <c r="G282" i="16"/>
  <c r="H282" i="16" s="1"/>
  <c r="H303" i="16"/>
  <c r="G41" i="46" s="1"/>
  <c r="K41" i="46" s="1"/>
  <c r="I287" i="16"/>
  <c r="J287" i="16" s="1"/>
  <c r="J289" i="16" s="1"/>
  <c r="F308" i="16"/>
  <c r="E42" i="46" s="1"/>
  <c r="K311" i="16"/>
  <c r="H308" i="16"/>
  <c r="G42" i="46" s="1"/>
  <c r="F298" i="16"/>
  <c r="E40" i="46" s="1"/>
  <c r="K40" i="46" s="1"/>
  <c r="E288" i="16"/>
  <c r="F288" i="16" s="1"/>
  <c r="K288" i="16" s="1"/>
  <c r="F296" i="16"/>
  <c r="E261" i="16" s="1"/>
  <c r="F261" i="16" s="1"/>
  <c r="K261" i="16" s="1"/>
  <c r="K295" i="16"/>
  <c r="K42" i="46" l="1"/>
  <c r="J281" i="16"/>
  <c r="I37" i="46" s="1"/>
  <c r="K282" i="16"/>
  <c r="I420" i="16"/>
  <c r="J420" i="16" s="1"/>
  <c r="J422" i="16" s="1"/>
  <c r="J416" i="16" s="1"/>
  <c r="I52" i="46" s="1"/>
  <c r="J286" i="16"/>
  <c r="I38" i="46" s="1"/>
  <c r="I260" i="16"/>
  <c r="J260" i="16" s="1"/>
  <c r="J267" i="16" s="1"/>
  <c r="J255" i="16" s="1"/>
  <c r="I35" i="46" s="1"/>
  <c r="E421" i="16"/>
  <c r="F421" i="16" s="1"/>
  <c r="K421" i="16" s="1"/>
  <c r="E504" i="16"/>
  <c r="F504" i="16" s="1"/>
  <c r="K287" i="16"/>
  <c r="H284" i="16"/>
  <c r="F289" i="16"/>
  <c r="F293" i="16"/>
  <c r="E39" i="46" s="1"/>
  <c r="K39" i="46" s="1"/>
  <c r="E283" i="16"/>
  <c r="F283" i="16" s="1"/>
  <c r="K296" i="16"/>
  <c r="G259" i="16" l="1"/>
  <c r="H259" i="16" s="1"/>
  <c r="H267" i="16" s="1"/>
  <c r="G503" i="16"/>
  <c r="K289" i="16"/>
  <c r="E260" i="16"/>
  <c r="F260" i="16" s="1"/>
  <c r="K260" i="16" s="1"/>
  <c r="K504" i="16"/>
  <c r="H281" i="16"/>
  <c r="G37" i="46" s="1"/>
  <c r="G420" i="16"/>
  <c r="H420" i="16" s="1"/>
  <c r="H422" i="16" s="1"/>
  <c r="H416" i="16" s="1"/>
  <c r="G52" i="46" s="1"/>
  <c r="F286" i="16"/>
  <c r="E38" i="46" s="1"/>
  <c r="K38" i="46" s="1"/>
  <c r="K283" i="16"/>
  <c r="F284" i="16"/>
  <c r="E503" i="16" s="1"/>
  <c r="H255" i="16" l="1"/>
  <c r="G35" i="46" s="1"/>
  <c r="E266" i="16"/>
  <c r="F266" i="16" s="1"/>
  <c r="K266" i="16" s="1"/>
  <c r="E420" i="16"/>
  <c r="F420" i="16" s="1"/>
  <c r="F422" i="16" s="1"/>
  <c r="E259" i="16"/>
  <c r="F259" i="16" s="1"/>
  <c r="K259" i="16" s="1"/>
  <c r="F281" i="16"/>
  <c r="E37" i="46" s="1"/>
  <c r="K37" i="46" s="1"/>
  <c r="K284" i="16"/>
  <c r="K420" i="16" l="1"/>
  <c r="K422" i="16"/>
  <c r="F416" i="16"/>
  <c r="E52" i="46" s="1"/>
  <c r="K52" i="46" s="1"/>
  <c r="F410" i="16"/>
  <c r="E402" i="16"/>
  <c r="F402" i="16" s="1"/>
  <c r="E113" i="16"/>
  <c r="F113" i="16" s="1"/>
  <c r="F107" i="16"/>
  <c r="E185" i="16"/>
  <c r="F185" i="16" s="1"/>
  <c r="E186" i="16"/>
  <c r="F186" i="16" s="1"/>
  <c r="K186" i="16" s="1"/>
  <c r="E257" i="16"/>
  <c r="F257" i="16" s="1"/>
  <c r="K257" i="16" s="1"/>
  <c r="E256" i="16"/>
  <c r="F256" i="16" s="1"/>
  <c r="E187" i="16"/>
  <c r="F187" i="16" s="1"/>
  <c r="K187" i="16" s="1"/>
  <c r="E145" i="16"/>
  <c r="F145" i="16" s="1"/>
  <c r="E153" i="16"/>
  <c r="F153" i="16" s="1"/>
  <c r="E99" i="16"/>
  <c r="E80" i="16"/>
  <c r="G515" i="16"/>
  <c r="F515" i="16"/>
  <c r="G514" i="16"/>
  <c r="G509" i="16"/>
  <c r="F509" i="16"/>
  <c r="G508" i="16"/>
  <c r="F508" i="16"/>
  <c r="I414" i="16"/>
  <c r="I413" i="16"/>
  <c r="J413" i="16" s="1"/>
  <c r="J414" i="16" s="1"/>
  <c r="H413" i="16"/>
  <c r="F413" i="16"/>
  <c r="G412" i="16"/>
  <c r="H412" i="16" s="1"/>
  <c r="F412" i="16"/>
  <c r="H411" i="16"/>
  <c r="B411" i="16"/>
  <c r="H410" i="16"/>
  <c r="H409" i="16"/>
  <c r="F409" i="16"/>
  <c r="I406" i="16"/>
  <c r="I405" i="16"/>
  <c r="J405" i="16" s="1"/>
  <c r="J406" i="16" s="1"/>
  <c r="I392" i="16" s="1"/>
  <c r="J392" i="16" s="1"/>
  <c r="J398" i="16" s="1"/>
  <c r="J389" i="16" s="1"/>
  <c r="I50" i="46" s="1"/>
  <c r="H405" i="16"/>
  <c r="F405" i="16"/>
  <c r="G404" i="16"/>
  <c r="H404" i="16" s="1"/>
  <c r="F404" i="16"/>
  <c r="H403" i="16"/>
  <c r="B403" i="16"/>
  <c r="H402" i="16"/>
  <c r="H401" i="16"/>
  <c r="F401" i="16"/>
  <c r="G326" i="16"/>
  <c r="D326" i="16"/>
  <c r="F326" i="16" s="1"/>
  <c r="D325" i="16"/>
  <c r="D324" i="16"/>
  <c r="J324" i="16" s="1"/>
  <c r="D323" i="16"/>
  <c r="J323" i="16" s="1"/>
  <c r="J278" i="16"/>
  <c r="J279" i="16" s="1"/>
  <c r="J274" i="16" s="1"/>
  <c r="I36" i="46" s="1"/>
  <c r="H278" i="16"/>
  <c r="G277" i="16"/>
  <c r="G276" i="16"/>
  <c r="F149" i="16" l="1"/>
  <c r="K145" i="16"/>
  <c r="F325" i="16"/>
  <c r="H325" i="16"/>
  <c r="I334" i="16"/>
  <c r="J334" i="16" s="1"/>
  <c r="J341" i="16" s="1"/>
  <c r="J332" i="16" s="1"/>
  <c r="I45" i="46" s="1"/>
  <c r="I353" i="16"/>
  <c r="J353" i="16" s="1"/>
  <c r="J360" i="16" s="1"/>
  <c r="J351" i="16" s="1"/>
  <c r="I46" i="46" s="1"/>
  <c r="I379" i="16"/>
  <c r="J379" i="16" s="1"/>
  <c r="J385" i="16" s="1"/>
  <c r="J376" i="16" s="1"/>
  <c r="I49" i="46" s="1"/>
  <c r="E275" i="16"/>
  <c r="F275" i="16" s="1"/>
  <c r="K275" i="16" s="1"/>
  <c r="K185" i="16"/>
  <c r="F190" i="16"/>
  <c r="K153" i="16"/>
  <c r="F157" i="16"/>
  <c r="K256" i="16"/>
  <c r="F267" i="16"/>
  <c r="J325" i="16"/>
  <c r="K416" i="16"/>
  <c r="K107" i="16"/>
  <c r="F110" i="16"/>
  <c r="K113" i="16"/>
  <c r="F116" i="16"/>
  <c r="E83" i="16"/>
  <c r="F83" i="16" s="1"/>
  <c r="K83" i="16" s="1"/>
  <c r="F80" i="16"/>
  <c r="E102" i="16"/>
  <c r="F102" i="16" s="1"/>
  <c r="K102" i="16" s="1"/>
  <c r="F99" i="16"/>
  <c r="J508" i="16"/>
  <c r="I500" i="16" s="1"/>
  <c r="J500" i="16" s="1"/>
  <c r="J509" i="16"/>
  <c r="K401" i="16"/>
  <c r="K409" i="16"/>
  <c r="H324" i="16"/>
  <c r="F324" i="16"/>
  <c r="K405" i="16"/>
  <c r="K412" i="16"/>
  <c r="H323" i="16"/>
  <c r="F323" i="16"/>
  <c r="J400" i="16"/>
  <c r="I51" i="46" s="1"/>
  <c r="H326" i="16"/>
  <c r="K326" i="16" s="1"/>
  <c r="H508" i="16"/>
  <c r="K413" i="16"/>
  <c r="E411" i="16"/>
  <c r="F411" i="16" s="1"/>
  <c r="K411" i="16" s="1"/>
  <c r="K410" i="16"/>
  <c r="H406" i="16"/>
  <c r="G392" i="16" s="1"/>
  <c r="H392" i="16" s="1"/>
  <c r="H398" i="16" s="1"/>
  <c r="H389" i="16" s="1"/>
  <c r="G50" i="46" s="1"/>
  <c r="H414" i="16"/>
  <c r="H514" i="16"/>
  <c r="J408" i="16"/>
  <c r="K404" i="16"/>
  <c r="E403" i="16"/>
  <c r="F403" i="16" s="1"/>
  <c r="K403" i="16" s="1"/>
  <c r="K402" i="16"/>
  <c r="J514" i="16"/>
  <c r="H509" i="16"/>
  <c r="J515" i="16"/>
  <c r="H515" i="16"/>
  <c r="K325" i="16" l="1"/>
  <c r="K149" i="16"/>
  <c r="F144" i="16"/>
  <c r="E19" i="46" s="1"/>
  <c r="K19" i="46" s="1"/>
  <c r="J503" i="16"/>
  <c r="J506" i="16" s="1"/>
  <c r="H400" i="16"/>
  <c r="G51" i="46" s="1"/>
  <c r="G379" i="16"/>
  <c r="H379" i="16" s="1"/>
  <c r="H385" i="16" s="1"/>
  <c r="H376" i="16" s="1"/>
  <c r="G49" i="46" s="1"/>
  <c r="G353" i="16"/>
  <c r="H353" i="16" s="1"/>
  <c r="H360" i="16" s="1"/>
  <c r="H351" i="16" s="1"/>
  <c r="G46" i="46" s="1"/>
  <c r="G334" i="16"/>
  <c r="H334" i="16" s="1"/>
  <c r="H341" i="16" s="1"/>
  <c r="H332" i="16" s="1"/>
  <c r="G45" i="46" s="1"/>
  <c r="K500" i="16"/>
  <c r="K190" i="16"/>
  <c r="F184" i="16"/>
  <c r="E24" i="46" s="1"/>
  <c r="K24" i="46" s="1"/>
  <c r="K157" i="16"/>
  <c r="F151" i="16"/>
  <c r="E20" i="46" s="1"/>
  <c r="K20" i="46" s="1"/>
  <c r="F255" i="16"/>
  <c r="E35" i="46" s="1"/>
  <c r="K35" i="46" s="1"/>
  <c r="K267" i="16"/>
  <c r="J328" i="16"/>
  <c r="J322" i="16" s="1"/>
  <c r="I44" i="46" s="1"/>
  <c r="K116" i="16"/>
  <c r="F112" i="16"/>
  <c r="E15" i="46" s="1"/>
  <c r="K15" i="46" s="1"/>
  <c r="K99" i="16"/>
  <c r="F104" i="16"/>
  <c r="K80" i="16"/>
  <c r="F85" i="16"/>
  <c r="F106" i="16"/>
  <c r="E14" i="46" s="1"/>
  <c r="K14" i="46" s="1"/>
  <c r="K110" i="16"/>
  <c r="K508" i="16"/>
  <c r="J511" i="16"/>
  <c r="J507" i="16" s="1"/>
  <c r="I62" i="46" s="1"/>
  <c r="K324" i="16"/>
  <c r="K323" i="16"/>
  <c r="H511" i="16"/>
  <c r="H507" i="16" s="1"/>
  <c r="G62" i="46" s="1"/>
  <c r="H328" i="16"/>
  <c r="H322" i="16" s="1"/>
  <c r="G44" i="46" s="1"/>
  <c r="K515" i="16"/>
  <c r="J517" i="16"/>
  <c r="J513" i="16" s="1"/>
  <c r="I63" i="46" s="1"/>
  <c r="H408" i="16"/>
  <c r="K509" i="16"/>
  <c r="F406" i="16"/>
  <c r="E392" i="16" s="1"/>
  <c r="F392" i="16" s="1"/>
  <c r="F414" i="16"/>
  <c r="K414" i="16" s="1"/>
  <c r="H517" i="16"/>
  <c r="E516" i="16" s="1"/>
  <c r="F516" i="16" s="1"/>
  <c r="K514" i="16"/>
  <c r="J313" i="16"/>
  <c r="I43" i="46" s="1"/>
  <c r="F398" i="16" l="1"/>
  <c r="K392" i="16"/>
  <c r="K144" i="16"/>
  <c r="K406" i="16"/>
  <c r="E379" i="16"/>
  <c r="F379" i="16" s="1"/>
  <c r="E334" i="16"/>
  <c r="F334" i="16" s="1"/>
  <c r="E353" i="16"/>
  <c r="F353" i="16" s="1"/>
  <c r="H503" i="16"/>
  <c r="H506" i="16" s="1"/>
  <c r="J499" i="16"/>
  <c r="I61" i="46" s="1"/>
  <c r="K255" i="16"/>
  <c r="K151" i="16"/>
  <c r="F79" i="16"/>
  <c r="E11" i="46" s="1"/>
  <c r="K11" i="46" s="1"/>
  <c r="K85" i="16"/>
  <c r="K112" i="16"/>
  <c r="K106" i="16"/>
  <c r="F98" i="16"/>
  <c r="E13" i="46" s="1"/>
  <c r="K13" i="46" s="1"/>
  <c r="K104" i="16"/>
  <c r="H313" i="16"/>
  <c r="G43" i="46" s="1"/>
  <c r="E510" i="16"/>
  <c r="F510" i="16" s="1"/>
  <c r="F511" i="16" s="1"/>
  <c r="E327" i="16"/>
  <c r="F327" i="16" s="1"/>
  <c r="K327" i="16" s="1"/>
  <c r="H513" i="16"/>
  <c r="G63" i="46" s="1"/>
  <c r="F400" i="16"/>
  <c r="E51" i="46" s="1"/>
  <c r="K51" i="46" s="1"/>
  <c r="F408" i="16"/>
  <c r="K516" i="16"/>
  <c r="F517" i="16"/>
  <c r="H499" i="16" l="1"/>
  <c r="G61" i="46" s="1"/>
  <c r="E505" i="16"/>
  <c r="F505" i="16" s="1"/>
  <c r="K398" i="16"/>
  <c r="F389" i="16"/>
  <c r="E50" i="46" s="1"/>
  <c r="K50" i="46" s="1"/>
  <c r="K379" i="16"/>
  <c r="F385" i="16"/>
  <c r="F360" i="16"/>
  <c r="K353" i="16"/>
  <c r="K334" i="16"/>
  <c r="F341" i="16"/>
  <c r="F313" i="16"/>
  <c r="E43" i="46" s="1"/>
  <c r="K43" i="46" s="1"/>
  <c r="F328" i="16"/>
  <c r="K328" i="16" s="1"/>
  <c r="K510" i="16"/>
  <c r="K517" i="16"/>
  <c r="F513" i="16"/>
  <c r="E63" i="46" s="1"/>
  <c r="K63" i="46" s="1"/>
  <c r="K511" i="16"/>
  <c r="F507" i="16"/>
  <c r="E62" i="46" s="1"/>
  <c r="K62" i="46" s="1"/>
  <c r="K505" i="16" l="1"/>
  <c r="K389" i="16"/>
  <c r="F376" i="16"/>
  <c r="E49" i="46" s="1"/>
  <c r="K49" i="46" s="1"/>
  <c r="K385" i="16"/>
  <c r="K341" i="16"/>
  <c r="F332" i="16"/>
  <c r="E45" i="46" s="1"/>
  <c r="K45" i="46" s="1"/>
  <c r="F351" i="16"/>
  <c r="E46" i="46" s="1"/>
  <c r="K46" i="46" s="1"/>
  <c r="K360" i="16"/>
  <c r="K313" i="16"/>
  <c r="F322" i="16"/>
  <c r="E44" i="46" s="1"/>
  <c r="K44" i="46" s="1"/>
  <c r="J239" i="16"/>
  <c r="J235" i="16" s="1"/>
  <c r="I32" i="46" s="1"/>
  <c r="G237" i="16"/>
  <c r="B236" i="16"/>
  <c r="M235" i="16"/>
  <c r="J232" i="16"/>
  <c r="J228" i="16" s="1"/>
  <c r="I31" i="46" s="1"/>
  <c r="G230" i="16"/>
  <c r="B229" i="16"/>
  <c r="M228" i="16"/>
  <c r="J226" i="16"/>
  <c r="J222" i="16" s="1"/>
  <c r="I30" i="46" s="1"/>
  <c r="B223" i="16"/>
  <c r="A223" i="16"/>
  <c r="M222" i="16"/>
  <c r="J220" i="16"/>
  <c r="J216" i="16" s="1"/>
  <c r="I29" i="46" s="1"/>
  <c r="B217" i="16"/>
  <c r="D218" i="16" s="1"/>
  <c r="A217" i="16"/>
  <c r="M216" i="16"/>
  <c r="J207" i="16"/>
  <c r="J203" i="16" s="1"/>
  <c r="I27" i="46" s="1"/>
  <c r="G205" i="16"/>
  <c r="B204" i="16"/>
  <c r="M203" i="16"/>
  <c r="J201" i="16"/>
  <c r="J197" i="16" s="1"/>
  <c r="I26" i="46" s="1"/>
  <c r="G199" i="16"/>
  <c r="A198" i="16"/>
  <c r="J131" i="16"/>
  <c r="J125" i="16" s="1"/>
  <c r="I17" i="46" s="1"/>
  <c r="G128" i="16"/>
  <c r="G127" i="16"/>
  <c r="E126" i="16"/>
  <c r="M125" i="16"/>
  <c r="J123" i="16"/>
  <c r="J118" i="16" s="1"/>
  <c r="I16" i="46" s="1"/>
  <c r="G120" i="16"/>
  <c r="B119" i="16"/>
  <c r="E119" i="16" s="1"/>
  <c r="E121" i="16" s="1"/>
  <c r="F121" i="16" s="1"/>
  <c r="K121" i="16" s="1"/>
  <c r="M118" i="16"/>
  <c r="F55" i="10"/>
  <c r="G55" i="10" l="1"/>
  <c r="D15" i="8" s="1"/>
  <c r="E223" i="16"/>
  <c r="F223" i="16" s="1"/>
  <c r="K223" i="16" s="1"/>
  <c r="D224" i="16"/>
  <c r="K376" i="16"/>
  <c r="F503" i="16"/>
  <c r="F506" i="16" s="1"/>
  <c r="E198" i="16"/>
  <c r="F198" i="16" s="1"/>
  <c r="K198" i="16" s="1"/>
  <c r="E236" i="16"/>
  <c r="F236" i="16" s="1"/>
  <c r="K236" i="16" s="1"/>
  <c r="K322" i="16"/>
  <c r="E229" i="16"/>
  <c r="F229" i="16" s="1"/>
  <c r="K229" i="16" s="1"/>
  <c r="E204" i="16"/>
  <c r="F204" i="16" s="1"/>
  <c r="K204" i="16" s="1"/>
  <c r="E217" i="16"/>
  <c r="F217" i="16" s="1"/>
  <c r="K217" i="16" s="1"/>
  <c r="E129" i="16"/>
  <c r="F129" i="16" s="1"/>
  <c r="K129" i="16" s="1"/>
  <c r="F126" i="16"/>
  <c r="F119" i="16"/>
  <c r="K503" i="16" l="1"/>
  <c r="K126" i="16"/>
  <c r="K119" i="16"/>
  <c r="F499" i="16" l="1"/>
  <c r="E61" i="46" s="1"/>
  <c r="K506" i="16"/>
  <c r="K61" i="46" l="1"/>
  <c r="K499" i="16"/>
  <c r="J46" i="16" l="1"/>
  <c r="J41" i="16" s="1"/>
  <c r="I7" i="46" s="1"/>
  <c r="G43" i="16"/>
  <c r="B42" i="16"/>
  <c r="E42" i="16" s="1"/>
  <c r="E44" i="16" s="1"/>
  <c r="F44" i="16" s="1"/>
  <c r="K44" i="16" s="1"/>
  <c r="M41" i="16"/>
  <c r="J36" i="16"/>
  <c r="J31" i="16" s="1"/>
  <c r="I6" i="46" s="1"/>
  <c r="G33" i="16"/>
  <c r="B32" i="16"/>
  <c r="E32" i="16" s="1"/>
  <c r="M31" i="16"/>
  <c r="J29" i="16"/>
  <c r="J22" i="16" s="1"/>
  <c r="I5" i="46" s="1"/>
  <c r="G25" i="16"/>
  <c r="G24" i="16"/>
  <c r="J18" i="16"/>
  <c r="J11" i="16" s="1"/>
  <c r="I4" i="46" s="1"/>
  <c r="G14" i="16"/>
  <c r="G13" i="16"/>
  <c r="B12" i="16"/>
  <c r="E12" i="16" s="1"/>
  <c r="E16" i="16" s="1"/>
  <c r="F16" i="16" s="1"/>
  <c r="K16" i="16" s="1"/>
  <c r="L11" i="16"/>
  <c r="M11" i="16"/>
  <c r="J9" i="16"/>
  <c r="J3" i="16" s="1"/>
  <c r="I3" i="46" s="1"/>
  <c r="G5" i="16"/>
  <c r="B4" i="16"/>
  <c r="A4" i="46" l="1"/>
  <c r="L4" i="46" s="1"/>
  <c r="E4" i="16"/>
  <c r="E7" i="16" s="1"/>
  <c r="F7" i="16" s="1"/>
  <c r="K7" i="16" s="1"/>
  <c r="L22" i="16"/>
  <c r="F42" i="16"/>
  <c r="E34" i="16"/>
  <c r="F34" i="16" s="1"/>
  <c r="K34" i="16" s="1"/>
  <c r="F32" i="16"/>
  <c r="E15" i="16"/>
  <c r="F15" i="16" s="1"/>
  <c r="K15" i="16" s="1"/>
  <c r="F12" i="16"/>
  <c r="K12" i="16" s="1"/>
  <c r="A5" i="46" l="1"/>
  <c r="L5" i="46" s="1"/>
  <c r="L5" i="8" s="1"/>
  <c r="F4" i="16"/>
  <c r="K4" i="16" s="1"/>
  <c r="E6" i="16"/>
  <c r="F6" i="16" s="1"/>
  <c r="K6" i="16" s="1"/>
  <c r="K42" i="16"/>
  <c r="K32" i="16"/>
  <c r="L31" i="16" l="1"/>
  <c r="A6" i="46" l="1"/>
  <c r="L6" i="46" s="1"/>
  <c r="L41" i="16"/>
  <c r="A7" i="46" l="1"/>
  <c r="L7" i="46" s="1"/>
  <c r="L6" i="8" s="1"/>
  <c r="L48" i="16"/>
  <c r="L60" i="16" s="1"/>
  <c r="A63" i="8"/>
  <c r="A5" i="7" s="1"/>
  <c r="D6" i="48" s="1"/>
  <c r="B63" i="8"/>
  <c r="A6" i="7"/>
  <c r="D7" i="48" s="1"/>
  <c r="A7" i="7"/>
  <c r="D8" i="48" s="1"/>
  <c r="A123" i="8"/>
  <c r="B123" i="8"/>
  <c r="C123" i="8"/>
  <c r="A124" i="8"/>
  <c r="B124" i="8"/>
  <c r="C124" i="8"/>
  <c r="F228" i="10"/>
  <c r="G228" i="10" l="1"/>
  <c r="D124" i="8" s="1"/>
  <c r="L67" i="16"/>
  <c r="A9" i="46"/>
  <c r="L9" i="46" s="1"/>
  <c r="R452" i="11"/>
  <c r="R347" i="11"/>
  <c r="R4" i="11"/>
  <c r="R547" i="11"/>
  <c r="R681" i="11"/>
  <c r="R678" i="11"/>
  <c r="R673" i="11"/>
  <c r="R663" i="11"/>
  <c r="R648" i="11"/>
  <c r="R618" i="11"/>
  <c r="R607" i="11"/>
  <c r="R586" i="11"/>
  <c r="R565" i="11"/>
  <c r="R542" i="11"/>
  <c r="R484" i="11"/>
  <c r="R455" i="11"/>
  <c r="R421" i="11"/>
  <c r="R390" i="11"/>
  <c r="R358" i="11"/>
  <c r="R341" i="11"/>
  <c r="R310" i="11"/>
  <c r="R280" i="11"/>
  <c r="R252" i="11"/>
  <c r="R195" i="11"/>
  <c r="R165" i="11"/>
  <c r="R76" i="11"/>
  <c r="R44" i="11"/>
  <c r="R20" i="11"/>
  <c r="R353" i="11"/>
  <c r="R313" i="11"/>
  <c r="R283" i="11"/>
  <c r="R247" i="11"/>
  <c r="R215" i="11"/>
  <c r="R174" i="11"/>
  <c r="R77" i="11"/>
  <c r="R31" i="11"/>
  <c r="R56" i="11"/>
  <c r="R531" i="11"/>
  <c r="R526" i="11"/>
  <c r="R522" i="11"/>
  <c r="R518" i="11"/>
  <c r="R180" i="11"/>
  <c r="R60" i="11"/>
  <c r="R10" i="11"/>
  <c r="R147" i="11"/>
  <c r="R142" i="11"/>
  <c r="R137" i="11"/>
  <c r="R131" i="11"/>
  <c r="R98" i="11"/>
  <c r="R91" i="11"/>
  <c r="R71" i="11"/>
  <c r="R676" i="11"/>
  <c r="R653" i="11"/>
  <c r="R594" i="11"/>
  <c r="R550" i="11"/>
  <c r="R472" i="11"/>
  <c r="R405" i="11"/>
  <c r="R387" i="11"/>
  <c r="R303" i="11"/>
  <c r="R223" i="11"/>
  <c r="R183" i="11"/>
  <c r="R438" i="11"/>
  <c r="R317" i="11"/>
  <c r="R194" i="11"/>
  <c r="R150" i="11"/>
  <c r="R78" i="11"/>
  <c r="R612" i="11"/>
  <c r="R606" i="11"/>
  <c r="R598" i="11"/>
  <c r="R592" i="11"/>
  <c r="R585" i="11"/>
  <c r="R578" i="11"/>
  <c r="R571" i="11"/>
  <c r="R564" i="11"/>
  <c r="R556" i="11"/>
  <c r="R434" i="11"/>
  <c r="R539" i="11"/>
  <c r="R501" i="11"/>
  <c r="R491" i="11"/>
  <c r="R483" i="11"/>
  <c r="R474" i="11"/>
  <c r="R462" i="11"/>
  <c r="R200" i="11"/>
  <c r="R441" i="11"/>
  <c r="R431" i="11"/>
  <c r="R423" i="11"/>
  <c r="R412" i="11"/>
  <c r="R403" i="11"/>
  <c r="R394" i="11"/>
  <c r="R386" i="11"/>
  <c r="R376" i="11"/>
  <c r="R332" i="11"/>
  <c r="R292" i="11"/>
  <c r="R255" i="11"/>
  <c r="R204" i="11"/>
  <c r="R164" i="11"/>
  <c r="R55" i="11"/>
  <c r="R8" i="11"/>
  <c r="R533" i="11"/>
  <c r="R529" i="11"/>
  <c r="R525" i="11"/>
  <c r="R521" i="11"/>
  <c r="R517" i="11"/>
  <c r="R169" i="11"/>
  <c r="R48" i="11"/>
  <c r="R35" i="11"/>
  <c r="R146" i="11"/>
  <c r="R140" i="11"/>
  <c r="R135" i="11"/>
  <c r="R132" i="11"/>
  <c r="R99" i="11"/>
  <c r="R92" i="11"/>
  <c r="R86" i="11"/>
  <c r="R26" i="11"/>
  <c r="R660" i="11"/>
  <c r="R623" i="11"/>
  <c r="R566" i="11"/>
  <c r="R485" i="11"/>
  <c r="R463" i="11"/>
  <c r="R385" i="11"/>
  <c r="R367" i="11"/>
  <c r="R251" i="11"/>
  <c r="R153" i="11"/>
  <c r="R418" i="11"/>
  <c r="R327" i="11"/>
  <c r="R184" i="11"/>
  <c r="R516" i="11"/>
  <c r="R515" i="11"/>
  <c r="R514" i="11"/>
  <c r="R513" i="11"/>
  <c r="R512" i="11"/>
  <c r="R511" i="11"/>
  <c r="R510" i="11"/>
  <c r="R509" i="11"/>
  <c r="R508" i="11"/>
  <c r="R507" i="11"/>
  <c r="R502" i="11"/>
  <c r="R492" i="11"/>
  <c r="R482" i="11"/>
  <c r="R473" i="11"/>
  <c r="R466" i="11"/>
  <c r="R454" i="11"/>
  <c r="R443" i="11"/>
  <c r="R45" i="11"/>
  <c r="R420" i="11"/>
  <c r="R415" i="11"/>
  <c r="R404" i="11"/>
  <c r="R393" i="11"/>
  <c r="R382" i="11"/>
  <c r="R372" i="11"/>
  <c r="R362" i="11"/>
  <c r="R352" i="11"/>
  <c r="R339" i="11"/>
  <c r="R328" i="11"/>
  <c r="R318" i="11"/>
  <c r="R308" i="11"/>
  <c r="R298" i="11"/>
  <c r="R288" i="11"/>
  <c r="R278" i="11"/>
  <c r="R268" i="11"/>
  <c r="R259" i="11"/>
  <c r="R250" i="11"/>
  <c r="R240" i="11"/>
  <c r="R230" i="11"/>
  <c r="R220" i="11"/>
  <c r="R167" i="11"/>
  <c r="R81" i="11"/>
  <c r="R27" i="11"/>
  <c r="R149" i="11"/>
  <c r="R144" i="11"/>
  <c r="R139" i="11"/>
  <c r="R134" i="11"/>
  <c r="R101" i="11"/>
  <c r="R95" i="11"/>
  <c r="R87" i="11"/>
  <c r="R37" i="11"/>
  <c r="R668" i="11"/>
  <c r="R611" i="11"/>
  <c r="R573" i="11"/>
  <c r="R476" i="11"/>
  <c r="R426" i="11"/>
  <c r="R365" i="11"/>
  <c r="R333" i="11"/>
  <c r="R260" i="11"/>
  <c r="R11" i="11"/>
  <c r="R428" i="11"/>
  <c r="R337" i="11"/>
  <c r="R177" i="11"/>
  <c r="R129" i="11"/>
  <c r="R128" i="11"/>
  <c r="R127" i="11"/>
  <c r="R126" i="11"/>
  <c r="R125" i="11"/>
  <c r="R124" i="11"/>
  <c r="R123" i="11"/>
  <c r="R122" i="11"/>
  <c r="R121" i="11"/>
  <c r="R120" i="11"/>
  <c r="R119" i="11"/>
  <c r="R118" i="11"/>
  <c r="R117" i="11"/>
  <c r="R116" i="11"/>
  <c r="R115" i="11"/>
  <c r="R114" i="11"/>
  <c r="R113" i="11"/>
  <c r="R112" i="11"/>
  <c r="R111" i="11"/>
  <c r="R110" i="11"/>
  <c r="R109" i="11"/>
  <c r="R108" i="11"/>
  <c r="R107" i="11"/>
  <c r="R106" i="11"/>
  <c r="R105" i="11"/>
  <c r="R104" i="11"/>
  <c r="R103" i="11"/>
  <c r="R102" i="11"/>
  <c r="R97" i="11"/>
  <c r="R93" i="11"/>
  <c r="R89" i="11"/>
  <c r="R59" i="11"/>
  <c r="R670" i="11"/>
  <c r="R644" i="11"/>
  <c r="R587" i="11"/>
  <c r="R541" i="11"/>
  <c r="R480" i="11"/>
  <c r="R444" i="11"/>
  <c r="R377" i="11"/>
  <c r="R312" i="11"/>
  <c r="R234" i="11"/>
  <c r="R173" i="11"/>
  <c r="R448" i="11"/>
  <c r="R370" i="11"/>
  <c r="R307" i="11"/>
  <c r="R156" i="11"/>
  <c r="R464" i="11"/>
  <c r="R456" i="11"/>
  <c r="R446" i="11"/>
  <c r="R436" i="11"/>
  <c r="R424" i="11"/>
  <c r="R413" i="11"/>
  <c r="R401" i="11"/>
  <c r="R389" i="11"/>
  <c r="R381" i="11"/>
  <c r="R371" i="11"/>
  <c r="R360" i="11"/>
  <c r="R351" i="11"/>
  <c r="R340" i="11"/>
  <c r="R329" i="11"/>
  <c r="R319" i="11"/>
  <c r="R311" i="11"/>
  <c r="R299" i="11"/>
  <c r="R291" i="11"/>
  <c r="R282" i="11"/>
  <c r="R274" i="11"/>
  <c r="R263" i="11"/>
  <c r="R254" i="11"/>
  <c r="R242" i="11"/>
  <c r="R231" i="11"/>
  <c r="R222" i="11"/>
  <c r="R211" i="11"/>
  <c r="R201" i="11"/>
  <c r="R191" i="11"/>
  <c r="R181" i="11"/>
  <c r="R171" i="11"/>
  <c r="R161" i="11"/>
  <c r="R84" i="11"/>
  <c r="R73" i="11"/>
  <c r="R61" i="11"/>
  <c r="R50" i="11"/>
  <c r="R39" i="11"/>
  <c r="R28" i="11"/>
  <c r="R17" i="11"/>
  <c r="R5" i="11"/>
  <c r="R671" i="11"/>
  <c r="R661" i="11"/>
  <c r="R657" i="11"/>
  <c r="R651" i="11"/>
  <c r="R646" i="11"/>
  <c r="R624" i="11"/>
  <c r="R620" i="11"/>
  <c r="R614" i="11"/>
  <c r="R608" i="11"/>
  <c r="R603" i="11"/>
  <c r="R595" i="11"/>
  <c r="R588" i="11"/>
  <c r="R581" i="11"/>
  <c r="R575" i="11"/>
  <c r="R569" i="11"/>
  <c r="R561" i="11"/>
  <c r="R554" i="11"/>
  <c r="R548" i="11"/>
  <c r="R540" i="11"/>
  <c r="R500" i="11"/>
  <c r="R490" i="11"/>
  <c r="R432" i="11"/>
  <c r="R374" i="11"/>
  <c r="R349" i="11"/>
  <c r="R281" i="11"/>
  <c r="R203" i="11"/>
  <c r="R470" i="11"/>
  <c r="R378" i="11"/>
  <c r="R233" i="11"/>
  <c r="R536" i="11"/>
  <c r="R344" i="11"/>
  <c r="R336" i="11"/>
  <c r="R322" i="11"/>
  <c r="R316" i="11"/>
  <c r="R306" i="11"/>
  <c r="R296" i="11"/>
  <c r="R286" i="11"/>
  <c r="R276" i="11"/>
  <c r="R266" i="11"/>
  <c r="R256" i="11"/>
  <c r="R248" i="11"/>
  <c r="R236" i="11"/>
  <c r="R227" i="11"/>
  <c r="R217" i="11"/>
  <c r="R206" i="11"/>
  <c r="R196" i="11"/>
  <c r="R186" i="11"/>
  <c r="R178" i="11"/>
  <c r="R168" i="11"/>
  <c r="R158" i="11"/>
  <c r="R80" i="11"/>
  <c r="R69" i="11"/>
  <c r="R58" i="11"/>
  <c r="R47" i="11"/>
  <c r="R36" i="11"/>
  <c r="R25" i="11"/>
  <c r="R12" i="11"/>
  <c r="R674" i="11"/>
  <c r="R654" i="11"/>
  <c r="R645" i="11"/>
  <c r="R600" i="11"/>
  <c r="R591" i="11"/>
  <c r="R583" i="11"/>
  <c r="R574" i="11"/>
  <c r="R567" i="11"/>
  <c r="R559" i="11"/>
  <c r="R551" i="11"/>
  <c r="R543" i="11"/>
  <c r="R505" i="11"/>
  <c r="R493" i="11"/>
  <c r="R486" i="11"/>
  <c r="R477" i="11"/>
  <c r="R467" i="11"/>
  <c r="R457" i="11"/>
  <c r="R447" i="11"/>
  <c r="R437" i="11"/>
  <c r="R427" i="11"/>
  <c r="R417" i="11"/>
  <c r="R407" i="11"/>
  <c r="R397" i="11"/>
  <c r="R293" i="11"/>
  <c r="R213" i="11"/>
  <c r="R75" i="11"/>
  <c r="R398" i="11"/>
  <c r="R361" i="11"/>
  <c r="R214" i="11"/>
  <c r="R152" i="11"/>
  <c r="R64" i="11"/>
  <c r="R53" i="11"/>
  <c r="R40" i="11"/>
  <c r="R30" i="11"/>
  <c r="R18" i="11"/>
  <c r="R7" i="11"/>
  <c r="R664" i="11"/>
  <c r="R650" i="11"/>
  <c r="R627" i="11"/>
  <c r="R563" i="11"/>
  <c r="R555" i="11"/>
  <c r="R546" i="11"/>
  <c r="R538" i="11"/>
  <c r="R498" i="11"/>
  <c r="R488" i="11"/>
  <c r="R479" i="11"/>
  <c r="R468" i="11"/>
  <c r="R459" i="11"/>
  <c r="R450" i="11"/>
  <c r="R439" i="11"/>
  <c r="R429" i="11"/>
  <c r="R419" i="11"/>
  <c r="R410" i="11"/>
  <c r="R402" i="11"/>
  <c r="R392" i="11"/>
  <c r="R379" i="11"/>
  <c r="R369" i="11"/>
  <c r="R359" i="11"/>
  <c r="R350" i="11"/>
  <c r="R346" i="11"/>
  <c r="R334" i="11"/>
  <c r="R323" i="11"/>
  <c r="R315" i="11"/>
  <c r="R305" i="11"/>
  <c r="R294" i="11"/>
  <c r="R285" i="11"/>
  <c r="R275" i="11"/>
  <c r="R265" i="11"/>
  <c r="R257" i="11"/>
  <c r="R249" i="11"/>
  <c r="R239" i="11"/>
  <c r="R229" i="11"/>
  <c r="R219" i="11"/>
  <c r="R209" i="11"/>
  <c r="R199" i="11"/>
  <c r="R188" i="11"/>
  <c r="R176" i="11"/>
  <c r="R166" i="11"/>
  <c r="R157" i="11"/>
  <c r="R79" i="11"/>
  <c r="R67" i="11"/>
  <c r="R57" i="11"/>
  <c r="R46" i="11"/>
  <c r="R34" i="11"/>
  <c r="R23" i="11"/>
  <c r="R496" i="11"/>
  <c r="R388" i="11"/>
  <c r="R244" i="11"/>
  <c r="R684" i="11"/>
  <c r="R297" i="11"/>
  <c r="R287" i="11"/>
  <c r="R277" i="11"/>
  <c r="R267" i="11"/>
  <c r="R258" i="11"/>
  <c r="R245" i="11"/>
  <c r="R235" i="11"/>
  <c r="R225" i="11"/>
  <c r="R218" i="11"/>
  <c r="R208" i="11"/>
  <c r="R198" i="11"/>
  <c r="R189" i="11"/>
  <c r="R179" i="11"/>
  <c r="R170" i="11"/>
  <c r="R160" i="11"/>
  <c r="R83" i="11"/>
  <c r="R72" i="11"/>
  <c r="R63" i="11"/>
  <c r="R52" i="11"/>
  <c r="R41" i="11"/>
  <c r="R29" i="11"/>
  <c r="R21" i="11"/>
  <c r="R6" i="11"/>
  <c r="R672" i="11"/>
  <c r="R662" i="11"/>
  <c r="R656" i="11"/>
  <c r="R652" i="11"/>
  <c r="R647" i="11"/>
  <c r="R625" i="11"/>
  <c r="R619" i="11"/>
  <c r="R615" i="11"/>
  <c r="R609" i="11"/>
  <c r="R604" i="11"/>
  <c r="R597" i="11"/>
  <c r="R589" i="11"/>
  <c r="R582" i="11"/>
  <c r="R576" i="11"/>
  <c r="R568" i="11"/>
  <c r="R560" i="11"/>
  <c r="R553" i="11"/>
  <c r="R545" i="11"/>
  <c r="R537" i="11"/>
  <c r="R499" i="11"/>
  <c r="R489" i="11"/>
  <c r="R481" i="11"/>
  <c r="R471" i="11"/>
  <c r="R461" i="11"/>
  <c r="R451" i="11"/>
  <c r="R442" i="11"/>
  <c r="R433" i="11"/>
  <c r="R425" i="11"/>
  <c r="R416" i="11"/>
  <c r="R406" i="11"/>
  <c r="R396" i="11"/>
  <c r="R384" i="11"/>
  <c r="R375" i="11"/>
  <c r="R364" i="11"/>
  <c r="R357" i="11"/>
  <c r="R345" i="11"/>
  <c r="R335" i="11"/>
  <c r="R326" i="11"/>
  <c r="R314" i="11"/>
  <c r="R304" i="11"/>
  <c r="R295" i="11"/>
  <c r="R284" i="11"/>
  <c r="R272" i="11"/>
  <c r="R262" i="11"/>
  <c r="R253" i="11"/>
  <c r="R224" i="11"/>
  <c r="R683" i="11"/>
  <c r="R172" i="11"/>
  <c r="R162" i="11"/>
  <c r="R85" i="11"/>
  <c r="R74" i="11"/>
  <c r="R62" i="11"/>
  <c r="R51" i="11"/>
  <c r="R42" i="11"/>
  <c r="R33" i="11"/>
  <c r="R22" i="11"/>
  <c r="R14" i="11"/>
  <c r="R665" i="11"/>
  <c r="R649" i="11"/>
  <c r="R643" i="11"/>
  <c r="R621" i="11"/>
  <c r="R616" i="11"/>
  <c r="R610" i="11"/>
  <c r="R605" i="11"/>
  <c r="R599" i="11"/>
  <c r="R590" i="11"/>
  <c r="R584" i="11"/>
  <c r="R577" i="11"/>
  <c r="R570" i="11"/>
  <c r="R562" i="11"/>
  <c r="R552" i="11"/>
  <c r="R544" i="11"/>
  <c r="R506" i="11"/>
  <c r="R497" i="11"/>
  <c r="R487" i="11"/>
  <c r="R478" i="11"/>
  <c r="R469" i="11"/>
  <c r="R460" i="11"/>
  <c r="R449" i="11"/>
  <c r="R440" i="11"/>
  <c r="R430" i="11"/>
  <c r="R422" i="11"/>
  <c r="R409" i="11"/>
  <c r="R400" i="11"/>
  <c r="R391" i="11"/>
  <c r="R383" i="11"/>
  <c r="R373" i="11"/>
  <c r="R363" i="11"/>
  <c r="R354" i="11"/>
  <c r="R338" i="11"/>
  <c r="R330" i="11"/>
  <c r="R321" i="11"/>
  <c r="R309" i="11"/>
  <c r="R301" i="11"/>
  <c r="R289" i="11"/>
  <c r="R279" i="11"/>
  <c r="R271" i="11"/>
  <c r="R246" i="11"/>
  <c r="R237" i="11"/>
  <c r="R226" i="11"/>
  <c r="R216" i="11"/>
  <c r="R207" i="11"/>
  <c r="R197" i="11"/>
  <c r="R187" i="11"/>
  <c r="R535" i="11"/>
  <c r="R682" i="11"/>
  <c r="R679" i="11"/>
  <c r="R675" i="11"/>
  <c r="R667" i="11"/>
  <c r="R655" i="11"/>
  <c r="R622" i="11"/>
  <c r="R601" i="11"/>
  <c r="R579" i="11"/>
  <c r="R557" i="11"/>
  <c r="R504" i="11"/>
  <c r="R475" i="11"/>
  <c r="R445" i="11"/>
  <c r="R411" i="11"/>
  <c r="R380" i="11"/>
  <c r="R331" i="11"/>
  <c r="R300" i="11"/>
  <c r="R270" i="11"/>
  <c r="R243" i="11"/>
  <c r="R221" i="11"/>
  <c r="R202" i="11"/>
  <c r="R175" i="11"/>
  <c r="R66" i="11"/>
  <c r="R32" i="11"/>
  <c r="R366" i="11"/>
  <c r="R324" i="11"/>
  <c r="R273" i="11"/>
  <c r="R238" i="11"/>
  <c r="R192" i="11"/>
  <c r="R154" i="11"/>
  <c r="R43" i="11"/>
  <c r="R68" i="11"/>
  <c r="R532" i="11"/>
  <c r="R528" i="11"/>
  <c r="R524" i="11"/>
  <c r="R520" i="11"/>
  <c r="R210" i="11"/>
  <c r="R159" i="11"/>
  <c r="R38" i="11"/>
  <c r="R15" i="11"/>
  <c r="R145" i="11"/>
  <c r="R141" i="11"/>
  <c r="R136" i="11"/>
  <c r="R130" i="11"/>
  <c r="R96" i="11"/>
  <c r="R90" i="11"/>
  <c r="R82" i="11"/>
  <c r="R16" i="11"/>
  <c r="R658" i="11"/>
  <c r="R602" i="11"/>
  <c r="R558" i="11"/>
  <c r="R494" i="11"/>
  <c r="R414" i="11"/>
  <c r="R356" i="11"/>
  <c r="R325" i="11"/>
  <c r="R241" i="11"/>
  <c r="R193" i="11"/>
  <c r="R458" i="11"/>
  <c r="R355" i="11"/>
  <c r="R205" i="11"/>
  <c r="R151" i="11"/>
  <c r="R680" i="11"/>
  <c r="R677" i="11"/>
  <c r="R669" i="11"/>
  <c r="R659" i="11"/>
  <c r="R626" i="11"/>
  <c r="R613" i="11"/>
  <c r="R593" i="11"/>
  <c r="R572" i="11"/>
  <c r="R549" i="11"/>
  <c r="R495" i="11"/>
  <c r="R465" i="11"/>
  <c r="R435" i="11"/>
  <c r="R399" i="11"/>
  <c r="R368" i="11"/>
  <c r="R348" i="11"/>
  <c r="R320" i="11"/>
  <c r="R290" i="11"/>
  <c r="R261" i="11"/>
  <c r="R232" i="11"/>
  <c r="R212" i="11"/>
  <c r="R185" i="11"/>
  <c r="R155" i="11"/>
  <c r="R54" i="11"/>
  <c r="R9" i="11"/>
  <c r="R342" i="11"/>
  <c r="R302" i="11"/>
  <c r="R264" i="11"/>
  <c r="R228" i="11"/>
  <c r="R182" i="11"/>
  <c r="R65" i="11"/>
  <c r="R19" i="11"/>
  <c r="R534" i="11"/>
  <c r="R530" i="11"/>
  <c r="R527" i="11"/>
  <c r="R523" i="11"/>
  <c r="R519" i="11"/>
  <c r="R190" i="11"/>
  <c r="R70" i="11"/>
  <c r="R24" i="11"/>
  <c r="R148" i="11"/>
  <c r="R143" i="11"/>
  <c r="R138" i="11"/>
  <c r="R133" i="11"/>
  <c r="R100" i="11"/>
  <c r="R94" i="11"/>
  <c r="R88" i="11"/>
  <c r="R49" i="11"/>
  <c r="R666" i="11"/>
  <c r="R617" i="11"/>
  <c r="R580" i="11"/>
  <c r="R503" i="11"/>
  <c r="R453" i="11"/>
  <c r="R395" i="11"/>
  <c r="R343" i="11"/>
  <c r="R269" i="11"/>
  <c r="R163" i="11"/>
  <c r="R408" i="11"/>
  <c r="A8" i="46"/>
  <c r="L8" i="46" s="1"/>
  <c r="L8" i="8" s="1"/>
  <c r="A10" i="46" l="1"/>
  <c r="L10" i="46" s="1"/>
  <c r="L66" i="8" s="1"/>
  <c r="F173" i="10"/>
  <c r="F174" i="10"/>
  <c r="F172" i="10"/>
  <c r="F184" i="10"/>
  <c r="F171" i="10"/>
  <c r="G174" i="10" l="1"/>
  <c r="D85" i="8" s="1"/>
  <c r="G184" i="10"/>
  <c r="D90" i="8" s="1"/>
  <c r="F182" i="10"/>
  <c r="G182" i="10" l="1"/>
  <c r="D89" i="8" s="1"/>
  <c r="F180" i="10"/>
  <c r="G180" i="10" l="1"/>
  <c r="D88" i="8" s="1"/>
  <c r="F178" i="10"/>
  <c r="G178" i="10" l="1"/>
  <c r="D87" i="8" s="1"/>
  <c r="F135" i="10"/>
  <c r="F168" i="10"/>
  <c r="F132" i="10"/>
  <c r="F169" i="10"/>
  <c r="F141" i="10"/>
  <c r="F133" i="10"/>
  <c r="F176" i="10"/>
  <c r="F137" i="10"/>
  <c r="F139" i="10"/>
  <c r="G169" i="10" l="1"/>
  <c r="D84" i="8" s="1"/>
  <c r="G176" i="10"/>
  <c r="D86" i="8" s="1"/>
  <c r="G139" i="10"/>
  <c r="D69" i="8" s="1"/>
  <c r="G141" i="10"/>
  <c r="D70" i="8" s="1"/>
  <c r="G137" i="10"/>
  <c r="D68" i="8" s="1"/>
  <c r="G135" i="10"/>
  <c r="D67" i="8" s="1"/>
  <c r="F131" i="10"/>
  <c r="F129" i="10"/>
  <c r="F127" i="10"/>
  <c r="G127" i="10" l="1"/>
  <c r="D64" i="8" s="1"/>
  <c r="G129" i="10"/>
  <c r="D65" i="8" s="1"/>
  <c r="G133" i="10"/>
  <c r="D66" i="8" s="1"/>
  <c r="F111" i="10"/>
  <c r="G111" i="10" l="1"/>
  <c r="D42" i="8" s="1"/>
  <c r="F103" i="10"/>
  <c r="F109" i="10"/>
  <c r="F105" i="10"/>
  <c r="G103" i="10" l="1"/>
  <c r="D38" i="8" s="1"/>
  <c r="G109" i="10"/>
  <c r="D41" i="8" s="1"/>
  <c r="G105" i="10"/>
  <c r="D39" i="8" s="1"/>
  <c r="F74" i="10"/>
  <c r="G74" i="10" l="1"/>
  <c r="D24" i="8" s="1"/>
  <c r="F70" i="10"/>
  <c r="F72" i="10"/>
  <c r="G70" i="10" l="1"/>
  <c r="D22" i="8" s="1"/>
  <c r="G72" i="10"/>
  <c r="D23" i="8" s="1"/>
  <c r="F31" i="10"/>
  <c r="F28" i="10"/>
  <c r="F81" i="10"/>
  <c r="F67" i="10"/>
  <c r="G68" i="10" l="1"/>
  <c r="D21" i="8" s="1"/>
  <c r="G31" i="10"/>
  <c r="D8" i="8" s="1"/>
  <c r="G81" i="10"/>
  <c r="D27" i="8" s="1"/>
  <c r="J196" i="16" l="1"/>
  <c r="J192" i="16" s="1"/>
  <c r="I25" i="46" s="1"/>
  <c r="G194" i="16"/>
  <c r="B193" i="16"/>
  <c r="A193" i="16"/>
  <c r="M192" i="16"/>
  <c r="E193" i="16" l="1"/>
  <c r="F193" i="16" s="1"/>
  <c r="K193" i="16" l="1"/>
  <c r="J213" i="16" l="1"/>
  <c r="J209" i="16" s="1"/>
  <c r="I28" i="46" s="1"/>
  <c r="B210" i="16"/>
  <c r="D211" i="16" s="1"/>
  <c r="A210" i="16"/>
  <c r="M209" i="16"/>
  <c r="E210" i="16" l="1"/>
  <c r="F210" i="16" s="1"/>
  <c r="K210" i="16" s="1"/>
  <c r="R13" i="11" l="1"/>
  <c r="R706" i="11"/>
  <c r="R688" i="11"/>
  <c r="R707" i="11"/>
  <c r="R696" i="11"/>
  <c r="R710" i="11"/>
  <c r="R704" i="11"/>
  <c r="R698" i="11"/>
  <c r="R692" i="11"/>
  <c r="R686" i="11"/>
  <c r="R700" i="11"/>
  <c r="R694" i="11"/>
  <c r="R701" i="11"/>
  <c r="R714" i="11"/>
  <c r="R712" i="11"/>
  <c r="R695" i="11"/>
  <c r="R690" i="11"/>
  <c r="R711" i="11"/>
  <c r="R705" i="11"/>
  <c r="R699" i="11"/>
  <c r="R693" i="11"/>
  <c r="R687" i="11"/>
  <c r="R689" i="11"/>
  <c r="R708" i="11"/>
  <c r="R713" i="11"/>
  <c r="R702" i="11"/>
  <c r="R697" i="11"/>
  <c r="R703" i="11"/>
  <c r="R709" i="11"/>
  <c r="R691" i="11"/>
  <c r="R715" i="11"/>
  <c r="R738" i="11"/>
  <c r="R728" i="11"/>
  <c r="R718" i="11"/>
  <c r="R737" i="11"/>
  <c r="R727" i="11"/>
  <c r="R717" i="11"/>
  <c r="R726" i="11"/>
  <c r="R716" i="11"/>
  <c r="R736" i="11"/>
  <c r="R735" i="11"/>
  <c r="R725" i="11"/>
  <c r="R734" i="11"/>
  <c r="R724" i="11"/>
  <c r="R733" i="11"/>
  <c r="R723" i="11"/>
  <c r="R732" i="11"/>
  <c r="R722" i="11"/>
  <c r="R731" i="11"/>
  <c r="R721" i="11"/>
  <c r="R730" i="11"/>
  <c r="R720" i="11"/>
  <c r="R729" i="11"/>
  <c r="R719" i="11"/>
  <c r="R750" i="11" l="1"/>
  <c r="R740" i="11"/>
  <c r="R749" i="11"/>
  <c r="R739" i="11"/>
  <c r="R746" i="11"/>
  <c r="R748" i="11"/>
  <c r="R747" i="11"/>
  <c r="R745" i="11"/>
  <c r="R744" i="11"/>
  <c r="R741" i="11"/>
  <c r="R743" i="11"/>
  <c r="R742" i="11"/>
  <c r="Q426" i="1" l="1"/>
  <c r="Q422" i="1"/>
  <c r="D128" i="16"/>
  <c r="D127" i="16"/>
  <c r="D120" i="16"/>
  <c r="D276" i="16"/>
  <c r="H276" i="16" s="1"/>
  <c r="D230" i="16"/>
  <c r="B218" i="16"/>
  <c r="G218" i="16" s="1"/>
  <c r="B224" i="16"/>
  <c r="G224" i="16" s="1"/>
  <c r="B211" i="16"/>
  <c r="G211" i="16" s="1"/>
  <c r="D180" i="16"/>
  <c r="D194" i="16"/>
  <c r="F128" i="16" l="1"/>
  <c r="H128" i="16"/>
  <c r="F127" i="16"/>
  <c r="H127" i="16"/>
  <c r="H120" i="16"/>
  <c r="H123" i="16" s="1"/>
  <c r="F120" i="16"/>
  <c r="H535" i="16"/>
  <c r="H537" i="16" s="1"/>
  <c r="F535" i="16"/>
  <c r="K276" i="16"/>
  <c r="H230" i="16"/>
  <c r="H232" i="16" s="1"/>
  <c r="F230" i="16"/>
  <c r="H180" i="16"/>
  <c r="H182" i="16" s="1"/>
  <c r="F180" i="16"/>
  <c r="H199" i="16"/>
  <c r="H201" i="16" s="1"/>
  <c r="F199" i="16"/>
  <c r="H194" i="16"/>
  <c r="H196" i="16" s="1"/>
  <c r="F194" i="16"/>
  <c r="H14" i="16"/>
  <c r="F14" i="16"/>
  <c r="H13" i="16"/>
  <c r="F13" i="16"/>
  <c r="F224" i="16"/>
  <c r="H224" i="16"/>
  <c r="H226" i="16" s="1"/>
  <c r="H218" i="16"/>
  <c r="H220" i="16" s="1"/>
  <c r="F218" i="16"/>
  <c r="H205" i="16"/>
  <c r="H207" i="16" s="1"/>
  <c r="F205" i="16"/>
  <c r="F5" i="16"/>
  <c r="H5" i="16"/>
  <c r="H9" i="16" s="1"/>
  <c r="F33" i="16"/>
  <c r="H33" i="16"/>
  <c r="H36" i="16" s="1"/>
  <c r="H43" i="16"/>
  <c r="H46" i="16" s="1"/>
  <c r="F43" i="16"/>
  <c r="H211" i="16"/>
  <c r="H213" i="16" s="1"/>
  <c r="F211" i="16"/>
  <c r="D237" i="16"/>
  <c r="D277" i="16"/>
  <c r="H277" i="16" s="1"/>
  <c r="H131" i="16" l="1"/>
  <c r="K127" i="16"/>
  <c r="H118" i="16"/>
  <c r="G16" i="46" s="1"/>
  <c r="E122" i="16"/>
  <c r="F122" i="16" s="1"/>
  <c r="K120" i="16"/>
  <c r="H533" i="16"/>
  <c r="G66" i="46" s="1"/>
  <c r="E536" i="16"/>
  <c r="F536" i="16" s="1"/>
  <c r="K535" i="16"/>
  <c r="E231" i="16"/>
  <c r="F231" i="16" s="1"/>
  <c r="H228" i="16"/>
  <c r="G31" i="46" s="1"/>
  <c r="K230" i="16"/>
  <c r="E181" i="16"/>
  <c r="F181" i="16" s="1"/>
  <c r="H178" i="16"/>
  <c r="G23" i="46" s="1"/>
  <c r="K180" i="16"/>
  <c r="E200" i="16"/>
  <c r="F200" i="16" s="1"/>
  <c r="H197" i="16"/>
  <c r="G26" i="46" s="1"/>
  <c r="K199" i="16"/>
  <c r="H192" i="16"/>
  <c r="G25" i="46" s="1"/>
  <c r="E195" i="16"/>
  <c r="F195" i="16" s="1"/>
  <c r="K194" i="16"/>
  <c r="H18" i="16"/>
  <c r="K13" i="16"/>
  <c r="K128" i="16"/>
  <c r="K14" i="16"/>
  <c r="H237" i="16"/>
  <c r="H239" i="16" s="1"/>
  <c r="F237" i="16"/>
  <c r="H279" i="16"/>
  <c r="K277" i="16"/>
  <c r="K224" i="16"/>
  <c r="K205" i="16"/>
  <c r="E225" i="16"/>
  <c r="F225" i="16" s="1"/>
  <c r="H222" i="16"/>
  <c r="G30" i="46" s="1"/>
  <c r="K218" i="16"/>
  <c r="E219" i="16"/>
  <c r="F219" i="16" s="1"/>
  <c r="K219" i="16" s="1"/>
  <c r="H216" i="16"/>
  <c r="G29" i="46" s="1"/>
  <c r="H203" i="16"/>
  <c r="G27" i="46" s="1"/>
  <c r="E206" i="16"/>
  <c r="F206" i="16" s="1"/>
  <c r="K206" i="16" s="1"/>
  <c r="K33" i="16"/>
  <c r="E8" i="16"/>
  <c r="F8" i="16" s="1"/>
  <c r="K8" i="16" s="1"/>
  <c r="H3" i="16"/>
  <c r="G3" i="46" s="1"/>
  <c r="H31" i="16"/>
  <c r="G6" i="46" s="1"/>
  <c r="E35" i="16"/>
  <c r="F35" i="16" s="1"/>
  <c r="K35" i="16" s="1"/>
  <c r="K5" i="16"/>
  <c r="E45" i="16"/>
  <c r="F45" i="16" s="1"/>
  <c r="K45" i="16" s="1"/>
  <c r="H41" i="16"/>
  <c r="G7" i="46" s="1"/>
  <c r="K43" i="16"/>
  <c r="K211" i="16"/>
  <c r="H209" i="16"/>
  <c r="G28" i="46" s="1"/>
  <c r="E212" i="16"/>
  <c r="F212" i="16" s="1"/>
  <c r="K212" i="16" s="1"/>
  <c r="K536" i="16" l="1"/>
  <c r="F537" i="16"/>
  <c r="K181" i="16"/>
  <c r="F182" i="16"/>
  <c r="H125" i="16"/>
  <c r="G17" i="46" s="1"/>
  <c r="E130" i="16"/>
  <c r="F130" i="16" s="1"/>
  <c r="K231" i="16"/>
  <c r="F232" i="16"/>
  <c r="H11" i="16"/>
  <c r="G4" i="46" s="1"/>
  <c r="E17" i="16"/>
  <c r="F17" i="16" s="1"/>
  <c r="E238" i="16"/>
  <c r="F238" i="16" s="1"/>
  <c r="H235" i="16"/>
  <c r="G32" i="46" s="1"/>
  <c r="K237" i="16"/>
  <c r="E278" i="16"/>
  <c r="F278" i="16" s="1"/>
  <c r="H274" i="16"/>
  <c r="G36" i="46" s="1"/>
  <c r="K122" i="16"/>
  <c r="F123" i="16"/>
  <c r="K200" i="16"/>
  <c r="F201" i="16"/>
  <c r="K195" i="16"/>
  <c r="F196" i="16"/>
  <c r="K225" i="16"/>
  <c r="F226" i="16"/>
  <c r="F220" i="16"/>
  <c r="K220" i="16" s="1"/>
  <c r="F207" i="16"/>
  <c r="F203" i="16" s="1"/>
  <c r="E27" i="46" s="1"/>
  <c r="K27" i="46" s="1"/>
  <c r="F9" i="16"/>
  <c r="F3" i="16" s="1"/>
  <c r="E3" i="46" s="1"/>
  <c r="K3" i="46" s="1"/>
  <c r="F36" i="16"/>
  <c r="F46" i="16"/>
  <c r="F213" i="16"/>
  <c r="F209" i="16" s="1"/>
  <c r="E28" i="46" s="1"/>
  <c r="K28" i="46" s="1"/>
  <c r="F533" i="16" l="1"/>
  <c r="E66" i="46" s="1"/>
  <c r="K66" i="46" s="1"/>
  <c r="K537" i="16"/>
  <c r="K182" i="16"/>
  <c r="F178" i="16"/>
  <c r="E23" i="46" s="1"/>
  <c r="K23" i="46" s="1"/>
  <c r="K130" i="16"/>
  <c r="F131" i="16"/>
  <c r="F228" i="16"/>
  <c r="E31" i="46" s="1"/>
  <c r="K31" i="46" s="1"/>
  <c r="K232" i="16"/>
  <c r="K238" i="16"/>
  <c r="F239" i="16"/>
  <c r="F222" i="16"/>
  <c r="E30" i="46" s="1"/>
  <c r="K30" i="46" s="1"/>
  <c r="K226" i="16"/>
  <c r="F18" i="16"/>
  <c r="K17" i="16"/>
  <c r="F279" i="16"/>
  <c r="K278" i="16"/>
  <c r="F118" i="16"/>
  <c r="E16" i="46" s="1"/>
  <c r="K16" i="46" s="1"/>
  <c r="K123" i="16"/>
  <c r="F197" i="16"/>
  <c r="E26" i="46" s="1"/>
  <c r="K26" i="46" s="1"/>
  <c r="K201" i="16"/>
  <c r="F192" i="16"/>
  <c r="E25" i="46" s="1"/>
  <c r="K25" i="46" s="1"/>
  <c r="K196" i="16"/>
  <c r="F216" i="16"/>
  <c r="E29" i="46" s="1"/>
  <c r="K29" i="46" s="1"/>
  <c r="K207" i="16"/>
  <c r="K203" i="16"/>
  <c r="K9" i="16"/>
  <c r="K36" i="16"/>
  <c r="F31" i="16"/>
  <c r="E6" i="46" s="1"/>
  <c r="K6" i="46" s="1"/>
  <c r="K46" i="16"/>
  <c r="F41" i="16"/>
  <c r="E7" i="46" s="1"/>
  <c r="K7" i="46" s="1"/>
  <c r="K3" i="16"/>
  <c r="K209" i="16"/>
  <c r="K213" i="16"/>
  <c r="K533" i="16" l="1"/>
  <c r="K178" i="16"/>
  <c r="F125" i="16"/>
  <c r="E17" i="46" s="1"/>
  <c r="K17" i="46" s="1"/>
  <c r="K131" i="16"/>
  <c r="K228" i="16"/>
  <c r="K239" i="16"/>
  <c r="F235" i="16"/>
  <c r="E32" i="46" s="1"/>
  <c r="K32" i="46" s="1"/>
  <c r="K222" i="16"/>
  <c r="F11" i="16"/>
  <c r="E4" i="46" s="1"/>
  <c r="K4" i="46" s="1"/>
  <c r="K18" i="16"/>
  <c r="K279" i="16"/>
  <c r="F274" i="16"/>
  <c r="E36" i="46" s="1"/>
  <c r="K36" i="46" s="1"/>
  <c r="K118" i="16"/>
  <c r="K197" i="16"/>
  <c r="K192" i="16"/>
  <c r="K216" i="16"/>
  <c r="K31" i="16"/>
  <c r="K41" i="16"/>
  <c r="K125" i="16" l="1"/>
  <c r="K235" i="16"/>
  <c r="K11" i="16"/>
  <c r="Q440" i="1" l="1"/>
  <c r="Q436" i="1"/>
  <c r="A3" i="8" l="1"/>
  <c r="A4" i="7" l="1"/>
  <c r="D5" i="48" s="1"/>
  <c r="R751" i="11"/>
  <c r="R752" i="11"/>
  <c r="L4" i="8" l="1"/>
  <c r="R754" i="11" l="1"/>
  <c r="R753" i="11"/>
  <c r="M3" i="16" l="1"/>
  <c r="L79" i="16" l="1"/>
  <c r="A11" i="46" s="1"/>
  <c r="L11" i="46" s="1"/>
  <c r="L9" i="8" l="1"/>
  <c r="L87" i="16"/>
  <c r="A12" i="46" s="1"/>
  <c r="L12" i="46" s="1"/>
  <c r="L10" i="8" l="1"/>
  <c r="L98" i="16"/>
  <c r="A13" i="46" s="1"/>
  <c r="L13" i="46" s="1"/>
  <c r="J3" i="7"/>
  <c r="K3" i="7" s="1"/>
  <c r="Q412" i="1"/>
  <c r="Q408" i="1"/>
  <c r="L11" i="8" l="1"/>
  <c r="L106" i="16"/>
  <c r="A14" i="46" s="1"/>
  <c r="L14" i="46" s="1"/>
  <c r="R760" i="11"/>
  <c r="R758" i="11"/>
  <c r="R755" i="11"/>
  <c r="R759" i="11"/>
  <c r="R756" i="11"/>
  <c r="R757" i="11"/>
  <c r="L19" i="8" l="1"/>
  <c r="L112" i="16"/>
  <c r="A15" i="46" s="1"/>
  <c r="L15" i="46" s="1"/>
  <c r="L20" i="8" l="1"/>
  <c r="L118" i="16"/>
  <c r="A16" i="46" s="1"/>
  <c r="L16" i="46" s="1"/>
  <c r="L85" i="8" l="1"/>
  <c r="L125" i="16"/>
  <c r="A17" i="46" l="1"/>
  <c r="L17" i="46" s="1"/>
  <c r="L12" i="8" s="1"/>
  <c r="L137" i="16"/>
  <c r="L144" i="16" l="1"/>
  <c r="A18" i="46"/>
  <c r="L18" i="46" s="1"/>
  <c r="L13" i="8" s="1"/>
  <c r="A19" i="46" l="1"/>
  <c r="L19" i="46" s="1"/>
  <c r="L14" i="8" s="1"/>
  <c r="L151" i="16"/>
  <c r="A20" i="46" l="1"/>
  <c r="L20" i="46" s="1"/>
  <c r="L15" i="8" s="1"/>
  <c r="L159" i="16"/>
  <c r="A21" i="46" l="1"/>
  <c r="L21" i="46" s="1"/>
  <c r="L165" i="16"/>
  <c r="L16" i="8" l="1"/>
  <c r="L91" i="8"/>
  <c r="L178" i="16"/>
  <c r="A22" i="46"/>
  <c r="L22" i="46" s="1"/>
  <c r="L44" i="8" s="1"/>
  <c r="L184" i="16" l="1"/>
  <c r="A23" i="46"/>
  <c r="L23" i="46" s="1"/>
  <c r="L22" i="8" s="1"/>
  <c r="L192" i="16" l="1"/>
  <c r="A24" i="46"/>
  <c r="L24" i="46" s="1"/>
  <c r="L23" i="8" s="1"/>
  <c r="L197" i="16" l="1"/>
  <c r="A25" i="46"/>
  <c r="L25" i="46" s="1"/>
  <c r="L24" i="8" s="1"/>
  <c r="L203" i="16" l="1"/>
  <c r="A26" i="46"/>
  <c r="L26" i="46" s="1"/>
  <c r="L209" i="16" l="1"/>
  <c r="A27" i="46"/>
  <c r="L27" i="46" s="1"/>
  <c r="L21" i="8" s="1"/>
  <c r="L67" i="8"/>
  <c r="L86" i="8"/>
  <c r="L216" i="16" l="1"/>
  <c r="A28" i="46"/>
  <c r="L28" i="46" s="1"/>
  <c r="L222" i="16" l="1"/>
  <c r="A29" i="46"/>
  <c r="L29" i="46" s="1"/>
  <c r="L88" i="8" s="1"/>
  <c r="L87" i="8"/>
  <c r="L68" i="8"/>
  <c r="L228" i="16" l="1"/>
  <c r="A30" i="46"/>
  <c r="L30" i="46" s="1"/>
  <c r="L69" i="8" s="1"/>
  <c r="L235" i="16" l="1"/>
  <c r="A31" i="46"/>
  <c r="L31" i="46" s="1"/>
  <c r="L71" i="8" s="1"/>
  <c r="L241" i="16" l="1"/>
  <c r="A32" i="46"/>
  <c r="L32" i="46" s="1"/>
  <c r="L90" i="8" s="1"/>
  <c r="L247" i="16" l="1"/>
  <c r="A33" i="46"/>
  <c r="L33" i="46" s="1"/>
  <c r="L92" i="8" s="1"/>
  <c r="L255" i="16" l="1"/>
  <c r="A34" i="46"/>
  <c r="L34" i="46" s="1"/>
  <c r="L72" i="8" s="1"/>
  <c r="L274" i="16" l="1"/>
  <c r="A35" i="46"/>
  <c r="L35" i="46" s="1"/>
  <c r="L27" i="8" s="1"/>
  <c r="L281" i="16" l="1"/>
  <c r="A36" i="46"/>
  <c r="L36" i="46" s="1"/>
  <c r="L37" i="8" s="1"/>
  <c r="L286" i="16" l="1"/>
  <c r="A37" i="46"/>
  <c r="L37" i="46" s="1"/>
  <c r="L35" i="8" s="1"/>
  <c r="L293" i="16" l="1"/>
  <c r="A38" i="46"/>
  <c r="L38" i="46" s="1"/>
  <c r="L36" i="8" s="1"/>
  <c r="L298" i="16" l="1"/>
  <c r="A39" i="46"/>
  <c r="L39" i="46" s="1"/>
  <c r="L303" i="16" l="1"/>
  <c r="A40" i="46"/>
  <c r="L40" i="46" s="1"/>
  <c r="A41" i="46" l="1"/>
  <c r="L41" i="46" s="1"/>
  <c r="L308" i="16"/>
  <c r="L313" i="16" s="1"/>
  <c r="A43" i="46" s="1"/>
  <c r="L43" i="46" s="1"/>
  <c r="L28" i="8" s="1"/>
  <c r="L322" i="16" l="1"/>
  <c r="A42" i="46"/>
  <c r="L42" i="46" s="1"/>
  <c r="A44" i="46" l="1"/>
  <c r="L44" i="46" s="1"/>
  <c r="L29" i="8" s="1"/>
  <c r="L332" i="16"/>
  <c r="L351" i="16" l="1"/>
  <c r="A45" i="46"/>
  <c r="L45" i="46" s="1"/>
  <c r="L30" i="8" s="1"/>
  <c r="L362" i="16" l="1"/>
  <c r="A46" i="46"/>
  <c r="L46" i="46" s="1"/>
  <c r="L31" i="8" s="1"/>
  <c r="L370" i="16" l="1"/>
  <c r="A47" i="46"/>
  <c r="L47" i="46" s="1"/>
  <c r="L376" i="16" l="1"/>
  <c r="A48" i="46"/>
  <c r="L48" i="46" s="1"/>
  <c r="L389" i="16" l="1"/>
  <c r="A49" i="46"/>
  <c r="L49" i="46" s="1"/>
  <c r="L33" i="8" s="1"/>
  <c r="L107" i="8"/>
  <c r="L32" i="8"/>
  <c r="L400" i="16" l="1"/>
  <c r="A50" i="46"/>
  <c r="L50" i="46" s="1"/>
  <c r="L34" i="8" s="1"/>
  <c r="A51" i="46" l="1"/>
  <c r="L51" i="46" s="1"/>
  <c r="L416" i="16"/>
  <c r="A52" i="46" l="1"/>
  <c r="L52" i="46" s="1"/>
  <c r="L41" i="8" s="1"/>
  <c r="L427" i="16"/>
  <c r="A53" i="46" l="1"/>
  <c r="L53" i="46" s="1"/>
  <c r="L436" i="16"/>
  <c r="A54" i="46" l="1"/>
  <c r="L54" i="46" s="1"/>
  <c r="L446" i="16"/>
  <c r="L452" i="16" l="1"/>
  <c r="A55" i="46"/>
  <c r="L55" i="46" s="1"/>
  <c r="A56" i="46" l="1"/>
  <c r="L56" i="46" s="1"/>
  <c r="L459" i="16"/>
  <c r="F452" i="16"/>
  <c r="E56" i="46" s="1"/>
  <c r="K56" i="46" s="1"/>
  <c r="K457" i="16"/>
  <c r="A57" i="46" l="1"/>
  <c r="L57" i="46" s="1"/>
  <c r="L466" i="16"/>
  <c r="K452" i="16"/>
  <c r="A58" i="46" l="1"/>
  <c r="L58" i="46" s="1"/>
  <c r="L475" i="16"/>
  <c r="A59" i="46" l="1"/>
  <c r="L59" i="46" s="1"/>
  <c r="L486" i="16"/>
  <c r="L499" i="16" l="1"/>
  <c r="A60" i="46"/>
  <c r="L60" i="46" s="1"/>
  <c r="L42" i="8" s="1"/>
  <c r="A61" i="46" l="1"/>
  <c r="L61" i="46" s="1"/>
  <c r="L43" i="8" s="1"/>
  <c r="L507" i="16"/>
  <c r="A62" i="46" l="1"/>
  <c r="L62" i="46" s="1"/>
  <c r="L38" i="8" s="1"/>
  <c r="L513" i="16"/>
  <c r="A63" i="46" l="1"/>
  <c r="L63" i="46" s="1"/>
  <c r="L39" i="8" s="1"/>
  <c r="L519" i="16"/>
  <c r="A64" i="46" l="1"/>
  <c r="L64" i="46" s="1"/>
  <c r="L104" i="8" s="1"/>
  <c r="L526" i="16"/>
  <c r="B23" i="16"/>
  <c r="M22" i="16"/>
  <c r="F25" i="16"/>
  <c r="H25" i="16"/>
  <c r="A65" i="46" l="1"/>
  <c r="L65" i="46" s="1"/>
  <c r="L40" i="8" s="1"/>
  <c r="L533" i="16"/>
  <c r="Q681" i="11"/>
  <c r="O681" i="11" s="1"/>
  <c r="Q654" i="11"/>
  <c r="O654" i="11" s="1"/>
  <c r="Q617" i="11"/>
  <c r="O617" i="11" s="1"/>
  <c r="Q588" i="11"/>
  <c r="O588" i="11" s="1"/>
  <c r="Q577" i="11"/>
  <c r="O577" i="11" s="1"/>
  <c r="Q567" i="11"/>
  <c r="O567" i="11" s="1"/>
  <c r="Q560" i="11"/>
  <c r="O560" i="11" s="1"/>
  <c r="Q555" i="11"/>
  <c r="O555" i="11" s="1"/>
  <c r="Q545" i="11"/>
  <c r="O545" i="11" s="1"/>
  <c r="Q539" i="11"/>
  <c r="O539" i="11" s="1"/>
  <c r="Q522" i="11"/>
  <c r="O522" i="11" s="1"/>
  <c r="Q514" i="11"/>
  <c r="O514" i="11" s="1"/>
  <c r="Q506" i="11"/>
  <c r="O506" i="11" s="1"/>
  <c r="Q498" i="11"/>
  <c r="O498" i="11" s="1"/>
  <c r="Q490" i="11"/>
  <c r="O490" i="11" s="1"/>
  <c r="Q483" i="11"/>
  <c r="O483" i="11" s="1"/>
  <c r="Q475" i="11"/>
  <c r="O475" i="11" s="1"/>
  <c r="Q466" i="11"/>
  <c r="O466" i="11" s="1"/>
  <c r="Q460" i="11"/>
  <c r="O460" i="11" s="1"/>
  <c r="Q451" i="11"/>
  <c r="O451" i="11" s="1"/>
  <c r="Q443" i="11"/>
  <c r="O443" i="11" s="1"/>
  <c r="Q438" i="11"/>
  <c r="O438" i="11" s="1"/>
  <c r="Q432" i="11"/>
  <c r="O432" i="11" s="1"/>
  <c r="Q426" i="11"/>
  <c r="O426" i="11" s="1"/>
  <c r="Q419" i="11"/>
  <c r="O419" i="11" s="1"/>
  <c r="Q412" i="11"/>
  <c r="O412" i="11" s="1"/>
  <c r="Q401" i="11"/>
  <c r="O401" i="11" s="1"/>
  <c r="Q394" i="11"/>
  <c r="O394" i="11" s="1"/>
  <c r="Q375" i="11"/>
  <c r="O375" i="11" s="1"/>
  <c r="Q350" i="11"/>
  <c r="O350" i="11" s="1"/>
  <c r="Q270" i="11"/>
  <c r="O270" i="11" s="1"/>
  <c r="Q218" i="11"/>
  <c r="O218" i="11" s="1"/>
  <c r="Q203" i="11"/>
  <c r="O203" i="11" s="1"/>
  <c r="Q154" i="11"/>
  <c r="O154" i="11" s="1"/>
  <c r="Q81" i="11"/>
  <c r="O81" i="11" s="1"/>
  <c r="Q70" i="11"/>
  <c r="O70" i="11" s="1"/>
  <c r="Q60" i="11"/>
  <c r="O60" i="11" s="1"/>
  <c r="Q54" i="11"/>
  <c r="O54" i="11" s="1"/>
  <c r="Q46" i="11"/>
  <c r="O46" i="11" s="1"/>
  <c r="Q39" i="11"/>
  <c r="O39" i="11" s="1"/>
  <c r="Q32" i="11"/>
  <c r="O32" i="11" s="1"/>
  <c r="Q24" i="11"/>
  <c r="O24" i="11" s="1"/>
  <c r="Q17" i="11"/>
  <c r="O17" i="11" s="1"/>
  <c r="Q8" i="11"/>
  <c r="O8" i="11" s="1"/>
  <c r="Q684" i="11"/>
  <c r="O684" i="11" s="1"/>
  <c r="Q678" i="11"/>
  <c r="O678" i="11" s="1"/>
  <c r="Q675" i="11"/>
  <c r="O675" i="11" s="1"/>
  <c r="Q671" i="11"/>
  <c r="O671" i="11" s="1"/>
  <c r="Q668" i="11"/>
  <c r="O668" i="11" s="1"/>
  <c r="Q664" i="11"/>
  <c r="O664" i="11" s="1"/>
  <c r="Q659" i="11"/>
  <c r="O659" i="11" s="1"/>
  <c r="Q649" i="11"/>
  <c r="O649" i="11" s="1"/>
  <c r="Q645" i="11"/>
  <c r="O645" i="11" s="1"/>
  <c r="Q625" i="11"/>
  <c r="O625" i="11" s="1"/>
  <c r="Q621" i="11"/>
  <c r="O621" i="11" s="1"/>
  <c r="Q613" i="11"/>
  <c r="O613" i="11" s="1"/>
  <c r="Q610" i="11"/>
  <c r="O610" i="11" s="1"/>
  <c r="Q601" i="11"/>
  <c r="O601" i="11" s="1"/>
  <c r="Q597" i="11"/>
  <c r="O597" i="11" s="1"/>
  <c r="Q592" i="11"/>
  <c r="O592" i="11" s="1"/>
  <c r="Q586" i="11"/>
  <c r="O586" i="11" s="1"/>
  <c r="Q582" i="11"/>
  <c r="O582" i="11" s="1"/>
  <c r="Q576" i="11"/>
  <c r="O576" i="11" s="1"/>
  <c r="Q572" i="11"/>
  <c r="O572" i="11" s="1"/>
  <c r="Q564" i="11"/>
  <c r="O564" i="11" s="1"/>
  <c r="Q557" i="11"/>
  <c r="O557" i="11" s="1"/>
  <c r="Q549" i="11"/>
  <c r="O549" i="11" s="1"/>
  <c r="Q543" i="11"/>
  <c r="O543" i="11" s="1"/>
  <c r="Q526" i="11"/>
  <c r="O526" i="11" s="1"/>
  <c r="Q519" i="11"/>
  <c r="O519" i="11" s="1"/>
  <c r="Q510" i="11"/>
  <c r="O510" i="11" s="1"/>
  <c r="Q504" i="11"/>
  <c r="O504" i="11" s="1"/>
  <c r="Q496" i="11"/>
  <c r="O496" i="11" s="1"/>
  <c r="Q489" i="11"/>
  <c r="O489" i="11" s="1"/>
  <c r="Q481" i="11"/>
  <c r="O481" i="11" s="1"/>
  <c r="Q474" i="11"/>
  <c r="O474" i="11" s="1"/>
  <c r="Q468" i="11"/>
  <c r="O468" i="11" s="1"/>
  <c r="Q462" i="11"/>
  <c r="O462" i="11" s="1"/>
  <c r="Q453" i="11"/>
  <c r="O453" i="11" s="1"/>
  <c r="Q444" i="11"/>
  <c r="O444" i="11" s="1"/>
  <c r="Q439" i="11"/>
  <c r="O439" i="11" s="1"/>
  <c r="Q428" i="11"/>
  <c r="O428" i="11" s="1"/>
  <c r="Q422" i="11"/>
  <c r="O422" i="11" s="1"/>
  <c r="Q415" i="11"/>
  <c r="O415" i="11" s="1"/>
  <c r="Q408" i="11"/>
  <c r="O408" i="11" s="1"/>
  <c r="Q400" i="11"/>
  <c r="O400" i="11" s="1"/>
  <c r="Q393" i="11"/>
  <c r="O393" i="11" s="1"/>
  <c r="Q386" i="11"/>
  <c r="O386" i="11" s="1"/>
  <c r="Q377" i="11"/>
  <c r="O377" i="11" s="1"/>
  <c r="Q371" i="11"/>
  <c r="O371" i="11" s="1"/>
  <c r="Q227" i="11"/>
  <c r="O227" i="11" s="1"/>
  <c r="Q204" i="11"/>
  <c r="O204" i="11" s="1"/>
  <c r="Q181" i="11"/>
  <c r="O181" i="11" s="1"/>
  <c r="Q157" i="11"/>
  <c r="O157" i="11" s="1"/>
  <c r="Q141" i="11"/>
  <c r="O141" i="11" s="1"/>
  <c r="Q83" i="11"/>
  <c r="O83" i="11" s="1"/>
  <c r="Q75" i="11"/>
  <c r="O75" i="11" s="1"/>
  <c r="Q56" i="11"/>
  <c r="O56" i="11" s="1"/>
  <c r="Q22" i="11"/>
  <c r="O22" i="11" s="1"/>
  <c r="Q6" i="11"/>
  <c r="O6" i="11" s="1"/>
  <c r="Q538" i="11"/>
  <c r="O538" i="11" s="1"/>
  <c r="Q536" i="11"/>
  <c r="O536" i="11" s="1"/>
  <c r="Q534" i="11"/>
  <c r="O534" i="11" s="1"/>
  <c r="Q532" i="11"/>
  <c r="O532" i="11" s="1"/>
  <c r="Q529" i="11"/>
  <c r="O529" i="11" s="1"/>
  <c r="Q518" i="11"/>
  <c r="O518" i="11" s="1"/>
  <c r="Q502" i="11"/>
  <c r="O502" i="11" s="1"/>
  <c r="Q486" i="11"/>
  <c r="O486" i="11" s="1"/>
  <c r="Q471" i="11"/>
  <c r="O471" i="11" s="1"/>
  <c r="Q464" i="11"/>
  <c r="O464" i="11" s="1"/>
  <c r="Q446" i="11"/>
  <c r="O446" i="11" s="1"/>
  <c r="Q52" i="11"/>
  <c r="O52" i="11" s="1"/>
  <c r="Q48" i="11"/>
  <c r="O48" i="11" s="1"/>
  <c r="Q29" i="11"/>
  <c r="O29" i="11" s="1"/>
  <c r="Q12" i="11"/>
  <c r="O12" i="11" s="1"/>
  <c r="Q335" i="11"/>
  <c r="O335" i="11" s="1"/>
  <c r="Q334" i="11"/>
  <c r="O334" i="11" s="1"/>
  <c r="Q331" i="11"/>
  <c r="O331" i="11" s="1"/>
  <c r="Q329" i="11"/>
  <c r="O329" i="11" s="1"/>
  <c r="Q327" i="11"/>
  <c r="O327" i="11" s="1"/>
  <c r="Q128" i="11"/>
  <c r="O128" i="11" s="1"/>
  <c r="Q363" i="11"/>
  <c r="O363" i="11" s="1"/>
  <c r="Q358" i="11"/>
  <c r="O358" i="11" s="1"/>
  <c r="Q348" i="11"/>
  <c r="O348" i="11" s="1"/>
  <c r="Q343" i="11"/>
  <c r="O343" i="11" s="1"/>
  <c r="Q274" i="11"/>
  <c r="O274" i="11" s="1"/>
  <c r="Q264" i="11"/>
  <c r="O264" i="11" s="1"/>
  <c r="Q257" i="11"/>
  <c r="O257" i="11" s="1"/>
  <c r="Q249" i="11"/>
  <c r="O249" i="11" s="1"/>
  <c r="Q242" i="11"/>
  <c r="O242" i="11" s="1"/>
  <c r="Q235" i="11"/>
  <c r="O235" i="11" s="1"/>
  <c r="Q219" i="11"/>
  <c r="O219" i="11" s="1"/>
  <c r="Q213" i="11"/>
  <c r="O213" i="11" s="1"/>
  <c r="Q196" i="11"/>
  <c r="O196" i="11" s="1"/>
  <c r="Q188" i="11"/>
  <c r="O188" i="11" s="1"/>
  <c r="Q172" i="11"/>
  <c r="O172" i="11" s="1"/>
  <c r="Q165" i="11"/>
  <c r="O165" i="11" s="1"/>
  <c r="Q150" i="11"/>
  <c r="O150" i="11" s="1"/>
  <c r="Q131" i="11"/>
  <c r="O131" i="11" s="1"/>
  <c r="Q93" i="11"/>
  <c r="O93" i="11" s="1"/>
  <c r="Q64" i="11"/>
  <c r="O64" i="11" s="1"/>
  <c r="Q44" i="11"/>
  <c r="O44" i="11" s="1"/>
  <c r="Q31" i="11"/>
  <c r="O31" i="11" s="1"/>
  <c r="Q16" i="11"/>
  <c r="O16" i="11" s="1"/>
  <c r="Q537" i="11"/>
  <c r="O537" i="11" s="1"/>
  <c r="Q535" i="11"/>
  <c r="O535" i="11" s="1"/>
  <c r="Q533" i="11"/>
  <c r="O533" i="11" s="1"/>
  <c r="Q531" i="11"/>
  <c r="O531" i="11" s="1"/>
  <c r="Q530" i="11"/>
  <c r="O530" i="11" s="1"/>
  <c r="Q525" i="11"/>
  <c r="O525" i="11" s="1"/>
  <c r="Q509" i="11"/>
  <c r="O509" i="11" s="1"/>
  <c r="Q494" i="11"/>
  <c r="O494" i="11" s="1"/>
  <c r="Q478" i="11"/>
  <c r="O478" i="11" s="1"/>
  <c r="Q459" i="11"/>
  <c r="O459" i="11" s="1"/>
  <c r="Q452" i="11"/>
  <c r="O452" i="11" s="1"/>
  <c r="Q437" i="11"/>
  <c r="O437" i="11" s="1"/>
  <c r="Q40" i="11"/>
  <c r="O40" i="11" s="1"/>
  <c r="Q21" i="11"/>
  <c r="O21" i="11" s="1"/>
  <c r="Q4" i="11"/>
  <c r="O4" i="11" s="1"/>
  <c r="Q336" i="11"/>
  <c r="O336" i="11" s="1"/>
  <c r="Q333" i="11"/>
  <c r="O333" i="11" s="1"/>
  <c r="Q332" i="11"/>
  <c r="O332" i="11" s="1"/>
  <c r="Q330" i="11"/>
  <c r="O330" i="11" s="1"/>
  <c r="Q328" i="11"/>
  <c r="O328" i="11" s="1"/>
  <c r="Q326" i="11"/>
  <c r="O326" i="11" s="1"/>
  <c r="Q136" i="11"/>
  <c r="O136" i="11" s="1"/>
  <c r="Q431" i="11"/>
  <c r="O431" i="11" s="1"/>
  <c r="Q424" i="11"/>
  <c r="O424" i="11" s="1"/>
  <c r="Q418" i="11"/>
  <c r="O418" i="11" s="1"/>
  <c r="Q410" i="11"/>
  <c r="O410" i="11" s="1"/>
  <c r="Q402" i="11"/>
  <c r="O402" i="11" s="1"/>
  <c r="Q396" i="11"/>
  <c r="O396" i="11" s="1"/>
  <c r="Q387" i="11"/>
  <c r="O387" i="11" s="1"/>
  <c r="Q380" i="11"/>
  <c r="O380" i="11" s="1"/>
  <c r="Q373" i="11"/>
  <c r="O373" i="11" s="1"/>
  <c r="Q367" i="11"/>
  <c r="O367" i="11" s="1"/>
  <c r="Q360" i="11"/>
  <c r="O360" i="11" s="1"/>
  <c r="Q355" i="11"/>
  <c r="O355" i="11" s="1"/>
  <c r="Q349" i="11"/>
  <c r="O349" i="11" s="1"/>
  <c r="Q341" i="11"/>
  <c r="O341" i="11" s="1"/>
  <c r="Q273" i="11"/>
  <c r="O273" i="11" s="1"/>
  <c r="Q265" i="11"/>
  <c r="O265" i="11" s="1"/>
  <c r="Q258" i="11"/>
  <c r="O258" i="11" s="1"/>
  <c r="Q251" i="11"/>
  <c r="O251" i="11" s="1"/>
  <c r="Q244" i="11"/>
  <c r="O244" i="11" s="1"/>
  <c r="Q237" i="11"/>
  <c r="O237" i="11" s="1"/>
  <c r="Q229" i="11"/>
  <c r="O229" i="11" s="1"/>
  <c r="Q222" i="11"/>
  <c r="O222" i="11" s="1"/>
  <c r="Q215" i="11"/>
  <c r="O215" i="11" s="1"/>
  <c r="Q208" i="11"/>
  <c r="O208" i="11" s="1"/>
  <c r="Q202" i="11"/>
  <c r="O202" i="11" s="1"/>
  <c r="Q195" i="11"/>
  <c r="O195" i="11" s="1"/>
  <c r="Q186" i="11"/>
  <c r="O186" i="11" s="1"/>
  <c r="Q179" i="11"/>
  <c r="O179" i="11" s="1"/>
  <c r="Q171" i="11"/>
  <c r="O171" i="11" s="1"/>
  <c r="Q160" i="11"/>
  <c r="O160" i="11" s="1"/>
  <c r="Q153" i="11"/>
  <c r="O153" i="11" s="1"/>
  <c r="Q145" i="11"/>
  <c r="O145" i="11" s="1"/>
  <c r="Q138" i="11"/>
  <c r="O138" i="11" s="1"/>
  <c r="Q127" i="11"/>
  <c r="O127" i="11" s="1"/>
  <c r="Q87" i="11"/>
  <c r="O87" i="11" s="1"/>
  <c r="Q80" i="11"/>
  <c r="O80" i="11" s="1"/>
  <c r="Q72" i="11"/>
  <c r="O72" i="11" s="1"/>
  <c r="Q62" i="11"/>
  <c r="O62" i="11" s="1"/>
  <c r="Q325" i="11"/>
  <c r="O325" i="11" s="1"/>
  <c r="Q324" i="11"/>
  <c r="O324" i="11" s="1"/>
  <c r="Q323" i="11"/>
  <c r="O323" i="11" s="1"/>
  <c r="Q322" i="11"/>
  <c r="O322" i="11" s="1"/>
  <c r="Q321" i="11"/>
  <c r="O321" i="11" s="1"/>
  <c r="Q320" i="11"/>
  <c r="O320" i="11" s="1"/>
  <c r="Q319" i="11"/>
  <c r="O319" i="11" s="1"/>
  <c r="Q318" i="11"/>
  <c r="O318" i="11" s="1"/>
  <c r="Q317" i="11"/>
  <c r="O317" i="11" s="1"/>
  <c r="Q316" i="11"/>
  <c r="O316" i="11" s="1"/>
  <c r="Q315" i="11"/>
  <c r="O315" i="11" s="1"/>
  <c r="Q314" i="11"/>
  <c r="O314" i="11" s="1"/>
  <c r="Q313" i="11"/>
  <c r="O313" i="11" s="1"/>
  <c r="Q312" i="11"/>
  <c r="O312" i="11" s="1"/>
  <c r="Q311" i="11"/>
  <c r="O311" i="11" s="1"/>
  <c r="Q310" i="11"/>
  <c r="O310" i="11" s="1"/>
  <c r="Q309" i="11"/>
  <c r="O309" i="11" s="1"/>
  <c r="Q308" i="11"/>
  <c r="O308" i="11" s="1"/>
  <c r="Q307" i="11"/>
  <c r="O307" i="11" s="1"/>
  <c r="Q306" i="11"/>
  <c r="O306" i="11" s="1"/>
  <c r="Q305" i="11"/>
  <c r="O305" i="11" s="1"/>
  <c r="Q304" i="11"/>
  <c r="O304" i="11" s="1"/>
  <c r="Q303" i="11"/>
  <c r="O303" i="11" s="1"/>
  <c r="Q302" i="11"/>
  <c r="O302" i="11" s="1"/>
  <c r="Q301" i="11"/>
  <c r="O301" i="11" s="1"/>
  <c r="Q300" i="11"/>
  <c r="O300" i="11" s="1"/>
  <c r="Q299" i="11"/>
  <c r="O299" i="11" s="1"/>
  <c r="Q298" i="11"/>
  <c r="O298" i="11" s="1"/>
  <c r="Q297" i="11"/>
  <c r="O297" i="11" s="1"/>
  <c r="Q296" i="11"/>
  <c r="O296" i="11" s="1"/>
  <c r="Q295" i="11"/>
  <c r="O295" i="11" s="1"/>
  <c r="Q294" i="11"/>
  <c r="O294" i="11" s="1"/>
  <c r="Q293" i="11"/>
  <c r="O293" i="11" s="1"/>
  <c r="Q292" i="11"/>
  <c r="O292" i="11" s="1"/>
  <c r="Q291" i="11"/>
  <c r="O291" i="11" s="1"/>
  <c r="Q290" i="11"/>
  <c r="O290" i="11" s="1"/>
  <c r="Q289" i="11"/>
  <c r="O289" i="11" s="1"/>
  <c r="Q288" i="11"/>
  <c r="O288" i="11" s="1"/>
  <c r="Q287" i="11"/>
  <c r="O287" i="11" s="1"/>
  <c r="Q286" i="11"/>
  <c r="O286" i="11" s="1"/>
  <c r="Q285" i="11"/>
  <c r="O285" i="11" s="1"/>
  <c r="Q284" i="11"/>
  <c r="O284" i="11" s="1"/>
  <c r="Q283" i="11"/>
  <c r="O283" i="11" s="1"/>
  <c r="Q282" i="11"/>
  <c r="O282" i="11" s="1"/>
  <c r="Q281" i="11"/>
  <c r="O281" i="11" s="1"/>
  <c r="Q280" i="11"/>
  <c r="O280" i="11" s="1"/>
  <c r="Q279" i="11"/>
  <c r="O279" i="11" s="1"/>
  <c r="Q278" i="11"/>
  <c r="O278" i="11" s="1"/>
  <c r="Q277" i="11"/>
  <c r="O277" i="11" s="1"/>
  <c r="Q276" i="11"/>
  <c r="O276" i="11" s="1"/>
  <c r="Q268" i="11"/>
  <c r="O268" i="11" s="1"/>
  <c r="Q263" i="11"/>
  <c r="O263" i="11" s="1"/>
  <c r="Q255" i="11"/>
  <c r="O255" i="11" s="1"/>
  <c r="Q248" i="11"/>
  <c r="O248" i="11" s="1"/>
  <c r="Q241" i="11"/>
  <c r="O241" i="11" s="1"/>
  <c r="Q233" i="11"/>
  <c r="O233" i="11" s="1"/>
  <c r="Q82" i="11"/>
  <c r="O82" i="11" s="1"/>
  <c r="Q57" i="11"/>
  <c r="O57" i="11" s="1"/>
  <c r="Q33" i="11"/>
  <c r="O33" i="11" s="1"/>
  <c r="Q19" i="11"/>
  <c r="O19" i="11" s="1"/>
  <c r="Q125" i="11"/>
  <c r="O125" i="11" s="1"/>
  <c r="Q123" i="11"/>
  <c r="O123" i="11" s="1"/>
  <c r="Q121" i="11"/>
  <c r="O121" i="11" s="1"/>
  <c r="Q119" i="11"/>
  <c r="O119" i="11" s="1"/>
  <c r="Q117" i="11"/>
  <c r="O117" i="11" s="1"/>
  <c r="Q115" i="11"/>
  <c r="O115" i="11" s="1"/>
  <c r="Q113" i="11"/>
  <c r="O113" i="11" s="1"/>
  <c r="Q110" i="11"/>
  <c r="O110" i="11" s="1"/>
  <c r="Q108" i="11"/>
  <c r="O108" i="11" s="1"/>
  <c r="Q106" i="11"/>
  <c r="O106" i="11" s="1"/>
  <c r="Q103" i="11"/>
  <c r="O103" i="11" s="1"/>
  <c r="Q101" i="11"/>
  <c r="O101" i="11" s="1"/>
  <c r="Q99" i="11"/>
  <c r="O99" i="11" s="1"/>
  <c r="Q97" i="11"/>
  <c r="O97" i="11" s="1"/>
  <c r="Q85" i="11"/>
  <c r="O85" i="11" s="1"/>
  <c r="Q563" i="11"/>
  <c r="O563" i="11" s="1"/>
  <c r="Q515" i="11"/>
  <c r="O515" i="11" s="1"/>
  <c r="Q225" i="11"/>
  <c r="O225" i="11" s="1"/>
  <c r="Q216" i="11"/>
  <c r="O216" i="11" s="1"/>
  <c r="Q207" i="11"/>
  <c r="O207" i="11" s="1"/>
  <c r="Q199" i="11"/>
  <c r="O199" i="11" s="1"/>
  <c r="Q193" i="11"/>
  <c r="O193" i="11" s="1"/>
  <c r="Q182" i="11"/>
  <c r="O182" i="11" s="1"/>
  <c r="Q173" i="11"/>
  <c r="O173" i="11" s="1"/>
  <c r="Q164" i="11"/>
  <c r="O164" i="11" s="1"/>
  <c r="Q156" i="11"/>
  <c r="O156" i="11" s="1"/>
  <c r="Q148" i="11"/>
  <c r="O148" i="11" s="1"/>
  <c r="Q142" i="11"/>
  <c r="O142" i="11" s="1"/>
  <c r="Q133" i="11"/>
  <c r="O133" i="11" s="1"/>
  <c r="Q94" i="11"/>
  <c r="O94" i="11" s="1"/>
  <c r="Q74" i="11"/>
  <c r="O74" i="11" s="1"/>
  <c r="Q67" i="11"/>
  <c r="O67" i="11" s="1"/>
  <c r="Q51" i="11"/>
  <c r="O51" i="11" s="1"/>
  <c r="Q43" i="11"/>
  <c r="O43" i="11" s="1"/>
  <c r="Q25" i="11"/>
  <c r="O25" i="11" s="1"/>
  <c r="Q9" i="11"/>
  <c r="O9" i="11" s="1"/>
  <c r="Q126" i="11"/>
  <c r="O126" i="11" s="1"/>
  <c r="Q124" i="11"/>
  <c r="O124" i="11" s="1"/>
  <c r="Q122" i="11"/>
  <c r="O122" i="11" s="1"/>
  <c r="Q120" i="11"/>
  <c r="O120" i="11" s="1"/>
  <c r="Q118" i="11"/>
  <c r="O118" i="11" s="1"/>
  <c r="Q116" i="11"/>
  <c r="O116" i="11" s="1"/>
  <c r="Q114" i="11"/>
  <c r="O114" i="11" s="1"/>
  <c r="Q112" i="11"/>
  <c r="O112" i="11" s="1"/>
  <c r="Q111" i="11"/>
  <c r="O111" i="11" s="1"/>
  <c r="Q109" i="11"/>
  <c r="O109" i="11" s="1"/>
  <c r="Q107" i="11"/>
  <c r="O107" i="11" s="1"/>
  <c r="Q105" i="11"/>
  <c r="O105" i="11" s="1"/>
  <c r="Q104" i="11"/>
  <c r="O104" i="11" s="1"/>
  <c r="Q102" i="11"/>
  <c r="O102" i="11" s="1"/>
  <c r="Q100" i="11"/>
  <c r="O100" i="11" s="1"/>
  <c r="Q98" i="11"/>
  <c r="O98" i="11" s="1"/>
  <c r="Q96" i="11"/>
  <c r="O96" i="11" s="1"/>
  <c r="Q92" i="11"/>
  <c r="O92" i="11" s="1"/>
  <c r="Q76" i="11"/>
  <c r="O76" i="11" s="1"/>
  <c r="Q550" i="11"/>
  <c r="O550" i="11" s="1"/>
  <c r="Q508" i="11"/>
  <c r="O508" i="11" s="1"/>
  <c r="Q89" i="11"/>
  <c r="O89" i="11" s="1"/>
  <c r="Q68" i="11"/>
  <c r="O68" i="11" s="1"/>
  <c r="Q58" i="11"/>
  <c r="O58" i="11" s="1"/>
  <c r="Q50" i="11"/>
  <c r="O50" i="11" s="1"/>
  <c r="Q42" i="11"/>
  <c r="O42" i="11" s="1"/>
  <c r="Q35" i="11"/>
  <c r="O35" i="11" s="1"/>
  <c r="Q23" i="11"/>
  <c r="O23" i="11" s="1"/>
  <c r="Q15" i="11"/>
  <c r="O15" i="11" s="1"/>
  <c r="Q682" i="11"/>
  <c r="O682" i="11" s="1"/>
  <c r="Q677" i="11"/>
  <c r="O677" i="11" s="1"/>
  <c r="Q676" i="11"/>
  <c r="O676" i="11" s="1"/>
  <c r="Q672" i="11"/>
  <c r="O672" i="11" s="1"/>
  <c r="Q669" i="11"/>
  <c r="O669" i="11" s="1"/>
  <c r="Q662" i="11"/>
  <c r="O662" i="11" s="1"/>
  <c r="Q658" i="11"/>
  <c r="O658" i="11" s="1"/>
  <c r="Q653" i="11"/>
  <c r="O653" i="11" s="1"/>
  <c r="Q648" i="11"/>
  <c r="O648" i="11" s="1"/>
  <c r="Q627" i="11"/>
  <c r="O627" i="11" s="1"/>
  <c r="Q620" i="11"/>
  <c r="O620" i="11" s="1"/>
  <c r="Q615" i="11"/>
  <c r="O615" i="11" s="1"/>
  <c r="Q607" i="11"/>
  <c r="O607" i="11" s="1"/>
  <c r="Q602" i="11"/>
  <c r="O602" i="11" s="1"/>
  <c r="Q595" i="11"/>
  <c r="O595" i="11" s="1"/>
  <c r="Q589" i="11"/>
  <c r="O589" i="11" s="1"/>
  <c r="Q583" i="11"/>
  <c r="O583" i="11" s="1"/>
  <c r="Q575" i="11"/>
  <c r="O575" i="11" s="1"/>
  <c r="Q570" i="11"/>
  <c r="O570" i="11" s="1"/>
  <c r="Q559" i="11"/>
  <c r="O559" i="11" s="1"/>
  <c r="Q552" i="11"/>
  <c r="O552" i="11" s="1"/>
  <c r="Q547" i="11"/>
  <c r="O547" i="11" s="1"/>
  <c r="Q541" i="11"/>
  <c r="O541" i="11" s="1"/>
  <c r="Q523" i="11"/>
  <c r="O523" i="11" s="1"/>
  <c r="Q513" i="11"/>
  <c r="O513" i="11" s="1"/>
  <c r="Q505" i="11"/>
  <c r="O505" i="11" s="1"/>
  <c r="Q499" i="11"/>
  <c r="O499" i="11" s="1"/>
  <c r="Q492" i="11"/>
  <c r="O492" i="11" s="1"/>
  <c r="Q484" i="11"/>
  <c r="O484" i="11" s="1"/>
  <c r="Q479" i="11"/>
  <c r="O479" i="11" s="1"/>
  <c r="Q472" i="11"/>
  <c r="O472" i="11" s="1"/>
  <c r="Q465" i="11"/>
  <c r="O465" i="11" s="1"/>
  <c r="Q458" i="11"/>
  <c r="O458" i="11" s="1"/>
  <c r="Q454" i="11"/>
  <c r="O454" i="11" s="1"/>
  <c r="Q449" i="11"/>
  <c r="O449" i="11" s="1"/>
  <c r="Q442" i="11"/>
  <c r="O442" i="11" s="1"/>
  <c r="Q436" i="11"/>
  <c r="O436" i="11" s="1"/>
  <c r="Q430" i="11"/>
  <c r="O430" i="11" s="1"/>
  <c r="Q421" i="11"/>
  <c r="O421" i="11" s="1"/>
  <c r="Q414" i="11"/>
  <c r="O414" i="11" s="1"/>
  <c r="Q407" i="11"/>
  <c r="O407" i="11" s="1"/>
  <c r="Q404" i="11"/>
  <c r="O404" i="11" s="1"/>
  <c r="Q398" i="11"/>
  <c r="O398" i="11" s="1"/>
  <c r="Q391" i="11"/>
  <c r="O391" i="11" s="1"/>
  <c r="Q384" i="11"/>
  <c r="O384" i="11" s="1"/>
  <c r="Q379" i="11"/>
  <c r="O379" i="11" s="1"/>
  <c r="Q370" i="11"/>
  <c r="O370" i="11" s="1"/>
  <c r="Q364" i="11"/>
  <c r="O364" i="11" s="1"/>
  <c r="Q354" i="11"/>
  <c r="O354" i="11" s="1"/>
  <c r="Q657" i="11"/>
  <c r="O657" i="11" s="1"/>
  <c r="Q644" i="11"/>
  <c r="O644" i="11" s="1"/>
  <c r="Q619" i="11"/>
  <c r="O619" i="11" s="1"/>
  <c r="Q608" i="11"/>
  <c r="O608" i="11" s="1"/>
  <c r="Q599" i="11"/>
  <c r="O599" i="11" s="1"/>
  <c r="Q587" i="11"/>
  <c r="O587" i="11" s="1"/>
  <c r="Q574" i="11"/>
  <c r="O574" i="11" s="1"/>
  <c r="Q556" i="11"/>
  <c r="O556" i="11" s="1"/>
  <c r="Q521" i="11"/>
  <c r="O521" i="11" s="1"/>
  <c r="Q346" i="11"/>
  <c r="O346" i="11" s="1"/>
  <c r="Q340" i="11"/>
  <c r="O340" i="11" s="1"/>
  <c r="Q272" i="11"/>
  <c r="O272" i="11" s="1"/>
  <c r="Q266" i="11"/>
  <c r="O266" i="11" s="1"/>
  <c r="Q256" i="11"/>
  <c r="O256" i="11" s="1"/>
  <c r="Q247" i="11"/>
  <c r="O247" i="11" s="1"/>
  <c r="Q240" i="11"/>
  <c r="O240" i="11" s="1"/>
  <c r="Q230" i="11"/>
  <c r="O230" i="11" s="1"/>
  <c r="Q223" i="11"/>
  <c r="O223" i="11" s="1"/>
  <c r="Q217" i="11"/>
  <c r="O217" i="11" s="1"/>
  <c r="Q209" i="11"/>
  <c r="O209" i="11" s="1"/>
  <c r="Q201" i="11"/>
  <c r="O201" i="11" s="1"/>
  <c r="Q194" i="11"/>
  <c r="O194" i="11" s="1"/>
  <c r="Q187" i="11"/>
  <c r="O187" i="11" s="1"/>
  <c r="Q176" i="11"/>
  <c r="O176" i="11" s="1"/>
  <c r="Q167" i="11"/>
  <c r="O167" i="11" s="1"/>
  <c r="Q158" i="11"/>
  <c r="O158" i="11" s="1"/>
  <c r="Q151" i="11"/>
  <c r="O151" i="11" s="1"/>
  <c r="Q144" i="11"/>
  <c r="O144" i="11" s="1"/>
  <c r="Q137" i="11"/>
  <c r="O137" i="11" s="1"/>
  <c r="Q130" i="11"/>
  <c r="O130" i="11" s="1"/>
  <c r="Q88" i="11"/>
  <c r="O88" i="11" s="1"/>
  <c r="Q78" i="11"/>
  <c r="O78" i="11" s="1"/>
  <c r="Q69" i="11"/>
  <c r="O69" i="11" s="1"/>
  <c r="Q61" i="11"/>
  <c r="O61" i="11" s="1"/>
  <c r="Q45" i="11"/>
  <c r="O45" i="11" s="1"/>
  <c r="Q37" i="11"/>
  <c r="O37" i="11" s="1"/>
  <c r="Q30" i="11"/>
  <c r="O30" i="11" s="1"/>
  <c r="Q18" i="11"/>
  <c r="O18" i="11" s="1"/>
  <c r="Q7" i="11"/>
  <c r="O7" i="11" s="1"/>
  <c r="Q683" i="11"/>
  <c r="O683" i="11" s="1"/>
  <c r="Q673" i="11"/>
  <c r="O673" i="11" s="1"/>
  <c r="Q666" i="11"/>
  <c r="O666" i="11" s="1"/>
  <c r="Q661" i="11"/>
  <c r="O661" i="11" s="1"/>
  <c r="Q651" i="11"/>
  <c r="O651" i="11" s="1"/>
  <c r="Q624" i="11"/>
  <c r="O624" i="11" s="1"/>
  <c r="Q614" i="11"/>
  <c r="O614" i="11" s="1"/>
  <c r="Q604" i="11"/>
  <c r="O604" i="11" s="1"/>
  <c r="Q594" i="11"/>
  <c r="O594" i="11" s="1"/>
  <c r="Q580" i="11"/>
  <c r="O580" i="11" s="1"/>
  <c r="Q568" i="11"/>
  <c r="O568" i="11" s="1"/>
  <c r="Q540" i="11"/>
  <c r="O540" i="11" s="1"/>
  <c r="Q500" i="11"/>
  <c r="O500" i="11" s="1"/>
  <c r="Q495" i="11"/>
  <c r="O495" i="11" s="1"/>
  <c r="Q488" i="11"/>
  <c r="O488" i="11" s="1"/>
  <c r="Q480" i="11"/>
  <c r="O480" i="11" s="1"/>
  <c r="Q473" i="11"/>
  <c r="O473" i="11" s="1"/>
  <c r="Q457" i="11"/>
  <c r="O457" i="11" s="1"/>
  <c r="Q450" i="11"/>
  <c r="O450" i="11" s="1"/>
  <c r="Q445" i="11"/>
  <c r="O445" i="11" s="1"/>
  <c r="Q434" i="11"/>
  <c r="O434" i="11" s="1"/>
  <c r="Q425" i="11"/>
  <c r="O425" i="11" s="1"/>
  <c r="Q416" i="11"/>
  <c r="O416" i="11" s="1"/>
  <c r="Q409" i="11"/>
  <c r="O409" i="11" s="1"/>
  <c r="Q403" i="11"/>
  <c r="O403" i="11" s="1"/>
  <c r="Q395" i="11"/>
  <c r="O395" i="11" s="1"/>
  <c r="Q388" i="11"/>
  <c r="O388" i="11" s="1"/>
  <c r="Q381" i="11"/>
  <c r="O381" i="11" s="1"/>
  <c r="Q374" i="11"/>
  <c r="O374" i="11" s="1"/>
  <c r="Q366" i="11"/>
  <c r="O366" i="11" s="1"/>
  <c r="Q357" i="11"/>
  <c r="O357" i="11" s="1"/>
  <c r="Q351" i="11"/>
  <c r="O351" i="11" s="1"/>
  <c r="Q342" i="11"/>
  <c r="O342" i="11" s="1"/>
  <c r="Q275" i="11"/>
  <c r="O275" i="11" s="1"/>
  <c r="Q267" i="11"/>
  <c r="O267" i="11" s="1"/>
  <c r="Q259" i="11"/>
  <c r="O259" i="11" s="1"/>
  <c r="Q252" i="11"/>
  <c r="O252" i="11" s="1"/>
  <c r="Q243" i="11"/>
  <c r="O243" i="11" s="1"/>
  <c r="Q234" i="11"/>
  <c r="O234" i="11" s="1"/>
  <c r="Q228" i="11"/>
  <c r="O228" i="11" s="1"/>
  <c r="Q220" i="11"/>
  <c r="O220" i="11" s="1"/>
  <c r="Q212" i="11"/>
  <c r="O212" i="11" s="1"/>
  <c r="Q205" i="11"/>
  <c r="O205" i="11" s="1"/>
  <c r="Q197" i="11"/>
  <c r="O197" i="11" s="1"/>
  <c r="Q189" i="11"/>
  <c r="O189" i="11" s="1"/>
  <c r="Q183" i="11"/>
  <c r="O183" i="11" s="1"/>
  <c r="Q174" i="11"/>
  <c r="O174" i="11" s="1"/>
  <c r="Q166" i="11"/>
  <c r="O166" i="11" s="1"/>
  <c r="Q159" i="11"/>
  <c r="O159" i="11" s="1"/>
  <c r="Q149" i="11"/>
  <c r="O149" i="11" s="1"/>
  <c r="Q139" i="11"/>
  <c r="O139" i="11" s="1"/>
  <c r="Q132" i="11"/>
  <c r="O132" i="11" s="1"/>
  <c r="Q91" i="11"/>
  <c r="O91" i="11" s="1"/>
  <c r="Q84" i="11"/>
  <c r="O84" i="11" s="1"/>
  <c r="Q73" i="11"/>
  <c r="O73" i="11" s="1"/>
  <c r="Q65" i="11"/>
  <c r="O65" i="11" s="1"/>
  <c r="Q55" i="11"/>
  <c r="O55" i="11" s="1"/>
  <c r="Q49" i="11"/>
  <c r="O49" i="11" s="1"/>
  <c r="Q41" i="11"/>
  <c r="O41" i="11" s="1"/>
  <c r="Q34" i="11"/>
  <c r="O34" i="11" s="1"/>
  <c r="Q26" i="11"/>
  <c r="O26" i="11" s="1"/>
  <c r="Q20" i="11"/>
  <c r="O20" i="11" s="1"/>
  <c r="Q10" i="11"/>
  <c r="O10" i="11" s="1"/>
  <c r="Q680" i="11"/>
  <c r="O680" i="11" s="1"/>
  <c r="Q674" i="11"/>
  <c r="O674" i="11" s="1"/>
  <c r="Q670" i="11"/>
  <c r="O670" i="11" s="1"/>
  <c r="Q667" i="11"/>
  <c r="O667" i="11" s="1"/>
  <c r="Q663" i="11"/>
  <c r="O663" i="11" s="1"/>
  <c r="Q656" i="11"/>
  <c r="O656" i="11" s="1"/>
  <c r="Q482" i="11"/>
  <c r="O482" i="11" s="1"/>
  <c r="Q470" i="11"/>
  <c r="O470" i="11" s="1"/>
  <c r="Q463" i="11"/>
  <c r="O463" i="11" s="1"/>
  <c r="Q448" i="11"/>
  <c r="O448" i="11" s="1"/>
  <c r="Q162" i="11"/>
  <c r="O162" i="11" s="1"/>
  <c r="Q143" i="11"/>
  <c r="O143" i="11" s="1"/>
  <c r="Q90" i="11"/>
  <c r="O90" i="11" s="1"/>
  <c r="Q59" i="11"/>
  <c r="O59" i="11" s="1"/>
  <c r="Q36" i="11"/>
  <c r="O36" i="11" s="1"/>
  <c r="Q14" i="11"/>
  <c r="O14" i="11" s="1"/>
  <c r="Q27" i="11"/>
  <c r="O27" i="11" s="1"/>
  <c r="Q369" i="11"/>
  <c r="O369" i="11" s="1"/>
  <c r="Q344" i="11"/>
  <c r="O344" i="11" s="1"/>
  <c r="Q253" i="11"/>
  <c r="O253" i="11" s="1"/>
  <c r="Q224" i="11"/>
  <c r="O224" i="11" s="1"/>
  <c r="Q191" i="11"/>
  <c r="O191" i="11" s="1"/>
  <c r="Q170" i="11"/>
  <c r="O170" i="11" s="1"/>
  <c r="Q650" i="11"/>
  <c r="O650" i="11" s="1"/>
  <c r="Q646" i="11"/>
  <c r="O646" i="11" s="1"/>
  <c r="Q626" i="11"/>
  <c r="O626" i="11" s="1"/>
  <c r="Q622" i="11"/>
  <c r="O622" i="11" s="1"/>
  <c r="Q616" i="11"/>
  <c r="O616" i="11" s="1"/>
  <c r="Q611" i="11"/>
  <c r="O611" i="11" s="1"/>
  <c r="Q605" i="11"/>
  <c r="O605" i="11" s="1"/>
  <c r="Q600" i="11"/>
  <c r="O600" i="11" s="1"/>
  <c r="Q591" i="11"/>
  <c r="O591" i="11" s="1"/>
  <c r="Q585" i="11"/>
  <c r="O585" i="11" s="1"/>
  <c r="Q579" i="11"/>
  <c r="O579" i="11" s="1"/>
  <c r="Q571" i="11"/>
  <c r="O571" i="11" s="1"/>
  <c r="Q566" i="11"/>
  <c r="O566" i="11" s="1"/>
  <c r="Q562" i="11"/>
  <c r="O562" i="11" s="1"/>
  <c r="Q554" i="11"/>
  <c r="O554" i="11" s="1"/>
  <c r="Q548" i="11"/>
  <c r="O548" i="11" s="1"/>
  <c r="Q544" i="11"/>
  <c r="O544" i="11" s="1"/>
  <c r="Q527" i="11"/>
  <c r="O527" i="11" s="1"/>
  <c r="Q517" i="11"/>
  <c r="O517" i="11" s="1"/>
  <c r="Q511" i="11"/>
  <c r="O511" i="11" s="1"/>
  <c r="Q503" i="11"/>
  <c r="O503" i="11" s="1"/>
  <c r="Q493" i="11"/>
  <c r="O493" i="11" s="1"/>
  <c r="Q485" i="11"/>
  <c r="O485" i="11" s="1"/>
  <c r="Q477" i="11"/>
  <c r="O477" i="11" s="1"/>
  <c r="Q469" i="11"/>
  <c r="O469" i="11" s="1"/>
  <c r="Q461" i="11"/>
  <c r="O461" i="11" s="1"/>
  <c r="Q455" i="11"/>
  <c r="O455" i="11" s="1"/>
  <c r="Q447" i="11"/>
  <c r="O447" i="11" s="1"/>
  <c r="Q440" i="11"/>
  <c r="O440" i="11" s="1"/>
  <c r="Q435" i="11"/>
  <c r="O435" i="11" s="1"/>
  <c r="Q429" i="11"/>
  <c r="O429" i="11" s="1"/>
  <c r="Q423" i="11"/>
  <c r="O423" i="11" s="1"/>
  <c r="Q417" i="11"/>
  <c r="O417" i="11" s="1"/>
  <c r="Q411" i="11"/>
  <c r="O411" i="11" s="1"/>
  <c r="Q405" i="11"/>
  <c r="O405" i="11" s="1"/>
  <c r="Q399" i="11"/>
  <c r="O399" i="11" s="1"/>
  <c r="Q392" i="11"/>
  <c r="O392" i="11" s="1"/>
  <c r="Q385" i="11"/>
  <c r="O385" i="11" s="1"/>
  <c r="Q378" i="11"/>
  <c r="O378" i="11" s="1"/>
  <c r="Q372" i="11"/>
  <c r="O372" i="11" s="1"/>
  <c r="Q365" i="11"/>
  <c r="O365" i="11" s="1"/>
  <c r="Q359" i="11"/>
  <c r="O359" i="11" s="1"/>
  <c r="Q352" i="11"/>
  <c r="O352" i="11" s="1"/>
  <c r="Q345" i="11"/>
  <c r="O345" i="11" s="1"/>
  <c r="Q339" i="11"/>
  <c r="O339" i="11" s="1"/>
  <c r="Q271" i="11"/>
  <c r="O271" i="11" s="1"/>
  <c r="Q261" i="11"/>
  <c r="O261" i="11" s="1"/>
  <c r="Q250" i="11"/>
  <c r="O250" i="11" s="1"/>
  <c r="Q246" i="11"/>
  <c r="O246" i="11" s="1"/>
  <c r="Q238" i="11"/>
  <c r="O238" i="11" s="1"/>
  <c r="Q231" i="11"/>
  <c r="O231" i="11" s="1"/>
  <c r="Q221" i="11"/>
  <c r="O221" i="11" s="1"/>
  <c r="Q211" i="11"/>
  <c r="O211" i="11" s="1"/>
  <c r="Q200" i="11"/>
  <c r="O200" i="11" s="1"/>
  <c r="Q192" i="11"/>
  <c r="O192" i="11" s="1"/>
  <c r="Q180" i="11"/>
  <c r="O180" i="11" s="1"/>
  <c r="Q501" i="11"/>
  <c r="O501" i="11" s="1"/>
  <c r="Q497" i="11"/>
  <c r="O497" i="11" s="1"/>
  <c r="Q491" i="11"/>
  <c r="O491" i="11" s="1"/>
  <c r="Q487" i="11"/>
  <c r="O487" i="11" s="1"/>
  <c r="Q476" i="11"/>
  <c r="O476" i="11" s="1"/>
  <c r="Q467" i="11"/>
  <c r="O467" i="11" s="1"/>
  <c r="Q456" i="11"/>
  <c r="O456" i="11" s="1"/>
  <c r="Q178" i="11"/>
  <c r="O178" i="11" s="1"/>
  <c r="Q152" i="11"/>
  <c r="O152" i="11" s="1"/>
  <c r="Q129" i="11"/>
  <c r="O129" i="11" s="1"/>
  <c r="Q71" i="11"/>
  <c r="O71" i="11" s="1"/>
  <c r="Q47" i="11"/>
  <c r="O47" i="11" s="1"/>
  <c r="Q66" i="11"/>
  <c r="O66" i="11" s="1"/>
  <c r="Q11" i="11"/>
  <c r="O11" i="11" s="1"/>
  <c r="Q383" i="11"/>
  <c r="O383" i="11" s="1"/>
  <c r="Q362" i="11"/>
  <c r="O362" i="11" s="1"/>
  <c r="Q337" i="11"/>
  <c r="O337" i="11" s="1"/>
  <c r="Q239" i="11"/>
  <c r="O239" i="11" s="1"/>
  <c r="Q210" i="11"/>
  <c r="O210" i="11" s="1"/>
  <c r="Q177" i="11"/>
  <c r="O177" i="11" s="1"/>
  <c r="Q146" i="11"/>
  <c r="O146" i="11" s="1"/>
  <c r="Q175" i="11"/>
  <c r="O175" i="11" s="1"/>
  <c r="Q168" i="11"/>
  <c r="O168" i="11" s="1"/>
  <c r="Q163" i="11"/>
  <c r="O163" i="11" s="1"/>
  <c r="Q155" i="11"/>
  <c r="O155" i="11" s="1"/>
  <c r="Q147" i="11"/>
  <c r="O147" i="11" s="1"/>
  <c r="Q140" i="11"/>
  <c r="O140" i="11" s="1"/>
  <c r="Q134" i="11"/>
  <c r="O134" i="11" s="1"/>
  <c r="Q95" i="11"/>
  <c r="O95" i="11" s="1"/>
  <c r="Q86" i="11"/>
  <c r="O86" i="11" s="1"/>
  <c r="Q77" i="11"/>
  <c r="O77" i="11" s="1"/>
  <c r="Q63" i="11"/>
  <c r="O63" i="11" s="1"/>
  <c r="Q679" i="11"/>
  <c r="O679" i="11" s="1"/>
  <c r="Q665" i="11"/>
  <c r="O665" i="11" s="1"/>
  <c r="Q660" i="11"/>
  <c r="O660" i="11" s="1"/>
  <c r="Q655" i="11"/>
  <c r="O655" i="11" s="1"/>
  <c r="Q652" i="11"/>
  <c r="O652" i="11" s="1"/>
  <c r="Q647" i="11"/>
  <c r="O647" i="11" s="1"/>
  <c r="Q643" i="11"/>
  <c r="Q623" i="11"/>
  <c r="O623" i="11" s="1"/>
  <c r="Q618" i="11"/>
  <c r="O618" i="11" s="1"/>
  <c r="Q612" i="11"/>
  <c r="O612" i="11" s="1"/>
  <c r="Q609" i="11"/>
  <c r="O609" i="11" s="1"/>
  <c r="Q606" i="11"/>
  <c r="O606" i="11" s="1"/>
  <c r="Q603" i="11"/>
  <c r="O603" i="11" s="1"/>
  <c r="Q598" i="11"/>
  <c r="O598" i="11" s="1"/>
  <c r="Q593" i="11"/>
  <c r="O593" i="11" s="1"/>
  <c r="Q590" i="11"/>
  <c r="O590" i="11" s="1"/>
  <c r="Q584" i="11"/>
  <c r="O584" i="11" s="1"/>
  <c r="Q581" i="11"/>
  <c r="O581" i="11" s="1"/>
  <c r="Q578" i="11"/>
  <c r="O578" i="11" s="1"/>
  <c r="Q573" i="11"/>
  <c r="O573" i="11" s="1"/>
  <c r="Q569" i="11"/>
  <c r="O569" i="11" s="1"/>
  <c r="Q565" i="11"/>
  <c r="O565" i="11" s="1"/>
  <c r="Q561" i="11"/>
  <c r="O561" i="11" s="1"/>
  <c r="Q558" i="11"/>
  <c r="O558" i="11" s="1"/>
  <c r="Q553" i="11"/>
  <c r="O553" i="11" s="1"/>
  <c r="Q551" i="11"/>
  <c r="O551" i="11" s="1"/>
  <c r="Q546" i="11"/>
  <c r="O546" i="11" s="1"/>
  <c r="Q542" i="11"/>
  <c r="O542" i="11" s="1"/>
  <c r="Q528" i="11"/>
  <c r="O528" i="11" s="1"/>
  <c r="Q524" i="11"/>
  <c r="O524" i="11" s="1"/>
  <c r="Q520" i="11"/>
  <c r="O520" i="11" s="1"/>
  <c r="Q516" i="11"/>
  <c r="O516" i="11" s="1"/>
  <c r="Q512" i="11"/>
  <c r="O512" i="11" s="1"/>
  <c r="Q507" i="11"/>
  <c r="O507" i="11" s="1"/>
  <c r="Q441" i="11"/>
  <c r="O441" i="11" s="1"/>
  <c r="Q433" i="11"/>
  <c r="O433" i="11" s="1"/>
  <c r="Q427" i="11"/>
  <c r="O427" i="11" s="1"/>
  <c r="Q420" i="11"/>
  <c r="O420" i="11" s="1"/>
  <c r="Q413" i="11"/>
  <c r="O413" i="11" s="1"/>
  <c r="Q406" i="11"/>
  <c r="O406" i="11" s="1"/>
  <c r="Q397" i="11"/>
  <c r="O397" i="11" s="1"/>
  <c r="Q390" i="11"/>
  <c r="O390" i="11" s="1"/>
  <c r="Q382" i="11"/>
  <c r="O382" i="11" s="1"/>
  <c r="Q376" i="11"/>
  <c r="O376" i="11" s="1"/>
  <c r="Q368" i="11"/>
  <c r="O368" i="11" s="1"/>
  <c r="Q361" i="11"/>
  <c r="O361" i="11" s="1"/>
  <c r="Q353" i="11"/>
  <c r="O353" i="11" s="1"/>
  <c r="Q347" i="11"/>
  <c r="O347" i="11" s="1"/>
  <c r="Q338" i="11"/>
  <c r="O338" i="11" s="1"/>
  <c r="Q269" i="11"/>
  <c r="O269" i="11" s="1"/>
  <c r="Q262" i="11"/>
  <c r="O262" i="11" s="1"/>
  <c r="Q254" i="11"/>
  <c r="O254" i="11" s="1"/>
  <c r="Q245" i="11"/>
  <c r="O245" i="11" s="1"/>
  <c r="Q236" i="11"/>
  <c r="O236" i="11" s="1"/>
  <c r="Q226" i="11"/>
  <c r="O226" i="11" s="1"/>
  <c r="Q214" i="11"/>
  <c r="O214" i="11" s="1"/>
  <c r="Q206" i="11"/>
  <c r="O206" i="11" s="1"/>
  <c r="Q198" i="11"/>
  <c r="O198" i="11" s="1"/>
  <c r="Q190" i="11"/>
  <c r="O190" i="11" s="1"/>
  <c r="Q185" i="11"/>
  <c r="O185" i="11" s="1"/>
  <c r="Q169" i="11"/>
  <c r="O169" i="11" s="1"/>
  <c r="Q135" i="11"/>
  <c r="O135" i="11" s="1"/>
  <c r="Q79" i="11"/>
  <c r="O79" i="11" s="1"/>
  <c r="Q53" i="11"/>
  <c r="O53" i="11" s="1"/>
  <c r="Q28" i="11"/>
  <c r="O28" i="11" s="1"/>
  <c r="Q38" i="11"/>
  <c r="O38" i="11" s="1"/>
  <c r="Q5" i="11"/>
  <c r="O5" i="11" s="1"/>
  <c r="Q389" i="11"/>
  <c r="O389" i="11" s="1"/>
  <c r="Q356" i="11"/>
  <c r="O356" i="11" s="1"/>
  <c r="Q260" i="11"/>
  <c r="O260" i="11" s="1"/>
  <c r="Q232" i="11"/>
  <c r="O232" i="11" s="1"/>
  <c r="Q184" i="11"/>
  <c r="O184" i="11" s="1"/>
  <c r="Q161" i="11"/>
  <c r="O161" i="11" s="1"/>
  <c r="Q758" i="11"/>
  <c r="O758" i="11" s="1"/>
  <c r="E23" i="16"/>
  <c r="L64" i="8"/>
  <c r="K25" i="16"/>
  <c r="G124" i="8"/>
  <c r="H124" i="8" s="1"/>
  <c r="E124" i="8"/>
  <c r="F124" i="8" s="1"/>
  <c r="F125" i="8" s="1"/>
  <c r="Q757" i="11"/>
  <c r="O757" i="11" s="1"/>
  <c r="Q692" i="11"/>
  <c r="O692" i="11" s="1"/>
  <c r="Q694" i="11"/>
  <c r="O694" i="11" s="1"/>
  <c r="Q714" i="11"/>
  <c r="O714" i="11" s="1"/>
  <c r="Q738" i="11"/>
  <c r="O738" i="11" s="1"/>
  <c r="Q728" i="11"/>
  <c r="O728" i="11" s="1"/>
  <c r="Q720" i="11"/>
  <c r="O720" i="11" s="1"/>
  <c r="Q734" i="11"/>
  <c r="O734" i="11" s="1"/>
  <c r="Q731" i="11"/>
  <c r="O731" i="11" s="1"/>
  <c r="Q722" i="11"/>
  <c r="O722" i="11" s="1"/>
  <c r="Q718" i="11"/>
  <c r="O718" i="11" s="1"/>
  <c r="Q721" i="11"/>
  <c r="O721" i="11" s="1"/>
  <c r="Q726" i="11"/>
  <c r="O726" i="11" s="1"/>
  <c r="Q719" i="11"/>
  <c r="O719" i="11" s="1"/>
  <c r="Q717" i="11"/>
  <c r="O717" i="11" s="1"/>
  <c r="Q742" i="11"/>
  <c r="O742" i="11" s="1"/>
  <c r="Q730" i="11"/>
  <c r="O730" i="11" s="1"/>
  <c r="Q735" i="11"/>
  <c r="O735" i="11" s="1"/>
  <c r="Q733" i="11"/>
  <c r="O733" i="11" s="1"/>
  <c r="Q727" i="11"/>
  <c r="O727" i="11" s="1"/>
  <c r="Q750" i="11"/>
  <c r="O750" i="11" s="1"/>
  <c r="Q747" i="11"/>
  <c r="O747" i="11" s="1"/>
  <c r="Q749" i="11"/>
  <c r="O749" i="11" s="1"/>
  <c r="Q739" i="11"/>
  <c r="O739" i="11" s="1"/>
  <c r="Q760" i="11"/>
  <c r="O760" i="11" s="1"/>
  <c r="Q748" i="11"/>
  <c r="O748" i="11" s="1"/>
  <c r="Q753" i="11"/>
  <c r="O753" i="11" s="1"/>
  <c r="Q759" i="11"/>
  <c r="O759" i="11" s="1"/>
  <c r="Q754" i="11"/>
  <c r="O754" i="11" s="1"/>
  <c r="Q736" i="11"/>
  <c r="O736" i="11" s="1"/>
  <c r="Q13" i="11"/>
  <c r="O13" i="11" s="1"/>
  <c r="Q691" i="11"/>
  <c r="O691" i="11" s="1"/>
  <c r="Q709" i="11"/>
  <c r="O709" i="11" s="1"/>
  <c r="Q712" i="11"/>
  <c r="O712" i="11" s="1"/>
  <c r="Q710" i="11"/>
  <c r="O710" i="11" s="1"/>
  <c r="Q703" i="11"/>
  <c r="O703" i="11" s="1"/>
  <c r="Q732" i="11"/>
  <c r="O732" i="11" s="1"/>
  <c r="Q729" i="11"/>
  <c r="O729" i="11" s="1"/>
  <c r="Q741" i="11"/>
  <c r="O741" i="11" s="1"/>
  <c r="Q744" i="11"/>
  <c r="O744" i="11" s="1"/>
  <c r="Q746" i="11"/>
  <c r="O746" i="11" s="1"/>
  <c r="Q737" i="11"/>
  <c r="O737" i="11" s="1"/>
  <c r="Q752" i="11"/>
  <c r="O752" i="11" s="1"/>
  <c r="Q756" i="11"/>
  <c r="O756" i="11" s="1"/>
  <c r="Q755" i="11"/>
  <c r="O755" i="11" s="1"/>
  <c r="Q706" i="11"/>
  <c r="O706" i="11" s="1"/>
  <c r="Q711" i="11"/>
  <c r="O711" i="11" s="1"/>
  <c r="Q701" i="11"/>
  <c r="O701" i="11" s="1"/>
  <c r="Q693" i="11"/>
  <c r="O693" i="11" s="1"/>
  <c r="Q713" i="11"/>
  <c r="O713" i="11" s="1"/>
  <c r="Q704" i="11"/>
  <c r="O704" i="11" s="1"/>
  <c r="Q688" i="11"/>
  <c r="O688" i="11" s="1"/>
  <c r="Q689" i="11"/>
  <c r="O689" i="11" s="1"/>
  <c r="Q687" i="11"/>
  <c r="O687" i="11" s="1"/>
  <c r="Q707" i="11"/>
  <c r="O707" i="11" s="1"/>
  <c r="Q695" i="11"/>
  <c r="O695" i="11" s="1"/>
  <c r="Q700" i="11"/>
  <c r="O700" i="11" s="1"/>
  <c r="Q702" i="11"/>
  <c r="O702" i="11" s="1"/>
  <c r="Q705" i="11"/>
  <c r="O705" i="11" s="1"/>
  <c r="Q696" i="11"/>
  <c r="O696" i="11" s="1"/>
  <c r="Q715" i="11"/>
  <c r="O715" i="11" s="1"/>
  <c r="Q690" i="11"/>
  <c r="O690" i="11" s="1"/>
  <c r="Q686" i="11"/>
  <c r="O686" i="11" s="1"/>
  <c r="Q708" i="11"/>
  <c r="O708" i="11" s="1"/>
  <c r="Q699" i="11"/>
  <c r="O699" i="11" s="1"/>
  <c r="Q724" i="11"/>
  <c r="O724" i="11" s="1"/>
  <c r="Q716" i="11"/>
  <c r="O716" i="11" s="1"/>
  <c r="Q723" i="11"/>
  <c r="O723" i="11" s="1"/>
  <c r="Q740" i="11"/>
  <c r="O740" i="11" s="1"/>
  <c r="Q745" i="11"/>
  <c r="O745" i="11" s="1"/>
  <c r="Q743" i="11"/>
  <c r="O743" i="11" s="1"/>
  <c r="Q751" i="11"/>
  <c r="O751" i="11" s="1"/>
  <c r="Q725" i="11"/>
  <c r="O725" i="11" s="1"/>
  <c r="L124" i="8"/>
  <c r="Q698" i="11"/>
  <c r="O698" i="11" s="1"/>
  <c r="Q697" i="11"/>
  <c r="O697" i="11" s="1"/>
  <c r="F24" i="16"/>
  <c r="H24" i="16"/>
  <c r="H29" i="16" s="1"/>
  <c r="A66" i="46" l="1"/>
  <c r="L66" i="46" s="1"/>
  <c r="L25" i="8" s="1"/>
  <c r="L539" i="16"/>
  <c r="K24" i="16"/>
  <c r="H22" i="16"/>
  <c r="G5" i="46" s="1"/>
  <c r="E28" i="16"/>
  <c r="F28" i="16" s="1"/>
  <c r="K28" i="16" s="1"/>
  <c r="E26" i="16"/>
  <c r="F26" i="16" s="1"/>
  <c r="K26" i="16" s="1"/>
  <c r="F23" i="16"/>
  <c r="E27" i="16"/>
  <c r="F27" i="16" s="1"/>
  <c r="K27" i="16" s="1"/>
  <c r="H125" i="8"/>
  <c r="A67" i="46" l="1"/>
  <c r="L67" i="46" s="1"/>
  <c r="L26" i="8" s="1"/>
  <c r="L545" i="16"/>
  <c r="J6" i="47"/>
  <c r="J7" i="47" s="1"/>
  <c r="H6" i="47"/>
  <c r="H7" i="47" s="1"/>
  <c r="K23" i="16"/>
  <c r="F29" i="16"/>
  <c r="L551" i="16" l="1"/>
  <c r="A68" i="46"/>
  <c r="L68" i="46" s="1"/>
  <c r="L105" i="8" s="1"/>
  <c r="K16" i="47"/>
  <c r="K8" i="47"/>
  <c r="K13" i="47"/>
  <c r="K14" i="47" s="1"/>
  <c r="K15" i="47"/>
  <c r="F22" i="16"/>
  <c r="E5" i="46" s="1"/>
  <c r="K5" i="46" s="1"/>
  <c r="K29" i="16"/>
  <c r="A69" i="46" l="1"/>
  <c r="L69" i="46" s="1"/>
  <c r="L106" i="8" s="1"/>
  <c r="L564" i="16"/>
  <c r="K19" i="47"/>
  <c r="K9" i="47"/>
  <c r="K12" i="47"/>
  <c r="K20" i="47"/>
  <c r="K22" i="16"/>
  <c r="A70" i="46" l="1"/>
  <c r="L70" i="46" s="1"/>
  <c r="L45" i="8" s="1"/>
  <c r="L585" i="16"/>
  <c r="A71" i="46" s="1"/>
  <c r="L71" i="46" s="1"/>
  <c r="L46" i="8" s="1"/>
  <c r="F6" i="47" l="1"/>
  <c r="K6" i="47" l="1"/>
  <c r="K7" i="47" s="1"/>
  <c r="F7" i="47"/>
  <c r="F10" i="47" l="1"/>
  <c r="F11" i="47"/>
  <c r="K17" i="47"/>
  <c r="L10" i="47" l="1"/>
  <c r="K10" i="47"/>
  <c r="K21" i="47" s="1"/>
  <c r="K22" i="47" l="1"/>
  <c r="K23" i="47" s="1"/>
  <c r="K24" i="47" l="1"/>
  <c r="K25" i="47" s="1"/>
  <c r="K26" i="47" l="1"/>
  <c r="K27" i="47" l="1" a="1"/>
  <c r="K27" i="47" l="1"/>
  <c r="K28" i="47" s="1"/>
  <c r="K29" i="47" s="1"/>
  <c r="J21" i="48" l="1"/>
  <c r="K35" i="47"/>
  <c r="G3" i="47"/>
  <c r="B3" i="47" s="1"/>
  <c r="J20" i="48" l="1"/>
  <c r="F20" i="48" s="1"/>
  <c r="F21" i="4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<sst xmlns="http://schemas.openxmlformats.org/spreadsheetml/2006/main" count="8971" uniqueCount="2208">
  <si>
    <t>품    명</t>
    <phoneticPr fontId="2" type="noConversion"/>
  </si>
  <si>
    <t>규   격</t>
  </si>
  <si>
    <t>단위</t>
  </si>
  <si>
    <t>M</t>
    <phoneticPr fontId="2" type="noConversion"/>
  </si>
  <si>
    <t>워셔캡 16C</t>
  </si>
  <si>
    <t>워셔캡 22C</t>
  </si>
  <si>
    <t>워셔캡 28C</t>
  </si>
  <si>
    <t>워셔캡 36C</t>
  </si>
  <si>
    <t>워셔캡 42C</t>
  </si>
  <si>
    <t>워셔캡 54C</t>
  </si>
  <si>
    <t>워셔캡 70C</t>
  </si>
  <si>
    <t>워셔캡 82C</t>
  </si>
  <si>
    <t>워셔캡 104C</t>
  </si>
  <si>
    <t>FCVV-S 2C 1.5sq</t>
  </si>
  <si>
    <t>FCVV-S 3C 1.5sq</t>
  </si>
  <si>
    <t>FCVV-S 4C 1.5sq</t>
  </si>
  <si>
    <t>FCVV-S 5C 1.5sq</t>
  </si>
  <si>
    <t>FCVV-S 6C 1.5sq</t>
  </si>
  <si>
    <t>FCVV-S 7C 1.5sq</t>
  </si>
  <si>
    <t>FCVV-S 8C 1.5sq</t>
  </si>
  <si>
    <t>FCVV-S 10C 1.5sq</t>
  </si>
  <si>
    <t>FCVV-S 12C 1.5sq</t>
  </si>
  <si>
    <t>FCVV-S 15C 1.5sq</t>
  </si>
  <si>
    <t>FCVV-S 20C 1.5sq</t>
  </si>
  <si>
    <t>FCVV-S 25C 1.5sq</t>
  </si>
  <si>
    <t>FCVV-S 30C 1.5sq</t>
  </si>
  <si>
    <t>FCVV-S 2C 2.5sq</t>
  </si>
  <si>
    <t>FCVV-S 3C 2.5sq</t>
  </si>
  <si>
    <t>FCVV-S 4C 2.5sq</t>
  </si>
  <si>
    <t>FCVV-S 5C 2.5sq</t>
  </si>
  <si>
    <t>FCVV-S 6C 2.5sq</t>
  </si>
  <si>
    <t>FCVV-S 7C 2.5sq</t>
  </si>
  <si>
    <t>FCVV-S 8C 2.5sq</t>
  </si>
  <si>
    <t>FCVV-S 10C 2.5sq</t>
  </si>
  <si>
    <t>FCVV-S 12C 2.5sq</t>
  </si>
  <si>
    <t>FCVV-S 15C 2.5sq</t>
  </si>
  <si>
    <t>FCVV-S 20C 2.5sq</t>
  </si>
  <si>
    <t>FCVV-S 25C 2.5sq</t>
  </si>
  <si>
    <t>FCVV-S 30C 2.5sq</t>
  </si>
  <si>
    <t>컴퓨터용케이블 #20 4C 0.5sq(실드)</t>
  </si>
  <si>
    <t>HFIX 1.5sq</t>
  </si>
  <si>
    <t>HFIX 2.5sq</t>
  </si>
  <si>
    <t>HFIX 4sq</t>
  </si>
  <si>
    <t>HFIX 6sq</t>
  </si>
  <si>
    <t>HFIX 10sq</t>
  </si>
  <si>
    <t>HFIX 16sq</t>
  </si>
  <si>
    <t>FGV 4sq</t>
  </si>
  <si>
    <t>FGV 6sq</t>
  </si>
  <si>
    <t>FCV 1C 4sq</t>
  </si>
  <si>
    <t>FCV 1C 6sq</t>
  </si>
  <si>
    <t>FCV 1C 10sq</t>
  </si>
  <si>
    <t>FCV 1C 16sq</t>
  </si>
  <si>
    <t>FCV 1C 25sq</t>
  </si>
  <si>
    <t>FCV 1C 35sq</t>
  </si>
  <si>
    <t>FCV 1C 50sq</t>
  </si>
  <si>
    <t>FCV 1C 70sq</t>
  </si>
  <si>
    <t>FCV 1C 95sq</t>
  </si>
  <si>
    <t>FCV 1C 150sq</t>
  </si>
  <si>
    <t>FCV 2C 4sq</t>
  </si>
  <si>
    <t>FCV 2C 6sq</t>
  </si>
  <si>
    <t>FCV 2C 10sq</t>
  </si>
  <si>
    <t>FCV 2C 16sq</t>
  </si>
  <si>
    <t>FCV 2C 25sq</t>
  </si>
  <si>
    <t>FCV 2C 35sq</t>
  </si>
  <si>
    <t>FCV 3C 4sq</t>
  </si>
  <si>
    <t>FCV 3C 6sq</t>
  </si>
  <si>
    <t>FCV 3C 10sq</t>
  </si>
  <si>
    <t>FCV 3C 16sq</t>
  </si>
  <si>
    <t>FCV 3C 25sq</t>
  </si>
  <si>
    <t>FCV 3C 35sq</t>
  </si>
  <si>
    <t>FCV 4C 4sq</t>
  </si>
  <si>
    <t>FCV 4C 6sq</t>
  </si>
  <si>
    <t>FCV 4C 10sq</t>
  </si>
  <si>
    <t>FCV 4C 16sq</t>
  </si>
  <si>
    <t>FCV 4C 25sq</t>
  </si>
  <si>
    <t>FCV 4C 35sq</t>
  </si>
  <si>
    <t>스피커 케이블 2C</t>
  </si>
  <si>
    <t>RGB 5C</t>
  </si>
  <si>
    <t>W500 COVER</t>
  </si>
  <si>
    <t>HOR ELBOW W150x100</t>
  </si>
  <si>
    <t>VER ELBOW W150x100</t>
  </si>
  <si>
    <t>HOR TEE W150x100</t>
  </si>
  <si>
    <t>LADDER TRAY(AL)</t>
  </si>
  <si>
    <t>AL W200 COVER</t>
  </si>
  <si>
    <t>AL W200 VER ELBOW COVER</t>
  </si>
  <si>
    <t>AL W200 HOR ELBOW COVER</t>
  </si>
  <si>
    <t>AL W200 HOR TEE COVER</t>
  </si>
  <si>
    <t>AL W300 COVER</t>
  </si>
  <si>
    <t>AL W300 VER ELBOW COVER</t>
  </si>
  <si>
    <t>AL W300 HOR ELBOW COVER</t>
  </si>
  <si>
    <t>AL W300 HOR TEE COVER</t>
  </si>
  <si>
    <t>AL W400 COVER</t>
  </si>
  <si>
    <t>AL W400 VER ELBOW COVER</t>
  </si>
  <si>
    <t>AL W400 HOR ELBOW COVER</t>
  </si>
  <si>
    <t>AL W400 HOR TEE COVER</t>
  </si>
  <si>
    <t>AL W500 COVER</t>
  </si>
  <si>
    <t>AL W500 VER ELBOW COVER</t>
  </si>
  <si>
    <t>AL W500 HOR ELBOW COVER</t>
  </si>
  <si>
    <t>AL W500 HOR TEE COVER</t>
  </si>
  <si>
    <t>AL W600 COVER</t>
  </si>
  <si>
    <t>AL W600 VER ELBOW COVER</t>
  </si>
  <si>
    <t>AL W600 HOR ELBOW COVER</t>
  </si>
  <si>
    <t>AL W600 HOR TEE COVER</t>
  </si>
  <si>
    <t>AL W900 VER ELBOW COVER</t>
  </si>
  <si>
    <t>AL W900 HOR ELBOW COVER</t>
  </si>
  <si>
    <t>AL W900 HOR TEE COVER</t>
  </si>
  <si>
    <t>4P 50AF (표준형)</t>
  </si>
  <si>
    <t>4P 100AF (표준형)</t>
  </si>
  <si>
    <t>SW/2G</t>
  </si>
  <si>
    <t>1로 1구</t>
  </si>
  <si>
    <t>1로 2구</t>
  </si>
  <si>
    <t>1로 3구</t>
  </si>
  <si>
    <t>콘센트</t>
  </si>
  <si>
    <t>대기전력차단형 3구</t>
  </si>
  <si>
    <t>하이텐션 220V 2구</t>
  </si>
  <si>
    <t>FLOOR 박스</t>
  </si>
  <si>
    <t>개</t>
  </si>
  <si>
    <t>피난구 유도등</t>
  </si>
  <si>
    <t>LED 소형 단면</t>
  </si>
  <si>
    <t>LED 소형 양면</t>
  </si>
  <si>
    <t>LED 중형 단면</t>
  </si>
  <si>
    <t>LED 중형 양면</t>
  </si>
  <si>
    <t>LED 대형 단면</t>
  </si>
  <si>
    <t>LED 대형 양면</t>
  </si>
  <si>
    <t>LED 소형 벽부</t>
  </si>
  <si>
    <t>LED 중형 벽부</t>
  </si>
  <si>
    <t>LED 대형 벽부</t>
  </si>
  <si>
    <t>LED 통로</t>
  </si>
  <si>
    <t>LED 계단통로유도등(소형)</t>
  </si>
  <si>
    <t>LED 계단통로유도등(중형)</t>
  </si>
  <si>
    <t>시각 경보기</t>
  </si>
  <si>
    <t>전원:DC24V,15CD이상</t>
  </si>
  <si>
    <t>전자싸이렌</t>
  </si>
  <si>
    <t>DC24V 전자식</t>
  </si>
  <si>
    <t>커버SUS, 박스ST(경종,표시등 내장)</t>
  </si>
  <si>
    <t>SET</t>
  </si>
  <si>
    <t>ALL SUS(경종,표시등 내장)</t>
  </si>
  <si>
    <t>발신기세트</t>
  </si>
  <si>
    <t>옥내소화전 내장형</t>
  </si>
  <si>
    <t>수동조작함</t>
  </si>
  <si>
    <t>S.V.P 조작함</t>
  </si>
  <si>
    <t>CATV(동축케이블/10KA)</t>
  </si>
  <si>
    <t>압착단자</t>
  </si>
  <si>
    <t>압착단자 70sq</t>
  </si>
  <si>
    <t>비고</t>
  </si>
  <si>
    <t>VCT 2C 2.5sq</t>
  </si>
  <si>
    <t>케이블</t>
  </si>
  <si>
    <t>펀칭형 TRAY(분체도장)</t>
  </si>
  <si>
    <t>W200 HOR/ELBOW</t>
  </si>
  <si>
    <t>W200 VER/ELBOW</t>
  </si>
  <si>
    <t>W200 VER/TEE</t>
  </si>
  <si>
    <t>W300 HOR/ELBOW</t>
  </si>
  <si>
    <t>W300 VER/ELBOW</t>
  </si>
  <si>
    <t>W300 VER/TEE</t>
  </si>
  <si>
    <t>W300 REDUCER</t>
  </si>
  <si>
    <t>W400 HOR/ELBOW</t>
  </si>
  <si>
    <t>W400 VER/ELBOW</t>
  </si>
  <si>
    <t>W400 VER/TEE</t>
  </si>
  <si>
    <t>W400 REDUCER</t>
  </si>
  <si>
    <t>W500 HOR/ELBOW</t>
  </si>
  <si>
    <t>W500 VER/ELBOW</t>
  </si>
  <si>
    <t>W500 VER/TEE</t>
  </si>
  <si>
    <t>W500 REDUCER</t>
  </si>
  <si>
    <t>HOR ELBOW W150</t>
  </si>
  <si>
    <t>VER ELBOW W150</t>
  </si>
  <si>
    <t>HOR TEE W150</t>
  </si>
  <si>
    <t>HOR ELBOW W200</t>
  </si>
  <si>
    <t>VER ELBOW W200</t>
  </si>
  <si>
    <t>HOR TEE W200</t>
  </si>
  <si>
    <t>HOR ELBOW W300</t>
  </si>
  <si>
    <t>VER ELBOW W300</t>
  </si>
  <si>
    <t>HOR TEE W300</t>
  </si>
  <si>
    <t>컬러비디오폰</t>
  </si>
  <si>
    <t>품     명</t>
    <phoneticPr fontId="10" type="noConversion"/>
  </si>
  <si>
    <t>규    격</t>
    <phoneticPr fontId="10" type="noConversion"/>
  </si>
  <si>
    <t>합    계</t>
    <phoneticPr fontId="10" type="noConversion"/>
  </si>
  <si>
    <t>단 가</t>
    <phoneticPr fontId="2" type="noConversion"/>
  </si>
  <si>
    <t>금   액</t>
  </si>
  <si>
    <t>식</t>
    <phoneticPr fontId="2" type="noConversion"/>
  </si>
  <si>
    <t>품     명</t>
    <phoneticPr fontId="10" type="noConversion"/>
  </si>
  <si>
    <t>규    격</t>
    <phoneticPr fontId="10" type="noConversion"/>
  </si>
  <si>
    <t>단위</t>
    <phoneticPr fontId="10" type="noConversion"/>
  </si>
  <si>
    <t>합    계</t>
    <phoneticPr fontId="10" type="noConversion"/>
  </si>
  <si>
    <t>단 가</t>
    <phoneticPr fontId="2" type="noConversion"/>
  </si>
  <si>
    <t>계</t>
    <phoneticPr fontId="2" type="noConversion"/>
  </si>
  <si>
    <t>품     명</t>
    <phoneticPr fontId="10" type="noConversion"/>
  </si>
  <si>
    <t>규    격</t>
    <phoneticPr fontId="10" type="noConversion"/>
  </si>
  <si>
    <t>단위</t>
    <phoneticPr fontId="10" type="noConversion"/>
  </si>
  <si>
    <t>수량</t>
    <phoneticPr fontId="10" type="noConversion"/>
  </si>
  <si>
    <t>재   료   비</t>
    <phoneticPr fontId="2" type="noConversion"/>
  </si>
  <si>
    <t>노    무    비</t>
    <phoneticPr fontId="2" type="noConversion"/>
  </si>
  <si>
    <t>경     비</t>
    <phoneticPr fontId="2" type="noConversion"/>
  </si>
  <si>
    <t>합    계</t>
    <phoneticPr fontId="10" type="noConversion"/>
  </si>
  <si>
    <t>비 고</t>
    <phoneticPr fontId="10" type="noConversion"/>
  </si>
  <si>
    <t>단   가</t>
  </si>
  <si>
    <t>단 가</t>
    <phoneticPr fontId="2" type="noConversion"/>
  </si>
  <si>
    <t>금 액</t>
    <phoneticPr fontId="2" type="noConversion"/>
  </si>
  <si>
    <t>수량</t>
    <phoneticPr fontId="10" type="noConversion"/>
  </si>
  <si>
    <t>재   료   비</t>
    <phoneticPr fontId="2" type="noConversion"/>
  </si>
  <si>
    <t>노    무    비</t>
    <phoneticPr fontId="2" type="noConversion"/>
  </si>
  <si>
    <t>경     비</t>
    <phoneticPr fontId="2" type="noConversion"/>
  </si>
  <si>
    <t>비 고</t>
    <phoneticPr fontId="10" type="noConversion"/>
  </si>
  <si>
    <t>금 액</t>
    <phoneticPr fontId="2" type="noConversion"/>
  </si>
  <si>
    <t>면</t>
  </si>
  <si>
    <t>M</t>
  </si>
  <si>
    <t>통신설비공</t>
  </si>
  <si>
    <t>산   출   근   거   서</t>
    <phoneticPr fontId="2" type="noConversion"/>
  </si>
  <si>
    <t>품명</t>
    <phoneticPr fontId="2" type="noConversion"/>
  </si>
  <si>
    <t>규 격</t>
    <phoneticPr fontId="2" type="noConversion"/>
  </si>
  <si>
    <t>단위</t>
    <phoneticPr fontId="2" type="noConversion"/>
  </si>
  <si>
    <t>산출근거</t>
    <phoneticPr fontId="2" type="noConversion"/>
  </si>
  <si>
    <t>수량</t>
    <phoneticPr fontId="2" type="noConversion"/>
  </si>
  <si>
    <t>할증</t>
    <phoneticPr fontId="2" type="noConversion"/>
  </si>
  <si>
    <t>할증계</t>
    <phoneticPr fontId="2" type="noConversion"/>
  </si>
  <si>
    <t>1</t>
    <phoneticPr fontId="2" type="noConversion"/>
  </si>
  <si>
    <t>Outlet 4각</t>
  </si>
  <si>
    <t>적용단가</t>
  </si>
  <si>
    <t>기  타</t>
  </si>
  <si>
    <t>난연성 CD 16C</t>
  </si>
  <si>
    <t>난연성 CD 22C</t>
  </si>
  <si>
    <t>Concrete 4각</t>
  </si>
  <si>
    <t>Concrete 8각</t>
  </si>
  <si>
    <t>W150 COVER</t>
  </si>
  <si>
    <t>주택용 분전반(액자형)</t>
  </si>
  <si>
    <t>배선용차단기</t>
  </si>
  <si>
    <t>분전반형 2P 30AF</t>
  </si>
  <si>
    <t>전자접촉기</t>
  </si>
  <si>
    <t>DC24V LED</t>
  </si>
  <si>
    <t>발신기</t>
  </si>
  <si>
    <t>P형1급</t>
  </si>
  <si>
    <t>경종</t>
  </si>
  <si>
    <t>입상관</t>
  </si>
  <si>
    <t>D130x2m</t>
  </si>
  <si>
    <t>조</t>
  </si>
  <si>
    <t>취부밴드</t>
  </si>
  <si>
    <t>입상관 밴드</t>
  </si>
  <si>
    <t>세트앙카</t>
  </si>
  <si>
    <t>3/8" SUS 75mm</t>
  </si>
  <si>
    <t>C 찬넬</t>
  </si>
  <si>
    <t>통신내선공</t>
  </si>
  <si>
    <t>통신외선공</t>
  </si>
  <si>
    <t>통신케이블공</t>
  </si>
  <si>
    <t>무선안테나공</t>
  </si>
  <si>
    <t>광케이블설치사</t>
  </si>
  <si>
    <t>H/W시험사</t>
  </si>
  <si>
    <t>S/W시험사</t>
  </si>
  <si>
    <t>건설기계조장</t>
  </si>
  <si>
    <t>건설기계운전사</t>
  </si>
  <si>
    <t>1차공종</t>
    <phoneticPr fontId="2" type="noConversion"/>
  </si>
  <si>
    <t>1차공량계</t>
    <phoneticPr fontId="2" type="noConversion"/>
  </si>
  <si>
    <t>2차공종</t>
    <phoneticPr fontId="2" type="noConversion"/>
  </si>
  <si>
    <t>2차공량계</t>
    <phoneticPr fontId="2" type="noConversion"/>
  </si>
  <si>
    <t>1차기본공량</t>
    <phoneticPr fontId="2" type="noConversion"/>
  </si>
  <si>
    <t>2차기본공량</t>
    <phoneticPr fontId="2" type="noConversion"/>
  </si>
  <si>
    <t>기본할증</t>
    <phoneticPr fontId="2" type="noConversion"/>
  </si>
  <si>
    <t>추가할증</t>
    <phoneticPr fontId="2" type="noConversion"/>
  </si>
  <si>
    <t>발주처구분</t>
    <phoneticPr fontId="2" type="noConversion"/>
  </si>
  <si>
    <t>AL W800 COVER</t>
  </si>
  <si>
    <t>AL W800 VER ELBOW COVER</t>
  </si>
  <si>
    <t>AL W800 HOR ELBOW COVER</t>
  </si>
  <si>
    <t>AL W800 HOR TEE COVER</t>
  </si>
  <si>
    <t>AL W800 VER TEE COVER</t>
  </si>
  <si>
    <t>음량조절기</t>
  </si>
  <si>
    <t>ATT 3W</t>
  </si>
  <si>
    <t>인</t>
  </si>
  <si>
    <t>ACCESS용 AL (대기전력2구)</t>
  </si>
  <si>
    <t>ACSR/AW-OC 58sq</t>
  </si>
  <si>
    <t>ACSR 58sq</t>
  </si>
  <si>
    <t>대기전력차단2구(콘크리트용)</t>
  </si>
  <si>
    <t>2C 편조실드 오디오케이블</t>
  </si>
  <si>
    <t>FCVV-SB 2C 2.5sq</t>
  </si>
  <si>
    <t>FCVV-SB 3C 2.5sq</t>
  </si>
  <si>
    <t>FCVV-SB 4C 2.5sq</t>
  </si>
  <si>
    <t>FCVV-SB 5C 2.5sq</t>
  </si>
  <si>
    <t>FCVV-SB 6C 2.5sq</t>
  </si>
  <si>
    <t>FCVV-SB 7C 2.5sq</t>
  </si>
  <si>
    <t>FCVV-SB 8C 2.5sq</t>
  </si>
  <si>
    <t>FCVV-SB 10C 2.5sq</t>
  </si>
  <si>
    <t>FCVV-SB 12C 2.5sq</t>
  </si>
  <si>
    <t>FCVV-SB 15C 2.5sq</t>
  </si>
  <si>
    <t>FCVV-SB 20C 2.5sq</t>
  </si>
  <si>
    <t>FCVV-SB 25C 2.5sq</t>
  </si>
  <si>
    <t>FCVV-SB 30C 2.5sq</t>
  </si>
  <si>
    <t>대</t>
  </si>
  <si>
    <t>재실센서</t>
  </si>
  <si>
    <t>220V 12A, 반경3m</t>
  </si>
  <si>
    <t>대기전력차단스위치</t>
  </si>
  <si>
    <t>대기전력 1회로, 전등1회로</t>
  </si>
  <si>
    <t>로비폰</t>
  </si>
  <si>
    <t>27만화소/버튼,RF카드</t>
  </si>
  <si>
    <t>데드볼트</t>
  </si>
  <si>
    <t>DC 12/24V, NC/NO</t>
  </si>
  <si>
    <t>현관스위치</t>
  </si>
  <si>
    <t>DT-1S 노출</t>
  </si>
  <si>
    <t>W150 HOR ELBOW COVER</t>
  </si>
  <si>
    <t>W150 VER ELBOW COVER</t>
  </si>
  <si>
    <t>W150 HOR TEE COVER</t>
  </si>
  <si>
    <t>W150 HOR CROSS COVER</t>
  </si>
  <si>
    <t>W150 VER TEE COVER</t>
  </si>
  <si>
    <t>W150 REDUCER COVER</t>
  </si>
  <si>
    <t>물가자료</t>
    <phoneticPr fontId="2" type="noConversion"/>
  </si>
  <si>
    <t>유통물가</t>
    <phoneticPr fontId="2" type="noConversion"/>
  </si>
  <si>
    <t>거래가격</t>
    <phoneticPr fontId="2" type="noConversion"/>
  </si>
  <si>
    <t>Page</t>
    <phoneticPr fontId="2" type="noConversion"/>
  </si>
  <si>
    <t>W200 HOR ELBOW COVER</t>
  </si>
  <si>
    <t>W200 VER ELBOW COVER</t>
  </si>
  <si>
    <t>W200 HOR TEE COVER</t>
  </si>
  <si>
    <t>W200 VER TEE COVER</t>
  </si>
  <si>
    <t>W200 HOR CROSS COVER</t>
  </si>
  <si>
    <t>W300 HOR ELBOW COVER</t>
  </si>
  <si>
    <t>W300 VER ELBOW COVER</t>
  </si>
  <si>
    <t>W300 HOR TEE COVER</t>
  </si>
  <si>
    <t>W300 VER TEE COVER</t>
  </si>
  <si>
    <t>W300 HOR CROSS COVER</t>
  </si>
  <si>
    <t>전기5-1</t>
  </si>
  <si>
    <t>전기5-29</t>
  </si>
  <si>
    <t>전기4-31</t>
  </si>
  <si>
    <t>전기5-13</t>
  </si>
  <si>
    <t>전기5-10</t>
  </si>
  <si>
    <t>전기 3-38</t>
  </si>
  <si>
    <t>전기5-11</t>
  </si>
  <si>
    <t>전기4-34</t>
  </si>
  <si>
    <t>전기4-37</t>
  </si>
  <si>
    <t>전기5-9</t>
  </si>
  <si>
    <t>전기5-7</t>
  </si>
  <si>
    <t>전기5-8</t>
  </si>
  <si>
    <t>탄소봉 ¢150x800</t>
  </si>
  <si>
    <t>ALL ST 400*400*130mm</t>
  </si>
  <si>
    <t>ALL ST 400*500*130mm</t>
  </si>
  <si>
    <t>ALL ST 500*600*130mm</t>
  </si>
  <si>
    <t>ALL ST 600*700*130mm</t>
  </si>
  <si>
    <t>호표번호</t>
    <phoneticPr fontId="10" type="noConversion"/>
  </si>
  <si>
    <t xml:space="preserve">마이크로파 8A </t>
  </si>
  <si>
    <t>가요성알루미늄피 케이블</t>
  </si>
  <si>
    <t>4C 1.5sq(일반형)</t>
  </si>
  <si>
    <t>2C 2.5sq(직매형)</t>
  </si>
  <si>
    <t>3C 2.5sq(직매형)</t>
  </si>
  <si>
    <t>4C 2.5sq(직매형)</t>
  </si>
  <si>
    <t>5C 2.5sq(직매형)</t>
  </si>
  <si>
    <t>6C 2.5sq(직매형)</t>
  </si>
  <si>
    <t>7C 2.5sq(직매형)</t>
  </si>
  <si>
    <t>8C 2.5sq(직매형)</t>
  </si>
  <si>
    <t>인건비</t>
  </si>
  <si>
    <t>품셈</t>
    <phoneticPr fontId="2" type="noConversion"/>
  </si>
  <si>
    <t>고장력 방수 16C</t>
  </si>
  <si>
    <t>고장력 방수 22C</t>
  </si>
  <si>
    <t>고장력 방수 28C</t>
  </si>
  <si>
    <t>고장력 방수 36C</t>
  </si>
  <si>
    <t>고장력 방수 42C</t>
  </si>
  <si>
    <t>고장력 방수 54C</t>
  </si>
  <si>
    <t>SMATV AMP</t>
  </si>
  <si>
    <t>통로유도등</t>
  </si>
  <si>
    <t>LED 바닥통로유도등(중형)</t>
  </si>
  <si>
    <t>접지부배선박스</t>
  </si>
  <si>
    <t>PVC 노출 박스</t>
  </si>
  <si>
    <t>승압용 콘센트 박스 1개용</t>
  </si>
  <si>
    <t>승압용 콘센트 박스 2개용</t>
  </si>
  <si>
    <t>PVC 박스</t>
  </si>
  <si>
    <t>노출 PVC SW/1G</t>
  </si>
  <si>
    <t>노출 PVC SW/2G</t>
  </si>
  <si>
    <t>IR3, 거리50m, 90˚</t>
  </si>
  <si>
    <t>천장형 3W</t>
  </si>
  <si>
    <t>천장형 15W</t>
  </si>
  <si>
    <t>천장형 5W</t>
  </si>
  <si>
    <t>천장형 10W</t>
  </si>
  <si>
    <t>천장형 30W</t>
  </si>
  <si>
    <t>ST 박스</t>
  </si>
  <si>
    <t>가요전선관 콘넥타</t>
  </si>
  <si>
    <t>호표 1</t>
    <phoneticPr fontId="2" type="noConversion"/>
  </si>
  <si>
    <t>계</t>
  </si>
  <si>
    <t>ST G22C</t>
  </si>
  <si>
    <t>ST G28C</t>
  </si>
  <si>
    <t>ST G36C</t>
  </si>
  <si>
    <t>ST G42C</t>
  </si>
  <si>
    <t>ST G54C</t>
  </si>
  <si>
    <t>ST G70C</t>
  </si>
  <si>
    <t>ST G82C</t>
  </si>
  <si>
    <t>ST G104C</t>
  </si>
  <si>
    <t>나사없는전선관</t>
    <phoneticPr fontId="2" type="noConversion"/>
  </si>
  <si>
    <t>개</t>
    <phoneticPr fontId="2" type="noConversion"/>
  </si>
  <si>
    <t>천장형 6W</t>
  </si>
  <si>
    <t>W300*100 HOR ELBOW</t>
  </si>
  <si>
    <t>W500*100 VER TEE</t>
  </si>
  <si>
    <t>W300*100 VER TEE</t>
  </si>
  <si>
    <t>W300*100 VER ELBOW</t>
  </si>
  <si>
    <t>W300*100 HOR TEE</t>
  </si>
  <si>
    <t>W300*100 HOR CROSS</t>
  </si>
  <si>
    <t>W300*100 REDUCER</t>
  </si>
  <si>
    <t>W400*100 HOR ELBOW</t>
  </si>
  <si>
    <t>W400*100 VER ELBOW</t>
  </si>
  <si>
    <t>W400*100 HOR TEE</t>
  </si>
  <si>
    <t>W400*100 HOR CROSS</t>
  </si>
  <si>
    <t>W400*100 VER TEE</t>
  </si>
  <si>
    <t>W400*100 REDUCER</t>
  </si>
  <si>
    <t>W200*100 HOR ELBOW</t>
  </si>
  <si>
    <t>W200*100 VER ELBOW</t>
  </si>
  <si>
    <t>W200*100 HOR TEE</t>
  </si>
  <si>
    <t>W200*100 HOR CROSS</t>
  </si>
  <si>
    <t>W200*100 VER TEE</t>
  </si>
  <si>
    <t>W200*100 REDUCER</t>
  </si>
  <si>
    <t>W150*100 HOR ELBOW</t>
  </si>
  <si>
    <t>W150*100 VER ELBOW</t>
  </si>
  <si>
    <t>W150*100 HOR TEE</t>
  </si>
  <si>
    <t>W150*100 HOR CROSS</t>
  </si>
  <si>
    <t>W150*100 VER TEE</t>
  </si>
  <si>
    <t>W500*100 HOR ELBOW</t>
  </si>
  <si>
    <t>W500*100 VER ELBOW</t>
  </si>
  <si>
    <t>W500*100 HOR TEE</t>
  </si>
  <si>
    <t>W500*100 HOR CROSS</t>
  </si>
  <si>
    <t>W500*100 REDUCER</t>
  </si>
  <si>
    <t>W600*100 HOR ELBOW</t>
  </si>
  <si>
    <t>W600*100 VER ELBOW</t>
  </si>
  <si>
    <t>W600*100 HOR TEE</t>
  </si>
  <si>
    <t>W600*100 HOR CROSS</t>
  </si>
  <si>
    <t>W600*100 VER TEE</t>
  </si>
  <si>
    <t>W600*100 REDUCER</t>
  </si>
  <si>
    <t>W200 REDUCER COVER</t>
  </si>
  <si>
    <t>W300 REDUCER COVER</t>
  </si>
  <si>
    <t>W400 HOR ELBOW COVER</t>
  </si>
  <si>
    <t>W400 VER ELBOW COVER</t>
  </si>
  <si>
    <t>W400 HOR TEE COVER</t>
  </si>
  <si>
    <t>W400 HOR CROSS COVER</t>
  </si>
  <si>
    <t>W400 VER TEE COVER</t>
  </si>
  <si>
    <t>W400 REDUCER COVER</t>
  </si>
  <si>
    <t>W500 HOR ELBOW COVER</t>
  </si>
  <si>
    <t>W500 VER ELBOW COVER</t>
  </si>
  <si>
    <t>W500 HOR TEE COVER</t>
  </si>
  <si>
    <t>W500 HOR CROSS COVER</t>
  </si>
  <si>
    <t>W500 VER TEE COVER</t>
  </si>
  <si>
    <t>W500 REDUCER COVER</t>
  </si>
  <si>
    <t>W600 HOR ELBOW COVER</t>
  </si>
  <si>
    <t>W600 VER ELBOW COVER</t>
  </si>
  <si>
    <t>W600 HOR TEE COVER</t>
  </si>
  <si>
    <t>W600 HOR CROSS COVER</t>
  </si>
  <si>
    <t>W600 VER TEE COVER</t>
  </si>
  <si>
    <t>W600 REDUCER COVER</t>
  </si>
  <si>
    <t>AL(136*90*40mm)</t>
  </si>
  <si>
    <t>콘크리트 매입형, 전열2구, 1PORT</t>
  </si>
  <si>
    <t>FCVV-SB 2C 1.5sq</t>
  </si>
  <si>
    <t>FCVV-SB 3C 1.5sq</t>
  </si>
  <si>
    <t>FCVV-SB 4C 1.5sq</t>
  </si>
  <si>
    <t>FCVV-SB 5C 1.5sq</t>
  </si>
  <si>
    <t>FCVV-SB 6C 1.5sq</t>
  </si>
  <si>
    <t>FCVV-SB 7C 1.5sq</t>
  </si>
  <si>
    <t>FCVV-SB 8C 1.5sq</t>
  </si>
  <si>
    <t>FCVV-SB 10C 1.5sq</t>
  </si>
  <si>
    <t>FCVV-SB 12C 1.5sq</t>
  </si>
  <si>
    <t>FCVV-SB 15C 1.5sq</t>
  </si>
  <si>
    <t>FCVV-SB 20C 1.5sq</t>
  </si>
  <si>
    <t>FCVV-SB 25C 1.5sq</t>
  </si>
  <si>
    <t>FCVV-SB 30C 1.5sq</t>
  </si>
  <si>
    <t>FR-8 2C 1.5sq</t>
  </si>
  <si>
    <t>FR-8 2C 2.5sq</t>
  </si>
  <si>
    <t>FR-8 3C 1.5sq</t>
  </si>
  <si>
    <t>FR-8 3C 2.5sq</t>
  </si>
  <si>
    <t>FR-8 4C 1.5sq</t>
  </si>
  <si>
    <t>FR-8 4C 2.5sq</t>
  </si>
  <si>
    <t>FR-8 5C 1.5sq</t>
  </si>
  <si>
    <t>FR-8 6C 1.5sq</t>
  </si>
  <si>
    <t>FR-8 10C 1.5sq</t>
  </si>
  <si>
    <t>FR-8 15C 1.5sq</t>
  </si>
  <si>
    <t>FR-8 20C 1.5sq</t>
  </si>
  <si>
    <t>FR-8 30C 1.5sq</t>
  </si>
  <si>
    <t>FR-8 5C 2.5sq</t>
  </si>
  <si>
    <t>FR-8 6C 2.5sq</t>
  </si>
  <si>
    <t>FR-8 7C 2.5sq</t>
  </si>
  <si>
    <t>FR-8 8C 2.5sq</t>
  </si>
  <si>
    <t>FR-8 10C 2.5sq</t>
  </si>
  <si>
    <t>FR-8 12C 2.5sq</t>
  </si>
  <si>
    <t>FR-8 15C 2.5sq</t>
  </si>
  <si>
    <t>FR-8 20C 2.5sq</t>
  </si>
  <si>
    <t>FR-8 25C 2.5sq</t>
  </si>
  <si>
    <t>FR-8 30C 2.5sq</t>
  </si>
  <si>
    <t>고장력 비방수 36C</t>
  </si>
  <si>
    <t>고장력 비방수 42C</t>
  </si>
  <si>
    <t>고장력 비방수 54C</t>
  </si>
  <si>
    <t>고장력 비방수 70C</t>
  </si>
  <si>
    <t>고장력 비방수 82C</t>
  </si>
  <si>
    <t>고장력 방수 70C</t>
  </si>
  <si>
    <t>고장력 방수 82C</t>
  </si>
  <si>
    <t>PIG TAIL</t>
  </si>
  <si>
    <t>LC, SC TYPE(MM/SM) 1.5m</t>
  </si>
  <si>
    <t>전선관</t>
  </si>
  <si>
    <t>잡자재비</t>
  </si>
  <si>
    <t>공구손료</t>
  </si>
  <si>
    <t>방수 콘넥터 50C</t>
    <phoneticPr fontId="2" type="noConversion"/>
  </si>
  <si>
    <t>제1종 금속제가요전선관</t>
  </si>
  <si>
    <t>CHANNEL BRACKET SINGLE 250L</t>
  </si>
  <si>
    <t>전선관 부품의</t>
  </si>
  <si>
    <t>개소</t>
  </si>
  <si>
    <t>음성점멸 LED 중형 단면</t>
  </si>
  <si>
    <t>음성점멸 LED 중형 벽부</t>
  </si>
  <si>
    <t>보통인부</t>
  </si>
  <si>
    <t>200*200*150</t>
    <phoneticPr fontId="2" type="noConversion"/>
  </si>
  <si>
    <t>특별인부</t>
  </si>
  <si>
    <t>내선전공</t>
  </si>
  <si>
    <t>비상벨스위치</t>
  </si>
  <si>
    <t>매립형 1구</t>
  </si>
  <si>
    <t>경광등</t>
  </si>
  <si>
    <t>DC 12V, 5dB</t>
  </si>
  <si>
    <t>비상벨 수신기</t>
  </si>
  <si>
    <t>동관단자 1홀 10sq</t>
    <phoneticPr fontId="2" type="noConversion"/>
  </si>
  <si>
    <t>BONDING JUMPER #14</t>
    <phoneticPr fontId="2" type="noConversion"/>
  </si>
  <si>
    <t>Body 200*100*2.3T</t>
    <phoneticPr fontId="2" type="noConversion"/>
  </si>
  <si>
    <t>방수 콘넥터 54C</t>
    <phoneticPr fontId="2" type="noConversion"/>
  </si>
  <si>
    <t>방수 콘넥터 63C</t>
    <phoneticPr fontId="2" type="noConversion"/>
  </si>
  <si>
    <t>평커버</t>
    <phoneticPr fontId="2" type="noConversion"/>
  </si>
  <si>
    <t>220V 1.5kW 마이크로파</t>
  </si>
  <si>
    <t>FGV 2.5sq</t>
    <phoneticPr fontId="2" type="noConversion"/>
  </si>
  <si>
    <t>FGV 10sq</t>
    <phoneticPr fontId="2" type="noConversion"/>
  </si>
  <si>
    <t>FGV 16sq</t>
    <phoneticPr fontId="2" type="noConversion"/>
  </si>
  <si>
    <t>특별인부</t>
    <phoneticPr fontId="2" type="noConversion"/>
  </si>
  <si>
    <t>내선전공</t>
    <phoneticPr fontId="2" type="noConversion"/>
  </si>
  <si>
    <t>대</t>
    <phoneticPr fontId="2" type="noConversion"/>
  </si>
  <si>
    <t>플랜트전공</t>
    <phoneticPr fontId="2" type="noConversion"/>
  </si>
  <si>
    <t>전선관</t>
    <phoneticPr fontId="2" type="noConversion"/>
  </si>
  <si>
    <t>HI-PVC 16C</t>
    <phoneticPr fontId="2" type="noConversion"/>
  </si>
  <si>
    <t>HI-PVC 22C</t>
    <phoneticPr fontId="2" type="noConversion"/>
  </si>
  <si>
    <t>HI-PVC 28C</t>
    <phoneticPr fontId="2" type="noConversion"/>
  </si>
  <si>
    <t>HI-PVC 36C</t>
    <phoneticPr fontId="2" type="noConversion"/>
  </si>
  <si>
    <t>HI-PVC 42C</t>
    <phoneticPr fontId="2" type="noConversion"/>
  </si>
  <si>
    <t>HI-PVC 54C</t>
    <phoneticPr fontId="2" type="noConversion"/>
  </si>
  <si>
    <t>HI-PVC 70C</t>
    <phoneticPr fontId="2" type="noConversion"/>
  </si>
  <si>
    <t>HI-PVC 82C</t>
    <phoneticPr fontId="2" type="noConversion"/>
  </si>
  <si>
    <t>HI-PVC 104C</t>
    <phoneticPr fontId="2" type="noConversion"/>
  </si>
  <si>
    <t>난연성 CD 28C</t>
    <phoneticPr fontId="2" type="noConversion"/>
  </si>
  <si>
    <t>난연성 CD 36C</t>
    <phoneticPr fontId="2" type="noConversion"/>
  </si>
  <si>
    <t>폴리에틸렌전선관</t>
    <phoneticPr fontId="2" type="noConversion"/>
  </si>
  <si>
    <t>PE 16C</t>
    <phoneticPr fontId="2" type="noConversion"/>
  </si>
  <si>
    <t>PE 22C</t>
    <phoneticPr fontId="2" type="noConversion"/>
  </si>
  <si>
    <t>PE 28C</t>
    <phoneticPr fontId="2" type="noConversion"/>
  </si>
  <si>
    <t>PE 36C</t>
    <phoneticPr fontId="2" type="noConversion"/>
  </si>
  <si>
    <t>PE 42C</t>
    <phoneticPr fontId="2" type="noConversion"/>
  </si>
  <si>
    <t>PE 54C</t>
    <phoneticPr fontId="2" type="noConversion"/>
  </si>
  <si>
    <t>PE 70C</t>
    <phoneticPr fontId="2" type="noConversion"/>
  </si>
  <si>
    <t>PE 82C</t>
    <phoneticPr fontId="2" type="noConversion"/>
  </si>
  <si>
    <t>ELP 30D</t>
    <phoneticPr fontId="2" type="noConversion"/>
  </si>
  <si>
    <t>ELP 40D</t>
    <phoneticPr fontId="2" type="noConversion"/>
  </si>
  <si>
    <t>ELP 50D</t>
    <phoneticPr fontId="2" type="noConversion"/>
  </si>
  <si>
    <t>ELP 65D</t>
    <phoneticPr fontId="2" type="noConversion"/>
  </si>
  <si>
    <t>ELP 80D</t>
    <phoneticPr fontId="2" type="noConversion"/>
  </si>
  <si>
    <t>ELP 100D</t>
    <phoneticPr fontId="2" type="noConversion"/>
  </si>
  <si>
    <t>ELP 125D</t>
    <phoneticPr fontId="2" type="noConversion"/>
  </si>
  <si>
    <t>ST E63C</t>
    <phoneticPr fontId="2" type="noConversion"/>
  </si>
  <si>
    <t>케이블</t>
    <phoneticPr fontId="2" type="noConversion"/>
  </si>
  <si>
    <t>7C-HFBT</t>
    <phoneticPr fontId="2" type="noConversion"/>
  </si>
  <si>
    <t>F/O SMF ZIPCORD 2C</t>
  </si>
  <si>
    <t>광 패치코드</t>
  </si>
  <si>
    <t>SC-LC MM(SM) 3M</t>
  </si>
  <si>
    <t>LC, TYPE(MM/SM) 1.5m</t>
  </si>
  <si>
    <t>SW/1G 75mm</t>
  </si>
  <si>
    <t>AL DUCT</t>
  </si>
  <si>
    <t>35*25mm</t>
  </si>
  <si>
    <t>레이스웨이</t>
    <phoneticPr fontId="2" type="noConversion"/>
  </si>
  <si>
    <t>BODY 40*40</t>
    <phoneticPr fontId="2" type="noConversion"/>
  </si>
  <si>
    <t>M</t>
    <phoneticPr fontId="6" type="noConversion"/>
  </si>
  <si>
    <t>W200 COVER</t>
    <phoneticPr fontId="2" type="noConversion"/>
  </si>
  <si>
    <t>W300 COVER</t>
    <phoneticPr fontId="2" type="noConversion"/>
  </si>
  <si>
    <t>음성점멸 LED 소형 단면</t>
  </si>
  <si>
    <t>음성점멸 LED 소형 벽부</t>
  </si>
  <si>
    <t>난연성 CD 16C</t>
    <phoneticPr fontId="2" type="noConversion"/>
  </si>
  <si>
    <t>난연성 CD 22C</t>
    <phoneticPr fontId="2" type="noConversion"/>
  </si>
  <si>
    <t>ST G16C</t>
    <phoneticPr fontId="2" type="noConversion"/>
  </si>
  <si>
    <t>ST G22C</t>
    <phoneticPr fontId="2" type="noConversion"/>
  </si>
  <si>
    <t>ST G28C</t>
    <phoneticPr fontId="2" type="noConversion"/>
  </si>
  <si>
    <t>ST G36C</t>
    <phoneticPr fontId="2" type="noConversion"/>
  </si>
  <si>
    <t>ST G42C</t>
    <phoneticPr fontId="2" type="noConversion"/>
  </si>
  <si>
    <t>ST G54C</t>
    <phoneticPr fontId="2" type="noConversion"/>
  </si>
  <si>
    <t>ST G70C</t>
    <phoneticPr fontId="2" type="noConversion"/>
  </si>
  <si>
    <t>ST G82C</t>
    <phoneticPr fontId="2" type="noConversion"/>
  </si>
  <si>
    <t>ST G104C</t>
    <phoneticPr fontId="2" type="noConversion"/>
  </si>
  <si>
    <t>ST E19C</t>
    <phoneticPr fontId="2" type="noConversion"/>
  </si>
  <si>
    <t>ST E25C</t>
    <phoneticPr fontId="2" type="noConversion"/>
  </si>
  <si>
    <t>ST E31C</t>
    <phoneticPr fontId="2" type="noConversion"/>
  </si>
  <si>
    <t>ST E39C</t>
    <phoneticPr fontId="2" type="noConversion"/>
  </si>
  <si>
    <t>ST E51C</t>
    <phoneticPr fontId="2" type="noConversion"/>
  </si>
  <si>
    <t>ST E75C</t>
    <phoneticPr fontId="2" type="noConversion"/>
  </si>
  <si>
    <t>위샤캡</t>
    <phoneticPr fontId="2" type="noConversion"/>
  </si>
  <si>
    <t>PE 100C</t>
    <phoneticPr fontId="2" type="noConversion"/>
  </si>
  <si>
    <t>배전전공</t>
  </si>
  <si>
    <t>ELP 150D</t>
    <phoneticPr fontId="2" type="noConversion"/>
  </si>
  <si>
    <t>제1종 금속제가요전선관</t>
    <phoneticPr fontId="2" type="noConversion"/>
  </si>
  <si>
    <t>비방수 16C</t>
    <phoneticPr fontId="2" type="noConversion"/>
  </si>
  <si>
    <t>비방수 22C</t>
    <phoneticPr fontId="2" type="noConversion"/>
  </si>
  <si>
    <t>비방수 28C</t>
    <phoneticPr fontId="2" type="noConversion"/>
  </si>
  <si>
    <t>비방수 36C</t>
    <phoneticPr fontId="2" type="noConversion"/>
  </si>
  <si>
    <t>비방수 42C</t>
    <phoneticPr fontId="2" type="noConversion"/>
  </si>
  <si>
    <t>비방수 54C</t>
    <phoneticPr fontId="2" type="noConversion"/>
  </si>
  <si>
    <t>비방수 70C</t>
    <phoneticPr fontId="2" type="noConversion"/>
  </si>
  <si>
    <t>비방수 82C</t>
    <phoneticPr fontId="2" type="noConversion"/>
  </si>
  <si>
    <t>비방수 104C</t>
    <phoneticPr fontId="2" type="noConversion"/>
  </si>
  <si>
    <t>방수 16C</t>
    <phoneticPr fontId="2" type="noConversion"/>
  </si>
  <si>
    <t>방수 22C</t>
    <phoneticPr fontId="2" type="noConversion"/>
  </si>
  <si>
    <t>방수 28C</t>
    <phoneticPr fontId="2" type="noConversion"/>
  </si>
  <si>
    <t>방수 36C</t>
    <phoneticPr fontId="2" type="noConversion"/>
  </si>
  <si>
    <t>방수 42C</t>
    <phoneticPr fontId="2" type="noConversion"/>
  </si>
  <si>
    <t>방수 54C</t>
    <phoneticPr fontId="2" type="noConversion"/>
  </si>
  <si>
    <t>방수 70C</t>
    <phoneticPr fontId="2" type="noConversion"/>
  </si>
  <si>
    <t>방수 82C</t>
    <phoneticPr fontId="2" type="noConversion"/>
  </si>
  <si>
    <t>방수 104C</t>
    <phoneticPr fontId="2" type="noConversion"/>
  </si>
  <si>
    <t>고장력 비방수 16C</t>
    <phoneticPr fontId="2" type="noConversion"/>
  </si>
  <si>
    <t>고장력 비방수 22C</t>
    <phoneticPr fontId="2" type="noConversion"/>
  </si>
  <si>
    <t>고장력 비방수 28C</t>
    <phoneticPr fontId="2" type="noConversion"/>
  </si>
  <si>
    <t>고장력 비방수 36C</t>
    <phoneticPr fontId="2" type="noConversion"/>
  </si>
  <si>
    <t>고장력 비방수 42C</t>
    <phoneticPr fontId="2" type="noConversion"/>
  </si>
  <si>
    <t>고장력 비방수 54C</t>
    <phoneticPr fontId="2" type="noConversion"/>
  </si>
  <si>
    <t>고장력 비방수 70C</t>
    <phoneticPr fontId="2" type="noConversion"/>
  </si>
  <si>
    <t>고장력 비방수 82C</t>
    <phoneticPr fontId="2" type="noConversion"/>
  </si>
  <si>
    <t>고장력 방수 16C</t>
    <phoneticPr fontId="2" type="noConversion"/>
  </si>
  <si>
    <t>고장력 방수 22C</t>
    <phoneticPr fontId="2" type="noConversion"/>
  </si>
  <si>
    <t>고장력 방수 28C</t>
    <phoneticPr fontId="2" type="noConversion"/>
  </si>
  <si>
    <t>고장력 방수 36C</t>
    <phoneticPr fontId="2" type="noConversion"/>
  </si>
  <si>
    <t>고장력 방수 42C</t>
    <phoneticPr fontId="2" type="noConversion"/>
  </si>
  <si>
    <t>고장력 방수 54C</t>
    <phoneticPr fontId="2" type="noConversion"/>
  </si>
  <si>
    <t>고장력 방수 70C</t>
    <phoneticPr fontId="2" type="noConversion"/>
  </si>
  <si>
    <t>고장력 방수 82C</t>
    <phoneticPr fontId="2" type="noConversion"/>
  </si>
  <si>
    <t>고장력 방수 104C</t>
    <phoneticPr fontId="2" type="noConversion"/>
  </si>
  <si>
    <t>제2종 금속제가요전선관</t>
    <phoneticPr fontId="2" type="noConversion"/>
  </si>
  <si>
    <t>방수 17C</t>
    <phoneticPr fontId="2" type="noConversion"/>
  </si>
  <si>
    <t>방수 24C</t>
    <phoneticPr fontId="2" type="noConversion"/>
  </si>
  <si>
    <t>방수 30C</t>
    <phoneticPr fontId="2" type="noConversion"/>
  </si>
  <si>
    <t>방수 38C</t>
    <phoneticPr fontId="2" type="noConversion"/>
  </si>
  <si>
    <t>방수 50C</t>
    <phoneticPr fontId="2" type="noConversion"/>
  </si>
  <si>
    <t>방수 63C</t>
    <phoneticPr fontId="2" type="noConversion"/>
  </si>
  <si>
    <t>방수 76C</t>
    <phoneticPr fontId="2" type="noConversion"/>
  </si>
  <si>
    <t>방수 83C</t>
    <phoneticPr fontId="2" type="noConversion"/>
  </si>
  <si>
    <t>방수 101C</t>
    <phoneticPr fontId="2" type="noConversion"/>
  </si>
  <si>
    <t>제어용 케이블</t>
    <phoneticPr fontId="2" type="noConversion"/>
  </si>
  <si>
    <t>저압케이블전공</t>
  </si>
  <si>
    <t>컴퓨터용케이블 #24 2C 0.3sq(실드)</t>
    <phoneticPr fontId="2" type="noConversion"/>
  </si>
  <si>
    <t>컴퓨터용케이블 #24 3C 0.3sq(실드)</t>
    <phoneticPr fontId="2" type="noConversion"/>
  </si>
  <si>
    <t>컴퓨터용케이블 #24 6C 0.3sq(실드)</t>
    <phoneticPr fontId="2" type="noConversion"/>
  </si>
  <si>
    <t>컴퓨터용케이블 #20 2C 0.5sq(실드)</t>
    <phoneticPr fontId="2" type="noConversion"/>
  </si>
  <si>
    <t>전 선(IEC)</t>
    <phoneticPr fontId="2" type="noConversion"/>
  </si>
  <si>
    <t>HFIX 1.5sq(바닥)</t>
    <phoneticPr fontId="2" type="noConversion"/>
  </si>
  <si>
    <t>HFIX 2.5sq(바닥)</t>
    <phoneticPr fontId="2" type="noConversion"/>
  </si>
  <si>
    <t>HFIX 4sq(바닥)</t>
    <phoneticPr fontId="2" type="noConversion"/>
  </si>
  <si>
    <t>HFIX 6sq(바닥)</t>
    <phoneticPr fontId="2" type="noConversion"/>
  </si>
  <si>
    <t>FGV 25sq</t>
    <phoneticPr fontId="2" type="noConversion"/>
  </si>
  <si>
    <t>FGV 35sq</t>
    <phoneticPr fontId="2" type="noConversion"/>
  </si>
  <si>
    <t>FGV 50sq</t>
    <phoneticPr fontId="2" type="noConversion"/>
  </si>
  <si>
    <t>FGV 70sq</t>
    <phoneticPr fontId="2" type="noConversion"/>
  </si>
  <si>
    <t>FGV 95sq</t>
    <phoneticPr fontId="2" type="noConversion"/>
  </si>
  <si>
    <t>FGV 120sq</t>
    <phoneticPr fontId="2" type="noConversion"/>
  </si>
  <si>
    <t>FGV 240sq</t>
    <phoneticPr fontId="2" type="noConversion"/>
  </si>
  <si>
    <t>HS 35sq</t>
    <phoneticPr fontId="2" type="noConversion"/>
  </si>
  <si>
    <t>HS 50sq</t>
    <phoneticPr fontId="2" type="noConversion"/>
  </si>
  <si>
    <t>HS 70sq</t>
    <phoneticPr fontId="2" type="noConversion"/>
  </si>
  <si>
    <t>HS 95sq</t>
    <phoneticPr fontId="2" type="noConversion"/>
  </si>
  <si>
    <t>HS 120sq</t>
    <phoneticPr fontId="2" type="noConversion"/>
  </si>
  <si>
    <t>HS 150sq</t>
    <phoneticPr fontId="2" type="noConversion"/>
  </si>
  <si>
    <t>VCT 2C 2.5sq</t>
    <phoneticPr fontId="2" type="noConversion"/>
  </si>
  <si>
    <t>FCV 1C 120sq</t>
    <phoneticPr fontId="2" type="noConversion"/>
  </si>
  <si>
    <t>FCV 1C 185sq</t>
    <phoneticPr fontId="2" type="noConversion"/>
  </si>
  <si>
    <t>FCV 1C 240sq</t>
    <phoneticPr fontId="2" type="noConversion"/>
  </si>
  <si>
    <t>FCV 1C 300sq</t>
    <phoneticPr fontId="2" type="noConversion"/>
  </si>
  <si>
    <t>FCV 1C 400sq</t>
    <phoneticPr fontId="2" type="noConversion"/>
  </si>
  <si>
    <t>FCV 1C 500sq</t>
    <phoneticPr fontId="2" type="noConversion"/>
  </si>
  <si>
    <t>FCV 1C 630sq</t>
    <phoneticPr fontId="2" type="noConversion"/>
  </si>
  <si>
    <t>FCV 2C 2.5sq</t>
    <phoneticPr fontId="2" type="noConversion"/>
  </si>
  <si>
    <t>FCV 3C 2.5sq</t>
    <phoneticPr fontId="2" type="noConversion"/>
  </si>
  <si>
    <t>FCV 4C 2.5sq</t>
    <phoneticPr fontId="2" type="noConversion"/>
  </si>
  <si>
    <t>FR-8 1C 1.5sq</t>
    <phoneticPr fontId="2" type="noConversion"/>
  </si>
  <si>
    <t>FR-8 1C 2.5sq</t>
    <phoneticPr fontId="2" type="noConversion"/>
  </si>
  <si>
    <t>FR-8 1C 25sq</t>
    <phoneticPr fontId="2" type="noConversion"/>
  </si>
  <si>
    <t>FR-8 1C 35sq</t>
    <phoneticPr fontId="2" type="noConversion"/>
  </si>
  <si>
    <t>FR-8 1C 50sq</t>
    <phoneticPr fontId="2" type="noConversion"/>
  </si>
  <si>
    <t>FR-8 1C 70sq</t>
    <phoneticPr fontId="2" type="noConversion"/>
  </si>
  <si>
    <t>FR-8 1C 95sq</t>
    <phoneticPr fontId="2" type="noConversion"/>
  </si>
  <si>
    <t>FR-8 1C 120sq</t>
    <phoneticPr fontId="2" type="noConversion"/>
  </si>
  <si>
    <t>FR-8 1C 150sq</t>
    <phoneticPr fontId="2" type="noConversion"/>
  </si>
  <si>
    <t>FR-8 1C 185sq</t>
    <phoneticPr fontId="2" type="noConversion"/>
  </si>
  <si>
    <t>FR-8 1C 240sq</t>
    <phoneticPr fontId="2" type="noConversion"/>
  </si>
  <si>
    <t>FR-8 1C 300sq</t>
    <phoneticPr fontId="2" type="noConversion"/>
  </si>
  <si>
    <t>FR-8 2C 4sq</t>
    <phoneticPr fontId="2" type="noConversion"/>
  </si>
  <si>
    <t>FR-8 2C 6sq</t>
    <phoneticPr fontId="2" type="noConversion"/>
  </si>
  <si>
    <t>FR-8 2C 10sq</t>
    <phoneticPr fontId="2" type="noConversion"/>
  </si>
  <si>
    <t>FR-8 2C 16sq</t>
    <phoneticPr fontId="2" type="noConversion"/>
  </si>
  <si>
    <t>FR-8 2C 25sq</t>
    <phoneticPr fontId="2" type="noConversion"/>
  </si>
  <si>
    <t>FR-8 3C 4sq</t>
    <phoneticPr fontId="2" type="noConversion"/>
  </si>
  <si>
    <t>FR-8 3C 6sq</t>
    <phoneticPr fontId="2" type="noConversion"/>
  </si>
  <si>
    <t>FR-8 3C 10sq</t>
    <phoneticPr fontId="2" type="noConversion"/>
  </si>
  <si>
    <t>FR-8 3C 16sq</t>
    <phoneticPr fontId="2" type="noConversion"/>
  </si>
  <si>
    <t>FR-8 3C 25sq</t>
    <phoneticPr fontId="2" type="noConversion"/>
  </si>
  <si>
    <t>FR-8 4C 4sq</t>
    <phoneticPr fontId="2" type="noConversion"/>
  </si>
  <si>
    <t>FR-8 4C 6sq</t>
    <phoneticPr fontId="2" type="noConversion"/>
  </si>
  <si>
    <t>FR-8 4C 10sq</t>
    <phoneticPr fontId="2" type="noConversion"/>
  </si>
  <si>
    <t>FR-8 4C 16sq</t>
    <phoneticPr fontId="2" type="noConversion"/>
  </si>
  <si>
    <t>FR-8 4C 25sq</t>
    <phoneticPr fontId="2" type="noConversion"/>
  </si>
  <si>
    <t>FR-8 8C 1.5sq</t>
    <phoneticPr fontId="2" type="noConversion"/>
  </si>
  <si>
    <t>2C 1.5sq(일반형)</t>
    <phoneticPr fontId="2" type="noConversion"/>
  </si>
  <si>
    <t>8C 1.5sq(일반형)</t>
    <phoneticPr fontId="2" type="noConversion"/>
  </si>
  <si>
    <t>2C 2.5sq(일반형)</t>
    <phoneticPr fontId="2" type="noConversion"/>
  </si>
  <si>
    <t>3C 2.5sq(일반형)</t>
    <phoneticPr fontId="2" type="noConversion"/>
  </si>
  <si>
    <t>4C 2.5sq(일반형)</t>
    <phoneticPr fontId="2" type="noConversion"/>
  </si>
  <si>
    <t>5C 2.5sq(일반형)</t>
    <phoneticPr fontId="2" type="noConversion"/>
  </si>
  <si>
    <t>6C 2.5sq(일반형)</t>
    <phoneticPr fontId="2" type="noConversion"/>
  </si>
  <si>
    <t>7C 2.5sq(일반형)</t>
    <phoneticPr fontId="2" type="noConversion"/>
  </si>
  <si>
    <t>8C 2.5sq(일반형)</t>
    <phoneticPr fontId="2" type="noConversion"/>
  </si>
  <si>
    <t>2C 1.5sq(직매형)</t>
    <phoneticPr fontId="2" type="noConversion"/>
  </si>
  <si>
    <t>4C 1.5sq(직매형)</t>
    <phoneticPr fontId="2" type="noConversion"/>
  </si>
  <si>
    <t>8C 1.5sq(직매형)</t>
    <phoneticPr fontId="2" type="noConversion"/>
  </si>
  <si>
    <t>3C 4sq(직매형)</t>
    <phoneticPr fontId="2" type="noConversion"/>
  </si>
  <si>
    <t>3C 4sq(일반형)</t>
    <phoneticPr fontId="2" type="noConversion"/>
  </si>
  <si>
    <t>5C 4sq(일반형)</t>
    <phoneticPr fontId="2" type="noConversion"/>
  </si>
  <si>
    <t>CN/CV-W 1C 60sq</t>
    <phoneticPr fontId="2" type="noConversion"/>
  </si>
  <si>
    <t>FR-CN/CO-W 1C 60sq</t>
    <phoneticPr fontId="2" type="noConversion"/>
  </si>
  <si>
    <t>케이블종단접속재</t>
    <phoneticPr fontId="2" type="noConversion"/>
  </si>
  <si>
    <t>23Kv 옥외 1C 60sq(240BIL)</t>
    <phoneticPr fontId="2" type="noConversion"/>
  </si>
  <si>
    <t>특고압케이블전공</t>
  </si>
  <si>
    <t>STP CAT5e 4Pr</t>
    <phoneticPr fontId="2" type="noConversion"/>
  </si>
  <si>
    <t>통신4-3-1</t>
    <phoneticPr fontId="2" type="noConversion"/>
  </si>
  <si>
    <t>STP CAT6 4Pr</t>
    <phoneticPr fontId="2" type="noConversion"/>
  </si>
  <si>
    <t>UTP CAT5e 4Pr</t>
    <phoneticPr fontId="2" type="noConversion"/>
  </si>
  <si>
    <t>UTP CAT6e 4Pr</t>
    <phoneticPr fontId="2" type="noConversion"/>
  </si>
  <si>
    <t>UTP CAT5e 25Pr</t>
    <phoneticPr fontId="2" type="noConversion"/>
  </si>
  <si>
    <t>5C-HFBT</t>
    <phoneticPr fontId="2" type="noConversion"/>
  </si>
  <si>
    <t>통신4-2-1</t>
    <phoneticPr fontId="2" type="noConversion"/>
  </si>
  <si>
    <t>통신4-8-1</t>
    <phoneticPr fontId="2" type="noConversion"/>
  </si>
  <si>
    <t>RG-58</t>
    <phoneticPr fontId="2" type="noConversion"/>
  </si>
  <si>
    <t>BODY 70*40</t>
    <phoneticPr fontId="2" type="noConversion"/>
  </si>
  <si>
    <t>BODY 110*50</t>
    <phoneticPr fontId="2" type="noConversion"/>
  </si>
  <si>
    <t>AL DUCT</t>
    <phoneticPr fontId="2" type="noConversion"/>
  </si>
  <si>
    <t>50*35mm</t>
    <phoneticPr fontId="2" type="noConversion"/>
  </si>
  <si>
    <t>60*60mm</t>
    <phoneticPr fontId="2" type="noConversion"/>
  </si>
  <si>
    <t>70*40mm</t>
    <phoneticPr fontId="2" type="noConversion"/>
  </si>
  <si>
    <t>100*50mm</t>
    <phoneticPr fontId="2" type="noConversion"/>
  </si>
  <si>
    <t>120*60mm</t>
    <phoneticPr fontId="2" type="noConversion"/>
  </si>
  <si>
    <t>150*100mm</t>
    <phoneticPr fontId="2" type="noConversion"/>
  </si>
  <si>
    <t>PVC DUCT</t>
    <phoneticPr fontId="2" type="noConversion"/>
  </si>
  <si>
    <t>19*12mm</t>
    <phoneticPr fontId="2" type="noConversion"/>
  </si>
  <si>
    <t>AL MOLD</t>
    <phoneticPr fontId="2" type="noConversion"/>
  </si>
  <si>
    <t>MOLD 25*9mm</t>
    <phoneticPr fontId="2" type="noConversion"/>
  </si>
  <si>
    <t>MOLD 28*11mm</t>
    <phoneticPr fontId="2" type="noConversion"/>
  </si>
  <si>
    <t>PVC MOLD</t>
    <phoneticPr fontId="2" type="noConversion"/>
  </si>
  <si>
    <t>고강도 MOLD 31*11mm</t>
    <phoneticPr fontId="2" type="noConversion"/>
  </si>
  <si>
    <t>고강도 MOLD 31*14mm</t>
    <phoneticPr fontId="2" type="noConversion"/>
  </si>
  <si>
    <t>고강도 MOLD 36*14mm</t>
    <phoneticPr fontId="2" type="noConversion"/>
  </si>
  <si>
    <t>PVC LAN DUCT 60x40</t>
    <phoneticPr fontId="2" type="noConversion"/>
  </si>
  <si>
    <t>PVC LAN DUCT 80x60</t>
    <phoneticPr fontId="2" type="noConversion"/>
  </si>
  <si>
    <t>PVC LAN DUCT 100x80</t>
    <phoneticPr fontId="2" type="noConversion"/>
  </si>
  <si>
    <t>LADDER TRAY(분체도장)</t>
    <phoneticPr fontId="2" type="noConversion"/>
  </si>
  <si>
    <t>Body 150*100*2.3T</t>
    <phoneticPr fontId="2" type="noConversion"/>
  </si>
  <si>
    <t>W150 COVER</t>
    <phoneticPr fontId="2" type="noConversion"/>
  </si>
  <si>
    <t>W150*100 REDUCER</t>
    <phoneticPr fontId="2" type="noConversion"/>
  </si>
  <si>
    <t>Body 200*150*2.3T</t>
    <phoneticPr fontId="2" type="noConversion"/>
  </si>
  <si>
    <t>Body 300*150*2.3T</t>
    <phoneticPr fontId="2" type="noConversion"/>
  </si>
  <si>
    <t>Body 300*100*2.3T</t>
    <phoneticPr fontId="2" type="noConversion"/>
  </si>
  <si>
    <t>Body 400*100*2.3T</t>
    <phoneticPr fontId="2" type="noConversion"/>
  </si>
  <si>
    <t>W400 COVER</t>
    <phoneticPr fontId="2" type="noConversion"/>
  </si>
  <si>
    <t>Body 500*100*2.3T</t>
    <phoneticPr fontId="2" type="noConversion"/>
  </si>
  <si>
    <t>Body 600*100*2.3T</t>
    <phoneticPr fontId="2" type="noConversion"/>
  </si>
  <si>
    <t>CABLE DUCT</t>
    <phoneticPr fontId="2" type="noConversion"/>
  </si>
  <si>
    <t>ST 2.3t BODY W100x100</t>
    <phoneticPr fontId="2" type="noConversion"/>
  </si>
  <si>
    <t>HOR ELBOW W100x100</t>
    <phoneticPr fontId="2" type="noConversion"/>
  </si>
  <si>
    <t>VER ELBOW W100x100</t>
    <phoneticPr fontId="2" type="noConversion"/>
  </si>
  <si>
    <t>HOR TEE W100x100</t>
    <phoneticPr fontId="2" type="noConversion"/>
  </si>
  <si>
    <t>ST 2.3t BODY W150x100</t>
    <phoneticPr fontId="2" type="noConversion"/>
  </si>
  <si>
    <t>HOR ELBOW W200x100</t>
    <phoneticPr fontId="2" type="noConversion"/>
  </si>
  <si>
    <t>VER ELBOW W200x100</t>
    <phoneticPr fontId="2" type="noConversion"/>
  </si>
  <si>
    <t>HOR TEE W200x100</t>
    <phoneticPr fontId="2" type="noConversion"/>
  </si>
  <si>
    <t>ST 2.3t BODY W300x100</t>
    <phoneticPr fontId="2" type="noConversion"/>
  </si>
  <si>
    <t>HOR ELBOW W300x100</t>
    <phoneticPr fontId="2" type="noConversion"/>
  </si>
  <si>
    <t>VER ELBOW W300x100</t>
    <phoneticPr fontId="2" type="noConversion"/>
  </si>
  <si>
    <t>HOR TEE W300x100</t>
    <phoneticPr fontId="2" type="noConversion"/>
  </si>
  <si>
    <t>AL Body 150*100 2.0t</t>
    <phoneticPr fontId="2" type="noConversion"/>
  </si>
  <si>
    <t>AL Body 200*100 2.0t</t>
    <phoneticPr fontId="2" type="noConversion"/>
  </si>
  <si>
    <t>AL Body 300*100 2.0t</t>
    <phoneticPr fontId="2" type="noConversion"/>
  </si>
  <si>
    <t>AL Body 400*100 2.0t</t>
    <phoneticPr fontId="2" type="noConversion"/>
  </si>
  <si>
    <t>AL Body 500*100 2.0t</t>
    <phoneticPr fontId="2" type="noConversion"/>
  </si>
  <si>
    <t>AL Body 600*100 2.0t</t>
    <phoneticPr fontId="2" type="noConversion"/>
  </si>
  <si>
    <t>AL Body 700*100 2.0t</t>
    <phoneticPr fontId="2" type="noConversion"/>
  </si>
  <si>
    <t>AL Body 800*100 2.0t</t>
    <phoneticPr fontId="2" type="noConversion"/>
  </si>
  <si>
    <t>AL Body 900*100 2.0t</t>
    <phoneticPr fontId="2" type="noConversion"/>
  </si>
  <si>
    <t>AL W150 COVER</t>
    <phoneticPr fontId="2" type="noConversion"/>
  </si>
  <si>
    <t>AL W150 VER ELBOW</t>
    <phoneticPr fontId="2" type="noConversion"/>
  </si>
  <si>
    <t>AL W150 HOR ELBOW</t>
    <phoneticPr fontId="2" type="noConversion"/>
  </si>
  <si>
    <t>AL W150 VER ELBOW COVER</t>
    <phoneticPr fontId="2" type="noConversion"/>
  </si>
  <si>
    <t>AL W150 ELBOW COVER</t>
    <phoneticPr fontId="2" type="noConversion"/>
  </si>
  <si>
    <t>AL W150 HOR ELBOW COVER</t>
    <phoneticPr fontId="2" type="noConversion"/>
  </si>
  <si>
    <t>AL W150 HOR TEE COVER</t>
    <phoneticPr fontId="2" type="noConversion"/>
  </si>
  <si>
    <t>AL W200 VER TEE COVER</t>
    <phoneticPr fontId="2" type="noConversion"/>
  </si>
  <si>
    <t>AL W300 VER TEE COVER</t>
    <phoneticPr fontId="2" type="noConversion"/>
  </si>
  <si>
    <t>AL W400 VER TEE COVER</t>
    <phoneticPr fontId="2" type="noConversion"/>
  </si>
  <si>
    <t>AL W500 VER TEE COVER</t>
    <phoneticPr fontId="2" type="noConversion"/>
  </si>
  <si>
    <t>AL W600 VER TEE COVER</t>
    <phoneticPr fontId="2" type="noConversion"/>
  </si>
  <si>
    <t>AL W700 COVER</t>
    <phoneticPr fontId="2" type="noConversion"/>
  </si>
  <si>
    <t>AL W700 VER ELBOW COVER</t>
    <phoneticPr fontId="2" type="noConversion"/>
  </si>
  <si>
    <t>AL W700 HOR ELBOW COVER</t>
    <phoneticPr fontId="2" type="noConversion"/>
  </si>
  <si>
    <t>AL W700 HOR TEE COVER</t>
    <phoneticPr fontId="2" type="noConversion"/>
  </si>
  <si>
    <t>AL W700 VER TEE COVER</t>
    <phoneticPr fontId="2" type="noConversion"/>
  </si>
  <si>
    <t>AL W900 COVER</t>
    <phoneticPr fontId="2" type="noConversion"/>
  </si>
  <si>
    <t>AL W900 VER TEE COVER</t>
    <phoneticPr fontId="2" type="noConversion"/>
  </si>
  <si>
    <t>배선용차단기</t>
    <phoneticPr fontId="2" type="noConversion"/>
  </si>
  <si>
    <t>표준형 4P 400AF</t>
    <phoneticPr fontId="2" type="noConversion"/>
  </si>
  <si>
    <t>전기5-18</t>
    <phoneticPr fontId="2" type="noConversion"/>
  </si>
  <si>
    <t>표준형 4P 225AF</t>
    <phoneticPr fontId="2" type="noConversion"/>
  </si>
  <si>
    <t>표준형 4P 100AF</t>
    <phoneticPr fontId="2" type="noConversion"/>
  </si>
  <si>
    <t>표준형 4P 250AF</t>
    <phoneticPr fontId="2" type="noConversion"/>
  </si>
  <si>
    <t>표준형 4P 125AF</t>
    <phoneticPr fontId="2" type="noConversion"/>
  </si>
  <si>
    <t>표준형 4P 60AF</t>
    <phoneticPr fontId="2" type="noConversion"/>
  </si>
  <si>
    <t>표준형 4P 50AF</t>
    <phoneticPr fontId="2" type="noConversion"/>
  </si>
  <si>
    <t>표준형 4P 30AF</t>
    <phoneticPr fontId="2" type="noConversion"/>
  </si>
  <si>
    <t>표준형 3P 400AF</t>
    <phoneticPr fontId="2" type="noConversion"/>
  </si>
  <si>
    <t>표준형 3P 225AF</t>
    <phoneticPr fontId="2" type="noConversion"/>
  </si>
  <si>
    <t>표준형 3P 100AF</t>
    <phoneticPr fontId="2" type="noConversion"/>
  </si>
  <si>
    <t>표준형 3P 250AF</t>
    <phoneticPr fontId="2" type="noConversion"/>
  </si>
  <si>
    <t>표준형 3P 125AF</t>
    <phoneticPr fontId="2" type="noConversion"/>
  </si>
  <si>
    <t>표준형 3P 60AF</t>
    <phoneticPr fontId="2" type="noConversion"/>
  </si>
  <si>
    <t>표준형 3P 50AF</t>
    <phoneticPr fontId="2" type="noConversion"/>
  </si>
  <si>
    <t>표준형 3P 30AF</t>
    <phoneticPr fontId="2" type="noConversion"/>
  </si>
  <si>
    <t>표준형 2P 225AF</t>
    <phoneticPr fontId="2" type="noConversion"/>
  </si>
  <si>
    <t>표준형 2P 100AF</t>
    <phoneticPr fontId="2" type="noConversion"/>
  </si>
  <si>
    <t>표준형 2P 250AF</t>
    <phoneticPr fontId="2" type="noConversion"/>
  </si>
  <si>
    <t>표준형 2P 125AF</t>
    <phoneticPr fontId="2" type="noConversion"/>
  </si>
  <si>
    <t>표준형 2P 60AF</t>
    <phoneticPr fontId="2" type="noConversion"/>
  </si>
  <si>
    <t>표준형 2P 50AF</t>
    <phoneticPr fontId="2" type="noConversion"/>
  </si>
  <si>
    <t>표준형 2P 30AF</t>
    <phoneticPr fontId="2" type="noConversion"/>
  </si>
  <si>
    <t>누전차단기</t>
    <phoneticPr fontId="2" type="noConversion"/>
  </si>
  <si>
    <t>2P 30AF(분전반용)</t>
    <phoneticPr fontId="2" type="noConversion"/>
  </si>
  <si>
    <t>2P 50AF(분전반용)</t>
    <phoneticPr fontId="2" type="noConversion"/>
  </si>
  <si>
    <t>3P 30AF (표준형)</t>
    <phoneticPr fontId="2" type="noConversion"/>
  </si>
  <si>
    <t>4P 30AF (표준형)</t>
    <phoneticPr fontId="2" type="noConversion"/>
  </si>
  <si>
    <t>4P 60AF (표준형)</t>
    <phoneticPr fontId="2" type="noConversion"/>
  </si>
  <si>
    <t>4P 125AF (표준형)</t>
    <phoneticPr fontId="2" type="noConversion"/>
  </si>
  <si>
    <t>부스바</t>
    <phoneticPr fontId="2" type="noConversion"/>
  </si>
  <si>
    <t>3T x 25 (0.66Kg/m)</t>
    <phoneticPr fontId="2" type="noConversion"/>
  </si>
  <si>
    <t>전기3-21</t>
    <phoneticPr fontId="2" type="noConversion"/>
  </si>
  <si>
    <t>5T x 25(1.11Kg/m)</t>
    <phoneticPr fontId="2" type="noConversion"/>
  </si>
  <si>
    <t>PULL BOX</t>
    <phoneticPr fontId="2" type="noConversion"/>
  </si>
  <si>
    <t>100*100*75</t>
    <phoneticPr fontId="2" type="noConversion"/>
  </si>
  <si>
    <t>전기5-4</t>
    <phoneticPr fontId="2" type="noConversion"/>
  </si>
  <si>
    <t>100*100*100</t>
    <phoneticPr fontId="2" type="noConversion"/>
  </si>
  <si>
    <t>150*150*100</t>
    <phoneticPr fontId="2" type="noConversion"/>
  </si>
  <si>
    <t>200*200*100</t>
    <phoneticPr fontId="2" type="noConversion"/>
  </si>
  <si>
    <t>200*200*200</t>
    <phoneticPr fontId="2" type="noConversion"/>
  </si>
  <si>
    <t>250*250*200</t>
    <phoneticPr fontId="2" type="noConversion"/>
  </si>
  <si>
    <t>300*300*200</t>
    <phoneticPr fontId="2" type="noConversion"/>
  </si>
  <si>
    <t>300*300*300</t>
    <phoneticPr fontId="2" type="noConversion"/>
  </si>
  <si>
    <t>400*400*300</t>
    <phoneticPr fontId="2" type="noConversion"/>
  </si>
  <si>
    <t>500*500*300</t>
    <phoneticPr fontId="2" type="noConversion"/>
  </si>
  <si>
    <t>600*600*300</t>
    <phoneticPr fontId="2" type="noConversion"/>
  </si>
  <si>
    <t>600*600*400</t>
    <phoneticPr fontId="2" type="noConversion"/>
  </si>
  <si>
    <t>합성수지전기함</t>
    <phoneticPr fontId="2" type="noConversion"/>
  </si>
  <si>
    <t>300*300*180</t>
    <phoneticPr fontId="2" type="noConversion"/>
  </si>
  <si>
    <t>전기5-3</t>
    <phoneticPr fontId="2" type="noConversion"/>
  </si>
  <si>
    <t>ST 박스</t>
    <phoneticPr fontId="2" type="noConversion"/>
  </si>
  <si>
    <t>연결용 4각</t>
    <phoneticPr fontId="2" type="noConversion"/>
  </si>
  <si>
    <t>Concrete 4각</t>
    <phoneticPr fontId="2" type="noConversion"/>
  </si>
  <si>
    <t>Concrete 8각</t>
    <phoneticPr fontId="2" type="noConversion"/>
  </si>
  <si>
    <t>Outlet 4각</t>
    <phoneticPr fontId="2" type="noConversion"/>
  </si>
  <si>
    <t>SW/1G</t>
    <phoneticPr fontId="2" type="noConversion"/>
  </si>
  <si>
    <t>전기5-23-2</t>
    <phoneticPr fontId="2" type="noConversion"/>
  </si>
  <si>
    <t>스위치</t>
    <phoneticPr fontId="2" type="noConversion"/>
  </si>
  <si>
    <t>1로 4구</t>
    <phoneticPr fontId="2" type="noConversion"/>
  </si>
  <si>
    <t>1로 5구</t>
    <phoneticPr fontId="2" type="noConversion"/>
  </si>
  <si>
    <t>1로 6구</t>
    <phoneticPr fontId="2" type="noConversion"/>
  </si>
  <si>
    <t>3로 1구</t>
    <phoneticPr fontId="2" type="noConversion"/>
  </si>
  <si>
    <t>3로 2구</t>
    <phoneticPr fontId="2" type="noConversion"/>
  </si>
  <si>
    <t>3로 3구</t>
    <phoneticPr fontId="2" type="noConversion"/>
  </si>
  <si>
    <t>4로 1구</t>
    <phoneticPr fontId="2" type="noConversion"/>
  </si>
  <si>
    <t>콘센트</t>
    <phoneticPr fontId="2" type="noConversion"/>
  </si>
  <si>
    <t>220V 접지1구</t>
    <phoneticPr fontId="2" type="noConversion"/>
  </si>
  <si>
    <t>전기5-23-1</t>
    <phoneticPr fontId="2" type="noConversion"/>
  </si>
  <si>
    <t>안전형 220V 접지2구</t>
    <phoneticPr fontId="2" type="noConversion"/>
  </si>
  <si>
    <t>220V 접지2구</t>
    <phoneticPr fontId="2" type="noConversion"/>
  </si>
  <si>
    <t>220V 접지4구</t>
    <phoneticPr fontId="2" type="noConversion"/>
  </si>
  <si>
    <t>방우형 1구</t>
    <phoneticPr fontId="2" type="noConversion"/>
  </si>
  <si>
    <t>방우형 2구</t>
    <phoneticPr fontId="2" type="noConversion"/>
  </si>
  <si>
    <t>노출형 1구</t>
    <phoneticPr fontId="2" type="noConversion"/>
  </si>
  <si>
    <t>노출형 2구</t>
    <phoneticPr fontId="2" type="noConversion"/>
  </si>
  <si>
    <t>누전차단기 부착형 1구</t>
    <phoneticPr fontId="2" type="noConversion"/>
  </si>
  <si>
    <t>누전차단기 부착형 2구</t>
    <phoneticPr fontId="2" type="noConversion"/>
  </si>
  <si>
    <t>대기전력차단형 1구</t>
    <phoneticPr fontId="2" type="noConversion"/>
  </si>
  <si>
    <t>LED 조명기구</t>
    <phoneticPr fontId="2" type="noConversion"/>
  </si>
  <si>
    <t>직부평판 LED 40W-엣지</t>
    <phoneticPr fontId="2" type="noConversion"/>
  </si>
  <si>
    <t>전기5-25-3</t>
    <phoneticPr fontId="2" type="noConversion"/>
  </si>
  <si>
    <t>매입평판 LED 40W-CLIP BAR</t>
    <phoneticPr fontId="2" type="noConversion"/>
  </si>
  <si>
    <t>매입평판 LED 40W-M BAR</t>
    <phoneticPr fontId="2" type="noConversion"/>
  </si>
  <si>
    <t>다운라이트 LED 15W</t>
    <phoneticPr fontId="2" type="noConversion"/>
  </si>
  <si>
    <t>원형직부 LED 10W</t>
    <phoneticPr fontId="2" type="noConversion"/>
  </si>
  <si>
    <t>원형직부 LED 15W</t>
    <phoneticPr fontId="2" type="noConversion"/>
  </si>
  <si>
    <t>원형직부센서등 LED 10W</t>
    <phoneticPr fontId="2" type="noConversion"/>
  </si>
  <si>
    <t>원형직부센서등 LED 15W</t>
    <phoneticPr fontId="2" type="noConversion"/>
  </si>
  <si>
    <t>벽부등 LED 10W</t>
    <phoneticPr fontId="2" type="noConversion"/>
  </si>
  <si>
    <t>벽부등 LED 15W</t>
    <phoneticPr fontId="2" type="noConversion"/>
  </si>
  <si>
    <t>대기전력 2회로, 전등1회로</t>
    <phoneticPr fontId="2" type="noConversion"/>
  </si>
  <si>
    <t>시스템박스</t>
    <phoneticPr fontId="2" type="noConversion"/>
  </si>
  <si>
    <t>ACCESS용 AL</t>
    <phoneticPr fontId="2" type="noConversion"/>
  </si>
  <si>
    <t>전기5-5</t>
    <phoneticPr fontId="2" type="noConversion"/>
  </si>
  <si>
    <t>콘크리트용 AL 4각</t>
    <phoneticPr fontId="2" type="noConversion"/>
  </si>
  <si>
    <t>콘크리트 매입형, 전열2구, 2PORT</t>
    <phoneticPr fontId="2" type="noConversion"/>
  </si>
  <si>
    <t>FLOOR 매입형, 전열2구</t>
    <phoneticPr fontId="2" type="noConversion"/>
  </si>
  <si>
    <t>AL 플로어 콘센트 전열2구</t>
    <phoneticPr fontId="2" type="noConversion"/>
  </si>
  <si>
    <t>모듈러잭</t>
    <phoneticPr fontId="2" type="noConversion"/>
  </si>
  <si>
    <t>8Pin 1구</t>
    <phoneticPr fontId="2" type="noConversion"/>
  </si>
  <si>
    <t>통신4-3-2</t>
    <phoneticPr fontId="2" type="noConversion"/>
  </si>
  <si>
    <t>8Pin 2구</t>
    <phoneticPr fontId="2" type="noConversion"/>
  </si>
  <si>
    <t>쌍방향 TV UNIT</t>
    <phoneticPr fontId="2" type="noConversion"/>
  </si>
  <si>
    <t>종단형</t>
    <phoneticPr fontId="2" type="noConversion"/>
  </si>
  <si>
    <t>통신4-2-2</t>
    <phoneticPr fontId="2" type="noConversion"/>
  </si>
  <si>
    <t>스피커</t>
    <phoneticPr fontId="2" type="noConversion"/>
  </si>
  <si>
    <t>전기5-52-3</t>
    <phoneticPr fontId="2" type="noConversion"/>
  </si>
  <si>
    <t>벽부형 3W</t>
    <phoneticPr fontId="2" type="noConversion"/>
  </si>
  <si>
    <t>벽부형 5W</t>
    <phoneticPr fontId="2" type="noConversion"/>
  </si>
  <si>
    <t>벽부형 10W</t>
    <phoneticPr fontId="2" type="noConversion"/>
  </si>
  <si>
    <t>옥내 Column Speaker 10W</t>
    <phoneticPr fontId="2" type="noConversion"/>
  </si>
  <si>
    <t>옥내 Column Speaker 20W</t>
    <phoneticPr fontId="2" type="noConversion"/>
  </si>
  <si>
    <t>옥내 Column Speaker 30W</t>
    <phoneticPr fontId="2" type="noConversion"/>
  </si>
  <si>
    <t>불꽃감지기</t>
    <phoneticPr fontId="2" type="noConversion"/>
  </si>
  <si>
    <t>전기10-2-2</t>
    <phoneticPr fontId="2" type="noConversion"/>
  </si>
  <si>
    <t>불꽃감지기(4m설치 기준)</t>
    <phoneticPr fontId="2" type="noConversion"/>
  </si>
  <si>
    <t>IR/UV 30m 100˚</t>
    <phoneticPr fontId="2" type="noConversion"/>
  </si>
  <si>
    <t>감지기</t>
    <phoneticPr fontId="2" type="noConversion"/>
  </si>
  <si>
    <t>차동식</t>
    <phoneticPr fontId="2" type="noConversion"/>
  </si>
  <si>
    <t>전기10-2-1</t>
    <phoneticPr fontId="2" type="noConversion"/>
  </si>
  <si>
    <t>정온식</t>
    <phoneticPr fontId="2" type="noConversion"/>
  </si>
  <si>
    <t>연기식</t>
    <phoneticPr fontId="2" type="noConversion"/>
  </si>
  <si>
    <t>단독경보형</t>
    <phoneticPr fontId="2" type="noConversion"/>
  </si>
  <si>
    <t>전기10-3-2</t>
    <phoneticPr fontId="2" type="noConversion"/>
  </si>
  <si>
    <t>음성점멸 LED 소형 양면</t>
    <phoneticPr fontId="2" type="noConversion"/>
  </si>
  <si>
    <t>음성점멸 LED 중형 양면</t>
  </si>
  <si>
    <t>음성점멸 LED 대형 단면</t>
  </si>
  <si>
    <t>음성점멸 LED 대형 양면</t>
  </si>
  <si>
    <t>음성점멸 LED 대형 벽부</t>
  </si>
  <si>
    <t>통로유도등</t>
    <phoneticPr fontId="2" type="noConversion"/>
  </si>
  <si>
    <t>LED 거실통로유도등(소형)</t>
    <phoneticPr fontId="2" type="noConversion"/>
  </si>
  <si>
    <t>LED 거실통로유도등(중형)</t>
    <phoneticPr fontId="2" type="noConversion"/>
  </si>
  <si>
    <t>비상조명등</t>
    <phoneticPr fontId="2" type="noConversion"/>
  </si>
  <si>
    <t>벽부형 4W</t>
    <phoneticPr fontId="2" type="noConversion"/>
  </si>
  <si>
    <t>전기10-3-4</t>
    <phoneticPr fontId="2" type="noConversion"/>
  </si>
  <si>
    <t>전기10-2-12</t>
    <phoneticPr fontId="2" type="noConversion"/>
  </si>
  <si>
    <t>전기10-2-5</t>
    <phoneticPr fontId="2" type="noConversion"/>
  </si>
  <si>
    <t>경고테이프</t>
    <phoneticPr fontId="2" type="noConversion"/>
  </si>
  <si>
    <t>경고용 200x250</t>
    <phoneticPr fontId="2" type="noConversion"/>
  </si>
  <si>
    <t>전기4-45</t>
    <phoneticPr fontId="2" type="noConversion"/>
  </si>
  <si>
    <t>경고용 300x250</t>
    <phoneticPr fontId="2" type="noConversion"/>
  </si>
  <si>
    <t>전원반</t>
    <phoneticPr fontId="2" type="noConversion"/>
  </si>
  <si>
    <t>전기10-2-3</t>
    <phoneticPr fontId="2" type="noConversion"/>
  </si>
  <si>
    <t>시각경보기 전원반 5A</t>
    <phoneticPr fontId="2" type="noConversion"/>
  </si>
  <si>
    <t>전기10-1-1</t>
    <phoneticPr fontId="2" type="noConversion"/>
  </si>
  <si>
    <t>천공정</t>
    <phoneticPr fontId="2" type="noConversion"/>
  </si>
  <si>
    <t>각종</t>
    <phoneticPr fontId="2" type="noConversion"/>
  </si>
  <si>
    <t>전기5-29</t>
    <phoneticPr fontId="2" type="noConversion"/>
  </si>
  <si>
    <t>배관용홈파기</t>
    <phoneticPr fontId="2" type="noConversion"/>
  </si>
  <si>
    <t>22C 이하</t>
    <phoneticPr fontId="2" type="noConversion"/>
  </si>
  <si>
    <t>28C 이하</t>
    <phoneticPr fontId="2" type="noConversion"/>
  </si>
  <si>
    <t>36C 이하</t>
    <phoneticPr fontId="2" type="noConversion"/>
  </si>
  <si>
    <t>42C 이하</t>
    <phoneticPr fontId="2" type="noConversion"/>
  </si>
  <si>
    <t>54C 이하</t>
    <phoneticPr fontId="2" type="noConversion"/>
  </si>
  <si>
    <t>70C 이하</t>
    <phoneticPr fontId="2" type="noConversion"/>
  </si>
  <si>
    <t>82C 이하</t>
    <phoneticPr fontId="2" type="noConversion"/>
  </si>
  <si>
    <t>개소</t>
    <phoneticPr fontId="2" type="noConversion"/>
  </si>
  <si>
    <t>벽관통공사</t>
    <phoneticPr fontId="2" type="noConversion"/>
  </si>
  <si>
    <r>
      <t>덕트:0.1</t>
    </r>
    <r>
      <rPr>
        <sz val="8"/>
        <rFont val="돋움"/>
        <family val="3"/>
        <charset val="129"/>
      </rPr>
      <t>㎡</t>
    </r>
    <r>
      <rPr>
        <sz val="8"/>
        <rFont val="굴림체"/>
        <family val="3"/>
        <charset val="129"/>
      </rPr>
      <t>(벽:200mm)</t>
    </r>
    <phoneticPr fontId="2" type="noConversion"/>
  </si>
  <si>
    <r>
      <t>덕트:0.2</t>
    </r>
    <r>
      <rPr>
        <sz val="8"/>
        <rFont val="돋움"/>
        <family val="3"/>
        <charset val="129"/>
      </rPr>
      <t>㎡</t>
    </r>
    <r>
      <rPr>
        <sz val="8"/>
        <rFont val="굴림체"/>
        <family val="3"/>
        <charset val="129"/>
      </rPr>
      <t>(벽:200mm)</t>
    </r>
    <phoneticPr fontId="2" type="noConversion"/>
  </si>
  <si>
    <t>서지보호기</t>
    <phoneticPr fontId="2" type="noConversion"/>
  </si>
  <si>
    <t>전원용:1Φ2W 40KA</t>
    <phoneticPr fontId="2" type="noConversion"/>
  </si>
  <si>
    <t>내선5-45-2</t>
    <phoneticPr fontId="2" type="noConversion"/>
  </si>
  <si>
    <t>전원용:1Φ2W 80KA</t>
    <phoneticPr fontId="2" type="noConversion"/>
  </si>
  <si>
    <t>전원용:1Φ2W 120KA</t>
    <phoneticPr fontId="2" type="noConversion"/>
  </si>
  <si>
    <t>전원용:3Φ4W 40KA</t>
    <phoneticPr fontId="2" type="noConversion"/>
  </si>
  <si>
    <t>전원용:3Φ4W 80KA</t>
    <phoneticPr fontId="2" type="noConversion"/>
  </si>
  <si>
    <t>전원용:3Φ4W 120KA</t>
    <phoneticPr fontId="2" type="noConversion"/>
  </si>
  <si>
    <t>2PAIR/10KA</t>
    <phoneticPr fontId="2" type="noConversion"/>
  </si>
  <si>
    <t>전기4-37</t>
    <phoneticPr fontId="2" type="noConversion"/>
  </si>
  <si>
    <t>탄소접지봉</t>
    <phoneticPr fontId="2" type="noConversion"/>
  </si>
  <si>
    <t>실적구분</t>
    <phoneticPr fontId="2" type="noConversion"/>
  </si>
  <si>
    <t>통신3-1-1</t>
    <phoneticPr fontId="2" type="noConversion"/>
  </si>
  <si>
    <t>통신3-7-1</t>
    <phoneticPr fontId="2" type="noConversion"/>
  </si>
  <si>
    <t>통신2-1-3</t>
    <phoneticPr fontId="2" type="noConversion"/>
  </si>
  <si>
    <t>통신4-4-1</t>
    <phoneticPr fontId="2" type="noConversion"/>
  </si>
  <si>
    <t>VCT 3C 2.5sq</t>
    <phoneticPr fontId="2" type="noConversion"/>
  </si>
  <si>
    <t>VCT 4C 2.5sq</t>
    <phoneticPr fontId="2" type="noConversion"/>
  </si>
  <si>
    <t>통신11-5-1</t>
    <phoneticPr fontId="2" type="noConversion"/>
  </si>
  <si>
    <t>통신4-6-1</t>
    <phoneticPr fontId="2" type="noConversion"/>
  </si>
  <si>
    <t>FCV 2C 4sq</t>
    <phoneticPr fontId="2" type="noConversion"/>
  </si>
  <si>
    <t>FCV 3C 4sq</t>
    <phoneticPr fontId="2" type="noConversion"/>
  </si>
  <si>
    <t>FCV 4C 4sq</t>
    <phoneticPr fontId="2" type="noConversion"/>
  </si>
  <si>
    <t>FCV 2C 6sq</t>
    <phoneticPr fontId="2" type="noConversion"/>
  </si>
  <si>
    <t>FCV 3C 6sq</t>
    <phoneticPr fontId="2" type="noConversion"/>
  </si>
  <si>
    <t>FCV 4C 6sq</t>
    <phoneticPr fontId="2" type="noConversion"/>
  </si>
  <si>
    <t>FCV 2C 10sq</t>
    <phoneticPr fontId="2" type="noConversion"/>
  </si>
  <si>
    <t>FCV 3C 10sq</t>
    <phoneticPr fontId="2" type="noConversion"/>
  </si>
  <si>
    <t>FCV 4C 10sq</t>
    <phoneticPr fontId="2" type="noConversion"/>
  </si>
  <si>
    <t>FCV 1C 16sq</t>
    <phoneticPr fontId="2" type="noConversion"/>
  </si>
  <si>
    <t>FCV 2C 16sq</t>
    <phoneticPr fontId="2" type="noConversion"/>
  </si>
  <si>
    <t>FCV 3C 16sq</t>
    <phoneticPr fontId="2" type="noConversion"/>
  </si>
  <si>
    <t>FCV 4C 16sq</t>
    <phoneticPr fontId="2" type="noConversion"/>
  </si>
  <si>
    <t>5C-2V</t>
    <phoneticPr fontId="2" type="noConversion"/>
  </si>
  <si>
    <t>스피커 케이블 4C</t>
    <phoneticPr fontId="2" type="noConversion"/>
  </si>
  <si>
    <t>HDMI 1m</t>
    <phoneticPr fontId="2" type="noConversion"/>
  </si>
  <si>
    <t>HDMI 3m</t>
    <phoneticPr fontId="2" type="noConversion"/>
  </si>
  <si>
    <t>통신4-1-3</t>
    <phoneticPr fontId="2" type="noConversion"/>
  </si>
  <si>
    <t>F/O SMF 4C</t>
    <phoneticPr fontId="2" type="noConversion"/>
  </si>
  <si>
    <t>F/O SMF 8C</t>
    <phoneticPr fontId="2" type="noConversion"/>
  </si>
  <si>
    <t>F/O SMF 2C Zipcord</t>
    <phoneticPr fontId="2" type="noConversion"/>
  </si>
  <si>
    <t>통신3-5-3</t>
    <phoneticPr fontId="2" type="noConversion"/>
  </si>
  <si>
    <t>통신3-5-2</t>
    <phoneticPr fontId="2" type="noConversion"/>
  </si>
  <si>
    <t>MOLD 31*11mm</t>
    <phoneticPr fontId="2" type="noConversion"/>
  </si>
  <si>
    <t>MOLD 31*14mm</t>
    <phoneticPr fontId="2" type="noConversion"/>
  </si>
  <si>
    <t>PVC LAN DUCT 40x30</t>
    <phoneticPr fontId="2" type="noConversion"/>
  </si>
  <si>
    <t>Body 150*100*1.0T</t>
    <phoneticPr fontId="2" type="noConversion"/>
  </si>
  <si>
    <t>통신3-4-1</t>
    <phoneticPr fontId="2" type="noConversion"/>
  </si>
  <si>
    <t>W150 HOR/ELBOW COVER</t>
    <phoneticPr fontId="2" type="noConversion"/>
  </si>
  <si>
    <t>W150 VER/ELBOW COVER</t>
    <phoneticPr fontId="2" type="noConversion"/>
  </si>
  <si>
    <t>W150 VER/TEE COVER</t>
    <phoneticPr fontId="2" type="noConversion"/>
  </si>
  <si>
    <t>W150 HOR/TEE COVER</t>
    <phoneticPr fontId="2" type="noConversion"/>
  </si>
  <si>
    <t>W150 HOR/ELBOW</t>
    <phoneticPr fontId="2" type="noConversion"/>
  </si>
  <si>
    <t>W150 VER/ELBOW</t>
    <phoneticPr fontId="2" type="noConversion"/>
  </si>
  <si>
    <t>W150 VER/TEE</t>
    <phoneticPr fontId="2" type="noConversion"/>
  </si>
  <si>
    <t>W150 HOR/TEE</t>
    <phoneticPr fontId="2" type="noConversion"/>
  </si>
  <si>
    <t>Body 200*100*1.0T</t>
    <phoneticPr fontId="2" type="noConversion"/>
  </si>
  <si>
    <t>W200 HOR/ELBOW COVER</t>
    <phoneticPr fontId="2" type="noConversion"/>
  </si>
  <si>
    <t>W200 VER/ELBOW COVER</t>
    <phoneticPr fontId="2" type="noConversion"/>
  </si>
  <si>
    <t>W200 HOR/TEE COVER</t>
    <phoneticPr fontId="2" type="noConversion"/>
  </si>
  <si>
    <t>W200 VER/TEE COVER</t>
    <phoneticPr fontId="2" type="noConversion"/>
  </si>
  <si>
    <t>W200 HOR/TEE</t>
    <phoneticPr fontId="2" type="noConversion"/>
  </si>
  <si>
    <t>W200 REDUCER</t>
    <phoneticPr fontId="2" type="noConversion"/>
  </si>
  <si>
    <t>Body 300*100*1.0T</t>
    <phoneticPr fontId="2" type="noConversion"/>
  </si>
  <si>
    <t>W300 HOR/ELBOW COVER</t>
    <phoneticPr fontId="2" type="noConversion"/>
  </si>
  <si>
    <t>W300 VER/ELBOW COVER</t>
    <phoneticPr fontId="2" type="noConversion"/>
  </si>
  <si>
    <t>W300 HOR/TEE COVER</t>
    <phoneticPr fontId="2" type="noConversion"/>
  </si>
  <si>
    <t>W300 VER/TEE COVER</t>
    <phoneticPr fontId="2" type="noConversion"/>
  </si>
  <si>
    <t>W300 HOR/TEE</t>
    <phoneticPr fontId="2" type="noConversion"/>
  </si>
  <si>
    <t>Body 400*100*1.2T</t>
    <phoneticPr fontId="2" type="noConversion"/>
  </si>
  <si>
    <t>W400 HOR/ELBOW COVER</t>
    <phoneticPr fontId="2" type="noConversion"/>
  </si>
  <si>
    <t>W400 VER/ELBOW COVER</t>
    <phoneticPr fontId="2" type="noConversion"/>
  </si>
  <si>
    <t>W400 HOR/TEE COVER</t>
    <phoneticPr fontId="2" type="noConversion"/>
  </si>
  <si>
    <t>W400 VER/TEE COVER</t>
    <phoneticPr fontId="2" type="noConversion"/>
  </si>
  <si>
    <t>Body 500*100*1.2T</t>
    <phoneticPr fontId="2" type="noConversion"/>
  </si>
  <si>
    <t>W500 COVER</t>
    <phoneticPr fontId="2" type="noConversion"/>
  </si>
  <si>
    <t>W500 HOR/ELBOW COVER</t>
    <phoneticPr fontId="2" type="noConversion"/>
  </si>
  <si>
    <t>W500 VER/ELBOW COVER</t>
    <phoneticPr fontId="2" type="noConversion"/>
  </si>
  <si>
    <t>W500 HOR/TEE COVER</t>
    <phoneticPr fontId="2" type="noConversion"/>
  </si>
  <si>
    <t>W500 VER/TEE COVER</t>
    <phoneticPr fontId="2" type="noConversion"/>
  </si>
  <si>
    <t>Body 100*100</t>
    <phoneticPr fontId="2" type="noConversion"/>
  </si>
  <si>
    <t>통신3-4-2</t>
    <phoneticPr fontId="2" type="noConversion"/>
  </si>
  <si>
    <t>HOR ELBOW W100</t>
    <phoneticPr fontId="2" type="noConversion"/>
  </si>
  <si>
    <t>VER ELBOW W100</t>
    <phoneticPr fontId="2" type="noConversion"/>
  </si>
  <si>
    <t>HOR TEE W100</t>
    <phoneticPr fontId="2" type="noConversion"/>
  </si>
  <si>
    <t>Body 150*100</t>
    <phoneticPr fontId="2" type="noConversion"/>
  </si>
  <si>
    <t>Body 200*100</t>
    <phoneticPr fontId="2" type="noConversion"/>
  </si>
  <si>
    <t>Body 300*100</t>
    <phoneticPr fontId="2" type="noConversion"/>
  </si>
  <si>
    <t>100*100*50</t>
    <phoneticPr fontId="2" type="noConversion"/>
  </si>
  <si>
    <t>통신3-2-1</t>
    <phoneticPr fontId="2" type="noConversion"/>
  </si>
  <si>
    <t>Outlet 8각</t>
    <phoneticPr fontId="2" type="noConversion"/>
  </si>
  <si>
    <t>SW/1G 75mm</t>
    <phoneticPr fontId="2" type="noConversion"/>
  </si>
  <si>
    <t>PC JACK PLATE</t>
    <phoneticPr fontId="2" type="noConversion"/>
  </si>
  <si>
    <t>AUDIO, HDMI</t>
    <phoneticPr fontId="2" type="noConversion"/>
  </si>
  <si>
    <t>HDMI</t>
    <phoneticPr fontId="2" type="noConversion"/>
  </si>
  <si>
    <t>모듈러아울렛</t>
    <phoneticPr fontId="2" type="noConversion"/>
  </si>
  <si>
    <t>CAT6e 8Pin 1구</t>
    <phoneticPr fontId="2" type="noConversion"/>
  </si>
  <si>
    <t>CAT6e 8Pin 2구</t>
    <phoneticPr fontId="2" type="noConversion"/>
  </si>
  <si>
    <t>CAT6e 8Pin 3구</t>
    <phoneticPr fontId="2" type="noConversion"/>
  </si>
  <si>
    <t>광인출구</t>
  </si>
  <si>
    <t>LC SM 1구</t>
    <phoneticPr fontId="2" type="noConversion"/>
  </si>
  <si>
    <t>SC SM 1구</t>
    <phoneticPr fontId="2" type="noConversion"/>
  </si>
  <si>
    <t>통신7-11-5</t>
    <phoneticPr fontId="2" type="noConversion"/>
  </si>
  <si>
    <t>옥외 Column Speaker 10W</t>
    <phoneticPr fontId="2" type="noConversion"/>
  </si>
  <si>
    <t>옥외 Column Speaker 20W</t>
    <phoneticPr fontId="2" type="noConversion"/>
  </si>
  <si>
    <t>옥외 Column Speaker 30W</t>
    <phoneticPr fontId="2" type="noConversion"/>
  </si>
  <si>
    <t>통신7-11-1</t>
    <phoneticPr fontId="2" type="noConversion"/>
  </si>
  <si>
    <t>ATT 30W</t>
    <phoneticPr fontId="2" type="noConversion"/>
  </si>
  <si>
    <t>통신2-1-6</t>
    <phoneticPr fontId="2" type="noConversion"/>
  </si>
  <si>
    <t>ACCESS용</t>
    <phoneticPr fontId="2" type="noConversion"/>
  </si>
  <si>
    <t>54 이하</t>
    <phoneticPr fontId="2" type="noConversion"/>
  </si>
  <si>
    <t>배관:100mm이하(벽:250mm)</t>
    <phoneticPr fontId="2" type="noConversion"/>
  </si>
  <si>
    <t>통신3-7-1-1</t>
    <phoneticPr fontId="2" type="noConversion"/>
  </si>
  <si>
    <t>배관:100mm이하(벽:300mm)</t>
    <phoneticPr fontId="2" type="noConversion"/>
  </si>
  <si>
    <t>배관:100mm이하(벽:400mm)</t>
    <phoneticPr fontId="2" type="noConversion"/>
  </si>
  <si>
    <t>배관:150mm이하(벽:250mm)</t>
    <phoneticPr fontId="2" type="noConversion"/>
  </si>
  <si>
    <t>배관:150mm이하(벽:300mm)</t>
    <phoneticPr fontId="2" type="noConversion"/>
  </si>
  <si>
    <t>배관:150mm이하(벽:400mm)</t>
    <phoneticPr fontId="2" type="noConversion"/>
  </si>
  <si>
    <t>WALL PAD 비디오폰</t>
    <phoneticPr fontId="2" type="noConversion"/>
  </si>
  <si>
    <t>통신 8-2-1-2</t>
    <phoneticPr fontId="2" type="noConversion"/>
  </si>
  <si>
    <t>통신 9-2-2-1</t>
    <phoneticPr fontId="2" type="noConversion"/>
  </si>
  <si>
    <t>통신 8-2-1-7</t>
    <phoneticPr fontId="2" type="noConversion"/>
  </si>
  <si>
    <t>통신9-4-20-7</t>
    <phoneticPr fontId="2" type="noConversion"/>
  </si>
  <si>
    <t>벽부 10회로</t>
  </si>
  <si>
    <t>무선 AP</t>
    <phoneticPr fontId="2" type="noConversion"/>
  </si>
  <si>
    <t>통신관련산업기사</t>
    <phoneticPr fontId="2" type="noConversion"/>
  </si>
  <si>
    <t>통신설비공</t>
    <phoneticPr fontId="2" type="noConversion"/>
  </si>
  <si>
    <t>통신7-8-5</t>
    <phoneticPr fontId="2" type="noConversion"/>
  </si>
  <si>
    <t>볼트고정 커넥터 63C</t>
    <phoneticPr fontId="2" type="noConversion"/>
  </si>
  <si>
    <t>방수 콘넥터 70C</t>
    <phoneticPr fontId="2" type="noConversion"/>
  </si>
  <si>
    <t>동관단자 1홀 25sq</t>
    <phoneticPr fontId="2" type="noConversion"/>
  </si>
  <si>
    <t>볼트고정 커넥터 39C</t>
    <phoneticPr fontId="2" type="noConversion"/>
  </si>
  <si>
    <t>볼트고정 커넥터 51C</t>
    <phoneticPr fontId="2" type="noConversion"/>
  </si>
  <si>
    <t>방수 콘넥터 36C</t>
    <phoneticPr fontId="2" type="noConversion"/>
  </si>
  <si>
    <t>방수 콘넥터 42C</t>
    <phoneticPr fontId="2" type="noConversion"/>
  </si>
  <si>
    <t>FR-8 2C 2.5sq</t>
    <phoneticPr fontId="2" type="noConversion"/>
  </si>
  <si>
    <t>연결용 4각</t>
  </si>
  <si>
    <t>저압케이블전공</t>
    <phoneticPr fontId="2" type="noConversion"/>
  </si>
  <si>
    <t>TFR</t>
    <phoneticPr fontId="2" type="noConversion"/>
  </si>
  <si>
    <t>W150 HOR ELBOW</t>
  </si>
  <si>
    <t>W150 VER ELBOW</t>
  </si>
  <si>
    <t>W150 HOR TEE</t>
  </si>
  <si>
    <t>W150 VER TEE</t>
  </si>
  <si>
    <t>W150 HOR CROSS</t>
  </si>
  <si>
    <t>W200 VER TEE</t>
    <phoneticPr fontId="2" type="noConversion"/>
  </si>
  <si>
    <t>LADDER TRAY(융용도금)</t>
    <phoneticPr fontId="2" type="noConversion"/>
  </si>
  <si>
    <t>END CAP</t>
    <phoneticPr fontId="2" type="noConversion"/>
  </si>
  <si>
    <t>개</t>
    <phoneticPr fontId="6" type="noConversion"/>
  </si>
  <si>
    <t>난연성 CD 42C</t>
    <phoneticPr fontId="2" type="noConversion"/>
  </si>
  <si>
    <t>PE 104C</t>
    <phoneticPr fontId="2" type="noConversion"/>
  </si>
  <si>
    <t>ELP 175D</t>
    <phoneticPr fontId="2" type="noConversion"/>
  </si>
  <si>
    <t>ELP 200D</t>
    <phoneticPr fontId="2" type="noConversion"/>
  </si>
  <si>
    <t>나사없는전선관부속품</t>
    <phoneticPr fontId="2" type="noConversion"/>
  </si>
  <si>
    <t>원터치 커플링 19C</t>
    <phoneticPr fontId="2" type="noConversion"/>
  </si>
  <si>
    <t>원터치 커플링 25C</t>
    <phoneticPr fontId="2" type="noConversion"/>
  </si>
  <si>
    <t>원터치 커플링 31C</t>
    <phoneticPr fontId="2" type="noConversion"/>
  </si>
  <si>
    <t>원터치 커플링 39C</t>
    <phoneticPr fontId="2" type="noConversion"/>
  </si>
  <si>
    <t>원터치 커플링 51C</t>
    <phoneticPr fontId="2" type="noConversion"/>
  </si>
  <si>
    <t>원터치 커플링 63C</t>
    <phoneticPr fontId="2" type="noConversion"/>
  </si>
  <si>
    <t>원터치 커플링 75C</t>
    <phoneticPr fontId="2" type="noConversion"/>
  </si>
  <si>
    <t>원터치 커넥터 19C</t>
    <phoneticPr fontId="2" type="noConversion"/>
  </si>
  <si>
    <t>원터치 커넥터 25C</t>
    <phoneticPr fontId="2" type="noConversion"/>
  </si>
  <si>
    <t>원터치 커넥터 31C</t>
    <phoneticPr fontId="2" type="noConversion"/>
  </si>
  <si>
    <t>원터치 커넥터 39C</t>
    <phoneticPr fontId="2" type="noConversion"/>
  </si>
  <si>
    <t>원터치 커넥터 51C</t>
    <phoneticPr fontId="2" type="noConversion"/>
  </si>
  <si>
    <t>원터치 커넥터 63C</t>
    <phoneticPr fontId="2" type="noConversion"/>
  </si>
  <si>
    <t>원터치 커넥터 75C</t>
    <phoneticPr fontId="2" type="noConversion"/>
  </si>
  <si>
    <t>볼트고정 커플링 19C</t>
    <phoneticPr fontId="2" type="noConversion"/>
  </si>
  <si>
    <t>볼트고정 커플링 25C</t>
    <phoneticPr fontId="2" type="noConversion"/>
  </si>
  <si>
    <t>볼트고정 커플링 31C</t>
    <phoneticPr fontId="2" type="noConversion"/>
  </si>
  <si>
    <t>볼트고정 커플링 39C</t>
    <phoneticPr fontId="2" type="noConversion"/>
  </si>
  <si>
    <t>볼트고정 커플링 51C</t>
    <phoneticPr fontId="2" type="noConversion"/>
  </si>
  <si>
    <t>볼트고정 커플링 63C</t>
    <phoneticPr fontId="2" type="noConversion"/>
  </si>
  <si>
    <t>볼트고정 커플링 75C</t>
    <phoneticPr fontId="2" type="noConversion"/>
  </si>
  <si>
    <t>볼트고정 커넥터 19C</t>
    <phoneticPr fontId="2" type="noConversion"/>
  </si>
  <si>
    <t>볼트고정 커넥터 25C</t>
    <phoneticPr fontId="2" type="noConversion"/>
  </si>
  <si>
    <t>볼트고정 커넥터 31C</t>
    <phoneticPr fontId="2" type="noConversion"/>
  </si>
  <si>
    <t>볼트고정 커넥터 75C</t>
    <phoneticPr fontId="2" type="noConversion"/>
  </si>
  <si>
    <t>1종가요전선관</t>
    <phoneticPr fontId="2" type="noConversion"/>
  </si>
  <si>
    <t>2종가요전선관</t>
    <phoneticPr fontId="2" type="noConversion"/>
  </si>
  <si>
    <t>가요전선관 콘넥타</t>
    <phoneticPr fontId="2" type="noConversion"/>
  </si>
  <si>
    <t>비방수 콘넥터 16C</t>
    <phoneticPr fontId="2" type="noConversion"/>
  </si>
  <si>
    <t>비방수 콘넥터 22C</t>
    <phoneticPr fontId="2" type="noConversion"/>
  </si>
  <si>
    <t>비방수 콘넥터 28C</t>
    <phoneticPr fontId="2" type="noConversion"/>
  </si>
  <si>
    <t>비방수 콘넥터 36C</t>
    <phoneticPr fontId="2" type="noConversion"/>
  </si>
  <si>
    <t>비방수 콘넥터 42C</t>
    <phoneticPr fontId="2" type="noConversion"/>
  </si>
  <si>
    <t>비방수 콘넥터 54C</t>
    <phoneticPr fontId="2" type="noConversion"/>
  </si>
  <si>
    <t>방수 콘넥터 16C</t>
    <phoneticPr fontId="2" type="noConversion"/>
  </si>
  <si>
    <t>방수 콘넥터 22C</t>
    <phoneticPr fontId="2" type="noConversion"/>
  </si>
  <si>
    <t>방수 콘넥터 28C</t>
    <phoneticPr fontId="2" type="noConversion"/>
  </si>
  <si>
    <t>방수 콘넥터 82C</t>
    <phoneticPr fontId="2" type="noConversion"/>
  </si>
  <si>
    <t>2종 가요전선관 콘넥타</t>
    <phoneticPr fontId="2" type="noConversion"/>
  </si>
  <si>
    <t>방수 콘넥터 17C</t>
    <phoneticPr fontId="2" type="noConversion"/>
  </si>
  <si>
    <t>WUG</t>
    <phoneticPr fontId="2" type="noConversion"/>
  </si>
  <si>
    <t>방수 콘넥터 24C</t>
    <phoneticPr fontId="2" type="noConversion"/>
  </si>
  <si>
    <t>방수 콘넥터 30C</t>
    <phoneticPr fontId="2" type="noConversion"/>
  </si>
  <si>
    <t>방수 콘넥터 38C</t>
    <phoneticPr fontId="2" type="noConversion"/>
  </si>
  <si>
    <t>방수 콘넥터 76C</t>
    <phoneticPr fontId="2" type="noConversion"/>
  </si>
  <si>
    <t>방수 콘넥터 83C</t>
    <phoneticPr fontId="2" type="noConversion"/>
  </si>
  <si>
    <t>방수 콘넥터 101C</t>
    <phoneticPr fontId="2" type="noConversion"/>
  </si>
  <si>
    <t>FCVV-S 3C 2.5sq</t>
    <phoneticPr fontId="2" type="noConversion"/>
  </si>
  <si>
    <t>KIV 2.5sq</t>
    <phoneticPr fontId="2" type="noConversion"/>
  </si>
  <si>
    <t>KIV 4sq</t>
    <phoneticPr fontId="2" type="noConversion"/>
  </si>
  <si>
    <t>KIV 6sq</t>
    <phoneticPr fontId="2" type="noConversion"/>
  </si>
  <si>
    <t>HFIX 1.5sq</t>
    <phoneticPr fontId="2" type="noConversion"/>
  </si>
  <si>
    <t>단선</t>
    <phoneticPr fontId="2" type="noConversion"/>
  </si>
  <si>
    <t>HFIX 2.5sq</t>
    <phoneticPr fontId="2" type="noConversion"/>
  </si>
  <si>
    <t>HFIX 4sq</t>
    <phoneticPr fontId="2" type="noConversion"/>
  </si>
  <si>
    <t>HFIX 6sq</t>
    <phoneticPr fontId="2" type="noConversion"/>
  </si>
  <si>
    <t>HFIX 10sq</t>
    <phoneticPr fontId="2" type="noConversion"/>
  </si>
  <si>
    <t>HFIX 16sq</t>
    <phoneticPr fontId="2" type="noConversion"/>
  </si>
  <si>
    <t>FGV 150sq</t>
    <phoneticPr fontId="2" type="noConversion"/>
  </si>
  <si>
    <t>FCV 4C 35sq</t>
    <phoneticPr fontId="2" type="noConversion"/>
  </si>
  <si>
    <t>FR-8 3C 2.5sq</t>
    <phoneticPr fontId="2" type="noConversion"/>
  </si>
  <si>
    <t>FR-8 4C 2.5sq</t>
    <phoneticPr fontId="2" type="noConversion"/>
  </si>
  <si>
    <t>IX</t>
    <phoneticPr fontId="2" type="noConversion"/>
  </si>
  <si>
    <t>3C 1.5sq(일반형)</t>
    <phoneticPr fontId="2" type="noConversion"/>
  </si>
  <si>
    <t>4C 1.5sq(일반형)</t>
    <phoneticPr fontId="2" type="noConversion"/>
  </si>
  <si>
    <t>9C 2.5sq(일반형)</t>
    <phoneticPr fontId="2" type="noConversion"/>
  </si>
  <si>
    <t>10C 2.5sq(일반형)</t>
    <phoneticPr fontId="2" type="noConversion"/>
  </si>
  <si>
    <t>4C 4sq(일반형)</t>
    <phoneticPr fontId="2" type="noConversion"/>
  </si>
  <si>
    <t>2C 2.5sq(직매형)</t>
    <phoneticPr fontId="2" type="noConversion"/>
  </si>
  <si>
    <t>3C 2.5sq(직매형)</t>
    <phoneticPr fontId="2" type="noConversion"/>
  </si>
  <si>
    <t>4C 2.5sq(직매형)</t>
    <phoneticPr fontId="2" type="noConversion"/>
  </si>
  <si>
    <t>5C 2.5sq(직매형)</t>
    <phoneticPr fontId="2" type="noConversion"/>
  </si>
  <si>
    <t>6C 2.5sq(직매형)</t>
    <phoneticPr fontId="2" type="noConversion"/>
  </si>
  <si>
    <t>7C 2.5sq(직매형)</t>
    <phoneticPr fontId="2" type="noConversion"/>
  </si>
  <si>
    <t>8C 2.5sq(직매형)</t>
    <phoneticPr fontId="2" type="noConversion"/>
  </si>
  <si>
    <t>9C 2.5sq(직매형)</t>
    <phoneticPr fontId="2" type="noConversion"/>
  </si>
  <si>
    <t>10C 2.5sq(직매형)</t>
    <phoneticPr fontId="2" type="noConversion"/>
  </si>
  <si>
    <t>4C 4sq(직매형)</t>
    <phoneticPr fontId="2" type="noConversion"/>
  </si>
  <si>
    <t>5C 4sq(직매형)</t>
    <phoneticPr fontId="2" type="noConversion"/>
  </si>
  <si>
    <t>25Kv 옥외 1C 60sq(240BIL)</t>
    <phoneticPr fontId="2" type="noConversion"/>
  </si>
  <si>
    <t>RGB컴퓨터케이블</t>
    <phoneticPr fontId="6" type="noConversion"/>
  </si>
  <si>
    <t>RGB 5C</t>
    <phoneticPr fontId="6" type="noConversion"/>
  </si>
  <si>
    <t>5200UP</t>
    <phoneticPr fontId="2" type="noConversion"/>
  </si>
  <si>
    <t>2C 편조실드 마이크케이블</t>
    <phoneticPr fontId="2" type="noConversion"/>
  </si>
  <si>
    <t>1800F</t>
    <phoneticPr fontId="2" type="noConversion"/>
  </si>
  <si>
    <t>동축케이블</t>
    <phoneticPr fontId="6" type="noConversion"/>
  </si>
  <si>
    <t>RG-58</t>
    <phoneticPr fontId="6" type="noConversion"/>
  </si>
  <si>
    <t>50Ω 8219</t>
    <phoneticPr fontId="2" type="noConversion"/>
  </si>
  <si>
    <t>HDMI용 VER 1.4 10M</t>
    <phoneticPr fontId="2" type="noConversion"/>
  </si>
  <si>
    <t>광케이블</t>
    <phoneticPr fontId="2" type="noConversion"/>
  </si>
  <si>
    <t>F/O CABLE SM 8C</t>
    <phoneticPr fontId="2" type="noConversion"/>
  </si>
  <si>
    <t>부스바(260A)</t>
    <phoneticPr fontId="2" type="noConversion"/>
  </si>
  <si>
    <t>부스바(340A)</t>
    <phoneticPr fontId="2" type="noConversion"/>
  </si>
  <si>
    <t>부스바(470A)</t>
    <phoneticPr fontId="2" type="noConversion"/>
  </si>
  <si>
    <t>6T x 50(2.67Kg/m)</t>
    <phoneticPr fontId="2" type="noConversion"/>
  </si>
  <si>
    <t>PULL BOX(1.6t 이상)</t>
    <phoneticPr fontId="2" type="noConversion"/>
  </si>
  <si>
    <t>300*300*150</t>
    <phoneticPr fontId="2" type="noConversion"/>
  </si>
  <si>
    <t>400*400*200</t>
    <phoneticPr fontId="2" type="noConversion"/>
  </si>
  <si>
    <t>H54(2)mm</t>
    <phoneticPr fontId="2" type="noConversion"/>
  </si>
  <si>
    <t>2개용 콘센트박스</t>
    <phoneticPr fontId="2" type="noConversion"/>
  </si>
  <si>
    <t>H75(3)mm</t>
    <phoneticPr fontId="2" type="noConversion"/>
  </si>
  <si>
    <t>노출 PVC SW/2G</t>
    <phoneticPr fontId="2" type="noConversion"/>
  </si>
  <si>
    <t>승압용 콘센트 박스 1개용</t>
    <phoneticPr fontId="2" type="noConversion"/>
  </si>
  <si>
    <t>승압용 콘센트 박스 2개용</t>
    <phoneticPr fontId="2" type="noConversion"/>
  </si>
  <si>
    <t>박스커버</t>
    <phoneticPr fontId="2" type="noConversion"/>
  </si>
  <si>
    <t>2개용</t>
    <phoneticPr fontId="2" type="noConversion"/>
  </si>
  <si>
    <t>오목커버</t>
    <phoneticPr fontId="2" type="noConversion"/>
  </si>
  <si>
    <t>PVC LAN DUCT</t>
    <phoneticPr fontId="2" type="noConversion"/>
  </si>
  <si>
    <t>40*30mm</t>
    <phoneticPr fontId="2" type="noConversion"/>
  </si>
  <si>
    <t>60*40mm</t>
    <phoneticPr fontId="2" type="noConversion"/>
  </si>
  <si>
    <t>80*60mm</t>
    <phoneticPr fontId="2" type="noConversion"/>
  </si>
  <si>
    <t>100*80mm</t>
    <phoneticPr fontId="2" type="noConversion"/>
  </si>
  <si>
    <t>COVER 40*40</t>
    <phoneticPr fontId="2" type="noConversion"/>
  </si>
  <si>
    <t>COVER 70*40</t>
    <phoneticPr fontId="2" type="noConversion"/>
  </si>
  <si>
    <t>COVER 110*50</t>
    <phoneticPr fontId="2" type="noConversion"/>
  </si>
  <si>
    <t>JOINER 40*40</t>
    <phoneticPr fontId="2" type="noConversion"/>
  </si>
  <si>
    <t>JOINER 70*40</t>
    <phoneticPr fontId="2" type="noConversion"/>
  </si>
  <si>
    <t>JOINER 110*50</t>
    <phoneticPr fontId="2" type="noConversion"/>
  </si>
  <si>
    <t>A Hangger 40*40</t>
    <phoneticPr fontId="2" type="noConversion"/>
  </si>
  <si>
    <t>A Hangger 70*40</t>
    <phoneticPr fontId="2" type="noConversion"/>
  </si>
  <si>
    <t>A Hangger 110*50</t>
    <phoneticPr fontId="2" type="noConversion"/>
  </si>
  <si>
    <t>END CAP 40*40</t>
    <phoneticPr fontId="2" type="noConversion"/>
  </si>
  <si>
    <t>END CAP 70*40</t>
    <phoneticPr fontId="2" type="noConversion"/>
  </si>
  <si>
    <t>END CAP 110*50</t>
    <phoneticPr fontId="2" type="noConversion"/>
  </si>
  <si>
    <t>W150 HOR ELBOW COVER</t>
    <phoneticPr fontId="2" type="noConversion"/>
  </si>
  <si>
    <t>W150 VER ELBOW COVER</t>
    <phoneticPr fontId="2" type="noConversion"/>
  </si>
  <si>
    <t>W150 HOR TEE COVER</t>
    <phoneticPr fontId="2" type="noConversion"/>
  </si>
  <si>
    <t>W150 VER TEE COVER</t>
    <phoneticPr fontId="2" type="noConversion"/>
  </si>
  <si>
    <t>W150 HOR CROSS COVER</t>
    <phoneticPr fontId="2" type="noConversion"/>
  </si>
  <si>
    <t>END PLATE W150</t>
    <phoneticPr fontId="2" type="noConversion"/>
  </si>
  <si>
    <t>W200 HOR ELBOW</t>
    <phoneticPr fontId="2" type="noConversion"/>
  </si>
  <si>
    <t>W200 VER ELBOW</t>
    <phoneticPr fontId="2" type="noConversion"/>
  </si>
  <si>
    <t>W200 HOR TEE</t>
    <phoneticPr fontId="2" type="noConversion"/>
  </si>
  <si>
    <t>W200 HOR CROSS</t>
    <phoneticPr fontId="2" type="noConversion"/>
  </si>
  <si>
    <t>END PLATE W200</t>
    <phoneticPr fontId="2" type="noConversion"/>
  </si>
  <si>
    <t>W300 HOR ELBOW</t>
    <phoneticPr fontId="2" type="noConversion"/>
  </si>
  <si>
    <t>W300 VER ELBOW</t>
    <phoneticPr fontId="2" type="noConversion"/>
  </si>
  <si>
    <t>W300 HOR TEE</t>
    <phoneticPr fontId="2" type="noConversion"/>
  </si>
  <si>
    <t>W300 VER TEE</t>
    <phoneticPr fontId="2" type="noConversion"/>
  </si>
  <si>
    <t>W300 HOR CROSS</t>
    <phoneticPr fontId="2" type="noConversion"/>
  </si>
  <si>
    <t>END PLATE W300</t>
    <phoneticPr fontId="2" type="noConversion"/>
  </si>
  <si>
    <t>JOINT CONNECTOR</t>
    <phoneticPr fontId="6" type="noConversion"/>
  </si>
  <si>
    <t>100H</t>
    <phoneticPr fontId="2" type="noConversion"/>
  </si>
  <si>
    <t>BOLT/NUT STS 3/8"</t>
    <phoneticPr fontId="2" type="noConversion"/>
  </si>
  <si>
    <t>STS</t>
    <phoneticPr fontId="2" type="noConversion"/>
  </si>
  <si>
    <t>Hold Down Clamp</t>
    <phoneticPr fontId="2" type="noConversion"/>
  </si>
  <si>
    <t>LADDER TRAY(AL)</t>
    <phoneticPr fontId="2" type="noConversion"/>
  </si>
  <si>
    <t>AL Body 150*100*2.5t</t>
    <phoneticPr fontId="2" type="noConversion"/>
  </si>
  <si>
    <t>AL Body 200*100*2.5t</t>
    <phoneticPr fontId="2" type="noConversion"/>
  </si>
  <si>
    <t>AL Body 300*100*2.5t</t>
    <phoneticPr fontId="2" type="noConversion"/>
  </si>
  <si>
    <t>AL Body 400*100*2.5t</t>
    <phoneticPr fontId="2" type="noConversion"/>
  </si>
  <si>
    <t>AL Body 500*100*2.5t</t>
    <phoneticPr fontId="2" type="noConversion"/>
  </si>
  <si>
    <t>AL W200 COVER</t>
    <phoneticPr fontId="2" type="noConversion"/>
  </si>
  <si>
    <t>AL W300 COVER</t>
    <phoneticPr fontId="2" type="noConversion"/>
  </si>
  <si>
    <t>AL W400 COVER</t>
    <phoneticPr fontId="2" type="noConversion"/>
  </si>
  <si>
    <t>AL W500 COVER</t>
    <phoneticPr fontId="2" type="noConversion"/>
  </si>
  <si>
    <t>산업용 및 세대용</t>
    <phoneticPr fontId="2" type="noConversion"/>
  </si>
  <si>
    <t xml:space="preserve"> </t>
    <phoneticPr fontId="2" type="noConversion"/>
  </si>
  <si>
    <t>페이지참조</t>
    <phoneticPr fontId="2" type="noConversion"/>
  </si>
  <si>
    <t>ABS</t>
    <phoneticPr fontId="2" type="noConversion"/>
  </si>
  <si>
    <t>분전반형 2P 100AF</t>
    <phoneticPr fontId="2" type="noConversion"/>
  </si>
  <si>
    <t>CBE</t>
    <phoneticPr fontId="2" type="noConversion"/>
  </si>
  <si>
    <t>분전반형 2P 50AF</t>
    <phoneticPr fontId="2" type="noConversion"/>
  </si>
  <si>
    <t>분전반용 2P 30AF</t>
    <phoneticPr fontId="2" type="noConversion"/>
  </si>
  <si>
    <t>SG (NC소)</t>
    <phoneticPr fontId="2" type="noConversion"/>
  </si>
  <si>
    <t>KGRd</t>
    <phoneticPr fontId="2" type="noConversion"/>
  </si>
  <si>
    <t>Fb</t>
    <phoneticPr fontId="2" type="noConversion"/>
  </si>
  <si>
    <t>EBS TYPE</t>
    <phoneticPr fontId="2" type="noConversion"/>
  </si>
  <si>
    <t>220V2.5kW 440V4kW 표준형</t>
    <phoneticPr fontId="2" type="noConversion"/>
  </si>
  <si>
    <t>접지동봉</t>
    <phoneticPr fontId="2" type="noConversion"/>
  </si>
  <si>
    <t>∮16*1800mm</t>
    <phoneticPr fontId="2" type="noConversion"/>
  </si>
  <si>
    <t>접지콘넥타</t>
    <phoneticPr fontId="2" type="noConversion"/>
  </si>
  <si>
    <t>∮16 일반형</t>
    <phoneticPr fontId="2" type="noConversion"/>
  </si>
  <si>
    <t>블링크 플레이트</t>
    <phoneticPr fontId="2" type="noConversion"/>
  </si>
  <si>
    <t>1개용</t>
    <phoneticPr fontId="2" type="noConversion"/>
  </si>
  <si>
    <t>모듈러 OUTLET</t>
    <phoneticPr fontId="2" type="noConversion"/>
  </si>
  <si>
    <t>8Pin 1구(CAT6)</t>
    <phoneticPr fontId="2" type="noConversion"/>
  </si>
  <si>
    <t>8Pin 2구(CAT6)</t>
    <phoneticPr fontId="2" type="noConversion"/>
  </si>
  <si>
    <t>RJ45 잭</t>
    <phoneticPr fontId="2" type="noConversion"/>
  </si>
  <si>
    <t>콘넥터</t>
    <phoneticPr fontId="2" type="noConversion"/>
  </si>
  <si>
    <t>CATV 단말</t>
    <phoneticPr fontId="2" type="noConversion"/>
  </si>
  <si>
    <t>콘크리트용</t>
    <phoneticPr fontId="2" type="noConversion"/>
  </si>
  <si>
    <t>KJB-100
(일반형)</t>
    <phoneticPr fontId="2" type="noConversion"/>
  </si>
  <si>
    <t>KJB-200
(일반형)</t>
    <phoneticPr fontId="2" type="noConversion"/>
  </si>
  <si>
    <t>대기전력차단2구(박스별도)</t>
    <phoneticPr fontId="2" type="noConversion"/>
  </si>
  <si>
    <t>물가정보
P826</t>
    <phoneticPr fontId="2" type="noConversion"/>
  </si>
  <si>
    <t>IDC단자</t>
    <phoneticPr fontId="2" type="noConversion"/>
  </si>
  <si>
    <t>IDC 10P</t>
    <phoneticPr fontId="2" type="noConversion"/>
  </si>
  <si>
    <t>IDC 20P</t>
    <phoneticPr fontId="2" type="noConversion"/>
  </si>
  <si>
    <t>IDC가입자보호기</t>
    <phoneticPr fontId="2" type="noConversion"/>
  </si>
  <si>
    <t>보호기 10P</t>
    <phoneticPr fontId="2" type="noConversion"/>
  </si>
  <si>
    <t>110블럭</t>
    <phoneticPr fontId="2" type="noConversion"/>
  </si>
  <si>
    <t>TB 25P</t>
    <phoneticPr fontId="2" type="noConversion"/>
  </si>
  <si>
    <t>TB 50P</t>
    <phoneticPr fontId="2" type="noConversion"/>
  </si>
  <si>
    <t>TB 100P</t>
    <phoneticPr fontId="2" type="noConversion"/>
  </si>
  <si>
    <t>PATCH PANEL</t>
    <phoneticPr fontId="2" type="noConversion"/>
  </si>
  <si>
    <t>24PORT</t>
    <phoneticPr fontId="2" type="noConversion"/>
  </si>
  <si>
    <t>48PORT</t>
    <phoneticPr fontId="2" type="noConversion"/>
  </si>
  <si>
    <t>광분배함</t>
    <phoneticPr fontId="2" type="noConversion"/>
  </si>
  <si>
    <t>단자함용 FDF 8PORT SC</t>
    <phoneticPr fontId="2" type="noConversion"/>
  </si>
  <si>
    <t>방송단자함 (SUS)</t>
    <phoneticPr fontId="2" type="noConversion"/>
  </si>
  <si>
    <t>T 10P</t>
    <phoneticPr fontId="2" type="noConversion"/>
  </si>
  <si>
    <t>T 50P</t>
    <phoneticPr fontId="2" type="noConversion"/>
  </si>
  <si>
    <t>방송단자함 (노출)</t>
    <phoneticPr fontId="2" type="noConversion"/>
  </si>
  <si>
    <t>T 10P(노출)</t>
    <phoneticPr fontId="2" type="noConversion"/>
  </si>
  <si>
    <t>T 20P(노출)</t>
    <phoneticPr fontId="2" type="noConversion"/>
  </si>
  <si>
    <t>T 50P(노출)</t>
    <phoneticPr fontId="2" type="noConversion"/>
  </si>
  <si>
    <t>단자함</t>
    <phoneticPr fontId="2" type="noConversion"/>
  </si>
  <si>
    <t>COVER-SUS, 300*400*100mm</t>
    <phoneticPr fontId="2" type="noConversion"/>
  </si>
  <si>
    <t>COVER-SUS, 400*400*130mm</t>
    <phoneticPr fontId="2" type="noConversion"/>
  </si>
  <si>
    <t>COVER-SUS, 400*500*130mm</t>
    <phoneticPr fontId="2" type="noConversion"/>
  </si>
  <si>
    <t>COVER-SUS, 500*600*130mm</t>
    <phoneticPr fontId="2" type="noConversion"/>
  </si>
  <si>
    <t>COVER-SUS, 600*700*130mm</t>
    <phoneticPr fontId="2" type="noConversion"/>
  </si>
  <si>
    <t>COVER-SUS, 700*800*130mm</t>
    <phoneticPr fontId="2" type="noConversion"/>
  </si>
  <si>
    <t>ALL SUS 300*400*100mm</t>
    <phoneticPr fontId="2" type="noConversion"/>
  </si>
  <si>
    <t>ALL SUS 400*400*130mm</t>
    <phoneticPr fontId="2" type="noConversion"/>
  </si>
  <si>
    <t>ALL SUS 400*500*130mm</t>
    <phoneticPr fontId="2" type="noConversion"/>
  </si>
  <si>
    <t>ALL SUS 500*600*130mm</t>
    <phoneticPr fontId="2" type="noConversion"/>
  </si>
  <si>
    <t>ALL SUS 600*700*130mm</t>
    <phoneticPr fontId="2" type="noConversion"/>
  </si>
  <si>
    <t>ALL ST 300*400*100mm</t>
    <phoneticPr fontId="2" type="noConversion"/>
  </si>
  <si>
    <t>ALL ST 700*800*130mm</t>
    <phoneticPr fontId="2" type="noConversion"/>
  </si>
  <si>
    <t>S/W HUB</t>
    <phoneticPr fontId="2" type="noConversion"/>
  </si>
  <si>
    <t>1000Mbps 5PORT</t>
    <phoneticPr fontId="2" type="noConversion"/>
  </si>
  <si>
    <t>1000Mbps 8PORT</t>
    <phoneticPr fontId="2" type="noConversion"/>
  </si>
  <si>
    <t>1000Mbps 16PORT</t>
    <phoneticPr fontId="2" type="noConversion"/>
  </si>
  <si>
    <t>IPTIME
SG16M-MINI</t>
    <phoneticPr fontId="2" type="noConversion"/>
  </si>
  <si>
    <t>1000Mbps 24PORT</t>
    <phoneticPr fontId="2" type="noConversion"/>
  </si>
  <si>
    <t>IPTIME
SG24BCM-MINI</t>
    <phoneticPr fontId="2" type="noConversion"/>
  </si>
  <si>
    <t>분배기(2.3GHZ)</t>
    <phoneticPr fontId="2" type="noConversion"/>
  </si>
  <si>
    <t>2분배기</t>
    <phoneticPr fontId="2" type="noConversion"/>
  </si>
  <si>
    <t>3분배기</t>
    <phoneticPr fontId="2" type="noConversion"/>
  </si>
  <si>
    <t>4분배기</t>
    <phoneticPr fontId="2" type="noConversion"/>
  </si>
  <si>
    <t>6분배기</t>
    <phoneticPr fontId="2" type="noConversion"/>
  </si>
  <si>
    <t>8분배기</t>
    <phoneticPr fontId="2" type="noConversion"/>
  </si>
  <si>
    <t>분기기</t>
    <phoneticPr fontId="2" type="noConversion"/>
  </si>
  <si>
    <t>2분기기</t>
    <phoneticPr fontId="2" type="noConversion"/>
  </si>
  <si>
    <t>4분기기</t>
    <phoneticPr fontId="2" type="noConversion"/>
  </si>
  <si>
    <t>8분기기</t>
    <phoneticPr fontId="2" type="noConversion"/>
  </si>
  <si>
    <t>쌍방향 간선증폭기</t>
    <phoneticPr fontId="2" type="noConversion"/>
  </si>
  <si>
    <t>CATV AMP</t>
    <phoneticPr fontId="2" type="noConversion"/>
  </si>
  <si>
    <t>공청증폭기</t>
    <phoneticPr fontId="2" type="noConversion"/>
  </si>
  <si>
    <t>마이크잭박스</t>
    <phoneticPr fontId="6" type="noConversion"/>
  </si>
  <si>
    <t>MIC JACK BOX 1CH</t>
    <phoneticPr fontId="6" type="noConversion"/>
  </si>
  <si>
    <t>MIC JACK BOX 2CH</t>
    <phoneticPr fontId="6" type="noConversion"/>
  </si>
  <si>
    <t>마이크잭PLATE</t>
    <phoneticPr fontId="6" type="noConversion"/>
  </si>
  <si>
    <t>MIC JACK PLATE 1CH</t>
    <phoneticPr fontId="6" type="noConversion"/>
  </si>
  <si>
    <t>MIC JACK PLATE 2CH</t>
    <phoneticPr fontId="6" type="noConversion"/>
  </si>
  <si>
    <t>PC잭 PLATE</t>
    <phoneticPr fontId="2" type="noConversion"/>
  </si>
  <si>
    <t>AUDIO,DATA</t>
    <phoneticPr fontId="2" type="noConversion"/>
  </si>
  <si>
    <t>벽부형 매입원형 1W</t>
    <phoneticPr fontId="2" type="noConversion"/>
  </si>
  <si>
    <t>K.S</t>
    <phoneticPr fontId="2" type="noConversion"/>
  </si>
  <si>
    <t>K.S, 원형</t>
    <phoneticPr fontId="2" type="noConversion"/>
  </si>
  <si>
    <t>원형</t>
    <phoneticPr fontId="2" type="noConversion"/>
  </si>
  <si>
    <t>벽부형 30W</t>
    <phoneticPr fontId="2" type="noConversion"/>
  </si>
  <si>
    <t>옥외 COLUMN 10W</t>
    <phoneticPr fontId="2" type="noConversion"/>
  </si>
  <si>
    <t>CU-41FOU</t>
    <phoneticPr fontId="2" type="noConversion"/>
  </si>
  <si>
    <t>옥외 COLUMN 20W</t>
    <phoneticPr fontId="2" type="noConversion"/>
  </si>
  <si>
    <t>CU-42FOU</t>
    <phoneticPr fontId="2" type="noConversion"/>
  </si>
  <si>
    <t>옥외 COLUMN 40W</t>
    <phoneticPr fontId="2" type="noConversion"/>
  </si>
  <si>
    <t>CU-44FOU</t>
    <phoneticPr fontId="2" type="noConversion"/>
  </si>
  <si>
    <t>실내 COLUMN 20W</t>
    <phoneticPr fontId="2" type="noConversion"/>
  </si>
  <si>
    <t>CU-42F</t>
    <phoneticPr fontId="2" type="noConversion"/>
  </si>
  <si>
    <t>실내 COLUMN 40W</t>
    <phoneticPr fontId="2" type="noConversion"/>
  </si>
  <si>
    <t>CU-44F</t>
    <phoneticPr fontId="2" type="noConversion"/>
  </si>
  <si>
    <t>피난구 유도등</t>
    <phoneticPr fontId="2" type="noConversion"/>
  </si>
  <si>
    <t>LED 소형 단면</t>
    <phoneticPr fontId="2" type="noConversion"/>
  </si>
  <si>
    <t>LED 소형 양면</t>
    <phoneticPr fontId="2" type="noConversion"/>
  </si>
  <si>
    <t>LED 중형 단면</t>
    <phoneticPr fontId="2" type="noConversion"/>
  </si>
  <si>
    <t>LED 중형 양면</t>
    <phoneticPr fontId="2" type="noConversion"/>
  </si>
  <si>
    <t>LED 대형 단면</t>
    <phoneticPr fontId="2" type="noConversion"/>
  </si>
  <si>
    <t>LED 대형 양면</t>
    <phoneticPr fontId="2" type="noConversion"/>
  </si>
  <si>
    <t>LED 소형 벽부</t>
    <phoneticPr fontId="2" type="noConversion"/>
  </si>
  <si>
    <t>LED 중형 벽부</t>
    <phoneticPr fontId="2" type="noConversion"/>
  </si>
  <si>
    <t>LED 대형 벽부</t>
    <phoneticPr fontId="2" type="noConversion"/>
  </si>
  <si>
    <t>LED 통로</t>
    <phoneticPr fontId="2" type="noConversion"/>
  </si>
  <si>
    <t>LED 계단통로유도등(소형)</t>
    <phoneticPr fontId="2" type="noConversion"/>
  </si>
  <si>
    <t>LED 계단통로유도등(중형)</t>
    <phoneticPr fontId="2" type="noConversion"/>
  </si>
  <si>
    <t>수신반</t>
    <phoneticPr fontId="2" type="noConversion"/>
  </si>
  <si>
    <t>1회로당</t>
    <phoneticPr fontId="2" type="noConversion"/>
  </si>
  <si>
    <t>복합형수신반</t>
    <phoneticPr fontId="2" type="noConversion"/>
  </si>
  <si>
    <t>복합형 P형 수신기 (기본 20회로)</t>
    <phoneticPr fontId="2" type="noConversion"/>
  </si>
  <si>
    <t>회로추가</t>
    <phoneticPr fontId="2" type="noConversion"/>
  </si>
  <si>
    <t>복합형 1회로당</t>
    <phoneticPr fontId="2" type="noConversion"/>
  </si>
  <si>
    <t>자동화재속보기</t>
    <phoneticPr fontId="2" type="noConversion"/>
  </si>
  <si>
    <t>일반형</t>
    <phoneticPr fontId="2" type="noConversion"/>
  </si>
  <si>
    <t>발신기세트</t>
    <phoneticPr fontId="2" type="noConversion"/>
  </si>
  <si>
    <t>커버SUS, 박스ST(경종,표시등 내장)</t>
    <phoneticPr fontId="2" type="noConversion"/>
  </si>
  <si>
    <t>SET</t>
    <phoneticPr fontId="2" type="noConversion"/>
  </si>
  <si>
    <t>ALL SUS(경종,표시등 내장)</t>
    <phoneticPr fontId="2" type="noConversion"/>
  </si>
  <si>
    <t>전자싸이렌</t>
    <phoneticPr fontId="2" type="noConversion"/>
  </si>
  <si>
    <t>DC24V 전자식</t>
    <phoneticPr fontId="2" type="noConversion"/>
  </si>
  <si>
    <t>위치표시등</t>
    <phoneticPr fontId="2" type="noConversion"/>
  </si>
  <si>
    <t>DC 24V</t>
    <phoneticPr fontId="2" type="noConversion"/>
  </si>
  <si>
    <t>시각경보전원반</t>
    <phoneticPr fontId="2" type="noConversion"/>
  </si>
  <si>
    <t>10A</t>
    <phoneticPr fontId="2" type="noConversion"/>
  </si>
  <si>
    <t>소화기</t>
    <phoneticPr fontId="2" type="noConversion"/>
  </si>
  <si>
    <t>ABC 단위분말(3.3Kg)</t>
    <phoneticPr fontId="2" type="noConversion"/>
  </si>
  <si>
    <t>K급소화기</t>
    <phoneticPr fontId="2" type="noConversion"/>
  </si>
  <si>
    <t>4L (용기재질 : STS)</t>
    <phoneticPr fontId="2" type="noConversion"/>
  </si>
  <si>
    <t>자동확산</t>
    <phoneticPr fontId="2" type="noConversion"/>
  </si>
  <si>
    <t>소화기 받침대</t>
    <phoneticPr fontId="2" type="noConversion"/>
  </si>
  <si>
    <t>3.3Kg용</t>
    <phoneticPr fontId="2" type="noConversion"/>
  </si>
  <si>
    <t>소화기 거치대</t>
    <phoneticPr fontId="2" type="noConversion"/>
  </si>
  <si>
    <t>ST-표지포함 (SY-4700A)</t>
    <phoneticPr fontId="2" type="noConversion"/>
  </si>
  <si>
    <t>수공1호</t>
    <phoneticPr fontId="2" type="noConversion"/>
  </si>
  <si>
    <t>콘크리트 450x950x700</t>
    <phoneticPr fontId="2" type="noConversion"/>
  </si>
  <si>
    <t>맨홀뚜껑(K.S)</t>
    <phoneticPr fontId="2" type="noConversion"/>
  </si>
  <si>
    <t>40*25*2.0t</t>
    <phoneticPr fontId="2" type="noConversion"/>
  </si>
  <si>
    <t>강제전선관 부품</t>
    <phoneticPr fontId="2" type="noConversion"/>
  </si>
  <si>
    <t>파이프 행거(36C)</t>
    <phoneticPr fontId="2" type="noConversion"/>
  </si>
  <si>
    <t>파이프 행거(42C)</t>
    <phoneticPr fontId="2" type="noConversion"/>
  </si>
  <si>
    <t>파이프 행거(54C)</t>
    <phoneticPr fontId="2" type="noConversion"/>
  </si>
  <si>
    <t>파이프 행거(70C)</t>
    <phoneticPr fontId="2" type="noConversion"/>
  </si>
  <si>
    <t>파이프 행거(82C)</t>
    <phoneticPr fontId="2" type="noConversion"/>
  </si>
  <si>
    <t>파이프 행거(104C)</t>
    <phoneticPr fontId="2" type="noConversion"/>
  </si>
  <si>
    <t>전산볼트</t>
    <phoneticPr fontId="2" type="noConversion"/>
  </si>
  <si>
    <t>3/8" 1m ST</t>
    <phoneticPr fontId="2" type="noConversion"/>
  </si>
  <si>
    <t>육각볼트</t>
    <phoneticPr fontId="2" type="noConversion"/>
  </si>
  <si>
    <t>SUS M10 30mm</t>
    <phoneticPr fontId="2" type="noConversion"/>
  </si>
  <si>
    <t>동관단자 1홀 16sq</t>
    <phoneticPr fontId="2" type="noConversion"/>
  </si>
  <si>
    <t>동관단자 1홀 35sq</t>
    <phoneticPr fontId="2" type="noConversion"/>
  </si>
  <si>
    <t>동관단자 1홀 50sq</t>
    <phoneticPr fontId="2" type="noConversion"/>
  </si>
  <si>
    <t>동관단자 1홀 70sq</t>
    <phoneticPr fontId="2" type="noConversion"/>
  </si>
  <si>
    <t>동관단자 1홀 95sq</t>
    <phoneticPr fontId="2" type="noConversion"/>
  </si>
  <si>
    <t>동관단자 1홀 120sq</t>
    <phoneticPr fontId="2" type="noConversion"/>
  </si>
  <si>
    <t>동관단자 2홀 150sq</t>
    <phoneticPr fontId="2" type="noConversion"/>
  </si>
  <si>
    <t>동관단자 2홀 185sq</t>
    <phoneticPr fontId="2" type="noConversion"/>
  </si>
  <si>
    <t>동관단자 2홀 240sq</t>
    <phoneticPr fontId="2" type="noConversion"/>
  </si>
  <si>
    <t>인건비</t>
    <phoneticPr fontId="2" type="noConversion"/>
  </si>
  <si>
    <t>인</t>
    <phoneticPr fontId="2" type="noConversion"/>
  </si>
  <si>
    <t>특고압케이블공</t>
    <phoneticPr fontId="2" type="noConversion"/>
  </si>
  <si>
    <t>배전전공</t>
    <phoneticPr fontId="2" type="noConversion"/>
  </si>
  <si>
    <t>전기공사기사</t>
    <phoneticPr fontId="2" type="noConversion"/>
  </si>
  <si>
    <t>전기공사산업기사</t>
    <phoneticPr fontId="2" type="noConversion"/>
  </si>
  <si>
    <t>변전전공</t>
    <phoneticPr fontId="2" type="noConversion"/>
  </si>
  <si>
    <t>통신관련기사</t>
    <phoneticPr fontId="2" type="noConversion"/>
  </si>
  <si>
    <t>보통인부</t>
    <phoneticPr fontId="2" type="noConversion"/>
  </si>
  <si>
    <t>기계설비공</t>
    <phoneticPr fontId="2" type="noConversion"/>
  </si>
  <si>
    <t>비계공</t>
    <phoneticPr fontId="2" type="noConversion"/>
  </si>
  <si>
    <t>형틀목공</t>
    <phoneticPr fontId="2" type="noConversion"/>
  </si>
  <si>
    <t>용접공</t>
    <phoneticPr fontId="2" type="noConversion"/>
  </si>
  <si>
    <t>콘크리트공</t>
    <phoneticPr fontId="2" type="noConversion"/>
  </si>
  <si>
    <t>철공</t>
    <phoneticPr fontId="2" type="noConversion"/>
  </si>
  <si>
    <t>할석공</t>
    <phoneticPr fontId="2" type="noConversion"/>
  </si>
  <si>
    <t>착암공</t>
    <phoneticPr fontId="2" type="noConversion"/>
  </si>
  <si>
    <t>방수공</t>
    <phoneticPr fontId="2" type="noConversion"/>
  </si>
  <si>
    <t>미장공</t>
    <phoneticPr fontId="2" type="noConversion"/>
  </si>
  <si>
    <t>도장공</t>
    <phoneticPr fontId="2" type="noConversion"/>
  </si>
  <si>
    <t>내장공</t>
    <phoneticPr fontId="2" type="noConversion"/>
  </si>
  <si>
    <t>포장공</t>
    <phoneticPr fontId="2" type="noConversion"/>
  </si>
  <si>
    <t>플랜트기계설치공</t>
    <phoneticPr fontId="2" type="noConversion"/>
  </si>
  <si>
    <t>석면해체공</t>
    <phoneticPr fontId="2" type="noConversion"/>
  </si>
  <si>
    <t>인력운반공</t>
    <phoneticPr fontId="2" type="noConversion"/>
  </si>
  <si>
    <t>3C 6sq(일반형)</t>
    <phoneticPr fontId="2" type="noConversion"/>
  </si>
  <si>
    <t>4C 6sq(일반형)</t>
    <phoneticPr fontId="2" type="noConversion"/>
  </si>
  <si>
    <t>5C 6sq(일반형)</t>
    <phoneticPr fontId="2" type="noConversion"/>
  </si>
  <si>
    <t>3C 6sq(직매형)</t>
    <phoneticPr fontId="2" type="noConversion"/>
  </si>
  <si>
    <t>4C 6sq(직매형)</t>
    <phoneticPr fontId="2" type="noConversion"/>
  </si>
  <si>
    <t>5C 6sq(직매형)</t>
    <phoneticPr fontId="2" type="noConversion"/>
  </si>
  <si>
    <t>스피커 케이블 2C</t>
    <phoneticPr fontId="2" type="noConversion"/>
  </si>
  <si>
    <t>식</t>
  </si>
  <si>
    <t>P형1급 복합수신기 16회로</t>
    <phoneticPr fontId="2" type="noConversion"/>
  </si>
  <si>
    <t>전선</t>
    <phoneticPr fontId="2" type="noConversion"/>
  </si>
  <si>
    <t>배관</t>
    <phoneticPr fontId="2" type="noConversion"/>
  </si>
  <si>
    <t>개</t>
    <phoneticPr fontId="2" type="noConversion"/>
  </si>
  <si>
    <t>전선</t>
  </si>
  <si>
    <t>식</t>
    <phoneticPr fontId="2" type="noConversion"/>
  </si>
  <si>
    <t>FR-8 2C 1.5sq</t>
    <phoneticPr fontId="2" type="noConversion"/>
  </si>
  <si>
    <t>FR-8 4C 1.5sq</t>
    <phoneticPr fontId="2" type="noConversion"/>
  </si>
  <si>
    <t>FR-8 5C 2.5sq</t>
    <phoneticPr fontId="2" type="noConversion"/>
  </si>
  <si>
    <t>FR-8 6C 2.5sq</t>
    <phoneticPr fontId="2" type="noConversion"/>
  </si>
  <si>
    <t>FR-8 7C 2.5sq</t>
    <phoneticPr fontId="2" type="noConversion"/>
  </si>
  <si>
    <t>FR-8 8C 2.5sq</t>
    <phoneticPr fontId="2" type="noConversion"/>
  </si>
  <si>
    <t>FR-8 10C 2.5sq</t>
    <phoneticPr fontId="2" type="noConversion"/>
  </si>
  <si>
    <t>FR-8 12C 2.5sq</t>
    <phoneticPr fontId="2" type="noConversion"/>
  </si>
  <si>
    <t>FR-8 15C 2.5sq</t>
    <phoneticPr fontId="2" type="noConversion"/>
  </si>
  <si>
    <t>FR-8 20C 2.5sq</t>
    <phoneticPr fontId="2" type="noConversion"/>
  </si>
  <si>
    <t>FR-8 25C 2.5sq</t>
    <phoneticPr fontId="2" type="noConversion"/>
  </si>
  <si>
    <t>FR-8 30C 2.5sq</t>
    <phoneticPr fontId="2" type="noConversion"/>
  </si>
  <si>
    <t>청정소화기</t>
    <phoneticPr fontId="2" type="noConversion"/>
  </si>
  <si>
    <t>HCFC-123(3.0Kg)</t>
    <phoneticPr fontId="2" type="noConversion"/>
  </si>
  <si>
    <t>2026년</t>
    <phoneticPr fontId="2" type="noConversion"/>
  </si>
  <si>
    <t>인건비의 3%</t>
  </si>
  <si>
    <t>이층</t>
    <phoneticPr fontId="2" type="noConversion"/>
  </si>
  <si>
    <t>일층</t>
    <phoneticPr fontId="2" type="noConversion"/>
  </si>
  <si>
    <t>(1)*2</t>
    <phoneticPr fontId="2" type="noConversion"/>
  </si>
  <si>
    <t>LADDER TRAY(융용도금)</t>
  </si>
  <si>
    <t>2</t>
    <phoneticPr fontId="2" type="noConversion"/>
  </si>
  <si>
    <t>T 20P</t>
    <phoneticPr fontId="2" type="noConversion"/>
  </si>
  <si>
    <t>물가정보
207</t>
    <phoneticPr fontId="2" type="noConversion"/>
  </si>
  <si>
    <t>1. 태양광전원설비공사</t>
    <phoneticPr fontId="2" type="noConversion"/>
  </si>
  <si>
    <t>옥외</t>
    <phoneticPr fontId="2" type="noConversion"/>
  </si>
  <si>
    <t>통신 RACK 여장</t>
    <phoneticPr fontId="2" type="noConversion"/>
  </si>
  <si>
    <t>PULL BOX(1.6t 이상)</t>
  </si>
  <si>
    <t>압착단자</t>
    <phoneticPr fontId="2" type="noConversion"/>
  </si>
  <si>
    <t>전력맨홀</t>
    <phoneticPr fontId="2" type="noConversion"/>
  </si>
  <si>
    <t>수공1호, 450x950x700</t>
  </si>
  <si>
    <t>매설깊이 1,000mm</t>
    <phoneticPr fontId="2" type="noConversion"/>
  </si>
  <si>
    <t>F/O SMF 4C x 1LINE</t>
  </si>
  <si>
    <t>(4)</t>
    <phoneticPr fontId="2" type="noConversion"/>
  </si>
  <si>
    <t>일층</t>
    <phoneticPr fontId="2" type="noConversion"/>
  </si>
  <si>
    <t>EMPTY PIPE</t>
    <phoneticPr fontId="2" type="noConversion"/>
  </si>
  <si>
    <t>태양광 선로 예비배관</t>
    <phoneticPr fontId="2" type="noConversion"/>
  </si>
  <si>
    <t>옥외</t>
  </si>
  <si>
    <t>신설 DUCT</t>
    <phoneticPr fontId="2" type="noConversion"/>
  </si>
  <si>
    <t>케이블 단말처리</t>
  </si>
  <si>
    <t>접지</t>
    <phoneticPr fontId="2" type="noConversion"/>
  </si>
  <si>
    <t>터파기</t>
  </si>
  <si>
    <t>㎥</t>
  </si>
  <si>
    <t>M</t>
    <phoneticPr fontId="2" type="noConversion"/>
  </si>
  <si>
    <t>TRAY 지지금구</t>
    <phoneticPr fontId="2" type="noConversion"/>
  </si>
  <si>
    <t>개소</t>
    <phoneticPr fontId="2" type="noConversion"/>
  </si>
  <si>
    <t>벽부형 W300</t>
    <phoneticPr fontId="2" type="noConversion"/>
  </si>
  <si>
    <t>DUCT W200</t>
    <phoneticPr fontId="2" type="noConversion"/>
  </si>
  <si>
    <t>아스콘 절단</t>
    <phoneticPr fontId="2" type="noConversion"/>
  </si>
  <si>
    <t>포장두께 20cm 이하</t>
  </si>
  <si>
    <t>아스콘 포장깨기</t>
    <phoneticPr fontId="2" type="noConversion"/>
  </si>
  <si>
    <t>옥외</t>
    <phoneticPr fontId="2" type="noConversion"/>
  </si>
  <si>
    <t>보도블럭 철거</t>
  </si>
  <si>
    <t>재사용 인력철거</t>
  </si>
  <si>
    <t>인력소규모 재설치</t>
  </si>
  <si>
    <t>도로경계석 철거</t>
  </si>
  <si>
    <t>도로경계석(재사용)</t>
  </si>
  <si>
    <t>M2</t>
  </si>
  <si>
    <t>도로경계석 설치</t>
  </si>
  <si>
    <t>도로경계석(재설치)</t>
  </si>
  <si>
    <t>㎡</t>
  </si>
  <si>
    <t>1</t>
    <phoneticPr fontId="2" type="noConversion"/>
  </si>
  <si>
    <t>주차블럭 설치</t>
  </si>
  <si>
    <t>구조물 기초</t>
  </si>
  <si>
    <t>옥외</t>
    <phoneticPr fontId="2" type="noConversion"/>
  </si>
  <si>
    <t>2. 전열설비공사</t>
    <phoneticPr fontId="2" type="noConversion"/>
  </si>
  <si>
    <t>제1종금속제가요전선관</t>
  </si>
  <si>
    <t>고장력 비방수 16C</t>
  </si>
  <si>
    <t>HFIX 2.5sq-2
E/HFIX 2.5sq-1</t>
    <phoneticPr fontId="2" type="noConversion"/>
  </si>
  <si>
    <t>L-M PNL,(기존)  전열 은폐노출선로</t>
    <phoneticPr fontId="2" type="noConversion"/>
  </si>
  <si>
    <t>일층</t>
    <phoneticPr fontId="2" type="noConversion"/>
  </si>
  <si>
    <t>비방수 콘넥터 16C</t>
  </si>
  <si>
    <t>전선</t>
    <phoneticPr fontId="2" type="noConversion"/>
  </si>
  <si>
    <t>HFIX 2.5sq</t>
    <phoneticPr fontId="2" type="noConversion"/>
  </si>
  <si>
    <t>배관</t>
    <phoneticPr fontId="2" type="noConversion"/>
  </si>
  <si>
    <t>DUCT</t>
    <phoneticPr fontId="2" type="noConversion"/>
  </si>
  <si>
    <t>기존 DUCT</t>
    <phoneticPr fontId="2" type="noConversion"/>
  </si>
  <si>
    <t>신설 DUCT</t>
    <phoneticPr fontId="2" type="noConversion"/>
  </si>
  <si>
    <t>(2)*3</t>
    <phoneticPr fontId="2" type="noConversion"/>
  </si>
  <si>
    <t>LAN DUCT</t>
    <phoneticPr fontId="2" type="noConversion"/>
  </si>
  <si>
    <t>40*30mm</t>
    <phoneticPr fontId="2" type="noConversion"/>
  </si>
  <si>
    <t>Outlet 4각</t>
    <phoneticPr fontId="2" type="noConversion"/>
  </si>
  <si>
    <t>박스카바</t>
  </si>
  <si>
    <t>평커버</t>
  </si>
  <si>
    <t>1+1</t>
    <phoneticPr fontId="2" type="noConversion"/>
  </si>
  <si>
    <t>3. 약전설비공사</t>
    <phoneticPr fontId="2" type="noConversion"/>
  </si>
  <si>
    <t>전선관</t>
    <phoneticPr fontId="2" type="noConversion"/>
  </si>
  <si>
    <t>난연성 CD 16C</t>
    <phoneticPr fontId="2" type="noConversion"/>
  </si>
  <si>
    <t>UTP CAT5e 4Pr</t>
    <phoneticPr fontId="2" type="noConversion"/>
  </si>
  <si>
    <t>이층 통신 RACK =&gt; LAN 선로</t>
    <phoneticPr fontId="2" type="noConversion"/>
  </si>
  <si>
    <t>배관</t>
    <phoneticPr fontId="2" type="noConversion"/>
  </si>
  <si>
    <t>1</t>
    <phoneticPr fontId="2" type="noConversion"/>
  </si>
  <si>
    <t>모듈러 OUTLET</t>
  </si>
  <si>
    <t>8Pin 1구</t>
  </si>
  <si>
    <t>2+2</t>
    <phoneticPr fontId="2" type="noConversion"/>
  </si>
  <si>
    <t>인버터 패드설치</t>
    <phoneticPr fontId="2" type="noConversion"/>
  </si>
  <si>
    <t>5. 폐기물처리</t>
    <phoneticPr fontId="2" type="noConversion"/>
  </si>
  <si>
    <t>ELP 30D</t>
    <phoneticPr fontId="2" type="noConversion"/>
  </si>
  <si>
    <t>고장력 비방수 16C</t>
    <phoneticPr fontId="2" type="noConversion"/>
  </si>
  <si>
    <t>케이블</t>
    <phoneticPr fontId="2" type="noConversion"/>
  </si>
  <si>
    <t>광패치코드</t>
  </si>
  <si>
    <t>UTP CAT5e 4Pr</t>
  </si>
  <si>
    <t>통신케이블공</t>
    <phoneticPr fontId="2" type="noConversion"/>
  </si>
  <si>
    <t>F/O SMF 4C</t>
  </si>
  <si>
    <t>광케이블설치사</t>
    <phoneticPr fontId="2" type="noConversion"/>
  </si>
  <si>
    <t>AL DUCT</t>
    <phoneticPr fontId="2" type="noConversion"/>
  </si>
  <si>
    <t>PVC LAN DUCT</t>
  </si>
  <si>
    <t>40*30mm</t>
  </si>
  <si>
    <t>40*30mm</t>
    <phoneticPr fontId="2" type="noConversion"/>
  </si>
  <si>
    <t>PULL BOX</t>
  </si>
  <si>
    <t>150*150*100</t>
    <phoneticPr fontId="2" type="noConversion"/>
  </si>
  <si>
    <t>220V 접지2구</t>
  </si>
  <si>
    <t>통신내선공</t>
    <phoneticPr fontId="2" type="noConversion"/>
  </si>
  <si>
    <t>전기4-45</t>
    <phoneticPr fontId="2" type="noConversion"/>
  </si>
  <si>
    <t>hr</t>
    <phoneticPr fontId="2" type="noConversion"/>
  </si>
  <si>
    <t>hr</t>
    <phoneticPr fontId="2" type="noConversion"/>
  </si>
  <si>
    <t>블레이드</t>
  </si>
  <si>
    <t>개</t>
    <phoneticPr fontId="2" type="noConversion"/>
  </si>
  <si>
    <t>노무비</t>
  </si>
  <si>
    <t>특별인부</t>
    <phoneticPr fontId="2" type="noConversion"/>
  </si>
  <si>
    <t>보통인부</t>
    <phoneticPr fontId="2" type="noConversion"/>
  </si>
  <si>
    <t>공구손료</t>
    <phoneticPr fontId="2" type="noConversion"/>
  </si>
  <si>
    <t>인건비의 3%</t>
    <phoneticPr fontId="2" type="noConversion"/>
  </si>
  <si>
    <t>식</t>
    <phoneticPr fontId="2" type="noConversion"/>
  </si>
  <si>
    <t>아스콘 깨기</t>
    <phoneticPr fontId="2" type="noConversion"/>
  </si>
  <si>
    <t>20cm미만</t>
    <phoneticPr fontId="2" type="noConversion"/>
  </si>
  <si>
    <t>대형브레이커</t>
    <phoneticPr fontId="2" type="noConversion"/>
  </si>
  <si>
    <t>0.4m³</t>
    <phoneticPr fontId="2" type="noConversion"/>
  </si>
  <si>
    <t>유통물가
P1329</t>
    <phoneticPr fontId="2" type="noConversion"/>
  </si>
  <si>
    <t>굴삭기 백호우(유압식)</t>
    <phoneticPr fontId="2" type="noConversion"/>
  </si>
  <si>
    <t>0.4㎥</t>
    <phoneticPr fontId="2" type="noConversion"/>
  </si>
  <si>
    <t>치즐</t>
    <phoneticPr fontId="2" type="noConversion"/>
  </si>
  <si>
    <t>노무비</t>
    <phoneticPr fontId="2" type="noConversion"/>
  </si>
  <si>
    <t>인</t>
    <phoneticPr fontId="2" type="noConversion"/>
  </si>
  <si>
    <t>㎥</t>
    <phoneticPr fontId="2" type="noConversion"/>
  </si>
  <si>
    <t>아스콘</t>
  </si>
  <si>
    <t>개질 아스팔트</t>
    <phoneticPr fontId="2" type="noConversion"/>
  </si>
  <si>
    <t>유통물가
P1325</t>
    <phoneticPr fontId="2" type="noConversion"/>
  </si>
  <si>
    <t>유통물가
P1325</t>
    <phoneticPr fontId="2" type="noConversion"/>
  </si>
  <si>
    <t>포장공</t>
  </si>
  <si>
    <t>ton</t>
  </si>
  <si>
    <t>㎡</t>
    <phoneticPr fontId="2" type="noConversion"/>
  </si>
  <si>
    <t>토목2-1-24</t>
    <phoneticPr fontId="2" type="noConversion"/>
  </si>
  <si>
    <t>보도블록</t>
  </si>
  <si>
    <t>모래</t>
  </si>
  <si>
    <t>플레이트 콤팩터</t>
  </si>
  <si>
    <t>1.5Ton</t>
  </si>
  <si>
    <t>hr</t>
  </si>
  <si>
    <t>굴삭기</t>
    <phoneticPr fontId="2" type="noConversion"/>
  </si>
  <si>
    <t>KG</t>
    <phoneticPr fontId="2" type="noConversion"/>
  </si>
  <si>
    <t>플레이트콤펙터 1.5t</t>
    <phoneticPr fontId="2" type="noConversion"/>
  </si>
  <si>
    <t xml:space="preserve"> </t>
    <phoneticPr fontId="2" type="noConversion"/>
  </si>
  <si>
    <t>장비가격</t>
    <phoneticPr fontId="2" type="noConversion"/>
  </si>
  <si>
    <t>1.5T</t>
    <phoneticPr fontId="2" type="noConversion"/>
  </si>
  <si>
    <t>EA</t>
  </si>
  <si>
    <t>주연료</t>
    <phoneticPr fontId="2" type="noConversion"/>
  </si>
  <si>
    <t>휘발유</t>
    <phoneticPr fontId="2" type="noConversion"/>
  </si>
  <si>
    <t>(원/hr)</t>
    <phoneticPr fontId="2" type="noConversion"/>
  </si>
  <si>
    <t>잡유</t>
    <phoneticPr fontId="2" type="noConversion"/>
  </si>
  <si>
    <t>건설기계운전사</t>
    <phoneticPr fontId="2" type="noConversion"/>
  </si>
  <si>
    <t>시간당손료</t>
    <phoneticPr fontId="2" type="noConversion"/>
  </si>
  <si>
    <t>(10-7)</t>
    <phoneticPr fontId="2" type="noConversion"/>
  </si>
  <si>
    <t>계</t>
    <phoneticPr fontId="2" type="noConversion"/>
  </si>
  <si>
    <t>굴삭기 백호우(유압식) 0.4㎥</t>
    <phoneticPr fontId="2" type="noConversion"/>
  </si>
  <si>
    <r>
      <t>0.4</t>
    </r>
    <r>
      <rPr>
        <sz val="8"/>
        <rFont val="돋움"/>
        <family val="3"/>
        <charset val="129"/>
      </rPr>
      <t>㎥</t>
    </r>
    <phoneticPr fontId="2" type="noConversion"/>
  </si>
  <si>
    <t>경유</t>
    <phoneticPr fontId="2" type="noConversion"/>
  </si>
  <si>
    <t>형틀목공</t>
    <phoneticPr fontId="2" type="noConversion"/>
  </si>
  <si>
    <t>포</t>
    <phoneticPr fontId="2" type="noConversion"/>
  </si>
  <si>
    <t>도로경계석 재사용철거</t>
    <phoneticPr fontId="2" type="noConversion"/>
  </si>
  <si>
    <t>도로경계석(재사용)</t>
    <phoneticPr fontId="2" type="noConversion"/>
  </si>
  <si>
    <t>인건비</t>
    <phoneticPr fontId="2" type="noConversion"/>
  </si>
  <si>
    <t>계</t>
    <phoneticPr fontId="10" type="noConversion"/>
  </si>
  <si>
    <t>계</t>
    <phoneticPr fontId="10" type="noConversion"/>
  </si>
  <si>
    <t>도로경계석재설치</t>
    <phoneticPr fontId="2" type="noConversion"/>
  </si>
  <si>
    <t>도로경계석(재설치)</t>
    <phoneticPr fontId="2" type="noConversion"/>
  </si>
  <si>
    <t>IPTIME
PoE8003</t>
    <phoneticPr fontId="2" type="noConversion"/>
  </si>
  <si>
    <t>아스콘</t>
    <phoneticPr fontId="2" type="noConversion"/>
  </si>
  <si>
    <t>폐자재처리수수료</t>
  </si>
  <si>
    <t>주연료</t>
  </si>
  <si>
    <t>휘발유</t>
  </si>
  <si>
    <t>(원/hr)</t>
  </si>
  <si>
    <t>부록32</t>
    <phoneticPr fontId="2" type="noConversion"/>
  </si>
  <si>
    <t>kg</t>
  </si>
  <si>
    <t>터파기</t>
    <phoneticPr fontId="2" type="noConversion"/>
  </si>
  <si>
    <t>㎥</t>
    <phoneticPr fontId="2" type="noConversion"/>
  </si>
  <si>
    <t>기계터파기</t>
    <phoneticPr fontId="2" type="noConversion"/>
  </si>
  <si>
    <t>인력터파기</t>
    <phoneticPr fontId="2" type="noConversion"/>
  </si>
  <si>
    <t>되메우기</t>
    <phoneticPr fontId="2" type="noConversion"/>
  </si>
  <si>
    <t>되메우기</t>
    <phoneticPr fontId="2" type="noConversion"/>
  </si>
  <si>
    <t>기계되메우기</t>
    <phoneticPr fontId="2" type="noConversion"/>
  </si>
  <si>
    <t>인력되메우기</t>
    <phoneticPr fontId="2" type="noConversion"/>
  </si>
  <si>
    <t>터파기 인력100%</t>
    <phoneticPr fontId="2" type="noConversion"/>
  </si>
  <si>
    <t>통신 2-1-8-1</t>
    <phoneticPr fontId="2" type="noConversion"/>
  </si>
  <si>
    <t>되메우기 인력100%</t>
    <phoneticPr fontId="2" type="noConversion"/>
  </si>
  <si>
    <t>Q = 3600 * q * K * f * E / Cm = M3/hr  (3600*버킷용량*체적환산계수*작업효율*버킷계수*1회 사이클)</t>
    <phoneticPr fontId="2" type="noConversion"/>
  </si>
  <si>
    <t>작업량</t>
    <phoneticPr fontId="2" type="noConversion"/>
  </si>
  <si>
    <t>특수페인트</t>
  </si>
  <si>
    <t>도로표지용, KSM-6080, 융착식, 백색 4종</t>
    <phoneticPr fontId="2" type="noConversion"/>
  </si>
  <si>
    <t>471</t>
  </si>
  <si>
    <t>244</t>
  </si>
  <si>
    <t>도로표지용, 융착식프라이머</t>
    <phoneticPr fontId="2" type="noConversion"/>
  </si>
  <si>
    <t>L</t>
  </si>
  <si>
    <t>도로표지도료용 유리알</t>
  </si>
  <si>
    <t>1호(106-850um)</t>
    <phoneticPr fontId="2" type="noConversion"/>
  </si>
  <si>
    <t>건설폐기물 상차 및 운반비</t>
  </si>
  <si>
    <t>24ton 덤프트럭, 30km</t>
  </si>
  <si>
    <t>TON</t>
  </si>
  <si>
    <t>배출지 중간처리단가</t>
    <phoneticPr fontId="2" type="noConversion"/>
  </si>
  <si>
    <t>프로판 가스</t>
    <phoneticPr fontId="2" type="noConversion"/>
  </si>
  <si>
    <t>일반용</t>
    <phoneticPr fontId="2" type="noConversion"/>
  </si>
  <si>
    <t>폐콘크리트, 중간처리</t>
    <phoneticPr fontId="2" type="noConversion"/>
  </si>
  <si>
    <t>배출지 중간처리단가</t>
  </si>
  <si>
    <t>전기5-25-3</t>
    <phoneticPr fontId="2" type="noConversion"/>
  </si>
  <si>
    <t>콘크리트 인력비빔 타설</t>
  </si>
  <si>
    <t>무근구조물 용접배합 1:3:6</t>
  </si>
  <si>
    <t>M3</t>
  </si>
  <si>
    <t>용접철망</t>
  </si>
  <si>
    <t>와이어메시, #8-100*100</t>
    <phoneticPr fontId="2" type="noConversion"/>
  </si>
  <si>
    <t>합판거푸집 설치 및 해체</t>
  </si>
  <si>
    <t>간단 6회, 수직고 7m까지</t>
  </si>
  <si>
    <t>잔토처리</t>
    <phoneticPr fontId="2" type="noConversion"/>
  </si>
  <si>
    <t>인력, 현장내</t>
    <phoneticPr fontId="2" type="noConversion"/>
  </si>
  <si>
    <t>인력 현장비빔타설</t>
  </si>
  <si>
    <t>공통 6-1-2</t>
    <phoneticPr fontId="2" type="noConversion"/>
  </si>
  <si>
    <t>시멘트</t>
  </si>
  <si>
    <t>보통시멘트 40kg</t>
  </si>
  <si>
    <t>포</t>
  </si>
  <si>
    <t>자갈</t>
  </si>
  <si>
    <t>콘크리트공</t>
  </si>
  <si>
    <t>공통 6-3-1</t>
    <phoneticPr fontId="2" type="noConversion"/>
  </si>
  <si>
    <t>내수합판(적용비 32.7%)</t>
    <phoneticPr fontId="2" type="noConversion"/>
  </si>
  <si>
    <t>각재(적용비 32.7%)</t>
    <phoneticPr fontId="2" type="noConversion"/>
  </si>
  <si>
    <t>외송</t>
  </si>
  <si>
    <t>소모자재(박리재 등)</t>
  </si>
  <si>
    <t>주재료비의 11%</t>
  </si>
  <si>
    <t>와이어메시, #8-100*100</t>
  </si>
  <si>
    <t>내수합판</t>
  </si>
  <si>
    <t>각재</t>
  </si>
  <si>
    <t>외송</t>
    <phoneticPr fontId="2" type="noConversion"/>
  </si>
  <si>
    <t>73</t>
  </si>
  <si>
    <t>3/8" SUS 200mm</t>
    <phoneticPr fontId="2" type="noConversion"/>
  </si>
  <si>
    <t>시멘트</t>
    <phoneticPr fontId="2" type="noConversion"/>
  </si>
  <si>
    <t>보통시멘트 40kg</t>
    <phoneticPr fontId="2" type="noConversion"/>
  </si>
  <si>
    <t>14"x5.0mm</t>
  </si>
  <si>
    <t>도로표지용, KSM-6080, 융착식, 녹색 4종</t>
    <phoneticPr fontId="2" type="noConversion"/>
  </si>
  <si>
    <t>토목 1-8-7</t>
    <phoneticPr fontId="2" type="noConversion"/>
  </si>
  <si>
    <t>보도블럭 설치(재사용)</t>
    <phoneticPr fontId="2" type="noConversion"/>
  </si>
  <si>
    <t>인력소규모 재설치</t>
    <phoneticPr fontId="2" type="noConversion"/>
  </si>
  <si>
    <t>토목2-1-26</t>
    <phoneticPr fontId="2" type="noConversion"/>
  </si>
  <si>
    <t>0.4㎥</t>
    <phoneticPr fontId="2" type="noConversion"/>
  </si>
  <si>
    <t>텍스 600*300mm</t>
  </si>
  <si>
    <t>건축 5-2-1
건축 3-2-1</t>
    <phoneticPr fontId="2" type="noConversion"/>
  </si>
  <si>
    <t>전기4-34</t>
    <phoneticPr fontId="2" type="noConversion"/>
  </si>
  <si>
    <t>배관, 선의 5%</t>
    <phoneticPr fontId="2" type="noConversion"/>
  </si>
  <si>
    <t>개소</t>
    <phoneticPr fontId="2" type="noConversion"/>
  </si>
  <si>
    <t>전기4-37</t>
    <phoneticPr fontId="2" type="noConversion"/>
  </si>
  <si>
    <t>CABLE DUCT/COVER</t>
  </si>
  <si>
    <t>TRAY 지지금구</t>
  </si>
  <si>
    <t>전기 5-29</t>
    <phoneticPr fontId="2" type="noConversion"/>
  </si>
  <si>
    <t>40*25*2.0t</t>
  </si>
  <si>
    <t>Hold Down Clamp</t>
  </si>
  <si>
    <t>통신2-3-1</t>
    <phoneticPr fontId="2" type="noConversion"/>
  </si>
  <si>
    <t>수공1호</t>
    <phoneticPr fontId="2" type="noConversion"/>
  </si>
  <si>
    <t>콘크리트 450x950x700</t>
    <phoneticPr fontId="2" type="noConversion"/>
  </si>
  <si>
    <t>전기용맨홀뚜껑</t>
    <phoneticPr fontId="2" type="noConversion"/>
  </si>
  <si>
    <t>1120x620x132</t>
  </si>
  <si>
    <t>트럭탑재형 크레인</t>
    <phoneticPr fontId="2" type="noConversion"/>
  </si>
  <si>
    <t>10ton</t>
    <phoneticPr fontId="2" type="noConversion"/>
  </si>
  <si>
    <t>유통물가
P1327</t>
    <phoneticPr fontId="2" type="noConversion"/>
  </si>
  <si>
    <t>되메우기</t>
  </si>
  <si>
    <t>잔토처리</t>
  </si>
  <si>
    <t>인력구내</t>
  </si>
  <si>
    <t>배관용구멍따기</t>
  </si>
  <si>
    <t>각종</t>
  </si>
  <si>
    <t>식</t>
    <phoneticPr fontId="2" type="noConversion"/>
  </si>
  <si>
    <t>인버터 패드설치</t>
  </si>
  <si>
    <t>기계 80%, 인력 20%</t>
    <phoneticPr fontId="2" type="noConversion"/>
  </si>
  <si>
    <t>통신 4-3-3</t>
    <phoneticPr fontId="2" type="noConversion"/>
  </si>
  <si>
    <t>광송신 모듈</t>
  </si>
  <si>
    <t>전력맨홀</t>
  </si>
  <si>
    <t>폐콘크리트, 중간처리</t>
  </si>
  <si>
    <t>계</t>
    <phoneticPr fontId="2" type="noConversion"/>
  </si>
  <si>
    <t>현장가공</t>
    <phoneticPr fontId="2" type="noConversion"/>
  </si>
  <si>
    <t>철근공</t>
    <phoneticPr fontId="2" type="noConversion"/>
  </si>
  <si>
    <t>철근공</t>
    <phoneticPr fontId="2" type="noConversion"/>
  </si>
  <si>
    <t>공통 6-2-2</t>
    <phoneticPr fontId="2" type="noConversion"/>
  </si>
  <si>
    <t>철근현장가공</t>
    <phoneticPr fontId="2" type="noConversion"/>
  </si>
  <si>
    <t>철근현장조립</t>
    <phoneticPr fontId="2" type="noConversion"/>
  </si>
  <si>
    <t>현장조립</t>
    <phoneticPr fontId="2" type="noConversion"/>
  </si>
  <si>
    <t>공통 6-2-3</t>
    <phoneticPr fontId="2" type="noConversion"/>
  </si>
  <si>
    <t>결속선</t>
    <phoneticPr fontId="2" type="noConversion"/>
  </si>
  <si>
    <t>0.9mm</t>
    <phoneticPr fontId="2" type="noConversion"/>
  </si>
  <si>
    <t>KG</t>
    <phoneticPr fontId="2" type="noConversion"/>
  </si>
  <si>
    <t>굴착기</t>
    <phoneticPr fontId="2" type="noConversion"/>
  </si>
  <si>
    <t>기계되메우기 및 다짐</t>
    <phoneticPr fontId="2" type="noConversion"/>
  </si>
  <si>
    <t>소형장비</t>
    <phoneticPr fontId="2" type="noConversion"/>
  </si>
  <si>
    <t>보통토사</t>
    <phoneticPr fontId="2" type="noConversion"/>
  </si>
  <si>
    <t>핸드가이식진동롤러</t>
    <phoneticPr fontId="2" type="noConversion"/>
  </si>
  <si>
    <t>0.7</t>
    <phoneticPr fontId="2" type="noConversion"/>
  </si>
  <si>
    <t>TON</t>
    <phoneticPr fontId="2" type="noConversion"/>
  </si>
  <si>
    <t>0.2</t>
    <phoneticPr fontId="2" type="noConversion"/>
  </si>
  <si>
    <t>1.0</t>
    <phoneticPr fontId="2" type="noConversion"/>
  </si>
  <si>
    <t>유통물가
P1326</t>
    <phoneticPr fontId="2" type="noConversion"/>
  </si>
  <si>
    <t>살수차</t>
    <phoneticPr fontId="2" type="noConversion"/>
  </si>
  <si>
    <t>5500</t>
    <phoneticPr fontId="2" type="noConversion"/>
  </si>
  <si>
    <t>L</t>
    <phoneticPr fontId="2" type="noConversion"/>
  </si>
  <si>
    <t>특별인부</t>
    <phoneticPr fontId="2" type="noConversion"/>
  </si>
  <si>
    <t>보통인부</t>
    <phoneticPr fontId="2" type="noConversion"/>
  </si>
  <si>
    <t>M3</t>
    <phoneticPr fontId="2" type="noConversion"/>
  </si>
  <si>
    <t>공통 3-2-4</t>
    <phoneticPr fontId="2" type="noConversion"/>
  </si>
  <si>
    <t>공통 3-4-6</t>
    <phoneticPr fontId="2" type="noConversion"/>
  </si>
  <si>
    <t>유통물가
P1331</t>
    <phoneticPr fontId="2" type="noConversion"/>
  </si>
  <si>
    <t>콘크리트타설</t>
    <phoneticPr fontId="2" type="noConversion"/>
  </si>
  <si>
    <t>S:8~12cm</t>
    <phoneticPr fontId="2" type="noConversion"/>
  </si>
  <si>
    <t>펌프차</t>
    <phoneticPr fontId="2" type="noConversion"/>
  </si>
  <si>
    <t>(80 ㎥/hr) : 32m</t>
    <phoneticPr fontId="2" type="noConversion"/>
  </si>
  <si>
    <t>유통물가
P1328</t>
    <phoneticPr fontId="2" type="noConversion"/>
  </si>
  <si>
    <t>콘크리트공</t>
    <phoneticPr fontId="2" type="noConversion"/>
  </si>
  <si>
    <t>레미콘</t>
    <phoneticPr fontId="2" type="noConversion"/>
  </si>
  <si>
    <t>25-18-120</t>
    <phoneticPr fontId="2" type="noConversion"/>
  </si>
  <si>
    <t>물가자료
P72</t>
    <phoneticPr fontId="2" type="noConversion"/>
  </si>
  <si>
    <t>구조물 기초</t>
    <phoneticPr fontId="2" type="noConversion"/>
  </si>
  <si>
    <t>개소</t>
    <phoneticPr fontId="2" type="noConversion"/>
  </si>
  <si>
    <t>터파기</t>
    <phoneticPr fontId="2" type="noConversion"/>
  </si>
  <si>
    <t>되메우기</t>
    <phoneticPr fontId="2" type="noConversion"/>
  </si>
  <si>
    <t>철근가공조립</t>
    <phoneticPr fontId="2" type="noConversion"/>
  </si>
  <si>
    <t>현장가공</t>
    <phoneticPr fontId="2" type="noConversion"/>
  </si>
  <si>
    <t>이형철근</t>
    <phoneticPr fontId="2" type="noConversion"/>
  </si>
  <si>
    <t>D10</t>
    <phoneticPr fontId="2" type="noConversion"/>
  </si>
  <si>
    <t>이형철근</t>
    <phoneticPr fontId="2" type="noConversion"/>
  </si>
  <si>
    <t>D10</t>
    <phoneticPr fontId="2" type="noConversion"/>
  </si>
  <si>
    <t>L형 기초앙카</t>
    <phoneticPr fontId="2" type="noConversion"/>
  </si>
  <si>
    <t>M20*1000L</t>
    <phoneticPr fontId="2" type="noConversion"/>
  </si>
  <si>
    <t>EA</t>
    <phoneticPr fontId="2" type="noConversion"/>
  </si>
  <si>
    <t>L형 기초앙카</t>
    <phoneticPr fontId="2" type="noConversion"/>
  </si>
  <si>
    <t>M20*1000L</t>
    <phoneticPr fontId="2" type="noConversion"/>
  </si>
  <si>
    <t>내선전공</t>
    <phoneticPr fontId="2" type="noConversion"/>
  </si>
  <si>
    <t>아스팔트 포장</t>
  </si>
  <si>
    <t>소규모 포설(표층)</t>
  </si>
  <si>
    <t>소규모 포설(기층)</t>
  </si>
  <si>
    <t>토목 2-1-2</t>
    <phoneticPr fontId="2" type="noConversion"/>
  </si>
  <si>
    <t>공통 8-2-13</t>
    <phoneticPr fontId="2" type="noConversion"/>
  </si>
  <si>
    <t>소규모 포설(표층)</t>
    <phoneticPr fontId="2" type="noConversion"/>
  </si>
  <si>
    <t>㎡</t>
    <phoneticPr fontId="2" type="noConversion"/>
  </si>
  <si>
    <t>토목 1-5-5</t>
    <phoneticPr fontId="2" type="noConversion"/>
  </si>
  <si>
    <t>표층, #78</t>
  </si>
  <si>
    <t>플레이트 콤팩터</t>
    <phoneticPr fontId="2" type="noConversion"/>
  </si>
  <si>
    <t>1.5t</t>
    <phoneticPr fontId="2" type="noConversion"/>
  </si>
  <si>
    <t>식</t>
    <phoneticPr fontId="2" type="noConversion"/>
  </si>
  <si>
    <t>유통물가
P1326</t>
    <phoneticPr fontId="2" type="noConversion"/>
  </si>
  <si>
    <t>진동롤러(핸드가이드식)</t>
    <phoneticPr fontId="2" type="noConversion"/>
  </si>
  <si>
    <t>0.7t</t>
    <phoneticPr fontId="2" type="noConversion"/>
  </si>
  <si>
    <t>로더(타이어)</t>
    <phoneticPr fontId="2" type="noConversion"/>
  </si>
  <si>
    <t>0.57㎥</t>
    <phoneticPr fontId="2" type="noConversion"/>
  </si>
  <si>
    <t>유통물가
P1325</t>
    <phoneticPr fontId="2" type="noConversion"/>
  </si>
  <si>
    <t>살수차</t>
    <phoneticPr fontId="2" type="noConversion"/>
  </si>
  <si>
    <t>5,500L, 0.5대</t>
    <phoneticPr fontId="2" type="noConversion"/>
  </si>
  <si>
    <t>유통물가
P1331</t>
    <phoneticPr fontId="2" type="noConversion"/>
  </si>
  <si>
    <t>노무비(포설, 다짐)</t>
    <phoneticPr fontId="2" type="noConversion"/>
  </si>
  <si>
    <t>소규모 포설(기층)</t>
    <phoneticPr fontId="2" type="noConversion"/>
  </si>
  <si>
    <t>토목 1-5-2</t>
    <phoneticPr fontId="2" type="noConversion"/>
  </si>
  <si>
    <t>아스팔트 콘크리트</t>
  </si>
  <si>
    <t>기층용, #467</t>
  </si>
  <si>
    <t>광컨버터</t>
  </si>
  <si>
    <t>1SFP, 1000BATSE-T</t>
  </si>
  <si>
    <t>LC SM 3M, SFP 모듈</t>
    <phoneticPr fontId="2" type="noConversion"/>
  </si>
  <si>
    <t>LC SM 3M, SFP 모듈</t>
    <phoneticPr fontId="2" type="noConversion"/>
  </si>
  <si>
    <t>주각부 기초</t>
  </si>
  <si>
    <t>주각부 기초</t>
    <phoneticPr fontId="2" type="noConversion"/>
  </si>
  <si>
    <t>◈ 관급자재 - 태양광발전장치 구입 및 설치(관급자 관급)</t>
    <phoneticPr fontId="2" type="noConversion"/>
  </si>
  <si>
    <t>태양광발전장치</t>
  </si>
  <si>
    <t>소계</t>
    <phoneticPr fontId="2" type="noConversion"/>
  </si>
  <si>
    <t>조달수수료</t>
    <phoneticPr fontId="2" type="noConversion"/>
  </si>
  <si>
    <t>소계의 0.54%</t>
    <phoneticPr fontId="2" type="noConversion"/>
  </si>
  <si>
    <t>계</t>
    <phoneticPr fontId="2" type="noConversion"/>
  </si>
  <si>
    <t>단수정리</t>
    <phoneticPr fontId="2" type="noConversion"/>
  </si>
  <si>
    <t>천단위 절상</t>
    <phoneticPr fontId="2" type="noConversion"/>
  </si>
  <si>
    <t>태양광발전 기본요금</t>
    <phoneticPr fontId="2" type="noConversion"/>
  </si>
  <si>
    <t>저압계통연계(20kW초과)</t>
    <phoneticPr fontId="2" type="noConversion"/>
  </si>
  <si>
    <t>태양광발전 추가요금</t>
    <phoneticPr fontId="2" type="noConversion"/>
  </si>
  <si>
    <t>1kW당</t>
    <phoneticPr fontId="2" type="noConversion"/>
  </si>
  <si>
    <t>Kw</t>
    <phoneticPr fontId="2" type="noConversion"/>
  </si>
  <si>
    <t>부가가치세</t>
    <phoneticPr fontId="2" type="noConversion"/>
  </si>
  <si>
    <t>모니터링시스템</t>
    <phoneticPr fontId="2" type="noConversion"/>
  </si>
  <si>
    <t>모래, 원주</t>
    <phoneticPr fontId="2" type="noConversion"/>
  </si>
  <si>
    <t>폐아스팔트콘크리트</t>
    <phoneticPr fontId="2" type="noConversion"/>
  </si>
  <si>
    <t>자갈, 원주, #57</t>
    <phoneticPr fontId="2" type="noConversion"/>
  </si>
  <si>
    <t>모래, 원주</t>
    <phoneticPr fontId="2" type="noConversion"/>
  </si>
  <si>
    <t>모래, 원주</t>
    <phoneticPr fontId="2" type="noConversion"/>
  </si>
  <si>
    <t>자갈, 원주, #57</t>
    <phoneticPr fontId="2" type="noConversion"/>
  </si>
  <si>
    <t>커터</t>
    <phoneticPr fontId="2" type="noConversion"/>
  </si>
  <si>
    <t>320~400MM</t>
    <phoneticPr fontId="2" type="noConversion"/>
  </si>
  <si>
    <t>hr</t>
    <phoneticPr fontId="2" type="noConversion"/>
  </si>
  <si>
    <t>유통물가
P1328</t>
    <phoneticPr fontId="2" type="noConversion"/>
  </si>
  <si>
    <t>동력분무기</t>
    <phoneticPr fontId="2" type="noConversion"/>
  </si>
  <si>
    <t>4.85kW, 0.5대</t>
    <phoneticPr fontId="2" type="noConversion"/>
  </si>
  <si>
    <t>HR</t>
    <phoneticPr fontId="2" type="noConversion"/>
  </si>
  <si>
    <t>특별인부</t>
    <phoneticPr fontId="2" type="noConversion"/>
  </si>
  <si>
    <t>보통인부</t>
    <phoneticPr fontId="2" type="noConversion"/>
  </si>
  <si>
    <t>인력20%, 기계80%</t>
    <phoneticPr fontId="2" type="noConversion"/>
  </si>
  <si>
    <t>25G LC  SFP</t>
    <phoneticPr fontId="2" type="noConversion"/>
  </si>
  <si>
    <t>25G LC  SFP</t>
    <phoneticPr fontId="2" type="noConversion"/>
  </si>
  <si>
    <t>광케이블 성단</t>
  </si>
  <si>
    <t>PIG TAIL LC, TYPE(MM/SM) 1.5m</t>
  </si>
  <si>
    <t>CORE</t>
  </si>
  <si>
    <t>4</t>
    <phoneticPr fontId="2" type="noConversion"/>
  </si>
  <si>
    <t xml:space="preserve">통신 4-1-3 </t>
    <phoneticPr fontId="2" type="noConversion"/>
  </si>
  <si>
    <t>PIG TAIL</t>
    <phoneticPr fontId="2" type="noConversion"/>
  </si>
  <si>
    <t>LC, TYPE(MM/SM) 1.5m</t>
    <phoneticPr fontId="2" type="noConversion"/>
  </si>
  <si>
    <t>옥내현황판</t>
    <phoneticPr fontId="2" type="noConversion"/>
  </si>
  <si>
    <t>◈ 관급자재 - 관급자 관급</t>
    <phoneticPr fontId="2" type="noConversion"/>
  </si>
  <si>
    <t>식</t>
    <phoneticPr fontId="2" type="noConversion"/>
  </si>
  <si>
    <t>계</t>
    <phoneticPr fontId="2" type="noConversion"/>
  </si>
  <si>
    <t>1120x620x132</t>
    <phoneticPr fontId="2" type="noConversion"/>
  </si>
  <si>
    <t>120*150*750mm</t>
  </si>
  <si>
    <t>120*150*750mm</t>
    <phoneticPr fontId="2" type="noConversion"/>
  </si>
  <si>
    <t>견 적 서</t>
    <phoneticPr fontId="2" type="noConversion"/>
  </si>
  <si>
    <t>F/O CABLE SM 4C</t>
    <phoneticPr fontId="2" type="noConversion"/>
  </si>
  <si>
    <t>H6005-IGMP</t>
    <phoneticPr fontId="2" type="noConversion"/>
  </si>
  <si>
    <t>FCV 1C 35sq-4
E/FGV 16sq-1</t>
    <phoneticPr fontId="2" type="noConversion"/>
  </si>
  <si>
    <t>신설 L-M PNL, =&gt; 태양광인버터</t>
    <phoneticPr fontId="2" type="noConversion"/>
  </si>
  <si>
    <t>FCV 3C 4sq-1LINE</t>
    <phoneticPr fontId="2" type="noConversion"/>
  </si>
  <si>
    <t>신설 L-M PNL, =&gt; 태양광접속반</t>
    <phoneticPr fontId="2" type="noConversion"/>
  </si>
  <si>
    <t>태양광접속반 =&gt; 통신함</t>
    <phoneticPr fontId="2" type="noConversion"/>
  </si>
  <si>
    <t>통신 RACK =&gt; 태양광인버터</t>
    <phoneticPr fontId="2" type="noConversion"/>
  </si>
  <si>
    <t>3+24+23+10+5+10+47+6+2+(1)</t>
    <phoneticPr fontId="2" type="noConversion"/>
  </si>
  <si>
    <t>(1)+2+(1)</t>
    <phoneticPr fontId="2" type="noConversion"/>
  </si>
  <si>
    <t>3+12+54+2+(1)</t>
    <phoneticPr fontId="2" type="noConversion"/>
  </si>
  <si>
    <t>수배전반</t>
    <phoneticPr fontId="2" type="noConversion"/>
  </si>
  <si>
    <t>131</t>
    <phoneticPr fontId="2" type="noConversion"/>
  </si>
  <si>
    <t>FCV 1C 35sq</t>
    <phoneticPr fontId="2" type="noConversion"/>
  </si>
  <si>
    <t>(131)*4</t>
    <phoneticPr fontId="2" type="noConversion"/>
  </si>
  <si>
    <t>(2)*4</t>
    <phoneticPr fontId="2" type="noConversion"/>
  </si>
  <si>
    <t>131+4</t>
    <phoneticPr fontId="2" type="noConversion"/>
  </si>
  <si>
    <t>설비</t>
    <phoneticPr fontId="2" type="noConversion"/>
  </si>
  <si>
    <t>일층</t>
  </si>
  <si>
    <t>9+35+7+(4)</t>
    <phoneticPr fontId="2" type="noConversion"/>
  </si>
  <si>
    <t>(1+2)*2</t>
    <phoneticPr fontId="2" type="noConversion"/>
  </si>
  <si>
    <t>72+2+55</t>
    <phoneticPr fontId="2" type="noConversion"/>
  </si>
  <si>
    <t>4+4</t>
    <phoneticPr fontId="2" type="noConversion"/>
  </si>
  <si>
    <t>동관단자 1홀 35sq-4열</t>
    <phoneticPr fontId="2" type="noConversion"/>
  </si>
  <si>
    <t>동관단자 1홀 50sq-4열</t>
    <phoneticPr fontId="2" type="noConversion"/>
  </si>
  <si>
    <t>2026년 상반기</t>
    <phoneticPr fontId="2" type="noConversion"/>
  </si>
  <si>
    <t>PVC LAN DUCT 40*30</t>
    <phoneticPr fontId="2" type="noConversion"/>
  </si>
  <si>
    <t>W600*100 COVER</t>
  </si>
  <si>
    <t>ST 2.3t BODY W200x100</t>
    <phoneticPr fontId="2" type="noConversion"/>
  </si>
  <si>
    <t>2회로 16A</t>
  </si>
  <si>
    <t>콘크리트 매입형, 전열2구</t>
  </si>
  <si>
    <t>소방 9-2-3</t>
    <phoneticPr fontId="2" type="noConversion"/>
  </si>
  <si>
    <t>입체형 LED 소형</t>
    <phoneticPr fontId="2" type="noConversion"/>
  </si>
  <si>
    <t>입체형 LED 중형</t>
    <phoneticPr fontId="2" type="noConversion"/>
  </si>
  <si>
    <t>입체형 음성점멸 LED 소형</t>
    <phoneticPr fontId="2" type="noConversion"/>
  </si>
  <si>
    <t>입체형 음성점멸 LED 중형</t>
    <phoneticPr fontId="2" type="noConversion"/>
  </si>
  <si>
    <t>전원반 220V/DC 24V 5A</t>
  </si>
  <si>
    <t>완강기</t>
    <phoneticPr fontId="2" type="noConversion"/>
  </si>
  <si>
    <t>벽부형, 3F기준</t>
  </si>
  <si>
    <t>소방9-1-1</t>
    <phoneticPr fontId="2" type="noConversion"/>
  </si>
  <si>
    <t>벽관통 구멍뚫기</t>
    <phoneticPr fontId="2" type="noConversion"/>
  </si>
  <si>
    <t>25mm(바닥:150mm)</t>
    <phoneticPr fontId="2" type="noConversion"/>
  </si>
  <si>
    <t>전기5-29-2</t>
    <phoneticPr fontId="2" type="noConversion"/>
  </si>
  <si>
    <t>50mm(바닥:150mm)</t>
    <phoneticPr fontId="2" type="noConversion"/>
  </si>
  <si>
    <t>75mm(바닥:150mm)</t>
    <phoneticPr fontId="2" type="noConversion"/>
  </si>
  <si>
    <t>100mm(바닥:150mm)</t>
    <phoneticPr fontId="2" type="noConversion"/>
  </si>
  <si>
    <t>150mm(바닥:150mm)</t>
    <phoneticPr fontId="2" type="noConversion"/>
  </si>
  <si>
    <t>200mm(바닥:150mm)</t>
    <phoneticPr fontId="2" type="noConversion"/>
  </si>
  <si>
    <t>250mm(바닥:150mm)</t>
    <phoneticPr fontId="2" type="noConversion"/>
  </si>
  <si>
    <t>300mm(바닥:150mm)</t>
    <phoneticPr fontId="2" type="noConversion"/>
  </si>
  <si>
    <t>350mm(바닥:150mm)</t>
    <phoneticPr fontId="2" type="noConversion"/>
  </si>
  <si>
    <t>400mm(바닥:150mm)</t>
    <phoneticPr fontId="2" type="noConversion"/>
  </si>
  <si>
    <t>25mm(벽체:150mm)</t>
  </si>
  <si>
    <t>50mm(벽체:150mm)</t>
  </si>
  <si>
    <t>75mm(벽체:150mm)</t>
  </si>
  <si>
    <t>100mm(벽체:150mm)</t>
  </si>
  <si>
    <t>150mm(벽체:150mm)</t>
  </si>
  <si>
    <t>200mm(벽체:150mm)</t>
  </si>
  <si>
    <t>250mm(벽체:150mm)</t>
  </si>
  <si>
    <t>300mm(벽체:150mm)</t>
  </si>
  <si>
    <t>350mm(벽체:150mm)</t>
  </si>
  <si>
    <t>400mm(벽체:150mm)</t>
  </si>
  <si>
    <t>25mm(벽체:300mm)</t>
  </si>
  <si>
    <t>50mm(벽체:300mm)</t>
  </si>
  <si>
    <t>75mm(벽체:300mm)</t>
  </si>
  <si>
    <t>100mm(벽체:300mm)</t>
  </si>
  <si>
    <t>150mm(벽체:300mm)</t>
  </si>
  <si>
    <t>200mm(벽체:300mm)</t>
  </si>
  <si>
    <t>250mm(벽체:300mm)</t>
  </si>
  <si>
    <t>300mm(벽체:300mm)</t>
  </si>
  <si>
    <t>350mm(벽체:300mm)</t>
  </si>
  <si>
    <t>400mm(벽체:300mm)</t>
  </si>
  <si>
    <t>전기4-33</t>
    <phoneticPr fontId="2" type="noConversion"/>
  </si>
  <si>
    <t>무선AP(실내형)</t>
    <phoneticPr fontId="2" type="noConversion"/>
  </si>
  <si>
    <t>광모듈</t>
  </si>
  <si>
    <t>10G SFP 모듈</t>
  </si>
  <si>
    <t>통신8-1-1</t>
    <phoneticPr fontId="2" type="noConversion"/>
  </si>
  <si>
    <t>벽관통 구멍뚫기</t>
  </si>
  <si>
    <t>50mm(바닥:150mm)</t>
  </si>
  <si>
    <t>1+2</t>
    <phoneticPr fontId="2" type="noConversion"/>
  </si>
  <si>
    <t>포장두께 20cm 이하</t>
    <phoneticPr fontId="2" type="noConversion"/>
  </si>
  <si>
    <t>터파기 인력 10%, 기계 90% - 보통토사</t>
    <phoneticPr fontId="2" type="noConversion"/>
  </si>
  <si>
    <r>
      <t>M</t>
    </r>
    <r>
      <rPr>
        <vertAlign val="superscript"/>
        <sz val="8"/>
        <rFont val="돋움"/>
        <family val="3"/>
        <charset val="129"/>
      </rPr>
      <t>3</t>
    </r>
    <phoneticPr fontId="2" type="noConversion"/>
  </si>
  <si>
    <t>되메우기 인력 10%, 기계 90% - 보통토사</t>
    <phoneticPr fontId="2" type="noConversion"/>
  </si>
  <si>
    <t>경고테이프</t>
  </si>
  <si>
    <t>경고용 200x250</t>
  </si>
  <si>
    <t>천장마감재 철거후재설치</t>
    <phoneticPr fontId="2" type="noConversion"/>
  </si>
  <si>
    <t>장</t>
    <phoneticPr fontId="2" type="noConversion"/>
  </si>
  <si>
    <t>(24+23+10+5+10)*2</t>
    <phoneticPr fontId="2" type="noConversion"/>
  </si>
  <si>
    <t>(24+23+10+5+10)*1*0.15</t>
    <phoneticPr fontId="2" type="noConversion"/>
  </si>
  <si>
    <t>(24+23+10+5+10)*1</t>
    <phoneticPr fontId="2" type="noConversion"/>
  </si>
  <si>
    <t>((0.6+0.8)/2)*1*(3+24+23+10+5+10+47+6+2)</t>
    <phoneticPr fontId="2" type="noConversion"/>
  </si>
  <si>
    <t>3+24+23+10+5+10+47+6+2</t>
    <phoneticPr fontId="2" type="noConversion"/>
  </si>
  <si>
    <t>(5+3+12+54+2)*1</t>
    <phoneticPr fontId="2" type="noConversion"/>
  </si>
  <si>
    <t>인력소규모 설치</t>
    <phoneticPr fontId="2" type="noConversion"/>
  </si>
  <si>
    <t>보도블럭 재설치</t>
    <phoneticPr fontId="2" type="noConversion"/>
  </si>
  <si>
    <t>1+3</t>
    <phoneticPr fontId="2" type="noConversion"/>
  </si>
  <si>
    <t>통신단자함</t>
    <phoneticPr fontId="2" type="noConversion"/>
  </si>
  <si>
    <t>400*550*150mm</t>
    <phoneticPr fontId="2" type="noConversion"/>
  </si>
  <si>
    <t>면</t>
    <phoneticPr fontId="2" type="noConversion"/>
  </si>
  <si>
    <t>보도블럭 설치</t>
    <phoneticPr fontId="2" type="noConversion"/>
  </si>
  <si>
    <t>(10.4*3.4)*1+(29.8*7)*1</t>
    <phoneticPr fontId="2" type="noConversion"/>
  </si>
  <si>
    <t>3+6</t>
    <phoneticPr fontId="2" type="noConversion"/>
  </si>
  <si>
    <t>(9)*3</t>
    <phoneticPr fontId="2" type="noConversion"/>
  </si>
  <si>
    <t>차단기 설치</t>
    <phoneticPr fontId="2" type="noConversion"/>
  </si>
  <si>
    <t>기존 L-M PNL,</t>
    <phoneticPr fontId="2" type="noConversion"/>
  </si>
  <si>
    <t>19+7</t>
    <phoneticPr fontId="2" type="noConversion"/>
  </si>
  <si>
    <t>10+34+8+(4)</t>
    <phoneticPr fontId="2" type="noConversion"/>
  </si>
  <si>
    <t>UTP CAT5e 4Pr X 1LINE</t>
    <phoneticPr fontId="2" type="noConversion"/>
  </si>
  <si>
    <t>82</t>
    <phoneticPr fontId="2" type="noConversion"/>
  </si>
  <si>
    <t>(1)</t>
    <phoneticPr fontId="2" type="noConversion"/>
  </si>
  <si>
    <t>((0.6*0.3)+19)/1.5</t>
    <phoneticPr fontId="2" type="noConversion"/>
  </si>
  <si>
    <t>((0.6*0.3)+44)/1.5</t>
    <phoneticPr fontId="2" type="noConversion"/>
  </si>
  <si>
    <t>4. 전기설비 철거공사</t>
    <phoneticPr fontId="2" type="noConversion"/>
  </si>
  <si>
    <t>(10)*2.35</t>
    <phoneticPr fontId="2" type="noConversion"/>
  </si>
  <si>
    <t>도로경계석 (철거)</t>
    <phoneticPr fontId="2" type="noConversion"/>
  </si>
  <si>
    <t>(3)+(30)+(3)</t>
    <phoneticPr fontId="2" type="noConversion"/>
  </si>
  <si>
    <t>수목 철거</t>
    <phoneticPr fontId="2" type="noConversion"/>
  </si>
  <si>
    <t>1+1+1</t>
    <phoneticPr fontId="2" type="noConversion"/>
  </si>
  <si>
    <t>면고르기 (정리)</t>
    <phoneticPr fontId="2" type="noConversion"/>
  </si>
  <si>
    <t>화단 정리</t>
    <phoneticPr fontId="2" type="noConversion"/>
  </si>
  <si>
    <t>3.2*35</t>
    <phoneticPr fontId="2" type="noConversion"/>
  </si>
  <si>
    <t>수목 (철거)</t>
    <phoneticPr fontId="2" type="noConversion"/>
  </si>
  <si>
    <t>(2.2*3.4)*1+(29.8*3.6)*1+(3.4*3.3)*1</t>
    <phoneticPr fontId="2" type="noConversion"/>
  </si>
  <si>
    <t>공  사  설  계  내  역  서</t>
    <phoneticPr fontId="2" type="noConversion"/>
  </si>
  <si>
    <t>공    사    명</t>
    <phoneticPr fontId="2" type="noConversion"/>
  </si>
  <si>
    <t>작 성 연 월 일</t>
    <phoneticPr fontId="2" type="noConversion"/>
  </si>
  <si>
    <t>공  사  금  액</t>
    <phoneticPr fontId="2" type="noConversion"/>
  </si>
  <si>
    <t>작    성    자</t>
    <phoneticPr fontId="2" type="noConversion"/>
  </si>
  <si>
    <t>(주)사조기술단 박민영</t>
    <phoneticPr fontId="2" type="noConversion"/>
  </si>
  <si>
    <t>요 율</t>
    <phoneticPr fontId="10" type="noConversion"/>
  </si>
  <si>
    <t>재  료  비</t>
    <phoneticPr fontId="2" type="noConversion"/>
  </si>
  <si>
    <t>노  무  비</t>
    <phoneticPr fontId="2" type="noConversion"/>
  </si>
  <si>
    <t>경   비</t>
    <phoneticPr fontId="2" type="noConversion"/>
  </si>
  <si>
    <t>비  고</t>
    <phoneticPr fontId="10" type="noConversion"/>
  </si>
  <si>
    <t>전  기  공  사</t>
    <phoneticPr fontId="2" type="noConversion"/>
  </si>
  <si>
    <t xml:space="preserve"> </t>
  </si>
  <si>
    <t>소          계</t>
    <phoneticPr fontId="2" type="noConversion"/>
  </si>
  <si>
    <t>간 접 노 무 비</t>
    <phoneticPr fontId="2" type="noConversion"/>
  </si>
  <si>
    <t>직접노무비의</t>
    <phoneticPr fontId="2" type="noConversion"/>
  </si>
  <si>
    <t>산 재 보 험 료</t>
    <phoneticPr fontId="2" type="noConversion"/>
  </si>
  <si>
    <t>(직노+간노)의</t>
    <phoneticPr fontId="2" type="noConversion"/>
  </si>
  <si>
    <t>안 전 관 리 비</t>
    <phoneticPr fontId="2" type="noConversion"/>
  </si>
  <si>
    <t>①(직재+직노+도급자관급)*율</t>
    <phoneticPr fontId="2" type="noConversion"/>
  </si>
  <si>
    <t>②(직재+직노)*120%*율)</t>
    <phoneticPr fontId="2" type="noConversion"/>
  </si>
  <si>
    <t>고 용 보 험 료</t>
    <phoneticPr fontId="2" type="noConversion"/>
  </si>
  <si>
    <t xml:space="preserve"> (직노+간노)의</t>
    <phoneticPr fontId="2" type="noConversion"/>
  </si>
  <si>
    <t>건 강 보 험 료</t>
    <phoneticPr fontId="2" type="noConversion"/>
  </si>
  <si>
    <t>노인장기요양보험료</t>
    <phoneticPr fontId="2" type="noConversion"/>
  </si>
  <si>
    <t>건강보험료의</t>
    <phoneticPr fontId="2" type="noConversion"/>
  </si>
  <si>
    <t>연 금 보 험 료</t>
    <phoneticPr fontId="2" type="noConversion"/>
  </si>
  <si>
    <t>퇴직공제부금비</t>
    <phoneticPr fontId="2" type="noConversion"/>
  </si>
  <si>
    <t>기  타  경  비</t>
    <phoneticPr fontId="2" type="noConversion"/>
  </si>
  <si>
    <t>(재료+직노+간노)</t>
    <phoneticPr fontId="2" type="noConversion"/>
  </si>
  <si>
    <t>폐기물처리수수료</t>
    <phoneticPr fontId="2" type="noConversion"/>
  </si>
  <si>
    <t>일반관리비,이윤 포함단가</t>
    <phoneticPr fontId="2" type="noConversion"/>
  </si>
  <si>
    <t>석 면 분 담 금</t>
    <phoneticPr fontId="2" type="noConversion"/>
  </si>
  <si>
    <t>(직노+간노)</t>
    <phoneticPr fontId="2" type="noConversion"/>
  </si>
  <si>
    <t>임금채권부담금</t>
    <phoneticPr fontId="2" type="noConversion"/>
  </si>
  <si>
    <t>①</t>
    <phoneticPr fontId="2" type="noConversion"/>
  </si>
  <si>
    <t>일 반 관 리 비</t>
    <phoneticPr fontId="2" type="noConversion"/>
  </si>
  <si>
    <t>①의</t>
    <phoneticPr fontId="2" type="noConversion"/>
  </si>
  <si>
    <t xml:space="preserve">  식  </t>
  </si>
  <si>
    <t>폐기물처리비 계상 제외</t>
    <phoneticPr fontId="2" type="noConversion"/>
  </si>
  <si>
    <t>②</t>
    <phoneticPr fontId="2" type="noConversion"/>
  </si>
  <si>
    <t>이          윤</t>
    <phoneticPr fontId="2" type="noConversion"/>
  </si>
  <si>
    <t>②-재료비의</t>
    <phoneticPr fontId="2" type="noConversion"/>
  </si>
  <si>
    <t>③</t>
    <phoneticPr fontId="2" type="noConversion"/>
  </si>
  <si>
    <t>손해배상보험료</t>
    <phoneticPr fontId="2" type="noConversion"/>
  </si>
  <si>
    <t>2026년 6월시행</t>
    <phoneticPr fontId="2" type="noConversion"/>
  </si>
  <si>
    <t>④</t>
    <phoneticPr fontId="2" type="noConversion"/>
  </si>
  <si>
    <t>부 가 가 치 세</t>
    <phoneticPr fontId="2" type="noConversion"/>
  </si>
  <si>
    <r>
      <t>③+</t>
    </r>
    <r>
      <rPr>
        <sz val="8"/>
        <rFont val="맑은 고딕"/>
        <family val="3"/>
        <charset val="129"/>
      </rPr>
      <t>④</t>
    </r>
    <r>
      <rPr>
        <sz val="8"/>
        <rFont val="굴림체"/>
        <family val="3"/>
        <charset val="129"/>
      </rPr>
      <t>의</t>
    </r>
    <phoneticPr fontId="2" type="noConversion"/>
  </si>
  <si>
    <t>단  수  정  리</t>
    <phoneticPr fontId="2" type="noConversion"/>
  </si>
  <si>
    <t>관  급  자  재</t>
    <phoneticPr fontId="2" type="noConversion"/>
  </si>
  <si>
    <t>관급자 관급</t>
    <phoneticPr fontId="2" type="noConversion"/>
  </si>
  <si>
    <t>도급자 관급</t>
    <phoneticPr fontId="2" type="noConversion"/>
  </si>
  <si>
    <t>부가세 및 조달수수료 제외</t>
    <phoneticPr fontId="2" type="noConversion"/>
  </si>
  <si>
    <t>한전표준시설부담금</t>
    <phoneticPr fontId="2" type="noConversion"/>
  </si>
  <si>
    <t>사용전검사수수료</t>
    <phoneticPr fontId="2" type="noConversion"/>
  </si>
  <si>
    <t>산업재해예방지도</t>
    <phoneticPr fontId="2" type="noConversion"/>
  </si>
  <si>
    <t>1억이상 발주처 별도계약</t>
    <phoneticPr fontId="2" type="noConversion"/>
  </si>
  <si>
    <t>합          계</t>
    <phoneticPr fontId="2" type="noConversion"/>
  </si>
  <si>
    <t>FCV 1C 50sq</t>
    <phoneticPr fontId="2" type="noConversion"/>
  </si>
  <si>
    <t>(3)*4</t>
    <phoneticPr fontId="2" type="noConversion"/>
  </si>
  <si>
    <t>ST 2.3t BODY W200x100</t>
  </si>
  <si>
    <t>FDF</t>
  </si>
  <si>
    <t>FDF</t>
    <phoneticPr fontId="2" type="noConversion"/>
  </si>
  <si>
    <t>FDF 4PORT</t>
  </si>
  <si>
    <t>FDF 4PORT</t>
    <phoneticPr fontId="2" type="noConversion"/>
  </si>
  <si>
    <t>통신단자함</t>
  </si>
  <si>
    <t>ALL SUS 400*550*150mm</t>
  </si>
  <si>
    <t>ALL SUS 400*550*150mm</t>
    <phoneticPr fontId="2" type="noConversion"/>
  </si>
  <si>
    <t>DOOR HANDLE</t>
  </si>
  <si>
    <t>PUSH(L)</t>
  </si>
  <si>
    <t>통신 4-1-2-2</t>
    <phoneticPr fontId="2" type="noConversion"/>
  </si>
  <si>
    <t>m2</t>
    <phoneticPr fontId="2" type="noConversion"/>
  </si>
  <si>
    <t>누전차단기</t>
  </si>
  <si>
    <t>2P 30AF(분전반용)</t>
  </si>
  <si>
    <t>차단기 설치</t>
  </si>
  <si>
    <t>기존 L-M PNL,</t>
  </si>
  <si>
    <t>터파기 인력 10%, 기계 90% - 보통토사</t>
  </si>
  <si>
    <t>되메우기 인력 10%, 기계 90% - 보통토사</t>
  </si>
  <si>
    <t>보도블럭 설치</t>
  </si>
  <si>
    <t>인력소규모 설치</t>
  </si>
  <si>
    <t>200*200*80T 블록</t>
  </si>
  <si>
    <t>200*200*80T 블록</t>
    <phoneticPr fontId="2" type="noConversion"/>
  </si>
  <si>
    <t>(2+2+2+2+2)*2</t>
    <phoneticPr fontId="2" type="noConversion"/>
  </si>
  <si>
    <t>400*550*150mm</t>
  </si>
  <si>
    <t>오동초 태양광발전설비 설치 전기공사</t>
    <phoneticPr fontId="2" type="noConversion"/>
  </si>
  <si>
    <t>2. 태양광가로등</t>
    <phoneticPr fontId="2" type="noConversion"/>
  </si>
  <si>
    <t>1. 태양광</t>
    <phoneticPr fontId="2" type="noConversion"/>
  </si>
  <si>
    <t>태양광 가로등</t>
    <phoneticPr fontId="2" type="noConversion"/>
  </si>
  <si>
    <t>5M, 50W</t>
    <phoneticPr fontId="2" type="noConversion"/>
  </si>
  <si>
    <t>등</t>
    <phoneticPr fontId="2" type="noConversion"/>
  </si>
  <si>
    <t>물품식별번호</t>
    <phoneticPr fontId="2" type="noConversion"/>
  </si>
  <si>
    <t>◈ 관급자재 - 태양광가로등 구입 및 설치(관급자 관급)</t>
    <phoneticPr fontId="2" type="noConversion"/>
  </si>
  <si>
    <t>화단 정리</t>
  </si>
  <si>
    <t>면고르기 (정리)</t>
  </si>
  <si>
    <t>수목 철거</t>
  </si>
  <si>
    <t>수목 (철거)</t>
  </si>
  <si>
    <t>벌목공</t>
    <phoneticPr fontId="2" type="noConversion"/>
  </si>
  <si>
    <t>보통인부</t>
    <phoneticPr fontId="2" type="noConversion"/>
  </si>
  <si>
    <t>벌목공</t>
    <phoneticPr fontId="2" type="noConversion"/>
  </si>
  <si>
    <t>뿌리뽑기 인건비</t>
    <phoneticPr fontId="2" type="noConversion"/>
  </si>
  <si>
    <t>뿌리뽑기 굴착기</t>
    <phoneticPr fontId="2" type="noConversion"/>
  </si>
  <si>
    <t>조경공</t>
    <phoneticPr fontId="2" type="noConversion"/>
  </si>
  <si>
    <t>조경공</t>
    <phoneticPr fontId="2" type="noConversion"/>
  </si>
  <si>
    <t>토목 3-6-2</t>
    <phoneticPr fontId="2" type="noConversion"/>
  </si>
  <si>
    <t>토목 3-9</t>
    <phoneticPr fontId="2" type="noConversion"/>
  </si>
  <si>
    <t>도로경계석 (철거)</t>
  </si>
  <si>
    <t>도로경계석 철거</t>
    <phoneticPr fontId="2" type="noConversion"/>
  </si>
  <si>
    <t>토목2-1-32</t>
    <phoneticPr fontId="2" type="noConversion"/>
  </si>
  <si>
    <t>토목2-1-33</t>
    <phoneticPr fontId="2" type="noConversion"/>
  </si>
  <si>
    <t>D13</t>
    <phoneticPr fontId="2" type="noConversion"/>
  </si>
  <si>
    <t>3+3</t>
    <phoneticPr fontId="2" type="noConversion"/>
  </si>
  <si>
    <t>450x450x200H</t>
    <phoneticPr fontId="2" type="noConversion"/>
  </si>
  <si>
    <t>450x450x200H</t>
    <phoneticPr fontId="2" type="noConversion"/>
  </si>
  <si>
    <t>11.5*1220*2440mm</t>
    <phoneticPr fontId="2" type="noConversion"/>
  </si>
  <si>
    <t>2000x3000x700H</t>
    <phoneticPr fontId="2" type="noConversion"/>
  </si>
  <si>
    <t>2000x3000x700H</t>
    <phoneticPr fontId="2" type="noConversion"/>
  </si>
  <si>
    <t>2026년도</t>
    <phoneticPr fontId="4" type="noConversion"/>
  </si>
  <si>
    <t>공사개요</t>
    <phoneticPr fontId="4" type="noConversion"/>
  </si>
  <si>
    <t>-</t>
    <phoneticPr fontId="4" type="noConversion"/>
  </si>
  <si>
    <t>공사금액</t>
    <phoneticPr fontId="4" type="noConversion"/>
  </si>
  <si>
    <t xml:space="preserve">총공사비 </t>
    <phoneticPr fontId="4" type="noConversion"/>
  </si>
  <si>
    <t>도급공사비</t>
    <phoneticPr fontId="4" type="noConversion"/>
  </si>
  <si>
    <t>관급자재비</t>
    <phoneticPr fontId="2" type="noConversion"/>
  </si>
  <si>
    <t>사용전검사비</t>
    <phoneticPr fontId="2" type="noConversion"/>
  </si>
  <si>
    <t>강원특별자치도 춘천교육지원청</t>
    <phoneticPr fontId="2" type="noConversion"/>
  </si>
  <si>
    <t>내     역     서</t>
    <phoneticPr fontId="2" type="noConversion"/>
  </si>
  <si>
    <t>일  위  대  가  표</t>
    <phoneticPr fontId="2" type="noConversion"/>
  </si>
  <si>
    <t>물  량  산  출  서</t>
    <phoneticPr fontId="2" type="noConversion"/>
  </si>
  <si>
    <t>단  가  비  교  표</t>
    <phoneticPr fontId="2" type="noConversion"/>
  </si>
  <si>
    <t>계  산  서</t>
    <phoneticPr fontId="2" type="noConversion"/>
  </si>
  <si>
    <t>견  적  서</t>
    <phoneticPr fontId="2" type="noConversion"/>
  </si>
  <si>
    <t>2026. 09.</t>
    <phoneticPr fontId="2" type="noConversion"/>
  </si>
  <si>
    <t>춘천고 외 2교(춘천기계공고, 오동초) 태양광발전설비 설치 
전기공사</t>
    <phoneticPr fontId="2" type="noConversion"/>
  </si>
  <si>
    <t>◈ 사용전검사 - 수용설비 검사 수수료:(기존 계약전력 저압 변경없음,태양광발전 49.665kW)</t>
    <phoneticPr fontId="2" type="noConversion"/>
  </si>
  <si>
    <t>2.3m x 1.0m x 0.2m</t>
    <phoneticPr fontId="2" type="noConversion"/>
  </si>
  <si>
    <t>STP CAT5e 4Pr X 1LINE</t>
    <phoneticPr fontId="2" type="noConversion"/>
  </si>
  <si>
    <t>통신단자함 =&gt; 인버터,접속반</t>
    <phoneticPr fontId="2" type="noConversion"/>
  </si>
  <si>
    <t>옥외</t>
    <phoneticPr fontId="2" type="noConversion"/>
  </si>
  <si>
    <t>1+2</t>
    <phoneticPr fontId="2" type="noConversion"/>
  </si>
  <si>
    <t>함 내부</t>
    <phoneticPr fontId="2" type="noConversion"/>
  </si>
  <si>
    <t>2+2</t>
    <phoneticPr fontId="2" type="noConversion"/>
  </si>
  <si>
    <t>3</t>
    <phoneticPr fontId="2" type="noConversion"/>
  </si>
  <si>
    <t>RJ45</t>
    <phoneticPr fontId="2" type="noConversion"/>
  </si>
  <si>
    <t>RJ 커넥터</t>
    <phoneticPr fontId="2" type="noConversion"/>
  </si>
  <si>
    <t>(2)*2</t>
    <phoneticPr fontId="2" type="noConversion"/>
  </si>
  <si>
    <t>STP CAT5e 4Pr</t>
    <phoneticPr fontId="2" type="noConversion"/>
  </si>
  <si>
    <t>RJ45</t>
  </si>
  <si>
    <t>RJ 커넥터</t>
  </si>
  <si>
    <t>분전반 신설</t>
  </si>
  <si>
    <t>P-CVOER</t>
    <phoneticPr fontId="2" type="noConversion"/>
  </si>
  <si>
    <t>폴리카보네이트 3t</t>
    <phoneticPr fontId="2" type="noConversion"/>
  </si>
  <si>
    <t>M²</t>
  </si>
  <si>
    <t>P-COVER 지지용 BOLT</t>
  </si>
  <si>
    <t>60mm</t>
  </si>
  <si>
    <t>아크릴명판</t>
  </si>
  <si>
    <t>5T*130*30</t>
    <phoneticPr fontId="2" type="noConversion"/>
  </si>
  <si>
    <t>CARD HOLDER</t>
    <phoneticPr fontId="2" type="noConversion"/>
  </si>
  <si>
    <t>PVC</t>
    <phoneticPr fontId="2" type="noConversion"/>
  </si>
  <si>
    <t>배선용차단기</t>
    <phoneticPr fontId="165" type="noConversion"/>
  </si>
  <si>
    <t>부스바</t>
  </si>
  <si>
    <t>5T x 25(1.11Kg/m)</t>
  </si>
  <si>
    <t>3T x 25 (0.66Kg/m)</t>
  </si>
  <si>
    <t>부스바코팅</t>
  </si>
  <si>
    <t>PVC</t>
  </si>
  <si>
    <t>EPOXY INSULATOR</t>
  </si>
  <si>
    <t>600V 25x25mm</t>
  </si>
  <si>
    <t>접지단자</t>
    <phoneticPr fontId="2" type="noConversion"/>
  </si>
  <si>
    <t>10회로</t>
    <phoneticPr fontId="2" type="noConversion"/>
  </si>
  <si>
    <t>L-M PNL,</t>
    <phoneticPr fontId="2" type="noConversion"/>
  </si>
  <si>
    <t>600Wx600Hx150D</t>
    <phoneticPr fontId="2" type="noConversion"/>
  </si>
  <si>
    <t>BOX (ALL SUS 1.5t)</t>
    <phoneticPr fontId="2" type="noConversion"/>
  </si>
  <si>
    <t>4P 125AF (표준형)</t>
    <phoneticPr fontId="2" type="noConversion"/>
  </si>
  <si>
    <t>가로등 중공기초 설치</t>
    <phoneticPr fontId="2" type="noConversion"/>
  </si>
  <si>
    <t>가로등 중공기초 설치</t>
  </si>
  <si>
    <t>전기5-27-1</t>
    <phoneticPr fontId="2" type="noConversion"/>
  </si>
  <si>
    <t>가로등 중공기초</t>
  </si>
  <si>
    <t>래머</t>
    <phoneticPr fontId="2" type="noConversion"/>
  </si>
  <si>
    <t>80KG</t>
    <phoneticPr fontId="2" type="noConversion"/>
  </si>
  <si>
    <t>400*600*600</t>
    <phoneticPr fontId="2" type="noConversion"/>
  </si>
  <si>
    <t>400*600*600</t>
    <phoneticPr fontId="2" type="noConversion"/>
  </si>
  <si>
    <t>전기5-9</t>
    <phoneticPr fontId="2" type="noConversion"/>
  </si>
  <si>
    <t>노출형 2구</t>
  </si>
  <si>
    <t xml:space="preserve">2026년 하반기 </t>
    <phoneticPr fontId="2" type="noConversion"/>
  </si>
  <si>
    <t>9월단가</t>
    <phoneticPr fontId="2" type="noConversion"/>
  </si>
  <si>
    <t>수배전반</t>
    <phoneticPr fontId="2" type="noConversion"/>
  </si>
  <si>
    <t>3</t>
    <phoneticPr fontId="2" type="noConversion"/>
  </si>
  <si>
    <t>태양광 기둥 보호대</t>
  </si>
  <si>
    <t>태양광 기둥 보호대</t>
    <phoneticPr fontId="2" type="noConversion"/>
  </si>
  <si>
    <t>216.3용, 노랑 유광</t>
    <phoneticPr fontId="2" type="noConversion"/>
  </si>
  <si>
    <t>216.3용, 노랑 유광</t>
    <phoneticPr fontId="2" type="noConversion"/>
  </si>
  <si>
    <t>2026.  10.   .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</si>
</sst>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_(&quot;₩&quot;* #,##0_);_(&quot;₩&quot;* \(#,##0\);_(&quot;₩&quot;* &quot;-&quot;_);_(@_)"/>
    <numFmt numFmtId="178" formatCode="_(* #,##0_);_(* \(#,##0\);_(* &quot;-&quot;_);_(@_)"/>
    <numFmt numFmtId="179" formatCode="_-* #,##0_-;\-* #,##0_-;_-* &quot; &quot;_-;_-@_-"/>
    <numFmt numFmtId="180" formatCode="_-* #,##0.0_-;\-* #,##0.0_-;_-* &quot; &quot;_-;_-@_-"/>
    <numFmt numFmtId="181" formatCode="_-* #,##0.0000_-;\-* #,##0.0000_-;_-* &quot; &quot;_-;_-@_-"/>
    <numFmt numFmtId="182" formatCode="_-* #,##0.00_-;\-* #,##0.00_-;_-* &quot; &quot;_-;_-@_-"/>
    <numFmt numFmtId="183" formatCode="_-* #,##0.00000_-;\-* #,##0.00000_-;_-* &quot; &quot;_-;_-@_-"/>
    <numFmt numFmtId="184" formatCode="_-* #,##0.000_-;\-* #,##0.000_-;_-* &quot; &quot;_-;_-@_-"/>
    <numFmt numFmtId="185" formatCode="_-* #,##0.000_-;\-* #,##0.000_-;_-* &quot;-&quot;_-;_-@_-"/>
    <numFmt numFmtId="186" formatCode="#\!\,##0\!.000"/>
    <numFmt numFmtId="187" formatCode="_ * #,##0.00_ ;_ * \-#,##0.00_ ;_ * &quot;-&quot;??_ ;_ @_ "/>
    <numFmt numFmtId="188" formatCode="&quot;$&quot;#,##0.00_);[Red]\(&quot;$&quot;#,##0.00\)"/>
    <numFmt numFmtId="189" formatCode="&quot;$&quot;#,##0_);[Red]\(&quot;$&quot;#,##0\)"/>
    <numFmt numFmtId="190" formatCode="&quot;₩&quot;#,##0.00;&quot;₩&quot;&quot;₩&quot;&quot;₩&quot;&quot;₩&quot;&quot;₩&quot;&quot;₩&quot;&quot;₩&quot;&quot;₩&quot;\-#,##0.00"/>
    <numFmt numFmtId="191" formatCode="#,##0.00\ &quot;Pts&quot;;\-#,##0.00\ &quot;Pts&quot;"/>
    <numFmt numFmtId="192" formatCode="&quot;RM&quot;#,##0.00_);\(&quot;RM&quot;#,##0.00\)"/>
    <numFmt numFmtId="193" formatCode="&quot;$&quot;#,##0.00;;"/>
    <numFmt numFmtId="194" formatCode="_-&quot;₩&quot;* #,##0.00_-;&quot;₩&quot;&quot;₩&quot;&quot;₩&quot;&quot;₩&quot;&quot;₩&quot;&quot;₩&quot;&quot;₩&quot;&quot;₩&quot;&quot;₩&quot;&quot;₩&quot;&quot;₩&quot;&quot;₩&quot;&quot;₩&quot;&quot;₩&quot;\-&quot;₩&quot;* #,##0.00_-;_-&quot;₩&quot;* &quot;-&quot;??_-;_-@_-"/>
    <numFmt numFmtId="195" formatCode="_-* #,##0_-;&quot;₩&quot;\!\-* #,##0_-;_-* &quot;-&quot;_-;_-@_-"/>
    <numFmt numFmtId="196" formatCode="&quot;$&quot;#,##0.00"/>
    <numFmt numFmtId="197" formatCode="000&quot;₩&quot;\!\-0000"/>
    <numFmt numFmtId="198" formatCode="#\!\,##0\!.00&quot;₩&quot;\!\ &quot;F&quot;;&quot;₩&quot;\!\-#\!\,##0\!.00&quot;₩&quot;\!\ &quot;F&quot;"/>
    <numFmt numFmtId="199" formatCode="#,##0.00_ "/>
    <numFmt numFmtId="200" formatCode="000.000"/>
    <numFmt numFmtId="201" formatCode="#\!\,##0\!\,000"/>
    <numFmt numFmtId="202" formatCode="_-* #\!\,##0\!.00&quot;₩&quot;\!\ _D_M_-;&quot;₩&quot;\!\-* #\!\,##0\!.00&quot;₩&quot;\!\ _D_M_-;_-* &quot;-&quot;??&quot;₩&quot;\!\ _D_M_-;_-@_-"/>
    <numFmt numFmtId="203" formatCode="_-* #\!\,##0\!.00&quot;₩&quot;\!\ &quot;DM&quot;_-;&quot;₩&quot;\!\-* #\!\,##0\!.00&quot;₩&quot;\!\ &quot;DM&quot;_-;_-* &quot;-&quot;??&quot;₩&quot;\!\ &quot;DM&quot;_-;_-@_-"/>
    <numFmt numFmtId="204" formatCode="000\!\,000"/>
    <numFmt numFmtId="205" formatCode="_-* #,##0.0_-;\-* #,##0.0_-;_-* &quot;-&quot;_-;_-@_-"/>
    <numFmt numFmtId="206" formatCode="_ &quot;₩&quot;* #,##0_ ;_ &quot;₩&quot;* \-#,##0_ ;_ &quot;₩&quot;* &quot;-&quot;_ ;_ @_ "/>
    <numFmt numFmtId="207" formatCode="0.000000%"/>
    <numFmt numFmtId="208" formatCode="_ &quot;₩&quot;* #,##0.00_ ;_ &quot;₩&quot;* \-#,##0.00_ ;_ &quot;₩&quot;* &quot;-&quot;??_ ;_ @_ "/>
    <numFmt numFmtId="209" formatCode="0.0000000%"/>
    <numFmt numFmtId="210" formatCode="_ * #,##0_ ;_ * \-#,##0_ ;_ * &quot;-&quot;_ ;_ @_ "/>
    <numFmt numFmtId="211" formatCode="#,##0.0"/>
    <numFmt numFmtId="212" formatCode="#,##0;\-#,##0;&quot;-&quot;"/>
    <numFmt numFmtId="213" formatCode="0.0000%"/>
    <numFmt numFmtId="214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15" formatCode="#,##0.000"/>
    <numFmt numFmtId="216" formatCode="_-[$€-2]* #,##0.00_-;\-[$€-2]* #,##0.00_-;_-[$€-2]* &quot;-&quot;??_-"/>
    <numFmt numFmtId="217" formatCode="0.0%;[Red]\-0.0%"/>
    <numFmt numFmtId="218" formatCode="0.00%;[Red]\-0.00%"/>
    <numFmt numFmtId="219" formatCode="#,###.00"/>
    <numFmt numFmtId="220" formatCode="_ * #\!\,##0_ ;_ * &quot;₩&quot;\!\-#\!\,##0_ ;_ * &quot;-&quot;_ ;_ @_ "/>
    <numFmt numFmtId="221" formatCode="#,##0\ \ \ \ "/>
    <numFmt numFmtId="222" formatCode="#,##0.#####\ ;[Red]\-#,##0.#####\ "/>
    <numFmt numFmtId="223" formatCode="#,##0\ ;[Red]\-#,##0\ "/>
    <numFmt numFmtId="224" formatCode="#."/>
    <numFmt numFmtId="225" formatCode="_-* #,##0.0_-;&quot;₩&quot;\!\-* #,##0.0_-;_-* &quot;-&quot;_-;_-@_-"/>
    <numFmt numFmtId="226" formatCode="&quot;$&quot;#,##0.00_);\(&quot;$&quot;#,##0.00\)"/>
    <numFmt numFmtId="227" formatCode="&quot;₩&quot;#,##0;&quot;₩&quot;&quot;₩&quot;&quot;₩&quot;&quot;₩&quot;&quot;₩&quot;&quot;₩&quot;&quot;₩&quot;&quot;₩&quot;\-#,##0"/>
    <numFmt numFmtId="228" formatCode="#\!\,##0\!.000000000000000000000_ "/>
    <numFmt numFmtId="229" formatCode="&quot;$&quot;#,##0;[Red]\-&quot;$&quot;#,##0"/>
    <numFmt numFmtId="230" formatCode="#\!\,##0\!.000000_);[Red]&quot;₩&quot;\!\(#\!\,##0\!.000000&quot;₩&quot;\!\)"/>
    <numFmt numFmtId="231" formatCode="_-* #,##0.0_-;\-* #,##0.0_-;_-* &quot;-&quot;??_-;_-@_-"/>
    <numFmt numFmtId="232" formatCode="#,##0.0000;[Red]\-#,##0.0000"/>
    <numFmt numFmtId="233" formatCode="#,##0\ &quot;DM&quot;;[Red]\-#,##0\ &quot;DM&quot;"/>
    <numFmt numFmtId="234" formatCode="#,##0.00\ &quot;DM&quot;;[Red]\-#,##0.00\ &quot;DM&quot;"/>
    <numFmt numFmtId="235" formatCode="#,##0_ "/>
    <numFmt numFmtId="236" formatCode="#,##0;[Red]&quot;-&quot;#,##0"/>
    <numFmt numFmtId="237" formatCode="#,##0.00\ &quot;F&quot;;[Red]\-#,##0.00\ &quot;F&quot;"/>
    <numFmt numFmtId="238" formatCode="&quot;₩&quot;#,##0;&quot;₩&quot;\-#,##0"/>
    <numFmt numFmtId="239" formatCode="&quot;호표&quot;#,##0"/>
    <numFmt numFmtId="240" formatCode="#.00"/>
    <numFmt numFmtId="241" formatCode="_-&quot;$&quot;* #,##0.00_-;\-&quot;$&quot;* #,##0.00_-;_-&quot;$&quot;* &quot;-&quot;??_-;_-@_-"/>
    <numFmt numFmtId="242" formatCode="_-&quot;$&quot;* #,##0_-;\-&quot;$&quot;* #,##0_-;_-&quot;$&quot;* &quot;-&quot;_-;_-@_-"/>
    <numFmt numFmtId="243" formatCode="#,##0,000,000"/>
    <numFmt numFmtId="244" formatCode="%#.00"/>
    <numFmt numFmtId="245" formatCode="#,##0."/>
    <numFmt numFmtId="246" formatCode="&quot;₩&quot;\ #,##0.00;[Red]&quot;₩&quot;\ \-#,##0.00"/>
    <numFmt numFmtId="247" formatCode="\$#.00"/>
    <numFmt numFmtId="248" formatCode="\$#."/>
    <numFmt numFmtId="249" formatCode="#,##0.0_);\(#,##0.0\)"/>
    <numFmt numFmtId="250" formatCode="&quot;$&quot;#,##0;\-&quot;$&quot;#,##0"/>
    <numFmt numFmtId="251" formatCode="General_)"/>
    <numFmt numFmtId="252" formatCode="&quot;₩&quot;#,##0;[Red]&quot;₩&quot;\-#,##0"/>
    <numFmt numFmtId="253" formatCode="#,##0_);[Red]&quot;₩&quot;\!\-#,##0"/>
    <numFmt numFmtId="254" formatCode="&quot; 배관, 선의 &quot;0%"/>
    <numFmt numFmtId="255" formatCode="&quot; 인건비의 &quot;0%"/>
    <numFmt numFmtId="256" formatCode="&quot; 전선관의 &quot;0%"/>
    <numFmt numFmtId="257" formatCode="0.000%"/>
    <numFmt numFmtId="258" formatCode="0.00000%"/>
    <numFmt numFmtId="259" formatCode="#,##0_);[Red]\(#,##0\)"/>
    <numFmt numFmtId="260" formatCode="_-* #,##0.000000_-;\-* #,##0.000000_-;_-* &quot; &quot;_-;_-@_-"/>
    <numFmt numFmtId="261" formatCode="0_ "/>
    <numFmt numFmtId="262" formatCode="0.00_ "/>
  </numFmts>
  <fonts count="166"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3"/>
      <charset val="129"/>
    </font>
    <font>
      <sz val="8"/>
      <color indexed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sz val="8"/>
      <color indexed="8"/>
      <name val="굴림체"/>
      <family val="3"/>
      <charset val="129"/>
    </font>
    <font>
      <b/>
      <sz val="8"/>
      <name val="굴림체"/>
      <family val="3"/>
      <charset val="129"/>
    </font>
    <font>
      <b/>
      <u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8"/>
      <color indexed="10"/>
      <name val="굴림체"/>
      <family val="3"/>
      <charset val="129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0"/>
      <name val="Arial"/>
      <family val="2"/>
    </font>
    <font>
      <sz val="12"/>
      <name val="Times New Roman"/>
      <family val="1"/>
    </font>
    <font>
      <sz val="9"/>
      <name val="바탕체"/>
      <family val="1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0"/>
      <color indexed="24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sz val="12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u/>
      <sz val="8"/>
      <color indexed="12"/>
      <name val="Times New Roman"/>
      <family val="1"/>
    </font>
    <font>
      <b/>
      <sz val="10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sz val="10"/>
      <name val="MS Sans Serif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2"/>
      <name val="Arial"/>
      <family val="2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sz val="12"/>
      <name val="µ¸¿òÃ¼"/>
      <family val="1"/>
      <charset val="129"/>
    </font>
    <font>
      <sz val="12"/>
      <name val="μ¸¿oA¼"/>
      <family val="1"/>
      <charset val="129"/>
    </font>
    <font>
      <sz val="12"/>
      <name val="System"/>
      <family val="2"/>
      <charset val="129"/>
    </font>
    <font>
      <sz val="11"/>
      <name val="¹UAAA¼"/>
      <family val="3"/>
      <charset val="129"/>
    </font>
    <font>
      <sz val="10"/>
      <color indexed="8"/>
      <name val="Arial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11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0"/>
      <name val="돋움체"/>
      <family val="3"/>
      <charset val="129"/>
    </font>
    <font>
      <sz val="12"/>
      <name val="뼻뮝"/>
      <family val="1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2"/>
      <name val="¹UAAA¼"/>
      <family val="1"/>
      <charset val="129"/>
    </font>
    <font>
      <sz val="11"/>
      <name val="??"/>
      <family val="3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5"/>
      <name val="굴림체"/>
      <family val="3"/>
      <charset val="129"/>
    </font>
    <font>
      <sz val="8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????¼"/>
      <family val="1"/>
      <charset val="129"/>
    </font>
    <font>
      <sz val="8"/>
      <name val="Times New Roman"/>
      <family val="1"/>
    </font>
    <font>
      <sz val="10"/>
      <name val="±¼¸²A¼"/>
      <family val="1"/>
      <charset val="129"/>
    </font>
    <font>
      <sz val="10"/>
      <name val="µ¸¿òÃ¼"/>
      <family val="3"/>
      <charset val="129"/>
    </font>
    <font>
      <sz val="10"/>
      <name val="Courier"/>
      <family val="3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sz val="12"/>
      <name val="Courier"/>
      <family val="3"/>
    </font>
    <font>
      <sz val="14"/>
      <name val="뼻뮝"/>
      <family val="3"/>
      <charset val="129"/>
    </font>
    <font>
      <u/>
      <sz val="11"/>
      <color indexed="36"/>
      <name val="돋움"/>
      <family val="3"/>
      <charset val="129"/>
    </font>
    <font>
      <sz val="12"/>
      <color indexed="18"/>
      <name val="돋움체"/>
      <family val="3"/>
      <charset val="129"/>
    </font>
    <font>
      <sz val="6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8"/>
      <color theme="0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vertAlign val="superscript"/>
      <sz val="8"/>
      <name val="돋움"/>
      <family val="3"/>
      <charset val="129"/>
    </font>
    <font>
      <b/>
      <sz val="8"/>
      <name val="돋움체"/>
      <family val="3"/>
      <charset val="129"/>
    </font>
    <font>
      <sz val="6"/>
      <name val="돋움체"/>
      <family val="3"/>
      <charset val="129"/>
    </font>
    <font>
      <b/>
      <sz val="8"/>
      <color indexed="8"/>
      <name val="맑은 고딕"/>
      <family val="3"/>
      <charset val="129"/>
    </font>
    <font>
      <b/>
      <sz val="8"/>
      <color indexed="8"/>
      <name val="돋움체"/>
      <family val="3"/>
      <charset val="129"/>
    </font>
    <font>
      <sz val="8"/>
      <color indexed="8"/>
      <name val="돋움체"/>
      <family val="3"/>
      <charset val="129"/>
    </font>
    <font>
      <sz val="8"/>
      <name val="굴림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7"/>
      <name val="굴림체"/>
      <family val="3"/>
      <charset val="129"/>
    </font>
    <font>
      <b/>
      <sz val="12"/>
      <name val="굴림체"/>
      <family val="3"/>
      <charset val="129"/>
    </font>
    <font>
      <sz val="14"/>
      <name val="굴림체"/>
      <family val="3"/>
      <charset val="129"/>
    </font>
    <font>
      <b/>
      <sz val="26"/>
      <name val="HY헤드라인M"/>
      <family val="1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8"/>
      <name val="HY헤드라인M"/>
      <family val="1"/>
      <charset val="129"/>
    </font>
    <font>
      <b/>
      <sz val="26"/>
      <name val="HY울릉도B"/>
      <family val="1"/>
      <charset val="129"/>
    </font>
    <font>
      <b/>
      <sz val="24"/>
      <name val="HY헤드라인M"/>
      <family val="1"/>
      <charset val="129"/>
    </font>
    <font>
      <sz val="10"/>
      <color indexed="8"/>
      <name val="굴림체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12">
    <xf numFmtId="0" fontId="0" fillId="0" borderId="0">
      <alignment vertical="center"/>
    </xf>
    <xf numFmtId="0" fontId="21" fillId="0" borderId="0">
      <protection locked="0"/>
    </xf>
    <xf numFmtId="0" fontId="18" fillId="0" borderId="0"/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8" fillId="0" borderId="1">
      <alignment horizontal="centerContinuous" vertical="center"/>
    </xf>
    <xf numFmtId="3" fontId="38" fillId="0" borderId="2"/>
    <xf numFmtId="211" fontId="21" fillId="0" borderId="0">
      <alignment vertical="center"/>
    </xf>
    <xf numFmtId="4" fontId="21" fillId="0" borderId="0">
      <alignment vertical="center"/>
    </xf>
    <xf numFmtId="215" fontId="2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05" fillId="0" borderId="0" applyFont="0" applyFill="0" applyBorder="0" applyAlignment="0" applyProtection="0"/>
    <xf numFmtId="0" fontId="21" fillId="0" borderId="0"/>
    <xf numFmtId="0" fontId="21" fillId="0" borderId="0"/>
    <xf numFmtId="206" fontId="121" fillId="0" borderId="0" applyFont="0" applyFill="0" applyBorder="0" applyAlignment="0" applyProtection="0"/>
    <xf numFmtId="208" fontId="121" fillId="0" borderId="0" applyFont="0" applyFill="0" applyBorder="0" applyAlignment="0" applyProtection="0"/>
    <xf numFmtId="0" fontId="121" fillId="0" borderId="0"/>
    <xf numFmtId="210" fontId="121" fillId="0" borderId="0" applyFont="0" applyFill="0" applyBorder="0" applyAlignment="0" applyProtection="0"/>
    <xf numFmtId="187" fontId="121" fillId="0" borderId="0" applyFont="0" applyFill="0" applyBorder="0" applyAlignment="0" applyProtection="0"/>
    <xf numFmtId="0" fontId="23" fillId="0" borderId="0"/>
    <xf numFmtId="0" fontId="23" fillId="0" borderId="0" applyNumberFormat="0" applyFill="0" applyBorder="0" applyAlignment="0" applyProtection="0"/>
    <xf numFmtId="0" fontId="65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23" fillId="0" borderId="0"/>
    <xf numFmtId="0" fontId="22" fillId="0" borderId="0"/>
    <xf numFmtId="0" fontId="8" fillId="0" borderId="0" applyFont="0" applyFill="0" applyBorder="0" applyAlignment="0" applyProtection="0"/>
    <xf numFmtId="0" fontId="23" fillId="0" borderId="0"/>
    <xf numFmtId="0" fontId="22" fillId="0" borderId="0"/>
    <xf numFmtId="0" fontId="22" fillId="0" borderId="0"/>
    <xf numFmtId="0" fontId="54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8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2" fillId="0" borderId="0"/>
    <xf numFmtId="0" fontId="22" fillId="0" borderId="0"/>
    <xf numFmtId="0" fontId="8" fillId="0" borderId="0" applyFont="0" applyFill="0" applyBorder="0" applyAlignment="0" applyProtection="0"/>
    <xf numFmtId="0" fontId="22" fillId="0" borderId="0"/>
    <xf numFmtId="0" fontId="8" fillId="0" borderId="0"/>
    <xf numFmtId="0" fontId="23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3" fillId="0" borderId="0"/>
    <xf numFmtId="0" fontId="54" fillId="0" borderId="0"/>
    <xf numFmtId="0" fontId="54" fillId="0" borderId="0"/>
    <xf numFmtId="0" fontId="8" fillId="0" borderId="0"/>
    <xf numFmtId="0" fontId="22" fillId="0" borderId="0"/>
    <xf numFmtId="0" fontId="22" fillId="0" borderId="0"/>
    <xf numFmtId="0" fontId="22" fillId="0" borderId="0"/>
    <xf numFmtId="0" fontId="3" fillId="0" borderId="0"/>
    <xf numFmtId="0" fontId="23" fillId="0" borderId="0"/>
    <xf numFmtId="0" fontId="22" fillId="0" borderId="0"/>
    <xf numFmtId="0" fontId="66" fillId="0" borderId="0"/>
    <xf numFmtId="0" fontId="39" fillId="0" borderId="0">
      <protection locked="0"/>
    </xf>
    <xf numFmtId="0" fontId="39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19" fillId="0" borderId="0">
      <alignment vertical="center"/>
    </xf>
    <xf numFmtId="0" fontId="19" fillId="0" borderId="0">
      <alignment vertical="center"/>
    </xf>
    <xf numFmtId="240" fontId="39" fillId="0" borderId="0">
      <protection locked="0"/>
    </xf>
    <xf numFmtId="205" fontId="21" fillId="0" borderId="0">
      <protection locked="0"/>
    </xf>
    <xf numFmtId="0" fontId="39" fillId="0" borderId="0">
      <protection locked="0"/>
    </xf>
    <xf numFmtId="0" fontId="60" fillId="0" borderId="0">
      <protection locked="0"/>
    </xf>
    <xf numFmtId="0" fontId="39" fillId="0" borderId="0">
      <protection locked="0"/>
    </xf>
    <xf numFmtId="0" fontId="60" fillId="0" borderId="0">
      <protection locked="0"/>
    </xf>
    <xf numFmtId="224" fontId="39" fillId="0" borderId="0">
      <protection locked="0"/>
    </xf>
    <xf numFmtId="176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241" fontId="23" fillId="0" borderId="0" applyFont="0" applyFill="0" applyBorder="0" applyAlignment="0" applyProtection="0"/>
    <xf numFmtId="242" fontId="23" fillId="0" borderId="0" applyFont="0" applyFill="0" applyBorder="0" applyAlignment="0" applyProtection="0"/>
    <xf numFmtId="0" fontId="54" fillId="0" borderId="0"/>
    <xf numFmtId="9" fontId="18" fillId="0" borderId="0">
      <alignment vertical="center"/>
    </xf>
    <xf numFmtId="0" fontId="8" fillId="0" borderId="0"/>
    <xf numFmtId="3" fontId="38" fillId="0" borderId="2"/>
    <xf numFmtId="0" fontId="18" fillId="0" borderId="0">
      <alignment vertical="center"/>
    </xf>
    <xf numFmtId="3" fontId="38" fillId="0" borderId="2"/>
    <xf numFmtId="10" fontId="18" fillId="0" borderId="0">
      <alignment vertical="center"/>
    </xf>
    <xf numFmtId="0" fontId="18" fillId="0" borderId="0">
      <alignment vertical="center"/>
    </xf>
    <xf numFmtId="225" fontId="3" fillId="0" borderId="0">
      <alignment vertical="center"/>
    </xf>
    <xf numFmtId="0" fontId="19" fillId="0" borderId="0"/>
    <xf numFmtId="0" fontId="23" fillId="0" borderId="0" applyNumberFormat="0" applyFill="0" applyBorder="0" applyAlignment="0" applyProtection="0"/>
    <xf numFmtId="9" fontId="26" fillId="0" borderId="0" applyFont="0" applyFill="0" applyBorder="0" applyAlignment="0" applyProtection="0"/>
    <xf numFmtId="0" fontId="21" fillId="0" borderId="0"/>
    <xf numFmtId="0" fontId="21" fillId="0" borderId="3">
      <alignment horizont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9" fontId="21" fillId="0" borderId="0">
      <protection locked="0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21" fillId="0" borderId="0"/>
    <xf numFmtId="0" fontId="67" fillId="0" borderId="0"/>
    <xf numFmtId="0" fontId="25" fillId="0" borderId="4">
      <alignment horizontal="center" vertical="center"/>
    </xf>
    <xf numFmtId="243" fontId="2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226" fontId="19" fillId="20" borderId="5">
      <alignment horizontal="center" vertical="center"/>
    </xf>
    <xf numFmtId="0" fontId="68" fillId="0" borderId="0">
      <protection locked="0"/>
    </xf>
    <xf numFmtId="206" fontId="69" fillId="0" borderId="0" applyFont="0" applyFill="0" applyBorder="0" applyAlignment="0" applyProtection="0"/>
    <xf numFmtId="206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26" fillId="0" borderId="0" applyFont="0" applyFill="0" applyBorder="0" applyAlignment="0" applyProtection="0"/>
    <xf numFmtId="207" fontId="19" fillId="0" borderId="0" applyFont="0" applyFill="0" applyBorder="0" applyAlignment="0" applyProtection="0"/>
    <xf numFmtId="208" fontId="69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26" fillId="0" borderId="0" applyFont="0" applyFill="0" applyBorder="0" applyAlignment="0" applyProtection="0"/>
    <xf numFmtId="209" fontId="1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85" fontId="21" fillId="0" borderId="0">
      <protection locked="0"/>
    </xf>
    <xf numFmtId="244" fontId="39" fillId="0" borderId="0">
      <protection locked="0"/>
    </xf>
    <xf numFmtId="0" fontId="54" fillId="0" borderId="0"/>
    <xf numFmtId="0" fontId="122" fillId="0" borderId="0">
      <alignment horizontal="center" wrapText="1"/>
      <protection locked="0"/>
    </xf>
    <xf numFmtId="208" fontId="71" fillId="0" borderId="0" applyFont="0" applyFill="0" applyBorder="0" applyAlignment="0" applyProtection="0"/>
    <xf numFmtId="21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26" fillId="0" borderId="0" applyFont="0" applyFill="0" applyBorder="0" applyAlignment="0" applyProtection="0"/>
    <xf numFmtId="187" fontId="69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26" fillId="0" borderId="0" applyFont="0" applyFill="0" applyBorder="0" applyAlignment="0" applyProtection="0"/>
    <xf numFmtId="4" fontId="39" fillId="0" borderId="0">
      <protection locked="0"/>
    </xf>
    <xf numFmtId="211" fontId="21" fillId="0" borderId="0">
      <protection locked="0"/>
    </xf>
    <xf numFmtId="4" fontId="39" fillId="0" borderId="0">
      <protection locked="0"/>
    </xf>
    <xf numFmtId="245" fontId="39" fillId="0" borderId="0">
      <protection locked="0"/>
    </xf>
    <xf numFmtId="0" fontId="3" fillId="0" borderId="0" applyFont="0" applyFill="0" applyBorder="0" applyAlignment="0" applyProtection="0"/>
    <xf numFmtId="0" fontId="23" fillId="21" borderId="0" applyBorder="0" applyAlignment="0" applyProtection="0"/>
    <xf numFmtId="0" fontId="112" fillId="3" borderId="0" applyNumberFormat="0" applyBorder="0" applyAlignment="0" applyProtection="0">
      <alignment vertical="center"/>
    </xf>
    <xf numFmtId="49" fontId="28" fillId="22" borderId="0" applyBorder="0">
      <alignment horizontal="right"/>
    </xf>
    <xf numFmtId="0" fontId="74" fillId="0" borderId="0"/>
    <xf numFmtId="0" fontId="69" fillId="0" borderId="0"/>
    <xf numFmtId="0" fontId="26" fillId="0" borderId="0"/>
    <xf numFmtId="0" fontId="123" fillId="0" borderId="0"/>
    <xf numFmtId="0" fontId="124" fillId="0" borderId="0"/>
    <xf numFmtId="0" fontId="91" fillId="0" borderId="0"/>
    <xf numFmtId="0" fontId="74" fillId="0" borderId="0"/>
    <xf numFmtId="0" fontId="74" fillId="0" borderId="0"/>
    <xf numFmtId="0" fontId="26" fillId="0" borderId="0"/>
    <xf numFmtId="0" fontId="75" fillId="0" borderId="0"/>
    <xf numFmtId="0" fontId="26" fillId="0" borderId="0"/>
    <xf numFmtId="0" fontId="69" fillId="0" borderId="0"/>
    <xf numFmtId="0" fontId="26" fillId="0" borderId="0"/>
    <xf numFmtId="0" fontId="69" fillId="0" borderId="0"/>
    <xf numFmtId="0" fontId="26" fillId="0" borderId="0"/>
    <xf numFmtId="0" fontId="23" fillId="0" borderId="0"/>
    <xf numFmtId="212" fontId="76" fillId="0" borderId="0" applyFill="0" applyBorder="0" applyAlignment="0"/>
    <xf numFmtId="0" fontId="111" fillId="23" borderId="6" applyNumberFormat="0" applyAlignment="0" applyProtection="0">
      <alignment vertical="center"/>
    </xf>
    <xf numFmtId="0" fontId="29" fillId="0" borderId="0"/>
    <xf numFmtId="0" fontId="115" fillId="24" borderId="7" applyNumberFormat="0" applyAlignment="0" applyProtection="0">
      <alignment vertical="center"/>
    </xf>
    <xf numFmtId="0" fontId="39" fillId="0" borderId="8">
      <protection locked="0"/>
    </xf>
    <xf numFmtId="0" fontId="39" fillId="0" borderId="8">
      <protection locked="0"/>
    </xf>
    <xf numFmtId="0" fontId="28" fillId="25" borderId="2">
      <alignment horizontal="center"/>
    </xf>
    <xf numFmtId="0" fontId="30" fillId="26" borderId="9" applyNumberFormat="0" applyBorder="0" applyAlignment="0">
      <alignment horizontal="left" wrapText="1"/>
    </xf>
    <xf numFmtId="213" fontId="77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6" fontId="3" fillId="0" borderId="0"/>
    <xf numFmtId="0" fontId="85" fillId="0" borderId="0"/>
    <xf numFmtId="176" fontId="23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32" fillId="22" borderId="0"/>
    <xf numFmtId="0" fontId="33" fillId="22" borderId="0" applyNumberFormat="0" applyFill="0" applyBorder="0"/>
    <xf numFmtId="0" fontId="34" fillId="22" borderId="0" applyNumberFormat="0" applyFill="0" applyBorder="0"/>
    <xf numFmtId="0" fontId="35" fillId="22" borderId="0" applyNumberFormat="0" applyFill="0" applyBorder="0"/>
    <xf numFmtId="0" fontId="78" fillId="0" borderId="0" applyNumberFormat="0" applyAlignment="0">
      <alignment horizontal="left"/>
    </xf>
    <xf numFmtId="0" fontId="125" fillId="0" borderId="0" applyNumberFormat="0" applyAlignment="0"/>
    <xf numFmtId="0" fontId="36" fillId="25" borderId="10" applyFont="0" applyBorder="0">
      <alignment horizontal="centerContinuous" vertical="center"/>
    </xf>
    <xf numFmtId="188" fontId="37" fillId="22" borderId="11" applyBorder="0"/>
    <xf numFmtId="24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9" fillId="0" borderId="0">
      <protection locked="0"/>
    </xf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5" fontId="3" fillId="0" borderId="2" applyFill="0" applyBorder="0" applyAlignment="0"/>
    <xf numFmtId="190" fontId="23" fillId="0" borderId="0" applyFont="0" applyFill="0" applyBorder="0" applyAlignment="0" applyProtection="0"/>
    <xf numFmtId="191" fontId="3" fillId="0" borderId="0" applyFont="0" applyFill="0" applyBorder="0" applyAlignment="0" applyProtection="0"/>
    <xf numFmtId="192" fontId="38" fillId="0" borderId="0"/>
    <xf numFmtId="228" fontId="85" fillId="0" borderId="0"/>
    <xf numFmtId="0" fontId="23" fillId="0" borderId="0"/>
    <xf numFmtId="0" fontId="31" fillId="0" borderId="0" applyFont="0" applyFill="0" applyBorder="0" applyAlignment="0" applyProtection="0"/>
    <xf numFmtId="229" fontId="92" fillId="0" borderId="0">
      <protection locked="0"/>
    </xf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0" fontId="23" fillId="27" borderId="12" applyBorder="0"/>
    <xf numFmtId="193" fontId="23" fillId="27" borderId="13" applyBorder="0">
      <alignment horizontal="center"/>
    </xf>
    <xf numFmtId="194" fontId="21" fillId="0" borderId="0"/>
    <xf numFmtId="230" fontId="85" fillId="0" borderId="0"/>
    <xf numFmtId="247" fontId="39" fillId="0" borderId="0">
      <protection locked="0"/>
    </xf>
    <xf numFmtId="214" fontId="21" fillId="0" borderId="0">
      <protection locked="0"/>
    </xf>
    <xf numFmtId="248" fontId="39" fillId="0" borderId="0">
      <protection locked="0"/>
    </xf>
    <xf numFmtId="215" fontId="21" fillId="0" borderId="0">
      <protection locked="0"/>
    </xf>
    <xf numFmtId="0" fontId="79" fillId="0" borderId="0" applyNumberFormat="0" applyAlignment="0">
      <alignment horizontal="left"/>
    </xf>
    <xf numFmtId="216" fontId="3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40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0" borderId="0">
      <protection locked="0"/>
    </xf>
    <xf numFmtId="0" fontId="37" fillId="22" borderId="0"/>
    <xf numFmtId="2" fontId="31" fillId="0" borderId="0" applyFont="0" applyFill="0" applyBorder="0" applyAlignment="0" applyProtection="0"/>
    <xf numFmtId="231" fontId="23" fillId="0" borderId="0">
      <protection locked="0"/>
    </xf>
    <xf numFmtId="0" fontId="119" fillId="4" borderId="0" applyNumberFormat="0" applyBorder="0" applyAlignment="0" applyProtection="0">
      <alignment vertical="center"/>
    </xf>
    <xf numFmtId="38" fontId="37" fillId="22" borderId="0" applyNumberFormat="0" applyBorder="0" applyAlignment="0" applyProtection="0"/>
    <xf numFmtId="0" fontId="41" fillId="0" borderId="0">
      <alignment horizontal="left"/>
    </xf>
    <xf numFmtId="0" fontId="93" fillId="0" borderId="0" applyNumberFormat="0" applyFill="0" applyBorder="0" applyAlignment="0" applyProtection="0"/>
    <xf numFmtId="0" fontId="42" fillId="0" borderId="14" applyNumberFormat="0" applyAlignment="0" applyProtection="0">
      <alignment horizontal="left" vertical="center"/>
    </xf>
    <xf numFmtId="0" fontId="42" fillId="0" borderId="15">
      <alignment horizontal="left" vertical="center"/>
    </xf>
    <xf numFmtId="0" fontId="43" fillId="28" borderId="16" applyBorder="0" applyAlignment="0"/>
    <xf numFmtId="0" fontId="43" fillId="28" borderId="17" applyBorder="0" applyAlignment="0"/>
    <xf numFmtId="0" fontId="44" fillId="27" borderId="18">
      <alignment horizontal="left"/>
    </xf>
    <xf numFmtId="0" fontId="45" fillId="22" borderId="0" applyNumberFormat="0" applyFill="0" applyBorder="0"/>
    <xf numFmtId="0" fontId="118" fillId="0" borderId="0" applyNumberFormat="0" applyFill="0" applyBorder="0" applyAlignment="0" applyProtection="0">
      <alignment vertical="center"/>
    </xf>
    <xf numFmtId="232" fontId="19" fillId="0" borderId="0">
      <protection locked="0"/>
    </xf>
    <xf numFmtId="232" fontId="19" fillId="0" borderId="0">
      <protection locked="0"/>
    </xf>
    <xf numFmtId="12" fontId="23" fillId="21" borderId="19" applyNumberFormat="0" applyBorder="0" applyAlignment="0" applyProtection="0">
      <alignment horizontal="center"/>
    </xf>
    <xf numFmtId="0" fontId="80" fillId="0" borderId="0" applyNumberFormat="0" applyFill="0" applyBorder="0" applyAlignment="0" applyProtection="0"/>
    <xf numFmtId="0" fontId="94" fillId="0" borderId="20" applyNumberFormat="0" applyFill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23" fillId="29" borderId="21" applyBorder="0">
      <protection locked="0"/>
    </xf>
    <xf numFmtId="10" fontId="37" fillId="27" borderId="2" applyNumberFormat="0" applyBorder="0" applyAlignment="0" applyProtection="0"/>
    <xf numFmtId="249" fontId="81" fillId="30" borderId="0"/>
    <xf numFmtId="193" fontId="23" fillId="29" borderId="18" applyBorder="0">
      <alignment horizontal="center"/>
      <protection locked="0"/>
    </xf>
    <xf numFmtId="12" fontId="23" fillId="29" borderId="18" applyBorder="0">
      <alignment horizontal="center"/>
      <protection locked="0"/>
    </xf>
    <xf numFmtId="0" fontId="47" fillId="29" borderId="22">
      <alignment horizontal="center" vertical="center"/>
      <protection locked="0"/>
    </xf>
    <xf numFmtId="0" fontId="117" fillId="7" borderId="6" applyNumberFormat="0" applyAlignment="0" applyProtection="0">
      <alignment vertical="center"/>
    </xf>
    <xf numFmtId="188" fontId="37" fillId="27" borderId="0" applyBorder="0">
      <protection locked="0"/>
    </xf>
    <xf numFmtId="15" fontId="37" fillId="27" borderId="0" applyBorder="0">
      <protection locked="0"/>
    </xf>
    <xf numFmtId="49" fontId="37" fillId="27" borderId="0" applyBorder="0">
      <protection locked="0"/>
    </xf>
    <xf numFmtId="49" fontId="37" fillId="27" borderId="23" applyNumberFormat="0" applyBorder="0"/>
    <xf numFmtId="0" fontId="32" fillId="27" borderId="18" applyBorder="0">
      <alignment horizontal="left"/>
    </xf>
    <xf numFmtId="0" fontId="32" fillId="29" borderId="0">
      <alignment horizontal="left"/>
    </xf>
    <xf numFmtId="0" fontId="116" fillId="0" borderId="24" applyNumberFormat="0" applyFill="0" applyAlignment="0" applyProtection="0">
      <alignment vertical="center"/>
    </xf>
    <xf numFmtId="249" fontId="126" fillId="31" borderId="0"/>
    <xf numFmtId="19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8" fillId="0" borderId="2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13" fillId="32" borderId="0" applyNumberFormat="0" applyBorder="0" applyAlignment="0" applyProtection="0">
      <alignment vertical="center"/>
    </xf>
    <xf numFmtId="37" fontId="49" fillId="0" borderId="0"/>
    <xf numFmtId="0" fontId="21" fillId="0" borderId="0"/>
    <xf numFmtId="188" fontId="19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1" fillId="0" borderId="0"/>
    <xf numFmtId="0" fontId="23" fillId="0" borderId="0"/>
    <xf numFmtId="0" fontId="1" fillId="33" borderId="21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120" fillId="23" borderId="26" applyNumberFormat="0" applyAlignment="0" applyProtection="0">
      <alignment vertical="center"/>
    </xf>
    <xf numFmtId="196" fontId="47" fillId="27" borderId="22">
      <alignment horizontal="center"/>
    </xf>
    <xf numFmtId="0" fontId="23" fillId="22" borderId="18" applyBorder="0">
      <alignment horizontal="center"/>
      <protection locked="0"/>
    </xf>
    <xf numFmtId="14" fontId="122" fillId="0" borderId="0">
      <alignment horizontal="center" wrapText="1"/>
      <protection locked="0"/>
    </xf>
    <xf numFmtId="0" fontId="39" fillId="0" borderId="0">
      <protection locked="0"/>
    </xf>
    <xf numFmtId="10" fontId="23" fillId="0" borderId="0" applyFont="0" applyFill="0" applyBorder="0" applyAlignment="0" applyProtection="0"/>
    <xf numFmtId="0" fontId="21" fillId="0" borderId="0">
      <protection locked="0"/>
    </xf>
    <xf numFmtId="250" fontId="128" fillId="0" borderId="0"/>
    <xf numFmtId="0" fontId="50" fillId="22" borderId="0"/>
    <xf numFmtId="0" fontId="54" fillId="0" borderId="0" applyNumberFormat="0" applyFont="0" applyFill="0" applyBorder="0" applyAlignment="0" applyProtection="0">
      <alignment horizontal="left"/>
    </xf>
    <xf numFmtId="0" fontId="51" fillId="0" borderId="0"/>
    <xf numFmtId="0" fontId="52" fillId="22" borderId="0"/>
    <xf numFmtId="0" fontId="51" fillId="0" borderId="0"/>
    <xf numFmtId="196" fontId="23" fillId="0" borderId="0"/>
    <xf numFmtId="30" fontId="82" fillId="0" borderId="0" applyNumberFormat="0" applyFill="0" applyBorder="0" applyAlignment="0" applyProtection="0">
      <alignment horizontal="left"/>
    </xf>
    <xf numFmtId="49" fontId="53" fillId="22" borderId="0" applyBorder="0">
      <alignment horizontal="centerContinuous"/>
    </xf>
    <xf numFmtId="0" fontId="54" fillId="0" borderId="0"/>
    <xf numFmtId="0" fontId="55" fillId="0" borderId="0">
      <alignment horizontal="center" vertical="center"/>
    </xf>
    <xf numFmtId="0" fontId="48" fillId="0" borderId="0"/>
    <xf numFmtId="0" fontId="56" fillId="22" borderId="0" applyProtection="0">
      <alignment horizontal="centerContinuous" vertical="center"/>
      <protection hidden="1"/>
    </xf>
    <xf numFmtId="40" fontId="83" fillId="0" borderId="0" applyBorder="0">
      <alignment horizontal="right"/>
    </xf>
    <xf numFmtId="0" fontId="23" fillId="22" borderId="18" applyBorder="0">
      <alignment horizontal="center"/>
    </xf>
    <xf numFmtId="0" fontId="23" fillId="22" borderId="18" applyBorder="0">
      <alignment horizontal="center"/>
    </xf>
    <xf numFmtId="0" fontId="84" fillId="22" borderId="0">
      <alignment horizontal="centerContinuous"/>
    </xf>
    <xf numFmtId="0" fontId="57" fillId="0" borderId="0" applyFill="0" applyBorder="0" applyProtection="0">
      <alignment horizontal="centerContinuous" vertical="center"/>
    </xf>
    <xf numFmtId="0" fontId="19" fillId="21" borderId="0" applyFill="0" applyBorder="0" applyProtection="0">
      <alignment horizontal="center" vertical="center"/>
    </xf>
    <xf numFmtId="0" fontId="31" fillId="0" borderId="8" applyNumberFormat="0" applyFont="0" applyFill="0" applyAlignment="0" applyProtection="0"/>
    <xf numFmtId="232" fontId="19" fillId="0" borderId="27">
      <protection locked="0"/>
    </xf>
    <xf numFmtId="188" fontId="28" fillId="22" borderId="0"/>
    <xf numFmtId="49" fontId="58" fillId="22" borderId="0" applyBorder="0">
      <alignment horizontal="right"/>
    </xf>
    <xf numFmtId="0" fontId="59" fillId="0" borderId="3">
      <alignment horizontal="left"/>
    </xf>
    <xf numFmtId="37" fontId="37" fillId="34" borderId="0" applyNumberFormat="0" applyBorder="0" applyAlignment="0" applyProtection="0"/>
    <xf numFmtId="37" fontId="37" fillId="0" borderId="0"/>
    <xf numFmtId="3" fontId="95" fillId="0" borderId="20" applyProtection="0"/>
    <xf numFmtId="233" fontId="54" fillId="0" borderId="0" applyFont="0" applyFill="0" applyBorder="0" applyAlignment="0" applyProtection="0"/>
    <xf numFmtId="234" fontId="54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197" fontId="3" fillId="0" borderId="0">
      <protection locked="0"/>
    </xf>
    <xf numFmtId="2" fontId="96" fillId="0" borderId="0" applyFont="0" applyFill="0" applyBorder="0" applyAlignment="0" applyProtection="0"/>
    <xf numFmtId="0" fontId="60" fillId="0" borderId="0">
      <protection locked="0"/>
    </xf>
    <xf numFmtId="0" fontId="97" fillId="0" borderId="0" applyNumberFormat="0" applyFill="0" applyBorder="0" applyAlignment="0" applyProtection="0"/>
    <xf numFmtId="0" fontId="60" fillId="0" borderId="0">
      <protection locked="0"/>
    </xf>
    <xf numFmtId="0" fontId="98" fillId="0" borderId="0" applyNumberFormat="0" applyFill="0" applyBorder="0" applyAlignment="0" applyProtection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251" fontId="129" fillId="0" borderId="0"/>
    <xf numFmtId="38" fontId="9" fillId="0" borderId="0"/>
    <xf numFmtId="0" fontId="39" fillId="0" borderId="0">
      <protection locked="0"/>
    </xf>
    <xf numFmtId="0" fontId="96" fillId="0" borderId="0" applyFont="0" applyFill="0" applyBorder="0" applyAlignment="0" applyProtection="0"/>
    <xf numFmtId="3" fontId="54" fillId="0" borderId="28">
      <alignment horizontal="center"/>
    </xf>
    <xf numFmtId="0" fontId="21" fillId="35" borderId="0">
      <alignment horizontal="left"/>
    </xf>
    <xf numFmtId="0" fontId="39" fillId="0" borderId="0">
      <protection locked="0"/>
    </xf>
    <xf numFmtId="0" fontId="96" fillId="0" borderId="0" applyFont="0" applyFill="0" applyBorder="0" applyAlignment="0" applyProtection="0"/>
    <xf numFmtId="0" fontId="85" fillId="0" borderId="0" applyFont="0"/>
    <xf numFmtId="0" fontId="86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87" fillId="0" borderId="0" applyNumberFormat="0" applyFont="0" applyFill="0" applyBorder="0" applyProtection="0">
      <alignment horizontal="distributed" vertical="center"/>
    </xf>
    <xf numFmtId="9" fontId="9" fillId="21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217" fontId="87" fillId="0" borderId="0" applyFont="0" applyFill="0" applyBorder="0" applyAlignment="0" applyProtection="0"/>
    <xf numFmtId="218" fontId="87" fillId="0" borderId="0" applyFont="0" applyFill="0" applyBorder="0" applyAlignment="0" applyProtection="0"/>
    <xf numFmtId="0" fontId="88" fillId="0" borderId="0"/>
    <xf numFmtId="0" fontId="130" fillId="0" borderId="0"/>
    <xf numFmtId="217" fontId="87" fillId="0" borderId="0" applyNumberFormat="0" applyFont="0" applyFill="0" applyBorder="0" applyProtection="0">
      <alignment horizontal="centerContinuous" vertical="center"/>
    </xf>
    <xf numFmtId="219" fontId="9" fillId="0" borderId="16" applyNumberFormat="0" applyBorder="0" applyAlignment="0"/>
    <xf numFmtId="235" fontId="99" fillId="0" borderId="29">
      <alignment vertical="center"/>
    </xf>
    <xf numFmtId="3" fontId="87" fillId="0" borderId="2"/>
    <xf numFmtId="0" fontId="87" fillId="0" borderId="2"/>
    <xf numFmtId="3" fontId="87" fillId="0" borderId="30"/>
    <xf numFmtId="3" fontId="87" fillId="0" borderId="31"/>
    <xf numFmtId="0" fontId="100" fillId="0" borderId="2"/>
    <xf numFmtId="0" fontId="101" fillId="0" borderId="0">
      <alignment horizontal="center"/>
    </xf>
    <xf numFmtId="0" fontId="102" fillId="0" borderId="32">
      <alignment horizontal="center"/>
    </xf>
    <xf numFmtId="3" fontId="61" fillId="0" borderId="0">
      <alignment vertical="center" wrapText="1"/>
    </xf>
    <xf numFmtId="3" fontId="62" fillId="0" borderId="0">
      <alignment vertical="center" wrapText="1"/>
    </xf>
    <xf numFmtId="1" fontId="21" fillId="0" borderId="0"/>
    <xf numFmtId="0" fontId="103" fillId="0" borderId="2" applyFont="0" applyFill="0" applyBorder="0" applyAlignment="0" applyProtection="0"/>
    <xf numFmtId="198" fontId="3" fillId="0" borderId="0">
      <alignment vertical="center"/>
    </xf>
    <xf numFmtId="236" fontId="104" fillId="0" borderId="0">
      <alignment vertical="center"/>
    </xf>
    <xf numFmtId="178" fontId="135" fillId="0" borderId="0" applyFont="0" applyFill="0" applyBorder="0" applyAlignment="0" applyProtection="0">
      <alignment vertical="center"/>
    </xf>
    <xf numFmtId="199" fontId="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8" fontId="135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2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5" fillId="0" borderId="33"/>
    <xf numFmtId="0" fontId="131" fillId="0" borderId="0" applyNumberFormat="0" applyFill="0" applyBorder="0" applyAlignment="0" applyProtection="0">
      <alignment vertical="top"/>
      <protection locked="0"/>
    </xf>
    <xf numFmtId="200" fontId="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63" fillId="0" borderId="0">
      <alignment vertical="center"/>
    </xf>
    <xf numFmtId="0" fontId="64" fillId="0" borderId="0">
      <alignment horizontal="center" vertical="center"/>
    </xf>
    <xf numFmtId="4" fontId="39" fillId="0" borderId="0">
      <protection locked="0"/>
    </xf>
    <xf numFmtId="4" fontId="96" fillId="0" borderId="0" applyFont="0" applyFill="0" applyBorder="0" applyAlignment="0" applyProtection="0"/>
    <xf numFmtId="201" fontId="3" fillId="0" borderId="0">
      <protection locked="0"/>
    </xf>
    <xf numFmtId="3" fontId="96" fillId="0" borderId="0" applyFont="0" applyFill="0" applyBorder="0" applyAlignment="0" applyProtection="0"/>
    <xf numFmtId="0" fontId="21" fillId="0" borderId="0">
      <alignment vertical="center"/>
    </xf>
    <xf numFmtId="0" fontId="89" fillId="0" borderId="0">
      <alignment horizontal="centerContinuous" vertical="center"/>
    </xf>
    <xf numFmtId="0" fontId="21" fillId="0" borderId="2">
      <alignment horizontal="distributed" vertical="center"/>
    </xf>
    <xf numFmtId="0" fontId="21" fillId="0" borderId="34">
      <alignment horizontal="distributed" vertical="top"/>
    </xf>
    <xf numFmtId="0" fontId="21" fillId="0" borderId="16">
      <alignment horizontal="distributed"/>
    </xf>
    <xf numFmtId="220" fontId="90" fillId="0" borderId="0">
      <alignment vertical="center"/>
    </xf>
    <xf numFmtId="0" fontId="21" fillId="0" borderId="0"/>
    <xf numFmtId="0" fontId="21" fillId="0" borderId="0" applyFont="0" applyFill="0" applyBorder="0" applyAlignment="0" applyProtection="0"/>
    <xf numFmtId="221" fontId="19" fillId="0" borderId="2">
      <alignment vertical="center"/>
    </xf>
    <xf numFmtId="178" fontId="3" fillId="0" borderId="0" applyFont="0" applyFill="0" applyBorder="0" applyAlignment="0" applyProtection="0"/>
    <xf numFmtId="210" fontId="21" fillId="0" borderId="2">
      <alignment vertical="center"/>
    </xf>
    <xf numFmtId="199" fontId="9" fillId="21" borderId="0" applyFill="0" applyBorder="0" applyProtection="0">
      <alignment horizontal="right"/>
    </xf>
    <xf numFmtId="38" fontId="87" fillId="0" borderId="0" applyFont="0" applyFill="0" applyBorder="0" applyAlignment="0" applyProtection="0">
      <alignment vertical="center"/>
    </xf>
    <xf numFmtId="222" fontId="87" fillId="0" borderId="0" applyFont="0" applyFill="0" applyBorder="0" applyAlignment="0" applyProtection="0">
      <alignment vertical="center"/>
    </xf>
    <xf numFmtId="223" fontId="87" fillId="0" borderId="0" applyFont="0" applyFill="0" applyBorder="0" applyAlignment="0" applyProtection="0">
      <alignment vertical="center"/>
    </xf>
    <xf numFmtId="0" fontId="19" fillId="0" borderId="0"/>
    <xf numFmtId="0" fontId="21" fillId="0" borderId="0" applyFont="0" applyFill="0" applyBorder="0" applyAlignment="0" applyProtection="0"/>
    <xf numFmtId="177" fontId="3" fillId="0" borderId="0" applyFont="0" applyFill="0" applyBorder="0" applyAlignment="0" applyProtection="0">
      <alignment vertical="center"/>
    </xf>
    <xf numFmtId="202" fontId="3" fillId="0" borderId="0">
      <protection locked="0"/>
    </xf>
    <xf numFmtId="10" fontId="96" fillId="0" borderId="0" applyFont="0" applyFill="0" applyBorder="0" applyAlignment="0" applyProtection="0"/>
    <xf numFmtId="0" fontId="38" fillId="0" borderId="16">
      <alignment horizontal="distributed"/>
    </xf>
    <xf numFmtId="0" fontId="38" fillId="0" borderId="35">
      <alignment horizontal="distributed" vertical="center"/>
    </xf>
    <xf numFmtId="0" fontId="38" fillId="0" borderId="36">
      <alignment horizontal="distributed" vertical="top"/>
    </xf>
    <xf numFmtId="0" fontId="3" fillId="0" borderId="0"/>
    <xf numFmtId="0" fontId="13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5" fillId="0" borderId="0">
      <alignment vertical="center"/>
    </xf>
    <xf numFmtId="0" fontId="13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 applyProtection="0"/>
    <xf numFmtId="0" fontId="25" fillId="0" borderId="4">
      <alignment horizontal="center" vertical="center"/>
    </xf>
    <xf numFmtId="252" fontId="132" fillId="0" borderId="4"/>
    <xf numFmtId="0" fontId="39" fillId="0" borderId="8">
      <protection locked="0"/>
    </xf>
    <xf numFmtId="0" fontId="96" fillId="0" borderId="8" applyNumberFormat="0" applyFont="0" applyFill="0" applyAlignment="0" applyProtection="0"/>
    <xf numFmtId="253" fontId="21" fillId="0" borderId="0">
      <protection locked="0"/>
    </xf>
    <xf numFmtId="203" fontId="3" fillId="0" borderId="0">
      <protection locked="0"/>
    </xf>
    <xf numFmtId="237" fontId="23" fillId="0" borderId="0" applyFont="0" applyFill="0" applyBorder="0" applyAlignment="0" applyProtection="0"/>
    <xf numFmtId="204" fontId="3" fillId="0" borderId="0">
      <protection locked="0"/>
    </xf>
    <xf numFmtId="238" fontId="96" fillId="0" borderId="0" applyFont="0" applyFill="0" applyBorder="0" applyAlignment="0" applyProtection="0"/>
    <xf numFmtId="9" fontId="134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9" fillId="0" borderId="0">
      <alignment vertical="center"/>
    </xf>
    <xf numFmtId="41" fontId="140" fillId="0" borderId="0">
      <alignment vertical="center"/>
    </xf>
    <xf numFmtId="178" fontId="13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41" fontId="13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17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35" fillId="0" borderId="0">
      <alignment vertical="center"/>
    </xf>
    <xf numFmtId="0" fontId="3" fillId="0" borderId="0"/>
    <xf numFmtId="0" fontId="3" fillId="0" borderId="0">
      <alignment vertical="center"/>
    </xf>
  </cellStyleXfs>
  <cellXfs count="635">
    <xf numFmtId="0" fontId="0" fillId="0" borderId="0" xfId="0">
      <alignment vertical="center"/>
    </xf>
    <xf numFmtId="179" fontId="4" fillId="0" borderId="0" xfId="581" applyNumberFormat="1" applyFont="1" applyProtection="1">
      <protection hidden="1"/>
    </xf>
    <xf numFmtId="179" fontId="4" fillId="0" borderId="0" xfId="581" applyNumberFormat="1" applyFont="1" applyAlignment="1" applyProtection="1">
      <alignment horizontal="center"/>
      <protection hidden="1"/>
    </xf>
    <xf numFmtId="179" fontId="4" fillId="0" borderId="0" xfId="581" applyNumberFormat="1" applyFont="1" applyAlignment="1" applyProtection="1">
      <alignment horizontal="right"/>
      <protection hidden="1"/>
    </xf>
    <xf numFmtId="179" fontId="4" fillId="0" borderId="0" xfId="581" applyNumberFormat="1" applyFont="1"/>
    <xf numFmtId="179" fontId="5" fillId="36" borderId="2" xfId="581" applyNumberFormat="1" applyFont="1" applyFill="1" applyBorder="1" applyAlignment="1" applyProtection="1">
      <alignment horizontal="center" vertical="center"/>
      <protection hidden="1"/>
    </xf>
    <xf numFmtId="179" fontId="5" fillId="36" borderId="2" xfId="581" applyNumberFormat="1" applyFont="1" applyFill="1" applyBorder="1" applyAlignment="1" applyProtection="1">
      <alignment horizontal="center" vertical="center"/>
      <protection locked="0" hidden="1"/>
    </xf>
    <xf numFmtId="179" fontId="5" fillId="36" borderId="16" xfId="581" applyNumberFormat="1" applyFont="1" applyFill="1" applyBorder="1" applyAlignment="1" applyProtection="1">
      <alignment horizontal="center" vertical="center" wrapText="1"/>
      <protection locked="0" hidden="1"/>
    </xf>
    <xf numFmtId="179" fontId="5" fillId="36" borderId="1" xfId="581" applyNumberFormat="1" applyFont="1" applyFill="1" applyBorder="1" applyAlignment="1" applyProtection="1">
      <alignment horizontal="center" vertical="center" wrapText="1"/>
      <protection locked="0" hidden="1"/>
    </xf>
    <xf numFmtId="179" fontId="5" fillId="0" borderId="0" xfId="581" applyNumberFormat="1" applyFont="1" applyAlignment="1">
      <alignment vertical="center"/>
    </xf>
    <xf numFmtId="180" fontId="5" fillId="36" borderId="2" xfId="581" applyNumberFormat="1" applyFont="1" applyFill="1" applyBorder="1" applyAlignment="1" applyProtection="1">
      <alignment horizontal="center" vertical="center"/>
      <protection locked="0" hidden="1"/>
    </xf>
    <xf numFmtId="179" fontId="5" fillId="36" borderId="34" xfId="581" applyNumberFormat="1" applyFont="1" applyFill="1" applyBorder="1" applyAlignment="1" applyProtection="1">
      <alignment horizontal="center" vertical="center"/>
      <protection locked="0" hidden="1"/>
    </xf>
    <xf numFmtId="179" fontId="5" fillId="36" borderId="34" xfId="581" applyNumberFormat="1" applyFont="1" applyFill="1" applyBorder="1" applyAlignment="1" applyProtection="1">
      <alignment horizontal="center" vertical="center" shrinkToFit="1"/>
      <protection locked="0" hidden="1"/>
    </xf>
    <xf numFmtId="179" fontId="4" fillId="0" borderId="2" xfId="581" applyNumberFormat="1" applyFont="1" applyBorder="1" applyAlignment="1" applyProtection="1">
      <alignment horizontal="center" shrinkToFit="1"/>
      <protection hidden="1"/>
    </xf>
    <xf numFmtId="179" fontId="4" fillId="0" borderId="2" xfId="581" applyNumberFormat="1" applyFont="1" applyBorder="1" applyAlignment="1" applyProtection="1">
      <alignment shrinkToFit="1"/>
      <protection hidden="1"/>
    </xf>
    <xf numFmtId="179" fontId="4" fillId="0" borderId="2" xfId="581" applyNumberFormat="1" applyFont="1" applyBorder="1" applyAlignment="1">
      <alignment horizontal="center"/>
    </xf>
    <xf numFmtId="179" fontId="4" fillId="0" borderId="2" xfId="581" applyNumberFormat="1" applyFont="1" applyBorder="1" applyAlignment="1">
      <alignment shrinkToFit="1"/>
    </xf>
    <xf numFmtId="179" fontId="4" fillId="0" borderId="2" xfId="581" applyNumberFormat="1" applyFont="1" applyBorder="1" applyAlignment="1" applyProtection="1">
      <alignment wrapText="1"/>
      <protection hidden="1"/>
    </xf>
    <xf numFmtId="179" fontId="4" fillId="0" borderId="0" xfId="581" applyNumberFormat="1" applyFont="1" applyAlignment="1">
      <alignment horizontal="center"/>
    </xf>
    <xf numFmtId="179" fontId="5" fillId="36" borderId="2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179" fontId="5" fillId="0" borderId="0" xfId="0" applyNumberFormat="1" applyFont="1">
      <alignment vertical="center"/>
    </xf>
    <xf numFmtId="179" fontId="11" fillId="0" borderId="2" xfId="0" applyNumberFormat="1" applyFont="1" applyBorder="1" applyAlignment="1">
      <alignment horizontal="center"/>
    </xf>
    <xf numFmtId="179" fontId="11" fillId="0" borderId="2" xfId="409" applyNumberFormat="1" applyFont="1" applyFill="1" applyBorder="1" applyAlignment="1"/>
    <xf numFmtId="179" fontId="4" fillId="0" borderId="2" xfId="0" applyNumberFormat="1" applyFont="1" applyBorder="1" applyAlignment="1"/>
    <xf numFmtId="179" fontId="4" fillId="0" borderId="0" xfId="0" applyNumberFormat="1" applyFont="1" applyAlignment="1"/>
    <xf numFmtId="179" fontId="11" fillId="0" borderId="2" xfId="0" applyNumberFormat="1" applyFont="1" applyBorder="1" applyAlignment="1"/>
    <xf numFmtId="180" fontId="11" fillId="0" borderId="2" xfId="0" applyNumberFormat="1" applyFont="1" applyBorder="1" applyAlignment="1"/>
    <xf numFmtId="0" fontId="9" fillId="0" borderId="0" xfId="0" applyFont="1" applyAlignment="1">
      <alignment horizontal="center" vertical="center"/>
    </xf>
    <xf numFmtId="180" fontId="14" fillId="0" borderId="37" xfId="0" applyNumberFormat="1" applyFont="1" applyBorder="1" applyAlignment="1">
      <alignment horizontal="center" vertical="center"/>
    </xf>
    <xf numFmtId="179" fontId="14" fillId="0" borderId="37" xfId="0" applyNumberFormat="1" applyFont="1" applyBorder="1" applyAlignment="1">
      <alignment horizontal="center" vertical="center"/>
    </xf>
    <xf numFmtId="179" fontId="14" fillId="0" borderId="0" xfId="0" applyNumberFormat="1" applyFont="1" applyAlignment="1">
      <alignment horizontal="center" vertical="center"/>
    </xf>
    <xf numFmtId="179" fontId="14" fillId="36" borderId="38" xfId="0" applyNumberFormat="1" applyFont="1" applyFill="1" applyBorder="1" applyAlignment="1">
      <alignment horizontal="center" vertical="center"/>
    </xf>
    <xf numFmtId="180" fontId="14" fillId="36" borderId="39" xfId="0" applyNumberFormat="1" applyFont="1" applyFill="1" applyBorder="1" applyAlignment="1">
      <alignment horizontal="center" vertical="center"/>
    </xf>
    <xf numFmtId="179" fontId="14" fillId="36" borderId="0" xfId="0" applyNumberFormat="1" applyFont="1" applyFill="1" applyAlignment="1">
      <alignment horizontal="center" vertical="center"/>
    </xf>
    <xf numFmtId="179" fontId="2" fillId="0" borderId="0" xfId="0" applyNumberFormat="1" applyFont="1" applyAlignment="1">
      <alignment horizontal="center" vertical="center"/>
    </xf>
    <xf numFmtId="179" fontId="2" fillId="0" borderId="29" xfId="0" applyNumberFormat="1" applyFont="1" applyBorder="1" applyAlignment="1">
      <alignment horizontal="center" vertical="center" wrapText="1"/>
    </xf>
    <xf numFmtId="179" fontId="7" fillId="0" borderId="0" xfId="581" applyNumberFormat="1" applyFont="1"/>
    <xf numFmtId="179" fontId="4" fillId="0" borderId="0" xfId="581" applyNumberFormat="1" applyFont="1" applyAlignment="1">
      <alignment horizontal="right"/>
    </xf>
    <xf numFmtId="179" fontId="5" fillId="36" borderId="2" xfId="581" applyNumberFormat="1" applyFont="1" applyFill="1" applyBorder="1" applyAlignment="1">
      <alignment horizontal="center" vertical="center"/>
    </xf>
    <xf numFmtId="179" fontId="5" fillId="36" borderId="0" xfId="581" applyNumberFormat="1" applyFont="1" applyFill="1" applyAlignment="1">
      <alignment vertical="center"/>
    </xf>
    <xf numFmtId="179" fontId="4" fillId="0" borderId="2" xfId="581" applyNumberFormat="1" applyFont="1" applyBorder="1" applyAlignment="1">
      <alignment horizontal="center" shrinkToFit="1"/>
    </xf>
    <xf numFmtId="179" fontId="4" fillId="0" borderId="2" xfId="414" applyNumberFormat="1" applyFont="1" applyBorder="1" applyAlignment="1">
      <alignment horizontal="right" shrinkToFit="1"/>
    </xf>
    <xf numFmtId="0" fontId="3" fillId="0" borderId="0" xfId="577"/>
    <xf numFmtId="179" fontId="4" fillId="0" borderId="2" xfId="577" applyNumberFormat="1" applyFont="1" applyBorder="1" applyAlignment="1">
      <alignment shrinkToFit="1"/>
    </xf>
    <xf numFmtId="179" fontId="4" fillId="0" borderId="0" xfId="416" applyNumberFormat="1" applyFont="1" applyAlignment="1"/>
    <xf numFmtId="184" fontId="4" fillId="0" borderId="0" xfId="416" applyNumberFormat="1" applyFont="1" applyAlignment="1"/>
    <xf numFmtId="179" fontId="4" fillId="21" borderId="2" xfId="416" applyNumberFormat="1" applyFont="1" applyFill="1" applyBorder="1" applyAlignment="1"/>
    <xf numFmtId="179" fontId="4" fillId="0" borderId="2" xfId="416" applyNumberFormat="1" applyFont="1" applyFill="1" applyBorder="1" applyAlignment="1"/>
    <xf numFmtId="184" fontId="4" fillId="0" borderId="2" xfId="0" applyNumberFormat="1" applyFont="1" applyBorder="1" applyAlignment="1">
      <alignment horizontal="center"/>
    </xf>
    <xf numFmtId="179" fontId="4" fillId="0" borderId="2" xfId="580" applyNumberFormat="1" applyFont="1" applyBorder="1" applyAlignment="1" applyProtection="1">
      <alignment shrinkToFit="1"/>
      <protection hidden="1"/>
    </xf>
    <xf numFmtId="179" fontId="4" fillId="0" borderId="2" xfId="0" applyNumberFormat="1" applyFont="1" applyBorder="1" applyAlignment="1">
      <alignment horizontal="center"/>
    </xf>
    <xf numFmtId="180" fontId="5" fillId="38" borderId="2" xfId="581" applyNumberFormat="1" applyFont="1" applyFill="1" applyBorder="1" applyAlignment="1" applyProtection="1">
      <alignment horizontal="center" vertical="center"/>
      <protection hidden="1"/>
    </xf>
    <xf numFmtId="180" fontId="5" fillId="38" borderId="34" xfId="581" applyNumberFormat="1" applyFont="1" applyFill="1" applyBorder="1" applyAlignment="1" applyProtection="1">
      <alignment horizontal="center" vertical="center"/>
      <protection hidden="1"/>
    </xf>
    <xf numFmtId="179" fontId="4" fillId="0" borderId="2" xfId="411" applyNumberFormat="1" applyFont="1" applyFill="1" applyBorder="1" applyAlignment="1">
      <alignment shrinkToFit="1"/>
    </xf>
    <xf numFmtId="179" fontId="4" fillId="0" borderId="2" xfId="411" applyNumberFormat="1" applyFont="1" applyFill="1" applyBorder="1" applyAlignment="1">
      <alignment horizontal="center" shrinkToFit="1"/>
    </xf>
    <xf numFmtId="179" fontId="4" fillId="0" borderId="2" xfId="581" applyNumberFormat="1" applyFont="1" applyBorder="1" applyAlignment="1" applyProtection="1">
      <alignment horizontal="center" wrapText="1" shrinkToFit="1"/>
      <protection hidden="1"/>
    </xf>
    <xf numFmtId="239" fontId="108" fillId="0" borderId="2" xfId="0" applyNumberFormat="1" applyFont="1" applyBorder="1" applyAlignment="1">
      <alignment horizontal="center"/>
    </xf>
    <xf numFmtId="179" fontId="137" fillId="0" borderId="2" xfId="416" applyNumberFormat="1" applyFont="1" applyFill="1" applyBorder="1" applyAlignment="1"/>
    <xf numFmtId="183" fontId="4" fillId="0" borderId="0" xfId="416" applyNumberFormat="1" applyFont="1" applyFill="1" applyAlignment="1"/>
    <xf numFmtId="184" fontId="4" fillId="0" borderId="0" xfId="416" applyNumberFormat="1" applyFont="1" applyFill="1" applyAlignment="1"/>
    <xf numFmtId="179" fontId="4" fillId="0" borderId="0" xfId="416" applyNumberFormat="1" applyFont="1" applyFill="1" applyAlignment="1"/>
    <xf numFmtId="179" fontId="2" fillId="0" borderId="29" xfId="567" applyNumberFormat="1" applyFont="1" applyBorder="1" applyAlignment="1">
      <alignment horizontal="center" vertical="center" shrinkToFit="1"/>
    </xf>
    <xf numFmtId="179" fontId="4" fillId="21" borderId="2" xfId="416" applyNumberFormat="1" applyFont="1" applyFill="1" applyBorder="1" applyAlignment="1">
      <alignment horizontal="center"/>
    </xf>
    <xf numFmtId="179" fontId="4" fillId="0" borderId="2" xfId="0" applyNumberFormat="1" applyFont="1" applyBorder="1" applyAlignment="1">
      <alignment shrinkToFit="1"/>
    </xf>
    <xf numFmtId="180" fontId="2" fillId="0" borderId="29" xfId="415" applyNumberFormat="1" applyFont="1" applyBorder="1" applyAlignment="1">
      <alignment horizontal="center" vertical="center" shrinkToFit="1"/>
    </xf>
    <xf numFmtId="182" fontId="5" fillId="36" borderId="2" xfId="581" applyNumberFormat="1" applyFont="1" applyFill="1" applyBorder="1" applyAlignment="1" applyProtection="1">
      <alignment horizontal="center" vertical="center"/>
      <protection locked="0" hidden="1"/>
    </xf>
    <xf numFmtId="182" fontId="14" fillId="0" borderId="0" xfId="0" applyNumberFormat="1" applyFont="1" applyAlignment="1">
      <alignment horizontal="center" vertical="center"/>
    </xf>
    <xf numFmtId="179" fontId="2" fillId="0" borderId="3" xfId="567" applyNumberFormat="1" applyFont="1" applyBorder="1" applyAlignment="1">
      <alignment horizontal="center" vertical="center" shrinkToFit="1"/>
    </xf>
    <xf numFmtId="179" fontId="5" fillId="36" borderId="16" xfId="0" applyNumberFormat="1" applyFont="1" applyFill="1" applyBorder="1" applyAlignment="1">
      <alignment horizontal="center" vertical="center"/>
    </xf>
    <xf numFmtId="179" fontId="4" fillId="21" borderId="2" xfId="416" applyNumberFormat="1" applyFont="1" applyFill="1" applyBorder="1" applyAlignment="1">
      <alignment shrinkToFit="1"/>
    </xf>
    <xf numFmtId="179" fontId="4" fillId="0" borderId="2" xfId="409" applyNumberFormat="1" applyFont="1" applyFill="1" applyBorder="1" applyAlignment="1"/>
    <xf numFmtId="179" fontId="4" fillId="0" borderId="2" xfId="409" applyNumberFormat="1" applyFont="1" applyFill="1" applyBorder="1" applyAlignment="1">
      <alignment horizontal="center"/>
    </xf>
    <xf numFmtId="179" fontId="14" fillId="36" borderId="39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9" fontId="2" fillId="0" borderId="29" xfId="0" quotePrefix="1" applyNumberFormat="1" applyFont="1" applyBorder="1" applyAlignment="1">
      <alignment horizontal="left" vertical="center" shrinkToFit="1"/>
    </xf>
    <xf numFmtId="180" fontId="4" fillId="0" borderId="2" xfId="0" applyNumberFormat="1" applyFont="1" applyBorder="1" applyAlignment="1">
      <alignment shrinkToFit="1"/>
    </xf>
    <xf numFmtId="184" fontId="12" fillId="0" borderId="2" xfId="572" applyNumberFormat="1" applyFont="1" applyBorder="1" applyAlignment="1">
      <alignment horizontal="center"/>
    </xf>
    <xf numFmtId="179" fontId="11" fillId="0" borderId="2" xfId="413" applyNumberFormat="1" applyFont="1" applyFill="1" applyBorder="1" applyAlignment="1"/>
    <xf numFmtId="179" fontId="137" fillId="0" borderId="2" xfId="413" applyNumberFormat="1" applyFont="1" applyFill="1" applyBorder="1" applyAlignment="1"/>
    <xf numFmtId="179" fontId="137" fillId="21" borderId="2" xfId="416" applyNumberFormat="1" applyFont="1" applyFill="1" applyBorder="1" applyAlignment="1"/>
    <xf numFmtId="179" fontId="12" fillId="0" borderId="2" xfId="572" applyNumberFormat="1" applyFont="1" applyBorder="1" applyAlignment="1">
      <alignment shrinkToFit="1"/>
    </xf>
    <xf numFmtId="179" fontId="12" fillId="0" borderId="2" xfId="572" applyNumberFormat="1" applyFont="1" applyBorder="1" applyAlignment="1">
      <alignment wrapText="1"/>
    </xf>
    <xf numFmtId="179" fontId="12" fillId="0" borderId="2" xfId="572" applyNumberFormat="1" applyFont="1" applyBorder="1" applyAlignment="1">
      <alignment horizontal="center"/>
    </xf>
    <xf numFmtId="179" fontId="4" fillId="0" borderId="2" xfId="572" applyNumberFormat="1" applyFont="1" applyBorder="1" applyAlignment="1"/>
    <xf numFmtId="179" fontId="4" fillId="0" borderId="2" xfId="572" applyNumberFormat="1" applyFont="1" applyBorder="1" applyAlignment="1">
      <alignment horizontal="center"/>
    </xf>
    <xf numFmtId="184" fontId="4" fillId="0" borderId="2" xfId="572" applyNumberFormat="1" applyFont="1" applyBorder="1" applyAlignment="1">
      <alignment horizontal="center"/>
    </xf>
    <xf numFmtId="179" fontId="12" fillId="0" borderId="2" xfId="572" applyNumberFormat="1" applyFont="1" applyBorder="1" applyAlignment="1"/>
    <xf numFmtId="180" fontId="4" fillId="0" borderId="2" xfId="572" applyNumberFormat="1" applyFont="1" applyBorder="1" applyAlignment="1">
      <alignment horizontal="center"/>
    </xf>
    <xf numFmtId="254" fontId="4" fillId="0" borderId="2" xfId="0" applyNumberFormat="1" applyFont="1" applyBorder="1" applyAlignment="1">
      <alignment horizontal="left"/>
    </xf>
    <xf numFmtId="255" fontId="4" fillId="0" borderId="2" xfId="0" applyNumberFormat="1" applyFont="1" applyBorder="1" applyAlignment="1">
      <alignment horizontal="left"/>
    </xf>
    <xf numFmtId="182" fontId="4" fillId="0" borderId="2" xfId="572" applyNumberFormat="1" applyFont="1" applyBorder="1" applyAlignment="1">
      <alignment horizontal="center"/>
    </xf>
    <xf numFmtId="256" fontId="4" fillId="0" borderId="2" xfId="593" applyNumberFormat="1" applyFont="1" applyFill="1" applyBorder="1" applyAlignment="1">
      <alignment horizontal="left"/>
    </xf>
    <xf numFmtId="179" fontId="4" fillId="0" borderId="2" xfId="572" applyNumberFormat="1" applyFont="1" applyBorder="1" applyAlignment="1">
      <alignment shrinkToFit="1"/>
    </xf>
    <xf numFmtId="179" fontId="4" fillId="0" borderId="2" xfId="0" applyNumberFormat="1" applyFont="1" applyBorder="1" applyAlignment="1">
      <alignment horizontal="center" shrinkToFit="1"/>
    </xf>
    <xf numFmtId="180" fontId="9" fillId="0" borderId="0" xfId="0" applyNumberFormat="1" applyFont="1" applyAlignment="1">
      <alignment horizontal="center" vertical="center" shrinkToFit="1"/>
    </xf>
    <xf numFmtId="179" fontId="108" fillId="0" borderId="2" xfId="0" applyNumberFormat="1" applyFont="1" applyBorder="1" applyAlignment="1"/>
    <xf numFmtId="180" fontId="2" fillId="0" borderId="29" xfId="570" applyNumberFormat="1" applyFont="1" applyBorder="1" applyAlignment="1">
      <alignment horizontal="center" vertical="center" shrinkToFit="1"/>
    </xf>
    <xf numFmtId="179" fontId="2" fillId="0" borderId="0" xfId="570" applyNumberFormat="1" applyFont="1" applyAlignment="1">
      <alignment horizontal="center" vertical="center"/>
    </xf>
    <xf numFmtId="179" fontId="4" fillId="21" borderId="2" xfId="416" applyNumberFormat="1" applyFont="1" applyFill="1" applyBorder="1" applyAlignment="1">
      <alignment horizontal="center" shrinkToFit="1"/>
    </xf>
    <xf numFmtId="179" fontId="4" fillId="0" borderId="2" xfId="572" applyNumberFormat="1" applyFont="1" applyBorder="1" applyAlignment="1">
      <alignment horizontal="center" shrinkToFit="1"/>
    </xf>
    <xf numFmtId="179" fontId="5" fillId="38" borderId="2" xfId="581" applyNumberFormat="1" applyFont="1" applyFill="1" applyBorder="1" applyAlignment="1" applyProtection="1">
      <alignment horizontal="center" vertical="center"/>
      <protection hidden="1"/>
    </xf>
    <xf numFmtId="179" fontId="5" fillId="38" borderId="16" xfId="581" applyNumberFormat="1" applyFont="1" applyFill="1" applyBorder="1" applyAlignment="1" applyProtection="1">
      <alignment horizontal="center" vertical="center"/>
      <protection hidden="1"/>
    </xf>
    <xf numFmtId="179" fontId="5" fillId="38" borderId="34" xfId="581" applyNumberFormat="1" applyFont="1" applyFill="1" applyBorder="1" applyAlignment="1" applyProtection="1">
      <alignment horizontal="center" vertical="center"/>
      <protection hidden="1"/>
    </xf>
    <xf numFmtId="179" fontId="4" fillId="21" borderId="2" xfId="414" applyNumberFormat="1" applyFont="1" applyFill="1" applyBorder="1" applyAlignment="1">
      <alignment horizontal="right" shrinkToFit="1"/>
    </xf>
    <xf numFmtId="179" fontId="4" fillId="0" borderId="2" xfId="594" applyNumberFormat="1" applyFont="1" applyFill="1" applyBorder="1" applyAlignment="1">
      <alignment horizontal="right" shrinkToFit="1"/>
    </xf>
    <xf numFmtId="179" fontId="4" fillId="21" borderId="2" xfId="581" applyNumberFormat="1" applyFont="1" applyFill="1" applyBorder="1" applyAlignment="1">
      <alignment horizontal="center"/>
    </xf>
    <xf numFmtId="179" fontId="4" fillId="0" borderId="2" xfId="581" applyNumberFormat="1" applyFont="1" applyBorder="1" applyProtection="1">
      <protection hidden="1"/>
    </xf>
    <xf numFmtId="179" fontId="4" fillId="0" borderId="2" xfId="581" applyNumberFormat="1" applyFont="1" applyBorder="1" applyAlignment="1" applyProtection="1">
      <alignment horizontal="center"/>
      <protection hidden="1"/>
    </xf>
    <xf numFmtId="182" fontId="4" fillId="0" borderId="2" xfId="581" applyNumberFormat="1" applyFont="1" applyBorder="1" applyProtection="1">
      <protection hidden="1"/>
    </xf>
    <xf numFmtId="179" fontId="4" fillId="21" borderId="2" xfId="581" applyNumberFormat="1" applyFont="1" applyFill="1" applyBorder="1" applyProtection="1">
      <protection hidden="1"/>
    </xf>
    <xf numFmtId="181" fontId="4" fillId="0" borderId="2" xfId="581" applyNumberFormat="1" applyFont="1" applyBorder="1" applyProtection="1">
      <protection hidden="1"/>
    </xf>
    <xf numFmtId="179" fontId="4" fillId="0" borderId="2" xfId="581" applyNumberFormat="1" applyFont="1" applyBorder="1"/>
    <xf numFmtId="179" fontId="4" fillId="0" borderId="2" xfId="580" applyNumberFormat="1" applyFont="1" applyBorder="1" applyProtection="1">
      <protection hidden="1"/>
    </xf>
    <xf numFmtId="179" fontId="4" fillId="0" borderId="2" xfId="580" applyNumberFormat="1" applyFont="1" applyBorder="1" applyAlignment="1" applyProtection="1">
      <alignment horizontal="center"/>
      <protection hidden="1"/>
    </xf>
    <xf numFmtId="179" fontId="4" fillId="0" borderId="2" xfId="578" applyNumberFormat="1" applyFont="1" applyBorder="1" applyProtection="1">
      <protection hidden="1"/>
    </xf>
    <xf numFmtId="179" fontId="4" fillId="0" borderId="2" xfId="0" applyNumberFormat="1" applyFont="1" applyBorder="1" applyAlignment="1">
      <alignment horizontal="right"/>
    </xf>
    <xf numFmtId="0" fontId="9" fillId="0" borderId="0" xfId="0" applyFont="1" applyAlignment="1">
      <alignment horizontal="right" vertical="center"/>
    </xf>
    <xf numFmtId="182" fontId="14" fillId="36" borderId="23" xfId="0" applyNumberFormat="1" applyFont="1" applyFill="1" applyBorder="1" applyAlignment="1">
      <alignment horizontal="center" vertical="center"/>
    </xf>
    <xf numFmtId="179" fontId="14" fillId="36" borderId="40" xfId="0" applyNumberFormat="1" applyFont="1" applyFill="1" applyBorder="1" applyAlignment="1">
      <alignment horizontal="center" vertical="center"/>
    </xf>
    <xf numFmtId="179" fontId="2" fillId="0" borderId="42" xfId="415" applyNumberFormat="1" applyFont="1" applyBorder="1" applyAlignment="1">
      <alignment horizontal="center" vertical="center"/>
    </xf>
    <xf numFmtId="179" fontId="4" fillId="0" borderId="2" xfId="0" quotePrefix="1" applyNumberFormat="1" applyFont="1" applyBorder="1" applyAlignment="1"/>
    <xf numFmtId="179" fontId="4" fillId="37" borderId="2" xfId="411" applyNumberFormat="1" applyFont="1" applyFill="1" applyBorder="1" applyAlignment="1">
      <alignment shrinkToFit="1"/>
    </xf>
    <xf numFmtId="179" fontId="4" fillId="37" borderId="2" xfId="411" applyNumberFormat="1" applyFont="1" applyFill="1" applyBorder="1" applyAlignment="1">
      <alignment horizontal="center" shrinkToFit="1"/>
    </xf>
    <xf numFmtId="179" fontId="4" fillId="0" borderId="2" xfId="595" applyNumberFormat="1" applyFont="1" applyFill="1" applyBorder="1" applyAlignment="1">
      <alignment shrinkToFit="1"/>
    </xf>
    <xf numFmtId="179" fontId="4" fillId="0" borderId="2" xfId="595" applyNumberFormat="1" applyFont="1" applyFill="1" applyBorder="1" applyAlignment="1">
      <alignment horizontal="center" shrinkToFit="1"/>
    </xf>
    <xf numFmtId="179" fontId="4" fillId="37" borderId="2" xfId="594" applyNumberFormat="1" applyFont="1" applyFill="1" applyBorder="1" applyAlignment="1">
      <alignment horizontal="right" shrinkToFit="1"/>
    </xf>
    <xf numFmtId="38" fontId="17" fillId="0" borderId="2" xfId="0" applyNumberFormat="1" applyFont="1" applyBorder="1" applyAlignment="1">
      <alignment horizontal="right" shrinkToFit="1"/>
    </xf>
    <xf numFmtId="179" fontId="17" fillId="0" borderId="2" xfId="0" applyNumberFormat="1" applyFont="1" applyBorder="1" applyAlignment="1">
      <alignment horizontal="right" shrinkToFit="1"/>
    </xf>
    <xf numFmtId="179" fontId="12" fillId="0" borderId="2" xfId="0" applyNumberFormat="1" applyFont="1" applyBorder="1" applyAlignment="1"/>
    <xf numFmtId="179" fontId="4" fillId="0" borderId="2" xfId="0" applyNumberFormat="1" applyFont="1" applyBorder="1" applyAlignment="1">
      <alignment horizontal="centerContinuous"/>
    </xf>
    <xf numFmtId="184" fontId="4" fillId="0" borderId="2" xfId="409" applyNumberFormat="1" applyFont="1" applyFill="1" applyBorder="1" applyAlignment="1"/>
    <xf numFmtId="179" fontId="108" fillId="0" borderId="2" xfId="0" applyNumberFormat="1" applyFont="1" applyBorder="1" applyAlignment="1">
      <alignment horizontal="center"/>
    </xf>
    <xf numFmtId="179" fontId="108" fillId="0" borderId="2" xfId="0" applyNumberFormat="1" applyFont="1" applyBorder="1" applyAlignment="1">
      <alignment shrinkToFit="1"/>
    </xf>
    <xf numFmtId="179" fontId="4" fillId="21" borderId="2" xfId="0" applyNumberFormat="1" applyFont="1" applyFill="1" applyBorder="1" applyAlignment="1"/>
    <xf numFmtId="179" fontId="108" fillId="0" borderId="34" xfId="0" applyNumberFormat="1" applyFont="1" applyBorder="1" applyAlignment="1"/>
    <xf numFmtId="179" fontId="2" fillId="0" borderId="29" xfId="415" applyNumberFormat="1" applyFont="1" applyBorder="1" applyAlignment="1">
      <alignment horizontal="center" vertical="center" shrinkToFit="1"/>
    </xf>
    <xf numFmtId="179" fontId="2" fillId="0" borderId="29" xfId="415" quotePrefix="1" applyNumberFormat="1" applyFont="1" applyFill="1" applyBorder="1" applyAlignment="1">
      <alignment horizontal="left" vertical="center"/>
    </xf>
    <xf numFmtId="179" fontId="11" fillId="0" borderId="2" xfId="412" applyNumberFormat="1" applyFont="1" applyBorder="1" applyAlignment="1"/>
    <xf numFmtId="179" fontId="4" fillId="21" borderId="2" xfId="597" applyNumberFormat="1" applyFont="1" applyFill="1" applyBorder="1" applyAlignment="1"/>
    <xf numFmtId="179" fontId="4" fillId="0" borderId="2" xfId="596" applyNumberFormat="1" applyFont="1" applyBorder="1" applyAlignment="1"/>
    <xf numFmtId="179" fontId="4" fillId="0" borderId="0" xfId="597" applyNumberFormat="1" applyFont="1" applyAlignment="1"/>
    <xf numFmtId="179" fontId="4" fillId="21" borderId="2" xfId="597" applyNumberFormat="1" applyFont="1" applyFill="1" applyBorder="1" applyAlignment="1">
      <alignment horizontal="center"/>
    </xf>
    <xf numFmtId="179" fontId="4" fillId="0" borderId="2" xfId="597" applyNumberFormat="1" applyFont="1" applyFill="1" applyBorder="1" applyAlignment="1"/>
    <xf numFmtId="179" fontId="4" fillId="0" borderId="2" xfId="597" applyNumberFormat="1" applyFont="1" applyFill="1" applyBorder="1" applyAlignment="1">
      <alignment horizontal="center"/>
    </xf>
    <xf numFmtId="179" fontId="137" fillId="0" borderId="2" xfId="597" applyNumberFormat="1" applyFont="1" applyFill="1" applyBorder="1" applyAlignment="1"/>
    <xf numFmtId="179" fontId="137" fillId="21" borderId="2" xfId="597" applyNumberFormat="1" applyFont="1" applyFill="1" applyBorder="1" applyAlignment="1"/>
    <xf numFmtId="179" fontId="4" fillId="37" borderId="2" xfId="597" applyNumberFormat="1" applyFont="1" applyFill="1" applyBorder="1" applyAlignment="1"/>
    <xf numFmtId="179" fontId="11" fillId="0" borderId="2" xfId="411" applyNumberFormat="1" applyFont="1" applyFill="1" applyBorder="1" applyAlignment="1"/>
    <xf numFmtId="179" fontId="4" fillId="21" borderId="2" xfId="597" applyNumberFormat="1" applyFont="1" applyFill="1" applyBorder="1" applyAlignment="1">
      <alignment horizontal="center" shrinkToFit="1"/>
    </xf>
    <xf numFmtId="179" fontId="17" fillId="0" borderId="2" xfId="601" applyNumberFormat="1" applyFont="1" applyBorder="1" applyAlignment="1">
      <alignment shrinkToFit="1"/>
    </xf>
    <xf numFmtId="179" fontId="4" fillId="0" borderId="2" xfId="601" applyNumberFormat="1" applyFont="1" applyFill="1" applyBorder="1" applyAlignment="1">
      <alignment horizontal="right" shrinkToFit="1"/>
    </xf>
    <xf numFmtId="179" fontId="4" fillId="0" borderId="2" xfId="601" applyNumberFormat="1" applyFont="1" applyBorder="1" applyAlignment="1">
      <alignment horizontal="right" shrinkToFit="1"/>
    </xf>
    <xf numFmtId="184" fontId="11" fillId="0" borderId="2" xfId="602" applyNumberFormat="1" applyFont="1" applyBorder="1" applyAlignment="1">
      <alignment horizontal="center"/>
    </xf>
    <xf numFmtId="179" fontId="11" fillId="0" borderId="2" xfId="603" applyNumberFormat="1" applyFont="1" applyFill="1" applyBorder="1" applyAlignment="1"/>
    <xf numFmtId="179" fontId="137" fillId="0" borderId="2" xfId="603" applyNumberFormat="1" applyFont="1" applyFill="1" applyBorder="1" applyAlignment="1"/>
    <xf numFmtId="179" fontId="2" fillId="0" borderId="3" xfId="0" applyNumberFormat="1" applyFont="1" applyBorder="1" applyAlignment="1">
      <alignment horizontal="center" vertical="center"/>
    </xf>
    <xf numFmtId="179" fontId="2" fillId="0" borderId="29" xfId="0" applyNumberFormat="1" applyFont="1" applyBorder="1" applyAlignment="1">
      <alignment horizontal="center" vertical="center" shrinkToFit="1"/>
    </xf>
    <xf numFmtId="179" fontId="2" fillId="0" borderId="29" xfId="0" applyNumberFormat="1" applyFont="1" applyBorder="1" applyAlignment="1">
      <alignment horizontal="center" vertical="center"/>
    </xf>
    <xf numFmtId="180" fontId="2" fillId="0" borderId="29" xfId="0" applyNumberFormat="1" applyFont="1" applyBorder="1" applyAlignment="1">
      <alignment horizontal="left" vertical="center" shrinkToFit="1"/>
    </xf>
    <xf numFmtId="179" fontId="2" fillId="0" borderId="29" xfId="0" applyNumberFormat="1" applyFont="1" applyBorder="1" applyAlignment="1">
      <alignment horizontal="left" vertical="center"/>
    </xf>
    <xf numFmtId="179" fontId="2" fillId="0" borderId="29" xfId="0" quotePrefix="1" applyNumberFormat="1" applyFont="1" applyBorder="1" applyAlignment="1">
      <alignment horizontal="left" vertical="center"/>
    </xf>
    <xf numFmtId="179" fontId="2" fillId="0" borderId="3" xfId="0" applyNumberFormat="1" applyFont="1" applyBorder="1" applyAlignment="1">
      <alignment horizontal="center" vertical="center" shrinkToFit="1"/>
    </xf>
    <xf numFmtId="179" fontId="2" fillId="0" borderId="41" xfId="0" applyNumberFormat="1" applyFont="1" applyBorder="1" applyAlignment="1">
      <alignment horizontal="center" vertical="center" wrapText="1"/>
    </xf>
    <xf numFmtId="184" fontId="11" fillId="0" borderId="2" xfId="0" applyNumberFormat="1" applyFont="1" applyBorder="1" applyAlignment="1"/>
    <xf numFmtId="180" fontId="2" fillId="0" borderId="29" xfId="0" applyNumberFormat="1" applyFont="1" applyBorder="1" applyAlignment="1">
      <alignment horizontal="center" vertical="center" shrinkToFit="1"/>
    </xf>
    <xf numFmtId="180" fontId="2" fillId="0" borderId="29" xfId="0" applyNumberFormat="1" applyFont="1" applyBorder="1" applyAlignment="1">
      <alignment horizontal="center" vertical="center"/>
    </xf>
    <xf numFmtId="179" fontId="2" fillId="0" borderId="29" xfId="415" applyNumberFormat="1" applyFont="1" applyBorder="1" applyAlignment="1">
      <alignment horizontal="center" vertical="center"/>
    </xf>
    <xf numFmtId="179" fontId="2" fillId="0" borderId="3" xfId="570" applyNumberFormat="1" applyFont="1" applyBorder="1" applyAlignment="1">
      <alignment horizontal="center" vertical="center"/>
    </xf>
    <xf numFmtId="179" fontId="2" fillId="0" borderId="29" xfId="570" applyNumberFormat="1" applyFont="1" applyBorder="1" applyAlignment="1">
      <alignment horizontal="center" vertical="center" shrinkToFit="1"/>
    </xf>
    <xf numFmtId="179" fontId="2" fillId="0" borderId="29" xfId="570" applyNumberFormat="1" applyFont="1" applyBorder="1" applyAlignment="1">
      <alignment horizontal="center" vertical="center"/>
    </xf>
    <xf numFmtId="179" fontId="2" fillId="0" borderId="29" xfId="570" quotePrefix="1" applyNumberFormat="1" applyFont="1" applyBorder="1" applyAlignment="1">
      <alignment horizontal="left" vertical="center"/>
    </xf>
    <xf numFmtId="179" fontId="2" fillId="0" borderId="42" xfId="0" applyNumberFormat="1" applyFont="1" applyBorder="1" applyAlignment="1">
      <alignment horizontal="center" vertical="center"/>
    </xf>
    <xf numFmtId="41" fontId="2" fillId="0" borderId="3" xfId="415" applyNumberFormat="1" applyFont="1" applyBorder="1" applyAlignment="1">
      <alignment horizontal="center" vertical="center"/>
    </xf>
    <xf numFmtId="41" fontId="2" fillId="0" borderId="29" xfId="415" applyNumberFormat="1" applyFont="1" applyBorder="1" applyAlignment="1">
      <alignment horizontal="center" vertical="center" shrinkToFit="1"/>
    </xf>
    <xf numFmtId="41" fontId="2" fillId="0" borderId="29" xfId="415" applyNumberFormat="1" applyFont="1" applyBorder="1" applyAlignment="1">
      <alignment horizontal="center" vertical="center"/>
    </xf>
    <xf numFmtId="41" fontId="2" fillId="0" borderId="29" xfId="415" quotePrefix="1" applyNumberFormat="1" applyFont="1" applyBorder="1" applyAlignment="1">
      <alignment horizontal="left" vertical="center"/>
    </xf>
    <xf numFmtId="41" fontId="2" fillId="0" borderId="41" xfId="415" applyNumberFormat="1" applyFont="1" applyBorder="1" applyAlignment="1">
      <alignment horizontal="center" vertical="center" wrapText="1"/>
    </xf>
    <xf numFmtId="184" fontId="4" fillId="0" borderId="0" xfId="597" applyNumberFormat="1" applyFont="1" applyAlignment="1"/>
    <xf numFmtId="179" fontId="4" fillId="21" borderId="2" xfId="597" applyNumberFormat="1" applyFont="1" applyFill="1" applyBorder="1" applyAlignment="1">
      <alignment shrinkToFit="1"/>
    </xf>
    <xf numFmtId="179" fontId="2" fillId="0" borderId="3" xfId="567" applyNumberFormat="1" applyFont="1" applyBorder="1" applyAlignment="1">
      <alignment horizontal="center" vertical="center"/>
    </xf>
    <xf numFmtId="179" fontId="15" fillId="34" borderId="44" xfId="0" applyNumberFormat="1" applyFont="1" applyFill="1" applyBorder="1" applyAlignment="1">
      <alignment horizontal="left" vertical="center"/>
    </xf>
    <xf numFmtId="179" fontId="14" fillId="34" borderId="45" xfId="0" applyNumberFormat="1" applyFont="1" applyFill="1" applyBorder="1" applyAlignment="1">
      <alignment horizontal="center" vertical="center" shrinkToFit="1"/>
    </xf>
    <xf numFmtId="179" fontId="14" fillId="34" borderId="45" xfId="0" applyNumberFormat="1" applyFont="1" applyFill="1" applyBorder="1" applyAlignment="1">
      <alignment horizontal="center" vertical="center"/>
    </xf>
    <xf numFmtId="180" fontId="14" fillId="34" borderId="45" xfId="0" applyNumberFormat="1" applyFont="1" applyFill="1" applyBorder="1" applyAlignment="1">
      <alignment horizontal="center" vertical="center" shrinkToFit="1"/>
    </xf>
    <xf numFmtId="179" fontId="14" fillId="34" borderId="46" xfId="0" applyNumberFormat="1" applyFont="1" applyFill="1" applyBorder="1" applyAlignment="1">
      <alignment horizontal="center" vertical="center"/>
    </xf>
    <xf numFmtId="179" fontId="2" fillId="0" borderId="47" xfId="0" applyNumberFormat="1" applyFont="1" applyBorder="1" applyAlignment="1">
      <alignment horizontal="center" vertical="center" shrinkToFit="1"/>
    </xf>
    <xf numFmtId="179" fontId="2" fillId="0" borderId="28" xfId="0" applyNumberFormat="1" applyFont="1" applyBorder="1" applyAlignment="1">
      <alignment horizontal="center" vertical="center" shrinkToFit="1"/>
    </xf>
    <xf numFmtId="41" fontId="2" fillId="0" borderId="48" xfId="415" applyNumberFormat="1" applyFont="1" applyBorder="1" applyAlignment="1">
      <alignment horizontal="center" vertical="center" wrapText="1"/>
    </xf>
    <xf numFmtId="41" fontId="2" fillId="0" borderId="28" xfId="415" quotePrefix="1" applyNumberFormat="1" applyFont="1" applyBorder="1" applyAlignment="1">
      <alignment horizontal="left" vertical="center"/>
    </xf>
    <xf numFmtId="180" fontId="2" fillId="0" borderId="28" xfId="0" applyNumberFormat="1" applyFont="1" applyBorder="1" applyAlignment="1">
      <alignment horizontal="left" vertical="center" shrinkToFit="1"/>
    </xf>
    <xf numFmtId="180" fontId="2" fillId="0" borderId="28" xfId="0" applyNumberFormat="1" applyFont="1" applyBorder="1" applyAlignment="1">
      <alignment horizontal="center" vertical="center"/>
    </xf>
    <xf numFmtId="179" fontId="2" fillId="0" borderId="49" xfId="0" applyNumberFormat="1" applyFont="1" applyBorder="1" applyAlignment="1">
      <alignment horizontal="center" vertical="center"/>
    </xf>
    <xf numFmtId="179" fontId="2" fillId="0" borderId="29" xfId="567" applyNumberFormat="1" applyFont="1" applyBorder="1" applyAlignment="1">
      <alignment horizontal="center" vertical="center"/>
    </xf>
    <xf numFmtId="41" fontId="2" fillId="0" borderId="29" xfId="604" applyFont="1" applyFill="1" applyBorder="1" applyAlignment="1">
      <alignment horizontal="center" vertical="center" wrapText="1"/>
    </xf>
    <xf numFmtId="180" fontId="2" fillId="0" borderId="29" xfId="604" applyNumberFormat="1" applyFont="1" applyBorder="1" applyAlignment="1">
      <alignment horizontal="left" vertical="center" shrinkToFit="1"/>
    </xf>
    <xf numFmtId="205" fontId="2" fillId="0" borderId="29" xfId="604" applyNumberFormat="1" applyFont="1" applyBorder="1" applyAlignment="1">
      <alignment horizontal="center" vertical="center" shrinkToFit="1"/>
    </xf>
    <xf numFmtId="41" fontId="2" fillId="0" borderId="41" xfId="604" applyFont="1" applyFill="1" applyBorder="1" applyAlignment="1">
      <alignment horizontal="center" vertical="center" wrapText="1"/>
    </xf>
    <xf numFmtId="179" fontId="138" fillId="0" borderId="2" xfId="0" applyNumberFormat="1" applyFont="1" applyBorder="1" applyAlignment="1">
      <alignment shrinkToFit="1"/>
    </xf>
    <xf numFmtId="179" fontId="138" fillId="0" borderId="2" xfId="0" applyNumberFormat="1" applyFont="1" applyBorder="1" applyAlignment="1">
      <alignment wrapText="1"/>
    </xf>
    <xf numFmtId="179" fontId="138" fillId="0" borderId="2" xfId="0" applyNumberFormat="1" applyFont="1" applyBorder="1" applyAlignment="1">
      <alignment horizontal="center"/>
    </xf>
    <xf numFmtId="179" fontId="137" fillId="0" borderId="2" xfId="412" applyNumberFormat="1" applyFont="1" applyBorder="1" applyAlignment="1"/>
    <xf numFmtId="179" fontId="4" fillId="37" borderId="2" xfId="572" applyNumberFormat="1" applyFont="1" applyFill="1" applyBorder="1" applyAlignment="1">
      <alignment horizontal="center"/>
    </xf>
    <xf numFmtId="182" fontId="4" fillId="37" borderId="2" xfId="572" applyNumberFormat="1" applyFont="1" applyFill="1" applyBorder="1" applyAlignment="1">
      <alignment horizontal="center"/>
    </xf>
    <xf numFmtId="179" fontId="4" fillId="0" borderId="2" xfId="605" applyNumberFormat="1" applyFont="1" applyBorder="1"/>
    <xf numFmtId="179" fontId="4" fillId="0" borderId="2" xfId="605" applyNumberFormat="1" applyFont="1" applyBorder="1" applyAlignment="1">
      <alignment horizontal="center"/>
    </xf>
    <xf numFmtId="179" fontId="4" fillId="0" borderId="2" xfId="603" applyNumberFormat="1" applyFont="1" applyFill="1" applyBorder="1" applyAlignment="1"/>
    <xf numFmtId="179" fontId="4" fillId="21" borderId="2" xfId="601" applyNumberFormat="1" applyFont="1" applyFill="1" applyBorder="1" applyAlignment="1">
      <alignment horizontal="right" shrinkToFit="1"/>
    </xf>
    <xf numFmtId="179" fontId="17" fillId="0" borderId="2" xfId="601" applyNumberFormat="1" applyFont="1" applyFill="1" applyBorder="1" applyAlignment="1">
      <alignment shrinkToFit="1"/>
    </xf>
    <xf numFmtId="179" fontId="4" fillId="37" borderId="2" xfId="601" applyNumberFormat="1" applyFont="1" applyFill="1" applyBorder="1" applyAlignment="1">
      <alignment horizontal="right" shrinkToFit="1"/>
    </xf>
    <xf numFmtId="179" fontId="17" fillId="37" borderId="2" xfId="601" applyNumberFormat="1" applyFont="1" applyFill="1" applyBorder="1" applyAlignment="1">
      <alignment shrinkToFit="1"/>
    </xf>
    <xf numFmtId="179" fontId="2" fillId="0" borderId="42" xfId="0" applyNumberFormat="1" applyFont="1" applyBorder="1" applyAlignment="1">
      <alignment horizontal="center" vertical="center" shrinkToFit="1"/>
    </xf>
    <xf numFmtId="178" fontId="2" fillId="0" borderId="41" xfId="415" applyFont="1" applyBorder="1" applyAlignment="1">
      <alignment horizontal="center" vertical="center" wrapText="1"/>
    </xf>
    <xf numFmtId="179" fontId="2" fillId="0" borderId="29" xfId="415" quotePrefix="1" applyNumberFormat="1" applyFont="1" applyBorder="1" applyAlignment="1">
      <alignment horizontal="left" vertical="center"/>
    </xf>
    <xf numFmtId="179" fontId="2" fillId="0" borderId="3" xfId="415" applyNumberFormat="1" applyFont="1" applyBorder="1" applyAlignment="1">
      <alignment horizontal="center" vertical="center" wrapText="1"/>
    </xf>
    <xf numFmtId="182" fontId="2" fillId="0" borderId="29" xfId="0" quotePrefix="1" applyNumberFormat="1" applyFont="1" applyBorder="1" applyAlignment="1">
      <alignment horizontal="left" vertical="center"/>
    </xf>
    <xf numFmtId="179" fontId="2" fillId="0" borderId="29" xfId="570" applyNumberFormat="1" applyFont="1" applyBorder="1" applyAlignment="1">
      <alignment horizontal="center" vertical="center" wrapText="1"/>
    </xf>
    <xf numFmtId="180" fontId="2" fillId="0" borderId="29" xfId="570" applyNumberFormat="1" applyFont="1" applyBorder="1" applyAlignment="1">
      <alignment horizontal="left" vertical="center" shrinkToFit="1"/>
    </xf>
    <xf numFmtId="179" fontId="2" fillId="0" borderId="3" xfId="415" applyNumberFormat="1" applyFont="1" applyBorder="1" applyAlignment="1">
      <alignment horizontal="center" vertical="center" shrinkToFit="1"/>
    </xf>
    <xf numFmtId="178" fontId="2" fillId="0" borderId="29" xfId="415" applyFont="1" applyBorder="1" applyAlignment="1">
      <alignment horizontal="center" vertical="center" shrinkToFit="1"/>
    </xf>
    <xf numFmtId="179" fontId="2" fillId="0" borderId="29" xfId="415" applyNumberFormat="1" applyFont="1" applyBorder="1" applyAlignment="1">
      <alignment horizontal="left" vertical="center"/>
    </xf>
    <xf numFmtId="178" fontId="2" fillId="0" borderId="29" xfId="415" applyFont="1" applyBorder="1" applyAlignment="1">
      <alignment horizontal="center" vertical="center"/>
    </xf>
    <xf numFmtId="180" fontId="2" fillId="0" borderId="29" xfId="604" applyNumberFormat="1" applyFont="1" applyBorder="1" applyAlignment="1">
      <alignment horizontal="center" vertical="center" shrinkToFit="1"/>
    </xf>
    <xf numFmtId="179" fontId="2" fillId="0" borderId="29" xfId="0" applyNumberFormat="1" applyFont="1" applyBorder="1" applyAlignment="1">
      <alignment horizontal="center" vertical="center" wrapText="1" shrinkToFit="1"/>
    </xf>
    <xf numFmtId="0" fontId="2" fillId="0" borderId="29" xfId="415" applyNumberFormat="1" applyFont="1" applyBorder="1" applyAlignment="1">
      <alignment horizontal="center" vertical="center" shrinkToFit="1"/>
    </xf>
    <xf numFmtId="179" fontId="2" fillId="0" borderId="29" xfId="415" applyNumberFormat="1" applyFont="1" applyBorder="1" applyAlignment="1">
      <alignment horizontal="left" vertical="center" shrinkToFit="1"/>
    </xf>
    <xf numFmtId="179" fontId="2" fillId="0" borderId="29" xfId="415" quotePrefix="1" applyNumberFormat="1" applyFont="1" applyBorder="1" applyAlignment="1">
      <alignment horizontal="left" vertical="center" shrinkToFit="1"/>
    </xf>
    <xf numFmtId="179" fontId="2" fillId="0" borderId="29" xfId="604" applyNumberFormat="1" applyFont="1" applyBorder="1" applyAlignment="1">
      <alignment horizontal="left" vertical="center"/>
    </xf>
    <xf numFmtId="180" fontId="2" fillId="0" borderId="29" xfId="0" applyNumberFormat="1" applyFont="1" applyBorder="1" applyAlignment="1">
      <alignment horizontal="left" vertical="center"/>
    </xf>
    <xf numFmtId="180" fontId="2" fillId="0" borderId="29" xfId="604" applyNumberFormat="1" applyFont="1" applyBorder="1" applyAlignment="1">
      <alignment horizontal="center" vertical="center"/>
    </xf>
    <xf numFmtId="179" fontId="2" fillId="0" borderId="3" xfId="604" applyNumberFormat="1" applyFont="1" applyBorder="1" applyAlignment="1">
      <alignment horizontal="center" vertical="center" shrinkToFit="1"/>
    </xf>
    <xf numFmtId="0" fontId="2" fillId="0" borderId="29" xfId="604" applyNumberFormat="1" applyFont="1" applyBorder="1" applyAlignment="1">
      <alignment horizontal="center" vertical="center"/>
    </xf>
    <xf numFmtId="179" fontId="2" fillId="0" borderId="29" xfId="604" applyNumberFormat="1" applyFont="1" applyBorder="1" applyAlignment="1">
      <alignment horizontal="center" vertical="center"/>
    </xf>
    <xf numFmtId="180" fontId="2" fillId="0" borderId="29" xfId="604" applyNumberFormat="1" applyFont="1" applyBorder="1" applyAlignment="1">
      <alignment horizontal="left" vertical="center"/>
    </xf>
    <xf numFmtId="205" fontId="2" fillId="0" borderId="29" xfId="604" applyNumberFormat="1" applyFont="1" applyBorder="1" applyAlignment="1">
      <alignment horizontal="center" vertical="center"/>
    </xf>
    <xf numFmtId="178" fontId="2" fillId="0" borderId="29" xfId="604" quotePrefix="1" applyNumberFormat="1" applyFont="1" applyBorder="1" applyAlignment="1">
      <alignment horizontal="center" vertical="center" shrinkToFit="1"/>
    </xf>
    <xf numFmtId="0" fontId="2" fillId="0" borderId="29" xfId="604" applyNumberFormat="1" applyFont="1" applyBorder="1" applyAlignment="1">
      <alignment horizontal="center" vertical="center" shrinkToFit="1"/>
    </xf>
    <xf numFmtId="178" fontId="2" fillId="0" borderId="29" xfId="604" applyNumberFormat="1" applyFont="1" applyBorder="1" applyAlignment="1">
      <alignment horizontal="center" vertical="center" shrinkToFit="1"/>
    </xf>
    <xf numFmtId="179" fontId="108" fillId="37" borderId="3" xfId="569" applyNumberFormat="1" applyFont="1" applyFill="1" applyBorder="1" applyAlignment="1">
      <alignment horizontal="center" vertical="center" shrinkToFit="1"/>
    </xf>
    <xf numFmtId="179" fontId="108" fillId="37" borderId="29" xfId="569" applyNumberFormat="1" applyFont="1" applyFill="1" applyBorder="1" applyAlignment="1">
      <alignment horizontal="center" vertical="center" shrinkToFit="1"/>
    </xf>
    <xf numFmtId="42" fontId="2" fillId="0" borderId="29" xfId="560" applyNumberFormat="1" applyFont="1" applyBorder="1" applyAlignment="1">
      <alignment horizontal="center" vertical="center"/>
    </xf>
    <xf numFmtId="180" fontId="2" fillId="37" borderId="29" xfId="0" applyNumberFormat="1" applyFont="1" applyFill="1" applyBorder="1" applyAlignment="1">
      <alignment horizontal="left" vertical="center" shrinkToFit="1"/>
    </xf>
    <xf numFmtId="178" fontId="2" fillId="37" borderId="41" xfId="415" applyFont="1" applyFill="1" applyBorder="1" applyAlignment="1">
      <alignment horizontal="center" vertical="center" wrapText="1"/>
    </xf>
    <xf numFmtId="179" fontId="2" fillId="0" borderId="29" xfId="567" applyNumberFormat="1" applyFont="1" applyBorder="1" applyAlignment="1">
      <alignment horizontal="center" vertical="center" wrapText="1"/>
    </xf>
    <xf numFmtId="179" fontId="2" fillId="0" borderId="29" xfId="567" applyNumberFormat="1" applyFont="1" applyBorder="1" applyAlignment="1">
      <alignment horizontal="left" vertical="center"/>
    </xf>
    <xf numFmtId="180" fontId="2" fillId="0" borderId="29" xfId="567" applyNumberFormat="1" applyFont="1" applyBorder="1" applyAlignment="1">
      <alignment horizontal="left" vertical="center" shrinkToFit="1"/>
    </xf>
    <xf numFmtId="41" fontId="2" fillId="0" borderId="29" xfId="604" applyFont="1" applyBorder="1" applyAlignment="1">
      <alignment horizontal="center" vertical="center" shrinkToFit="1"/>
    </xf>
    <xf numFmtId="179" fontId="2" fillId="37" borderId="41" xfId="567" applyNumberFormat="1" applyFont="1" applyFill="1" applyBorder="1" applyAlignment="1">
      <alignment horizontal="center" vertical="center" wrapText="1"/>
    </xf>
    <xf numFmtId="179" fontId="2" fillId="0" borderId="29" xfId="567" quotePrefix="1" applyNumberFormat="1" applyFont="1" applyBorder="1" applyAlignment="1">
      <alignment horizontal="left" vertical="center"/>
    </xf>
    <xf numFmtId="179" fontId="2" fillId="37" borderId="29" xfId="567" applyNumberFormat="1" applyFont="1" applyFill="1" applyBorder="1" applyAlignment="1">
      <alignment horizontal="center" vertical="center" wrapText="1"/>
    </xf>
    <xf numFmtId="179" fontId="2" fillId="37" borderId="29" xfId="567" applyNumberFormat="1" applyFont="1" applyFill="1" applyBorder="1" applyAlignment="1">
      <alignment horizontal="left" vertical="center"/>
    </xf>
    <xf numFmtId="180" fontId="2" fillId="0" borderId="29" xfId="567" applyNumberFormat="1" applyFont="1" applyBorder="1" applyAlignment="1">
      <alignment horizontal="center" vertical="center" shrinkToFit="1"/>
    </xf>
    <xf numFmtId="179" fontId="2" fillId="37" borderId="29" xfId="415" quotePrefix="1" applyNumberFormat="1" applyFont="1" applyFill="1" applyBorder="1" applyAlignment="1">
      <alignment horizontal="left" vertical="center"/>
    </xf>
    <xf numFmtId="180" fontId="2" fillId="37" borderId="29" xfId="567" applyNumberFormat="1" applyFont="1" applyFill="1" applyBorder="1" applyAlignment="1">
      <alignment horizontal="left" vertical="center" shrinkToFit="1"/>
    </xf>
    <xf numFmtId="180" fontId="2" fillId="37" borderId="29" xfId="567" applyNumberFormat="1" applyFont="1" applyFill="1" applyBorder="1" applyAlignment="1">
      <alignment horizontal="center" vertical="center" shrinkToFit="1"/>
    </xf>
    <xf numFmtId="179" fontId="2" fillId="0" borderId="29" xfId="567" applyNumberFormat="1" applyFont="1" applyBorder="1" applyAlignment="1">
      <alignment horizontal="center" vertical="center" wrapText="1" shrinkToFit="1"/>
    </xf>
    <xf numFmtId="179" fontId="14" fillId="37" borderId="29" xfId="0" applyNumberFormat="1" applyFont="1" applyFill="1" applyBorder="1" applyAlignment="1">
      <alignment horizontal="center" vertical="center"/>
    </xf>
    <xf numFmtId="179" fontId="2" fillId="0" borderId="52" xfId="567" applyNumberFormat="1" applyFont="1" applyBorder="1" applyAlignment="1">
      <alignment horizontal="center" vertical="center" shrinkToFit="1"/>
    </xf>
    <xf numFmtId="179" fontId="2" fillId="0" borderId="53" xfId="567" applyNumberFormat="1" applyFont="1" applyBorder="1" applyAlignment="1">
      <alignment horizontal="center" vertical="center" shrinkToFit="1"/>
    </xf>
    <xf numFmtId="179" fontId="2" fillId="0" borderId="33" xfId="0" applyNumberFormat="1" applyFont="1" applyBorder="1" applyAlignment="1">
      <alignment horizontal="center" vertical="center" wrapText="1"/>
    </xf>
    <xf numFmtId="179" fontId="2" fillId="37" borderId="53" xfId="415" quotePrefix="1" applyNumberFormat="1" applyFont="1" applyFill="1" applyBorder="1" applyAlignment="1">
      <alignment horizontal="left" vertical="center"/>
    </xf>
    <xf numFmtId="180" fontId="2" fillId="0" borderId="53" xfId="567" applyNumberFormat="1" applyFont="1" applyBorder="1" applyAlignment="1">
      <alignment horizontal="left" vertical="center" shrinkToFit="1"/>
    </xf>
    <xf numFmtId="180" fontId="2" fillId="0" borderId="53" xfId="567" applyNumberFormat="1" applyFont="1" applyBorder="1" applyAlignment="1">
      <alignment horizontal="center" vertical="center" shrinkToFit="1"/>
    </xf>
    <xf numFmtId="180" fontId="2" fillId="0" borderId="53" xfId="0" applyNumberFormat="1" applyFont="1" applyBorder="1" applyAlignment="1">
      <alignment horizontal="center" vertical="center"/>
    </xf>
    <xf numFmtId="179" fontId="2" fillId="0" borderId="54" xfId="0" applyNumberFormat="1" applyFont="1" applyBorder="1" applyAlignment="1">
      <alignment horizontal="center" vertical="center"/>
    </xf>
    <xf numFmtId="179" fontId="11" fillId="0" borderId="2" xfId="412" applyNumberFormat="1" applyFont="1" applyFill="1" applyBorder="1" applyAlignment="1"/>
    <xf numFmtId="181" fontId="4" fillId="0" borderId="2" xfId="0" applyNumberFormat="1" applyFont="1" applyBorder="1" applyAlignment="1">
      <alignment horizontal="center"/>
    </xf>
    <xf numFmtId="179" fontId="12" fillId="0" borderId="2" xfId="0" applyNumberFormat="1" applyFont="1" applyBorder="1" applyAlignment="1">
      <alignment wrapText="1"/>
    </xf>
    <xf numFmtId="179" fontId="4" fillId="0" borderId="2" xfId="607" applyNumberFormat="1" applyFont="1" applyBorder="1" applyAlignment="1"/>
    <xf numFmtId="179" fontId="4" fillId="0" borderId="2" xfId="607" applyNumberFormat="1" applyFont="1" applyBorder="1" applyAlignment="1">
      <alignment horizontal="center"/>
    </xf>
    <xf numFmtId="181" fontId="4" fillId="0" borderId="2" xfId="607" applyNumberFormat="1" applyFont="1" applyBorder="1" applyAlignment="1">
      <alignment horizontal="center"/>
    </xf>
    <xf numFmtId="179" fontId="11" fillId="0" borderId="2" xfId="411" applyNumberFormat="1" applyFont="1" applyBorder="1" applyAlignment="1"/>
    <xf numFmtId="179" fontId="4" fillId="37" borderId="2" xfId="597" applyNumberFormat="1" applyFont="1" applyFill="1" applyBorder="1" applyAlignment="1">
      <alignment wrapText="1"/>
    </xf>
    <xf numFmtId="179" fontId="4" fillId="0" borderId="2" xfId="597" applyNumberFormat="1" applyFont="1" applyFill="1" applyBorder="1" applyAlignment="1">
      <alignment shrinkToFit="1"/>
    </xf>
    <xf numFmtId="181" fontId="4" fillId="37" borderId="2" xfId="0" applyNumberFormat="1" applyFont="1" applyFill="1" applyBorder="1" applyAlignment="1">
      <alignment horizontal="center"/>
    </xf>
    <xf numFmtId="179" fontId="4" fillId="0" borderId="2" xfId="411" applyNumberFormat="1" applyFont="1" applyFill="1" applyBorder="1" applyAlignment="1"/>
    <xf numFmtId="179" fontId="11" fillId="0" borderId="2" xfId="602" applyNumberFormat="1" applyFont="1" applyBorder="1" applyAlignment="1">
      <alignment horizontal="center"/>
    </xf>
    <xf numFmtId="184" fontId="4" fillId="37" borderId="2" xfId="0" applyNumberFormat="1" applyFont="1" applyFill="1" applyBorder="1" applyAlignment="1">
      <alignment horizontal="center"/>
    </xf>
    <xf numFmtId="179" fontId="12" fillId="0" borderId="2" xfId="411" applyNumberFormat="1" applyFont="1" applyFill="1" applyBorder="1" applyAlignment="1"/>
    <xf numFmtId="179" fontId="138" fillId="0" borderId="2" xfId="602" applyNumberFormat="1" applyFont="1" applyBorder="1" applyAlignment="1">
      <alignment horizontal="center"/>
    </xf>
    <xf numFmtId="179" fontId="4" fillId="0" borderId="2" xfId="602" applyNumberFormat="1" applyFont="1" applyBorder="1" applyAlignment="1"/>
    <xf numFmtId="184" fontId="4" fillId="0" borderId="2" xfId="602" applyNumberFormat="1" applyFont="1" applyBorder="1" applyAlignment="1"/>
    <xf numFmtId="179" fontId="4" fillId="0" borderId="2" xfId="411" quotePrefix="1" applyNumberFormat="1" applyFont="1" applyFill="1" applyBorder="1" applyAlignment="1"/>
    <xf numFmtId="179" fontId="142" fillId="0" borderId="2" xfId="0" applyNumberFormat="1" applyFont="1" applyBorder="1" applyAlignment="1"/>
    <xf numFmtId="179" fontId="142" fillId="0" borderId="2" xfId="0" applyNumberFormat="1" applyFont="1" applyBorder="1" applyAlignment="1">
      <alignment horizontal="center"/>
    </xf>
    <xf numFmtId="184" fontId="108" fillId="0" borderId="2" xfId="0" applyNumberFormat="1" applyFont="1" applyBorder="1" applyAlignment="1">
      <alignment horizontal="center"/>
    </xf>
    <xf numFmtId="179" fontId="4" fillId="37" borderId="2" xfId="412" applyNumberFormat="1" applyFont="1" applyFill="1" applyBorder="1" applyAlignment="1"/>
    <xf numFmtId="179" fontId="4" fillId="37" borderId="2" xfId="412" applyNumberFormat="1" applyFont="1" applyFill="1" applyBorder="1" applyAlignment="1">
      <alignment horizontal="center"/>
    </xf>
    <xf numFmtId="184" fontId="4" fillId="21" borderId="2" xfId="412" applyNumberFormat="1" applyFont="1" applyFill="1" applyBorder="1" applyAlignment="1">
      <alignment horizontal="center"/>
    </xf>
    <xf numFmtId="185" fontId="4" fillId="21" borderId="2" xfId="412" applyNumberFormat="1" applyFont="1" applyFill="1" applyBorder="1" applyAlignment="1">
      <alignment horizontal="center"/>
    </xf>
    <xf numFmtId="182" fontId="4" fillId="0" borderId="2" xfId="0" applyNumberFormat="1" applyFont="1" applyBorder="1" applyAlignment="1">
      <alignment horizontal="center"/>
    </xf>
    <xf numFmtId="179" fontId="108" fillId="0" borderId="2" xfId="0" quotePrefix="1" applyNumberFormat="1" applyFont="1" applyBorder="1" applyAlignment="1">
      <alignment horizontal="center"/>
    </xf>
    <xf numFmtId="179" fontId="143" fillId="0" borderId="2" xfId="0" quotePrefix="1" applyNumberFormat="1" applyFont="1" applyBorder="1" applyAlignment="1"/>
    <xf numFmtId="182" fontId="108" fillId="0" borderId="2" xfId="0" applyNumberFormat="1" applyFont="1" applyBorder="1" applyAlignment="1">
      <alignment horizontal="center"/>
    </xf>
    <xf numFmtId="179" fontId="108" fillId="0" borderId="2" xfId="0" quotePrefix="1" applyNumberFormat="1" applyFont="1" applyBorder="1" applyAlignment="1"/>
    <xf numFmtId="179" fontId="12" fillId="0" borderId="2" xfId="607" applyNumberFormat="1" applyFont="1" applyBorder="1" applyAlignment="1">
      <alignment shrinkToFit="1"/>
    </xf>
    <xf numFmtId="179" fontId="12" fillId="0" borderId="2" xfId="607" quotePrefix="1" applyNumberFormat="1" applyFont="1" applyBorder="1" applyAlignment="1">
      <alignment shrinkToFit="1"/>
    </xf>
    <xf numFmtId="179" fontId="12" fillId="0" borderId="2" xfId="607" applyNumberFormat="1" applyFont="1" applyBorder="1" applyAlignment="1">
      <alignment horizontal="center"/>
    </xf>
    <xf numFmtId="184" fontId="12" fillId="0" borderId="2" xfId="607" quotePrefix="1" applyNumberFormat="1" applyFont="1" applyBorder="1" applyAlignment="1">
      <alignment horizontal="center"/>
    </xf>
    <xf numFmtId="179" fontId="12" fillId="0" borderId="2" xfId="607" quotePrefix="1" applyNumberFormat="1" applyFont="1" applyBorder="1" applyAlignment="1"/>
    <xf numFmtId="179" fontId="137" fillId="0" borderId="2" xfId="606" applyNumberFormat="1" applyFont="1" applyBorder="1" applyAlignment="1"/>
    <xf numFmtId="179" fontId="4" fillId="0" borderId="2" xfId="607" quotePrefix="1" applyNumberFormat="1" applyFont="1" applyBorder="1" applyAlignment="1">
      <alignment horizontal="center"/>
    </xf>
    <xf numFmtId="184" fontId="4" fillId="0" borderId="2" xfId="607" applyNumberFormat="1" applyFont="1" applyBorder="1" applyAlignment="1"/>
    <xf numFmtId="184" fontId="4" fillId="0" borderId="2" xfId="607" applyNumberFormat="1" applyFont="1" applyBorder="1" applyAlignment="1">
      <alignment horizontal="center"/>
    </xf>
    <xf numFmtId="179" fontId="12" fillId="0" borderId="2" xfId="607" applyNumberFormat="1" applyFont="1" applyBorder="1" applyAlignment="1"/>
    <xf numFmtId="179" fontId="4" fillId="37" borderId="2" xfId="581" applyNumberFormat="1" applyFont="1" applyFill="1" applyBorder="1" applyAlignment="1">
      <alignment horizontal="center"/>
    </xf>
    <xf numFmtId="179" fontId="12" fillId="0" borderId="2" xfId="412" applyNumberFormat="1" applyFont="1" applyFill="1" applyBorder="1" applyAlignment="1"/>
    <xf numFmtId="179" fontId="12" fillId="0" borderId="2" xfId="412" applyNumberFormat="1" applyFont="1" applyFill="1" applyBorder="1" applyAlignment="1">
      <alignment wrapText="1"/>
    </xf>
    <xf numFmtId="179" fontId="12" fillId="0" borderId="2" xfId="412" applyNumberFormat="1" applyFont="1" applyFill="1" applyBorder="1" applyAlignment="1">
      <alignment horizontal="center"/>
    </xf>
    <xf numFmtId="184" fontId="4" fillId="0" borderId="2" xfId="412" applyNumberFormat="1" applyFont="1" applyFill="1" applyBorder="1" applyAlignment="1">
      <alignment horizontal="center"/>
    </xf>
    <xf numFmtId="179" fontId="4" fillId="0" borderId="2" xfId="412" applyNumberFormat="1" applyFont="1" applyFill="1" applyBorder="1" applyAlignment="1"/>
    <xf numFmtId="185" fontId="4" fillId="21" borderId="2" xfId="412" applyNumberFormat="1" applyFont="1" applyFill="1" applyBorder="1" applyAlignment="1"/>
    <xf numFmtId="179" fontId="4" fillId="0" borderId="2" xfId="412" applyNumberFormat="1" applyFont="1" applyFill="1" applyBorder="1" applyAlignment="1">
      <alignment shrinkToFit="1"/>
    </xf>
    <xf numFmtId="179" fontId="4" fillId="0" borderId="2" xfId="412" applyNumberFormat="1" applyFont="1" applyFill="1" applyBorder="1" applyAlignment="1">
      <alignment horizontal="center"/>
    </xf>
    <xf numFmtId="179" fontId="4" fillId="0" borderId="2" xfId="412" applyNumberFormat="1" applyFont="1" applyFill="1" applyBorder="1" applyAlignment="1">
      <alignment horizontal="center" shrinkToFit="1"/>
    </xf>
    <xf numFmtId="185" fontId="4" fillId="21" borderId="2" xfId="412" applyNumberFormat="1" applyFont="1" applyFill="1" applyBorder="1" applyAlignment="1">
      <alignment shrinkToFit="1"/>
    </xf>
    <xf numFmtId="179" fontId="138" fillId="0" borderId="2" xfId="0" applyNumberFormat="1" applyFont="1" applyBorder="1" applyAlignment="1"/>
    <xf numFmtId="184" fontId="11" fillId="0" borderId="2" xfId="0" applyNumberFormat="1" applyFont="1" applyBorder="1" applyAlignment="1">
      <alignment horizontal="center"/>
    </xf>
    <xf numFmtId="182" fontId="4" fillId="0" borderId="2" xfId="0" applyNumberFormat="1" applyFont="1" applyBorder="1" applyAlignment="1"/>
    <xf numFmtId="179" fontId="4" fillId="0" borderId="2" xfId="597" applyNumberFormat="1" applyFont="1" applyFill="1" applyBorder="1" applyAlignment="1">
      <alignment wrapText="1"/>
    </xf>
    <xf numFmtId="179" fontId="4" fillId="0" borderId="2" xfId="0" quotePrefix="1" applyNumberFormat="1" applyFont="1" applyBorder="1" applyAlignment="1">
      <alignment horizontal="center"/>
    </xf>
    <xf numFmtId="179" fontId="4" fillId="0" borderId="2" xfId="596" applyNumberFormat="1" applyFont="1" applyFill="1" applyBorder="1" applyAlignment="1"/>
    <xf numFmtId="179" fontId="4" fillId="0" borderId="2" xfId="607" applyNumberFormat="1" applyFont="1" applyBorder="1" applyAlignment="1">
      <alignment shrinkToFit="1"/>
    </xf>
    <xf numFmtId="179" fontId="144" fillId="0" borderId="2" xfId="602" applyNumberFormat="1" applyFont="1" applyBorder="1" applyAlignment="1">
      <alignment horizontal="center"/>
    </xf>
    <xf numFmtId="179" fontId="4" fillId="0" borderId="2" xfId="416" applyNumberFormat="1" applyFont="1" applyFill="1" applyBorder="1" applyAlignment="1">
      <alignment horizontal="center"/>
    </xf>
    <xf numFmtId="179" fontId="4" fillId="0" borderId="2" xfId="416" applyNumberFormat="1" applyFont="1" applyFill="1" applyBorder="1" applyAlignment="1">
      <alignment wrapText="1"/>
    </xf>
    <xf numFmtId="179" fontId="4" fillId="0" borderId="2" xfId="602" applyNumberFormat="1" applyFont="1" applyBorder="1" applyAlignment="1">
      <alignment shrinkToFit="1"/>
    </xf>
    <xf numFmtId="179" fontId="17" fillId="0" borderId="2" xfId="414" applyNumberFormat="1" applyFont="1" applyFill="1" applyBorder="1" applyAlignment="1">
      <alignment shrinkToFit="1"/>
    </xf>
    <xf numFmtId="179" fontId="4" fillId="0" borderId="2" xfId="414" applyNumberFormat="1" applyFont="1" applyFill="1" applyBorder="1" applyAlignment="1">
      <alignment horizontal="right" shrinkToFit="1"/>
    </xf>
    <xf numFmtId="179" fontId="4" fillId="37" borderId="2" xfId="414" applyNumberFormat="1" applyFont="1" applyFill="1" applyBorder="1" applyAlignment="1">
      <alignment horizontal="right" shrinkToFit="1"/>
    </xf>
    <xf numFmtId="178" fontId="2" fillId="0" borderId="3" xfId="415" applyFont="1" applyBorder="1" applyAlignment="1">
      <alignment horizontal="center" vertical="center"/>
    </xf>
    <xf numFmtId="179" fontId="4" fillId="21" borderId="2" xfId="416" applyNumberFormat="1" applyFont="1" applyFill="1" applyBorder="1" applyAlignment="1">
      <alignment horizontal="center" wrapText="1"/>
    </xf>
    <xf numFmtId="179" fontId="11" fillId="0" borderId="2" xfId="0" applyNumberFormat="1" applyFont="1" applyBorder="1" applyAlignment="1">
      <alignment shrinkToFit="1"/>
    </xf>
    <xf numFmtId="182" fontId="11" fillId="0" borderId="2" xfId="0" applyNumberFormat="1" applyFont="1" applyBorder="1" applyAlignment="1"/>
    <xf numFmtId="179" fontId="17" fillId="0" borderId="2" xfId="414" applyNumberFormat="1" applyFont="1" applyBorder="1" applyAlignment="1">
      <alignment shrinkToFit="1"/>
    </xf>
    <xf numFmtId="179" fontId="4" fillId="0" borderId="2" xfId="416" applyNumberFormat="1" applyFont="1" applyFill="1" applyBorder="1" applyAlignment="1">
      <alignment horizontal="center" shrinkToFit="1"/>
    </xf>
    <xf numFmtId="179" fontId="12" fillId="0" borderId="2" xfId="0" applyNumberFormat="1" applyFont="1" applyBorder="1" applyAlignment="1">
      <alignment shrinkToFit="1"/>
    </xf>
    <xf numFmtId="179" fontId="12" fillId="0" borderId="2" xfId="0" applyNumberFormat="1" applyFont="1" applyBorder="1" applyAlignment="1">
      <alignment horizontal="center"/>
    </xf>
    <xf numFmtId="179" fontId="4" fillId="0" borderId="2" xfId="607" applyNumberFormat="1" applyFont="1" applyBorder="1" applyAlignment="1">
      <alignment wrapText="1"/>
    </xf>
    <xf numFmtId="184" fontId="4" fillId="0" borderId="2" xfId="0" applyNumberFormat="1" applyFont="1" applyBorder="1" applyAlignment="1"/>
    <xf numFmtId="179" fontId="11" fillId="37" borderId="2" xfId="409" applyNumberFormat="1" applyFont="1" applyFill="1" applyBorder="1" applyAlignment="1"/>
    <xf numFmtId="179" fontId="4" fillId="37" borderId="2" xfId="416" applyNumberFormat="1" applyFont="1" applyFill="1" applyBorder="1" applyAlignment="1"/>
    <xf numFmtId="179" fontId="145" fillId="0" borderId="2" xfId="0" applyNumberFormat="1" applyFont="1" applyBorder="1" applyAlignment="1"/>
    <xf numFmtId="179" fontId="145" fillId="0" borderId="2" xfId="0" applyNumberFormat="1" applyFont="1" applyBorder="1" applyAlignment="1">
      <alignment horizontal="center"/>
    </xf>
    <xf numFmtId="179" fontId="4" fillId="0" borderId="2" xfId="602" applyNumberFormat="1" applyFont="1" applyBorder="1" applyAlignment="1">
      <alignment horizontal="center" shrinkToFit="1"/>
    </xf>
    <xf numFmtId="179" fontId="4" fillId="21" borderId="2" xfId="598" applyNumberFormat="1" applyFont="1" applyFill="1" applyBorder="1" applyAlignment="1"/>
    <xf numFmtId="179" fontId="4" fillId="21" borderId="2" xfId="598" applyNumberFormat="1" applyFont="1" applyFill="1" applyBorder="1" applyAlignment="1">
      <alignment horizontal="center"/>
    </xf>
    <xf numFmtId="180" fontId="4" fillId="21" borderId="2" xfId="598" applyNumberFormat="1" applyFont="1" applyFill="1" applyBorder="1" applyAlignment="1">
      <alignment horizontal="center"/>
    </xf>
    <xf numFmtId="179" fontId="11" fillId="0" borderId="2" xfId="598" applyNumberFormat="1" applyFont="1" applyBorder="1" applyAlignment="1"/>
    <xf numFmtId="185" fontId="4" fillId="21" borderId="2" xfId="598" applyNumberFormat="1" applyFont="1" applyFill="1" applyBorder="1" applyAlignment="1">
      <alignment horizontal="center"/>
    </xf>
    <xf numFmtId="179" fontId="4" fillId="0" borderId="2" xfId="598" applyNumberFormat="1" applyFont="1" applyBorder="1" applyAlignment="1"/>
    <xf numFmtId="179" fontId="4" fillId="0" borderId="2" xfId="595" applyNumberFormat="1" applyFont="1" applyFill="1" applyBorder="1" applyAlignment="1"/>
    <xf numFmtId="180" fontId="4" fillId="0" borderId="2" xfId="0" applyNumberFormat="1" applyFont="1" applyBorder="1" applyAlignment="1">
      <alignment horizontal="center"/>
    </xf>
    <xf numFmtId="179" fontId="4" fillId="0" borderId="2" xfId="416" applyNumberFormat="1" applyFont="1" applyFill="1" applyBorder="1" applyAlignment="1">
      <alignment horizontal="center" wrapText="1"/>
    </xf>
    <xf numFmtId="184" fontId="4" fillId="21" borderId="2" xfId="598" applyNumberFormat="1" applyFont="1" applyFill="1" applyBorder="1" applyAlignment="1">
      <alignment horizontal="center"/>
    </xf>
    <xf numFmtId="179" fontId="146" fillId="0" borderId="2" xfId="0" applyNumberFormat="1" applyFont="1" applyBorder="1" applyAlignment="1"/>
    <xf numFmtId="179" fontId="146" fillId="0" borderId="2" xfId="598" applyNumberFormat="1" applyFont="1" applyBorder="1" applyAlignment="1"/>
    <xf numFmtId="179" fontId="14" fillId="36" borderId="39" xfId="0" applyNumberFormat="1" applyFont="1" applyFill="1" applyBorder="1" applyAlignment="1">
      <alignment horizontal="center" vertical="center"/>
    </xf>
    <xf numFmtId="181" fontId="4" fillId="0" borderId="2" xfId="0" applyNumberFormat="1" applyFont="1" applyBorder="1" applyAlignment="1"/>
    <xf numFmtId="179" fontId="4" fillId="0" borderId="1" xfId="572" applyNumberFormat="1" applyFont="1" applyBorder="1" applyAlignment="1"/>
    <xf numFmtId="179" fontId="11" fillId="0" borderId="2" xfId="0" quotePrefix="1" applyNumberFormat="1" applyFont="1" applyBorder="1" applyAlignment="1"/>
    <xf numFmtId="179" fontId="2" fillId="0" borderId="2" xfId="0" applyNumberFormat="1" applyFont="1" applyBorder="1" applyAlignment="1"/>
    <xf numFmtId="179" fontId="2" fillId="0" borderId="2" xfId="0" quotePrefix="1" applyNumberFormat="1" applyFont="1" applyBorder="1" applyAlignment="1"/>
    <xf numFmtId="179" fontId="4" fillId="0" borderId="1" xfId="0" applyNumberFormat="1" applyFont="1" applyBorder="1" applyAlignment="1"/>
    <xf numFmtId="41" fontId="2" fillId="0" borderId="41" xfId="604" applyFont="1" applyBorder="1" applyAlignment="1">
      <alignment horizontal="center" vertical="center" wrapText="1"/>
    </xf>
    <xf numFmtId="181" fontId="11" fillId="0" borderId="2" xfId="602" applyNumberFormat="1" applyFont="1" applyBorder="1" applyAlignment="1">
      <alignment horizontal="center"/>
    </xf>
    <xf numFmtId="179" fontId="12" fillId="0" borderId="2" xfId="602" applyNumberFormat="1" applyFont="1" applyBorder="1" applyAlignment="1"/>
    <xf numFmtId="179" fontId="17" fillId="0" borderId="2" xfId="594" applyNumberFormat="1" applyFont="1" applyFill="1" applyBorder="1" applyAlignment="1">
      <alignment shrinkToFit="1"/>
    </xf>
    <xf numFmtId="0" fontId="4" fillId="0" borderId="2" xfId="0" applyFont="1" applyBorder="1" applyAlignment="1"/>
    <xf numFmtId="180" fontId="108" fillId="0" borderId="2" xfId="0" applyNumberFormat="1" applyFont="1" applyBorder="1" applyAlignment="1"/>
    <xf numFmtId="179" fontId="108" fillId="21" borderId="2" xfId="0" applyNumberFormat="1" applyFont="1" applyFill="1" applyBorder="1" applyAlignment="1"/>
    <xf numFmtId="178" fontId="2" fillId="0" borderId="52" xfId="415" applyFont="1" applyBorder="1" applyAlignment="1">
      <alignment horizontal="center" vertical="center"/>
    </xf>
    <xf numFmtId="178" fontId="2" fillId="0" borderId="53" xfId="415" applyFont="1" applyBorder="1" applyAlignment="1">
      <alignment horizontal="center" vertical="center" shrinkToFit="1"/>
    </xf>
    <xf numFmtId="178" fontId="2" fillId="0" borderId="53" xfId="415" applyFont="1" applyBorder="1" applyAlignment="1">
      <alignment horizontal="center" vertical="center"/>
    </xf>
    <xf numFmtId="178" fontId="2" fillId="0" borderId="53" xfId="415" applyFont="1" applyBorder="1" applyAlignment="1">
      <alignment horizontal="center" vertical="center" wrapText="1"/>
    </xf>
    <xf numFmtId="178" fontId="2" fillId="0" borderId="53" xfId="415" quotePrefix="1" applyFont="1" applyBorder="1" applyAlignment="1">
      <alignment horizontal="left" vertical="center"/>
    </xf>
    <xf numFmtId="180" fontId="2" fillId="0" borderId="53" xfId="415" applyNumberFormat="1" applyFont="1" applyBorder="1" applyAlignment="1">
      <alignment horizontal="left" vertical="center" shrinkToFit="1"/>
    </xf>
    <xf numFmtId="205" fontId="2" fillId="0" borderId="53" xfId="415" applyNumberFormat="1" applyFont="1" applyBorder="1" applyAlignment="1">
      <alignment horizontal="center" vertical="center" shrinkToFit="1"/>
    </xf>
    <xf numFmtId="41" fontId="2" fillId="37" borderId="29" xfId="604" applyFont="1" applyFill="1" applyBorder="1" applyAlignment="1">
      <alignment horizontal="center" vertical="center" wrapText="1"/>
    </xf>
    <xf numFmtId="41" fontId="2" fillId="37" borderId="29" xfId="604" applyFont="1" applyFill="1" applyBorder="1" applyAlignment="1">
      <alignment horizontal="left" vertical="center"/>
    </xf>
    <xf numFmtId="180" fontId="2" fillId="0" borderId="53" xfId="604" applyNumberFormat="1" applyFont="1" applyBorder="1" applyAlignment="1">
      <alignment horizontal="left" vertical="center"/>
    </xf>
    <xf numFmtId="41" fontId="2" fillId="37" borderId="41" xfId="604" applyFont="1" applyFill="1" applyBorder="1" applyAlignment="1">
      <alignment horizontal="center" vertical="center" wrapText="1"/>
    </xf>
    <xf numFmtId="41" fontId="2" fillId="37" borderId="29" xfId="604" quotePrefix="1" applyFont="1" applyFill="1" applyBorder="1" applyAlignment="1">
      <alignment horizontal="left" vertical="center"/>
    </xf>
    <xf numFmtId="180" fontId="2" fillId="37" borderId="29" xfId="0" applyNumberFormat="1" applyFont="1" applyFill="1" applyBorder="1" applyAlignment="1">
      <alignment horizontal="left" vertical="center"/>
    </xf>
    <xf numFmtId="180" fontId="2" fillId="37" borderId="29" xfId="604" applyNumberFormat="1" applyFont="1" applyFill="1" applyBorder="1" applyAlignment="1">
      <alignment horizontal="center" vertical="center"/>
    </xf>
    <xf numFmtId="179" fontId="4" fillId="0" borderId="0" xfId="581" applyNumberFormat="1" applyFont="1" applyAlignment="1" applyProtection="1">
      <alignment shrinkToFit="1"/>
      <protection hidden="1"/>
    </xf>
    <xf numFmtId="179" fontId="4" fillId="0" borderId="2" xfId="601" applyNumberFormat="1" applyFont="1" applyFill="1" applyBorder="1" applyAlignment="1" applyProtection="1">
      <alignment horizontal="right" shrinkToFit="1"/>
      <protection hidden="1"/>
    </xf>
    <xf numFmtId="181" fontId="4" fillId="0" borderId="2" xfId="601" applyNumberFormat="1" applyFont="1" applyFill="1" applyBorder="1" applyAlignment="1" applyProtection="1">
      <alignment horizontal="right"/>
      <protection hidden="1"/>
    </xf>
    <xf numFmtId="181" fontId="4" fillId="0" borderId="2" xfId="601" applyNumberFormat="1" applyFont="1" applyFill="1" applyBorder="1" applyAlignment="1" applyProtection="1">
      <alignment horizontal="right" shrinkToFit="1"/>
      <protection hidden="1"/>
    </xf>
    <xf numFmtId="179" fontId="4" fillId="0" borderId="2" xfId="601" applyNumberFormat="1" applyFont="1" applyFill="1" applyBorder="1" applyAlignment="1" applyProtection="1">
      <alignment horizontal="right"/>
      <protection hidden="1"/>
    </xf>
    <xf numFmtId="180" fontId="4" fillId="0" borderId="2" xfId="601" applyNumberFormat="1" applyFont="1" applyFill="1" applyBorder="1" applyAlignment="1" applyProtection="1">
      <alignment horizontal="right"/>
      <protection hidden="1"/>
    </xf>
    <xf numFmtId="182" fontId="4" fillId="0" borderId="2" xfId="601" applyNumberFormat="1" applyFont="1" applyFill="1" applyBorder="1" applyAlignment="1" applyProtection="1">
      <alignment horizontal="right"/>
      <protection hidden="1"/>
    </xf>
    <xf numFmtId="183" fontId="4" fillId="0" borderId="2" xfId="601" applyNumberFormat="1" applyFont="1" applyFill="1" applyBorder="1" applyAlignment="1" applyProtection="1">
      <alignment horizontal="right"/>
      <protection hidden="1"/>
    </xf>
    <xf numFmtId="184" fontId="4" fillId="0" borderId="2" xfId="601" applyNumberFormat="1" applyFont="1" applyFill="1" applyBorder="1" applyAlignment="1" applyProtection="1">
      <alignment horizontal="right"/>
      <protection hidden="1"/>
    </xf>
    <xf numFmtId="179" fontId="4" fillId="0" borderId="2" xfId="603" applyNumberFormat="1" applyFont="1" applyFill="1" applyBorder="1" applyAlignment="1" applyProtection="1">
      <alignment horizontal="center"/>
      <protection hidden="1"/>
    </xf>
    <xf numFmtId="179" fontId="4" fillId="0" borderId="2" xfId="603" quotePrefix="1" applyNumberFormat="1" applyFont="1" applyFill="1" applyBorder="1" applyAlignment="1" applyProtection="1">
      <protection hidden="1"/>
    </xf>
    <xf numFmtId="179" fontId="4" fillId="0" borderId="2" xfId="603" quotePrefix="1" applyNumberFormat="1" applyFont="1" applyFill="1" applyBorder="1" applyAlignment="1" applyProtection="1">
      <alignment horizontal="center"/>
      <protection hidden="1"/>
    </xf>
    <xf numFmtId="179" fontId="4" fillId="0" borderId="2" xfId="603" applyNumberFormat="1" applyFont="1" applyFill="1" applyBorder="1" applyAlignment="1" applyProtection="1">
      <protection hidden="1"/>
    </xf>
    <xf numFmtId="179" fontId="137" fillId="0" borderId="2" xfId="601" applyNumberFormat="1" applyFont="1" applyFill="1" applyBorder="1" applyAlignment="1" applyProtection="1">
      <alignment horizontal="right" shrinkToFit="1"/>
      <protection hidden="1"/>
    </xf>
    <xf numFmtId="181" fontId="137" fillId="0" borderId="2" xfId="601" applyNumberFormat="1" applyFont="1" applyFill="1" applyBorder="1" applyAlignment="1" applyProtection="1">
      <alignment horizontal="right"/>
      <protection hidden="1"/>
    </xf>
    <xf numFmtId="181" fontId="137" fillId="0" borderId="2" xfId="601" applyNumberFormat="1" applyFont="1" applyFill="1" applyBorder="1" applyAlignment="1" applyProtection="1">
      <alignment horizontal="right" shrinkToFit="1"/>
      <protection hidden="1"/>
    </xf>
    <xf numFmtId="182" fontId="137" fillId="0" borderId="2" xfId="601" applyNumberFormat="1" applyFont="1" applyFill="1" applyBorder="1" applyAlignment="1" applyProtection="1">
      <alignment horizontal="right"/>
      <protection hidden="1"/>
    </xf>
    <xf numFmtId="179" fontId="137" fillId="0" borderId="2" xfId="601" applyNumberFormat="1" applyFont="1" applyFill="1" applyBorder="1" applyAlignment="1" applyProtection="1">
      <alignment horizontal="right"/>
      <protection hidden="1"/>
    </xf>
    <xf numFmtId="177" fontId="2" fillId="0" borderId="50" xfId="560" applyFont="1" applyBorder="1" applyAlignment="1">
      <alignment horizontal="center" vertical="center"/>
    </xf>
    <xf numFmtId="179" fontId="2" fillId="0" borderId="55" xfId="567" applyNumberFormat="1" applyFont="1" applyBorder="1" applyAlignment="1">
      <alignment horizontal="center" vertical="center" shrinkToFit="1"/>
    </xf>
    <xf numFmtId="179" fontId="2" fillId="0" borderId="0" xfId="567" applyNumberFormat="1" applyFont="1" applyAlignment="1">
      <alignment horizontal="center" vertical="center"/>
    </xf>
    <xf numFmtId="184" fontId="2" fillId="0" borderId="0" xfId="567" applyNumberFormat="1" applyFont="1" applyAlignment="1">
      <alignment horizontal="center" vertical="center"/>
    </xf>
    <xf numFmtId="182" fontId="147" fillId="0" borderId="29" xfId="567" applyNumberFormat="1" applyFont="1" applyBorder="1" applyAlignment="1">
      <alignment vertical="center" shrinkToFit="1"/>
    </xf>
    <xf numFmtId="177" fontId="2" fillId="0" borderId="29" xfId="560" applyFont="1" applyBorder="1" applyAlignment="1">
      <alignment horizontal="center" vertical="center"/>
    </xf>
    <xf numFmtId="179" fontId="2" fillId="0" borderId="41" xfId="567" applyNumberFormat="1" applyFont="1" applyBorder="1" applyAlignment="1">
      <alignment horizontal="center" vertical="center" wrapText="1"/>
    </xf>
    <xf numFmtId="179" fontId="2" fillId="0" borderId="29" xfId="604" applyNumberFormat="1" applyFont="1" applyBorder="1" applyAlignment="1">
      <alignment horizontal="center" vertical="center" shrinkToFit="1"/>
    </xf>
    <xf numFmtId="179" fontId="2" fillId="0" borderId="55" xfId="0" applyNumberFormat="1" applyFont="1" applyBorder="1" applyAlignment="1">
      <alignment horizontal="center" vertical="center" shrinkToFit="1"/>
    </xf>
    <xf numFmtId="41" fontId="2" fillId="0" borderId="41" xfId="604" applyFont="1" applyBorder="1" applyAlignment="1">
      <alignment horizontal="center" vertical="center" shrinkToFit="1"/>
    </xf>
    <xf numFmtId="179" fontId="2" fillId="0" borderId="29" xfId="570" applyNumberFormat="1" applyFont="1" applyBorder="1" applyAlignment="1">
      <alignment horizontal="left" vertical="center"/>
    </xf>
    <xf numFmtId="179" fontId="2" fillId="37" borderId="42" xfId="604" applyNumberFormat="1" applyFont="1" applyFill="1" applyBorder="1" applyAlignment="1">
      <alignment horizontal="center" vertical="center"/>
    </xf>
    <xf numFmtId="179" fontId="2" fillId="0" borderId="55" xfId="0" applyNumberFormat="1" applyFont="1" applyBorder="1" applyAlignment="1">
      <alignment horizontal="center" vertical="center"/>
    </xf>
    <xf numFmtId="177" fontId="2" fillId="0" borderId="51" xfId="560" applyFont="1" applyBorder="1" applyAlignment="1">
      <alignment horizontal="center" vertical="center" shrinkToFit="1"/>
    </xf>
    <xf numFmtId="177" fontId="2" fillId="0" borderId="50" xfId="560" applyFont="1" applyBorder="1" applyAlignment="1">
      <alignment horizontal="center" vertical="center" shrinkToFit="1"/>
    </xf>
    <xf numFmtId="179" fontId="2" fillId="0" borderId="41" xfId="604" applyNumberFormat="1" applyFont="1" applyBorder="1" applyAlignment="1">
      <alignment horizontal="center" vertical="center" shrinkToFit="1"/>
    </xf>
    <xf numFmtId="179" fontId="148" fillId="0" borderId="0" xfId="569" applyNumberFormat="1" applyFont="1">
      <alignment vertical="center"/>
    </xf>
    <xf numFmtId="179" fontId="8" fillId="0" borderId="2" xfId="569" applyNumberFormat="1" applyFont="1" applyBorder="1" applyAlignment="1">
      <alignment horizontal="center" vertical="center"/>
    </xf>
    <xf numFmtId="179" fontId="9" fillId="0" borderId="0" xfId="569" applyNumberFormat="1" applyFont="1">
      <alignment vertical="center"/>
    </xf>
    <xf numFmtId="179" fontId="5" fillId="36" borderId="0" xfId="569" applyNumberFormat="1" applyFont="1" applyFill="1">
      <alignment vertical="center"/>
    </xf>
    <xf numFmtId="179" fontId="5" fillId="36" borderId="2" xfId="569" applyNumberFormat="1" applyFont="1" applyFill="1" applyBorder="1" applyAlignment="1">
      <alignment horizontal="center" vertical="center"/>
    </xf>
    <xf numFmtId="179" fontId="4" fillId="0" borderId="2" xfId="569" applyNumberFormat="1" applyFont="1" applyBorder="1" applyAlignment="1">
      <alignment horizontal="center" vertical="center"/>
    </xf>
    <xf numFmtId="179" fontId="4" fillId="0" borderId="2" xfId="569" applyNumberFormat="1" applyFont="1" applyBorder="1">
      <alignment vertical="center"/>
    </xf>
    <xf numFmtId="179" fontId="4" fillId="0" borderId="2" xfId="388" applyNumberFormat="1" applyFont="1" applyFill="1" applyBorder="1" applyAlignment="1">
      <alignment vertical="center"/>
    </xf>
    <xf numFmtId="179" fontId="4" fillId="0" borderId="0" xfId="569" applyNumberFormat="1" applyFont="1">
      <alignment vertical="center"/>
    </xf>
    <xf numFmtId="10" fontId="4" fillId="0" borderId="2" xfId="388" applyNumberFormat="1" applyFont="1" applyFill="1" applyBorder="1" applyAlignment="1">
      <alignment vertical="center"/>
    </xf>
    <xf numFmtId="179" fontId="4" fillId="0" borderId="0" xfId="569" applyNumberFormat="1" applyFont="1" applyAlignment="1">
      <alignment horizontal="center" vertical="center"/>
    </xf>
    <xf numFmtId="179" fontId="133" fillId="0" borderId="2" xfId="569" applyNumberFormat="1" applyFont="1" applyBorder="1">
      <alignment vertical="center"/>
    </xf>
    <xf numFmtId="179" fontId="4" fillId="0" borderId="0" xfId="412" applyNumberFormat="1" applyFont="1" applyBorder="1" applyAlignment="1">
      <alignment vertical="center"/>
    </xf>
    <xf numFmtId="179" fontId="4" fillId="0" borderId="2" xfId="569" applyNumberFormat="1" applyFont="1" applyBorder="1" applyAlignment="1">
      <alignment vertical="center" shrinkToFit="1"/>
    </xf>
    <xf numFmtId="0" fontId="4" fillId="0" borderId="2" xfId="569" applyFont="1" applyBorder="1" applyAlignment="1">
      <alignment horizontal="center" vertical="center"/>
    </xf>
    <xf numFmtId="0" fontId="4" fillId="0" borderId="2" xfId="569" applyFont="1" applyBorder="1">
      <alignment vertical="center"/>
    </xf>
    <xf numFmtId="178" fontId="4" fillId="0" borderId="0" xfId="412" applyFont="1" applyBorder="1" applyAlignment="1">
      <alignment vertical="center"/>
    </xf>
    <xf numFmtId="257" fontId="4" fillId="0" borderId="2" xfId="388" applyNumberFormat="1" applyFont="1" applyFill="1" applyBorder="1" applyAlignment="1">
      <alignment vertical="center"/>
    </xf>
    <xf numFmtId="179" fontId="150" fillId="0" borderId="2" xfId="569" applyNumberFormat="1" applyFont="1" applyBorder="1">
      <alignment vertical="center"/>
    </xf>
    <xf numFmtId="0" fontId="4" fillId="0" borderId="2" xfId="593" applyNumberFormat="1" applyFont="1" applyFill="1" applyBorder="1" applyAlignment="1">
      <alignment vertical="center"/>
    </xf>
    <xf numFmtId="258" fontId="4" fillId="0" borderId="2" xfId="388" applyNumberFormat="1" applyFont="1" applyFill="1" applyBorder="1" applyAlignment="1">
      <alignment vertical="center"/>
    </xf>
    <xf numFmtId="179" fontId="4" fillId="0" borderId="2" xfId="569" applyNumberFormat="1" applyFont="1" applyBorder="1" applyAlignment="1">
      <alignment horizontal="left" vertical="center"/>
    </xf>
    <xf numFmtId="179" fontId="4" fillId="39" borderId="2" xfId="569" applyNumberFormat="1" applyFont="1" applyFill="1" applyBorder="1" applyAlignment="1">
      <alignment horizontal="center" vertical="center"/>
    </xf>
    <xf numFmtId="179" fontId="4" fillId="39" borderId="2" xfId="569" applyNumberFormat="1" applyFont="1" applyFill="1" applyBorder="1">
      <alignment vertical="center"/>
    </xf>
    <xf numFmtId="179" fontId="4" fillId="39" borderId="2" xfId="569" applyNumberFormat="1" applyFont="1" applyFill="1" applyBorder="1" applyAlignment="1">
      <alignment horizontal="left" vertical="center"/>
    </xf>
    <xf numFmtId="10" fontId="4" fillId="39" borderId="2" xfId="388" applyNumberFormat="1" applyFont="1" applyFill="1" applyBorder="1" applyAlignment="1">
      <alignment vertical="center"/>
    </xf>
    <xf numFmtId="179" fontId="4" fillId="39" borderId="2" xfId="569" applyNumberFormat="1" applyFont="1" applyFill="1" applyBorder="1" applyAlignment="1">
      <alignment vertical="center" shrinkToFit="1"/>
    </xf>
    <xf numFmtId="0" fontId="9" fillId="0" borderId="0" xfId="569" applyFont="1">
      <alignment vertical="center"/>
    </xf>
    <xf numFmtId="235" fontId="9" fillId="0" borderId="0" xfId="569" applyNumberFormat="1" applyFont="1" applyAlignment="1">
      <alignment vertical="center" shrinkToFit="1"/>
    </xf>
    <xf numFmtId="259" fontId="9" fillId="0" borderId="0" xfId="569" applyNumberFormat="1" applyFont="1">
      <alignment vertical="center"/>
    </xf>
    <xf numFmtId="179" fontId="133" fillId="21" borderId="2" xfId="597" applyNumberFormat="1" applyFont="1" applyFill="1" applyBorder="1" applyAlignment="1">
      <alignment wrapText="1" shrinkToFit="1"/>
    </xf>
    <xf numFmtId="260" fontId="4" fillId="0" borderId="0" xfId="597" applyNumberFormat="1" applyFont="1" applyAlignment="1"/>
    <xf numFmtId="179" fontId="145" fillId="37" borderId="2" xfId="0" applyNumberFormat="1" applyFont="1" applyFill="1" applyBorder="1" applyAlignment="1"/>
    <xf numFmtId="179" fontId="145" fillId="37" borderId="2" xfId="0" applyNumberFormat="1" applyFont="1" applyFill="1" applyBorder="1" applyAlignment="1">
      <alignment horizontal="center"/>
    </xf>
    <xf numFmtId="179" fontId="11" fillId="37" borderId="2" xfId="602" applyNumberFormat="1" applyFont="1" applyFill="1" applyBorder="1" applyAlignment="1">
      <alignment horizontal="center"/>
    </xf>
    <xf numFmtId="179" fontId="11" fillId="37" borderId="2" xfId="411" applyNumberFormat="1" applyFont="1" applyFill="1" applyBorder="1" applyAlignment="1"/>
    <xf numFmtId="179" fontId="137" fillId="37" borderId="2" xfId="412" applyNumberFormat="1" applyFont="1" applyFill="1" applyBorder="1" applyAlignment="1"/>
    <xf numFmtId="179" fontId="11" fillId="37" borderId="2" xfId="0" applyNumberFormat="1" applyFont="1" applyFill="1" applyBorder="1" applyAlignment="1"/>
    <xf numFmtId="179" fontId="4" fillId="37" borderId="2" xfId="602" applyNumberFormat="1" applyFont="1" applyFill="1" applyBorder="1" applyAlignment="1"/>
    <xf numFmtId="184" fontId="4" fillId="37" borderId="2" xfId="602" applyNumberFormat="1" applyFont="1" applyFill="1" applyBorder="1" applyAlignment="1"/>
    <xf numFmtId="179" fontId="4" fillId="37" borderId="2" xfId="597" applyNumberFormat="1" applyFont="1" applyFill="1" applyBorder="1" applyAlignment="1">
      <alignment horizontal="left"/>
    </xf>
    <xf numFmtId="184" fontId="4" fillId="0" borderId="2" xfId="597" applyNumberFormat="1" applyFont="1" applyBorder="1" applyAlignment="1"/>
    <xf numFmtId="179" fontId="4" fillId="37" borderId="2" xfId="0" applyNumberFormat="1" applyFont="1" applyFill="1" applyBorder="1" applyAlignment="1"/>
    <xf numFmtId="179" fontId="108" fillId="37" borderId="2" xfId="0" applyNumberFormat="1" applyFont="1" applyFill="1" applyBorder="1" applyAlignment="1"/>
    <xf numFmtId="184" fontId="4" fillId="37" borderId="2" xfId="0" applyNumberFormat="1" applyFont="1" applyFill="1" applyBorder="1" applyAlignment="1">
      <alignment horizontal="left"/>
    </xf>
    <xf numFmtId="183" fontId="4" fillId="0" borderId="2" xfId="597" applyNumberFormat="1" applyFont="1" applyBorder="1" applyAlignment="1"/>
    <xf numFmtId="43" fontId="4" fillId="0" borderId="0" xfId="597" applyNumberFormat="1" applyFont="1" applyAlignment="1"/>
    <xf numFmtId="179" fontId="4" fillId="37" borderId="2" xfId="0" applyNumberFormat="1" applyFont="1" applyFill="1" applyBorder="1" applyAlignment="1">
      <alignment horizontal="center"/>
    </xf>
    <xf numFmtId="182" fontId="4" fillId="37" borderId="2" xfId="0" applyNumberFormat="1" applyFont="1" applyFill="1" applyBorder="1" applyAlignment="1">
      <alignment horizontal="center"/>
    </xf>
    <xf numFmtId="179" fontId="4" fillId="37" borderId="2" xfId="607" applyNumberFormat="1" applyFont="1" applyFill="1" applyBorder="1" applyAlignment="1"/>
    <xf numFmtId="179" fontId="4" fillId="37" borderId="2" xfId="597" applyNumberFormat="1" applyFont="1" applyFill="1" applyBorder="1" applyAlignment="1">
      <alignment horizontal="left" shrinkToFit="1"/>
    </xf>
    <xf numFmtId="179" fontId="4" fillId="37" borderId="2" xfId="572" applyNumberFormat="1" applyFont="1" applyFill="1" applyBorder="1" applyAlignment="1"/>
    <xf numFmtId="255" fontId="4" fillId="37" borderId="2" xfId="0" applyNumberFormat="1" applyFont="1" applyFill="1" applyBorder="1" applyAlignment="1">
      <alignment horizontal="left"/>
    </xf>
    <xf numFmtId="179" fontId="11" fillId="37" borderId="2" xfId="603" applyNumberFormat="1" applyFont="1" applyFill="1" applyBorder="1" applyAlignment="1"/>
    <xf numFmtId="179" fontId="4" fillId="37" borderId="2" xfId="411" applyNumberFormat="1" applyFont="1" applyFill="1" applyBorder="1" applyAlignment="1"/>
    <xf numFmtId="179" fontId="4" fillId="37" borderId="2" xfId="411" quotePrefix="1" applyNumberFormat="1" applyFont="1" applyFill="1" applyBorder="1" applyAlignment="1"/>
    <xf numFmtId="179" fontId="4" fillId="37" borderId="2" xfId="602" applyNumberFormat="1" applyFont="1" applyFill="1" applyBorder="1" applyAlignment="1">
      <alignment horizontal="left"/>
    </xf>
    <xf numFmtId="179" fontId="2" fillId="0" borderId="41" xfId="570" applyNumberFormat="1" applyFont="1" applyBorder="1" applyAlignment="1">
      <alignment horizontal="center" vertical="center" wrapText="1"/>
    </xf>
    <xf numFmtId="179" fontId="4" fillId="0" borderId="2" xfId="0" applyNumberFormat="1" applyFont="1" applyBorder="1" applyAlignment="1">
      <alignment horizontal="right" shrinkToFit="1"/>
    </xf>
    <xf numFmtId="260" fontId="4" fillId="0" borderId="2" xfId="0" applyNumberFormat="1" applyFont="1" applyBorder="1" applyAlignment="1"/>
    <xf numFmtId="179" fontId="4" fillId="37" borderId="1" xfId="0" applyNumberFormat="1" applyFont="1" applyFill="1" applyBorder="1" applyAlignment="1"/>
    <xf numFmtId="179" fontId="11" fillId="37" borderId="2" xfId="0" applyNumberFormat="1" applyFont="1" applyFill="1" applyBorder="1" applyAlignment="1">
      <alignment horizontal="center"/>
    </xf>
    <xf numFmtId="184" fontId="11" fillId="37" borderId="2" xfId="0" applyNumberFormat="1" applyFont="1" applyFill="1" applyBorder="1" applyAlignment="1">
      <alignment horizontal="center"/>
    </xf>
    <xf numFmtId="179" fontId="4" fillId="37" borderId="2" xfId="581" applyNumberFormat="1" applyFont="1" applyFill="1" applyBorder="1" applyAlignment="1">
      <alignment shrinkToFit="1"/>
    </xf>
    <xf numFmtId="179" fontId="4" fillId="37" borderId="2" xfId="581" applyNumberFormat="1" applyFont="1" applyFill="1" applyBorder="1" applyAlignment="1">
      <alignment horizontal="center" shrinkToFit="1"/>
    </xf>
    <xf numFmtId="179" fontId="4" fillId="37" borderId="2" xfId="581" applyNumberFormat="1" applyFont="1" applyFill="1" applyBorder="1" applyAlignment="1">
      <alignment horizontal="center" vertical="center" shrinkToFit="1"/>
    </xf>
    <xf numFmtId="179" fontId="11" fillId="37" borderId="2" xfId="601" applyNumberFormat="1" applyFont="1" applyFill="1" applyBorder="1" applyAlignment="1">
      <alignment shrinkToFit="1"/>
    </xf>
    <xf numFmtId="179" fontId="11" fillId="37" borderId="2" xfId="601" applyNumberFormat="1" applyFont="1" applyFill="1" applyBorder="1" applyAlignment="1">
      <alignment horizontal="right" shrinkToFit="1"/>
    </xf>
    <xf numFmtId="179" fontId="4" fillId="37" borderId="2" xfId="577" applyNumberFormat="1" applyFont="1" applyFill="1" applyBorder="1" applyAlignment="1">
      <alignment shrinkToFit="1"/>
    </xf>
    <xf numFmtId="179" fontId="4" fillId="37" borderId="2" xfId="581" applyNumberFormat="1" applyFont="1" applyFill="1" applyBorder="1" applyAlignment="1">
      <alignment horizontal="center" wrapText="1" shrinkToFit="1"/>
    </xf>
    <xf numFmtId="179" fontId="107" fillId="37" borderId="2" xfId="581" applyNumberFormat="1" applyFont="1" applyFill="1" applyBorder="1" applyAlignment="1">
      <alignment horizontal="center" wrapText="1" shrinkToFit="1"/>
    </xf>
    <xf numFmtId="179" fontId="133" fillId="37" borderId="2" xfId="581" applyNumberFormat="1" applyFont="1" applyFill="1" applyBorder="1" applyAlignment="1">
      <alignment horizontal="center" vertical="center"/>
    </xf>
    <xf numFmtId="179" fontId="4" fillId="37" borderId="2" xfId="577" quotePrefix="1" applyNumberFormat="1" applyFont="1" applyFill="1" applyBorder="1" applyAlignment="1">
      <alignment shrinkToFit="1"/>
    </xf>
    <xf numFmtId="179" fontId="4" fillId="37" borderId="2" xfId="580" applyNumberFormat="1" applyFont="1" applyFill="1" applyBorder="1" applyAlignment="1">
      <alignment shrinkToFit="1"/>
    </xf>
    <xf numFmtId="179" fontId="4" fillId="37" borderId="2" xfId="581" applyNumberFormat="1" applyFont="1" applyFill="1" applyBorder="1" applyAlignment="1">
      <alignment horizontal="center" wrapText="1"/>
    </xf>
    <xf numFmtId="179" fontId="4" fillId="37" borderId="0" xfId="581" applyNumberFormat="1" applyFont="1" applyFill="1" applyAlignment="1">
      <alignment shrinkToFit="1"/>
    </xf>
    <xf numFmtId="179" fontId="4" fillId="37" borderId="2" xfId="580" applyNumberFormat="1" applyFont="1" applyFill="1" applyBorder="1" applyAlignment="1">
      <alignment horizontal="center" shrinkToFit="1"/>
    </xf>
    <xf numFmtId="179" fontId="4" fillId="37" borderId="2" xfId="411" quotePrefix="1" applyNumberFormat="1" applyFont="1" applyFill="1" applyBorder="1" applyAlignment="1">
      <alignment shrinkToFit="1"/>
    </xf>
    <xf numFmtId="179" fontId="4" fillId="37" borderId="2" xfId="411" quotePrefix="1" applyNumberFormat="1" applyFont="1" applyFill="1" applyBorder="1" applyAlignment="1">
      <alignment horizontal="center" shrinkToFit="1"/>
    </xf>
    <xf numFmtId="179" fontId="11" fillId="37" borderId="2" xfId="581" applyNumberFormat="1" applyFont="1" applyFill="1" applyBorder="1" applyAlignment="1">
      <alignment horizontal="center" vertical="center"/>
    </xf>
    <xf numFmtId="179" fontId="4" fillId="37" borderId="2" xfId="595" applyNumberFormat="1" applyFont="1" applyFill="1" applyBorder="1" applyAlignment="1">
      <alignment shrinkToFit="1"/>
    </xf>
    <xf numFmtId="179" fontId="4" fillId="37" borderId="2" xfId="595" applyNumberFormat="1" applyFont="1" applyFill="1" applyBorder="1" applyAlignment="1">
      <alignment horizontal="center" shrinkToFit="1"/>
    </xf>
    <xf numFmtId="0" fontId="151" fillId="0" borderId="57" xfId="570" applyFont="1" applyBorder="1" applyAlignment="1">
      <alignment horizontal="center" vertical="center" wrapText="1"/>
    </xf>
    <xf numFmtId="0" fontId="151" fillId="0" borderId="58" xfId="570" applyFont="1" applyBorder="1" applyAlignment="1">
      <alignment horizontal="center" vertical="center"/>
    </xf>
    <xf numFmtId="0" fontId="151" fillId="0" borderId="58" xfId="570" applyFont="1" applyBorder="1" applyAlignment="1">
      <alignment horizontal="center" vertical="center" wrapText="1"/>
    </xf>
    <xf numFmtId="0" fontId="151" fillId="0" borderId="59" xfId="570" applyFont="1" applyBorder="1" applyAlignment="1">
      <alignment horizontal="center" vertical="center"/>
    </xf>
    <xf numFmtId="0" fontId="19" fillId="0" borderId="0" xfId="570" applyFont="1">
      <alignment vertical="center"/>
    </xf>
    <xf numFmtId="0" fontId="152" fillId="0" borderId="60" xfId="570" applyFont="1" applyBorder="1">
      <alignment vertical="center"/>
    </xf>
    <xf numFmtId="0" fontId="151" fillId="0" borderId="0" xfId="570" applyFont="1">
      <alignment vertical="center"/>
    </xf>
    <xf numFmtId="0" fontId="152" fillId="0" borderId="0" xfId="570" applyFont="1">
      <alignment vertical="center"/>
    </xf>
    <xf numFmtId="0" fontId="152" fillId="0" borderId="61" xfId="570" applyFont="1" applyBorder="1">
      <alignment vertical="center"/>
    </xf>
    <xf numFmtId="0" fontId="154" fillId="0" borderId="0" xfId="570" applyFont="1">
      <alignment vertical="center"/>
    </xf>
    <xf numFmtId="0" fontId="19" fillId="0" borderId="60" xfId="570" applyFont="1" applyBorder="1">
      <alignment vertical="center"/>
    </xf>
    <xf numFmtId="0" fontId="19" fillId="0" borderId="61" xfId="570" applyFont="1" applyBorder="1">
      <alignment vertical="center"/>
    </xf>
    <xf numFmtId="0" fontId="8" fillId="0" borderId="0" xfId="570" applyFont="1" applyAlignment="1">
      <alignment horizontal="center" vertical="center"/>
    </xf>
    <xf numFmtId="0" fontId="8" fillId="0" borderId="0" xfId="570" applyFont="1">
      <alignment vertical="center"/>
    </xf>
    <xf numFmtId="0" fontId="19" fillId="0" borderId="0" xfId="570" applyFont="1" applyAlignment="1">
      <alignment horizontal="center" vertical="center"/>
    </xf>
    <xf numFmtId="0" fontId="19" fillId="0" borderId="0" xfId="570" applyFont="1" applyAlignment="1">
      <alignment horizontal="right" vertical="center"/>
    </xf>
    <xf numFmtId="0" fontId="155" fillId="0" borderId="0" xfId="570" applyFont="1" applyAlignment="1">
      <alignment horizontal="right" vertical="center"/>
    </xf>
    <xf numFmtId="0" fontId="156" fillId="0" borderId="0" xfId="570" applyFont="1" applyAlignment="1">
      <alignment horizontal="left" vertical="center"/>
    </xf>
    <xf numFmtId="0" fontId="155" fillId="0" borderId="0" xfId="570" applyFont="1">
      <alignment vertical="center"/>
    </xf>
    <xf numFmtId="42" fontId="155" fillId="0" borderId="0" xfId="608" applyFont="1" applyBorder="1" applyAlignment="1">
      <alignment vertical="center"/>
    </xf>
    <xf numFmtId="0" fontId="9" fillId="0" borderId="0" xfId="570" applyFont="1" applyAlignment="1">
      <alignment horizontal="right" vertical="center"/>
    </xf>
    <xf numFmtId="0" fontId="157" fillId="0" borderId="0" xfId="570" applyFont="1" applyAlignment="1">
      <alignment horizontal="left" vertical="center"/>
    </xf>
    <xf numFmtId="0" fontId="9" fillId="0" borderId="0" xfId="570" applyFont="1">
      <alignment vertical="center"/>
    </xf>
    <xf numFmtId="42" fontId="9" fillId="0" borderId="0" xfId="608" applyFont="1" applyBorder="1" applyAlignment="1">
      <alignment vertical="center"/>
    </xf>
    <xf numFmtId="0" fontId="151" fillId="0" borderId="0" xfId="570" applyFont="1" applyAlignment="1">
      <alignment horizontal="left" vertical="center"/>
    </xf>
    <xf numFmtId="0" fontId="19" fillId="0" borderId="62" xfId="570" applyFont="1" applyBorder="1">
      <alignment vertical="center"/>
    </xf>
    <xf numFmtId="0" fontId="19" fillId="0" borderId="25" xfId="570" applyFont="1" applyBorder="1">
      <alignment vertical="center"/>
    </xf>
    <xf numFmtId="0" fontId="151" fillId="0" borderId="25" xfId="570" applyFont="1" applyBorder="1" applyAlignment="1">
      <alignment horizontal="left" vertical="center"/>
    </xf>
    <xf numFmtId="0" fontId="9" fillId="0" borderId="25" xfId="570" applyFont="1" applyBorder="1" applyAlignment="1">
      <alignment horizontal="right" vertical="center"/>
    </xf>
    <xf numFmtId="0" fontId="157" fillId="0" borderId="25" xfId="570" applyFont="1" applyBorder="1" applyAlignment="1">
      <alignment horizontal="left" vertical="center"/>
    </xf>
    <xf numFmtId="42" fontId="9" fillId="0" borderId="25" xfId="608" applyFont="1" applyBorder="1" applyAlignment="1">
      <alignment vertical="center"/>
    </xf>
    <xf numFmtId="0" fontId="19" fillId="0" borderId="63" xfId="570" applyFont="1" applyBorder="1">
      <alignment vertical="center"/>
    </xf>
    <xf numFmtId="0" fontId="135" fillId="0" borderId="0" xfId="609">
      <alignment vertical="center"/>
    </xf>
    <xf numFmtId="0" fontId="158" fillId="0" borderId="0" xfId="610" applyFont="1" applyAlignment="1">
      <alignment vertical="top"/>
    </xf>
    <xf numFmtId="0" fontId="159" fillId="0" borderId="0" xfId="610" applyFont="1" applyAlignment="1">
      <alignment vertical="top"/>
    </xf>
    <xf numFmtId="0" fontId="162" fillId="0" borderId="0" xfId="610" applyFont="1" applyAlignment="1">
      <alignment horizontal="centerContinuous" vertical="top"/>
    </xf>
    <xf numFmtId="0" fontId="159" fillId="0" borderId="0" xfId="610" applyFont="1" applyAlignment="1">
      <alignment horizontal="centerContinuous" vertical="top"/>
    </xf>
    <xf numFmtId="0" fontId="163" fillId="0" borderId="0" xfId="610" applyFont="1" applyAlignment="1">
      <alignment vertical="top"/>
    </xf>
    <xf numFmtId="0" fontId="3" fillId="0" borderId="0" xfId="611">
      <alignment vertical="center"/>
    </xf>
    <xf numFmtId="0" fontId="3" fillId="0" borderId="0" xfId="611" applyAlignment="1">
      <alignment vertical="center" shrinkToFit="1"/>
    </xf>
    <xf numFmtId="179" fontId="2" fillId="37" borderId="3" xfId="0" applyNumberFormat="1" applyFont="1" applyFill="1" applyBorder="1" applyAlignment="1">
      <alignment horizontal="center" vertical="center"/>
    </xf>
    <xf numFmtId="179" fontId="2" fillId="37" borderId="29" xfId="0" applyNumberFormat="1" applyFont="1" applyFill="1" applyBorder="1" applyAlignment="1">
      <alignment horizontal="center" vertical="center"/>
    </xf>
    <xf numFmtId="179" fontId="2" fillId="37" borderId="51" xfId="0" applyNumberFormat="1" applyFont="1" applyFill="1" applyBorder="1" applyAlignment="1">
      <alignment horizontal="center" vertical="center"/>
    </xf>
    <xf numFmtId="179" fontId="2" fillId="37" borderId="50" xfId="0" applyNumberFormat="1" applyFont="1" applyFill="1" applyBorder="1" applyAlignment="1">
      <alignment horizontal="center" vertical="center"/>
    </xf>
    <xf numFmtId="179" fontId="4" fillId="0" borderId="0" xfId="0" applyNumberFormat="1" applyFont="1" applyAlignment="1">
      <alignment horizontal="center"/>
    </xf>
    <xf numFmtId="179" fontId="4" fillId="0" borderId="0" xfId="411" applyNumberFormat="1" applyFont="1" applyFill="1" applyAlignment="1">
      <alignment horizontal="center"/>
    </xf>
    <xf numFmtId="0" fontId="4" fillId="0" borderId="2" xfId="0" applyFont="1" applyBorder="1" applyAlignment="1">
      <alignment horizontal="center" shrinkToFit="1"/>
    </xf>
    <xf numFmtId="182" fontId="4" fillId="0" borderId="0" xfId="411" applyNumberFormat="1" applyFont="1" applyFill="1" applyAlignment="1">
      <alignment horizontal="center"/>
    </xf>
    <xf numFmtId="179" fontId="4" fillId="0" borderId="2" xfId="411" quotePrefix="1" applyNumberFormat="1" applyFont="1" applyFill="1" applyBorder="1" applyAlignment="1">
      <alignment horizontal="center"/>
    </xf>
    <xf numFmtId="182" fontId="4" fillId="0" borderId="0" xfId="0" applyNumberFormat="1" applyFont="1" applyAlignment="1"/>
    <xf numFmtId="180" fontId="4" fillId="0" borderId="0" xfId="411" applyNumberFormat="1" applyFont="1" applyFill="1" applyAlignment="1">
      <alignment horizontal="center"/>
    </xf>
    <xf numFmtId="261" fontId="11" fillId="0" borderId="2" xfId="0" applyNumberFormat="1" applyFont="1" applyBorder="1" applyAlignment="1"/>
    <xf numFmtId="182" fontId="4" fillId="21" borderId="2" xfId="412" applyNumberFormat="1" applyFont="1" applyFill="1" applyBorder="1" applyAlignment="1">
      <alignment horizontal="right"/>
    </xf>
    <xf numFmtId="262" fontId="11" fillId="0" borderId="2" xfId="0" applyNumberFormat="1" applyFont="1" applyBorder="1" applyAlignment="1"/>
    <xf numFmtId="179" fontId="146" fillId="0" borderId="2" xfId="412" applyNumberFormat="1" applyFont="1" applyBorder="1" applyAlignment="1"/>
    <xf numFmtId="182" fontId="4" fillId="21" borderId="2" xfId="412" applyNumberFormat="1" applyFont="1" applyFill="1" applyBorder="1" applyAlignment="1">
      <alignment horizontal="center"/>
    </xf>
    <xf numFmtId="179" fontId="2" fillId="37" borderId="3" xfId="568" applyNumberFormat="1" applyFont="1" applyFill="1" applyBorder="1" applyAlignment="1">
      <alignment horizontal="center" vertical="center" shrinkToFit="1"/>
    </xf>
    <xf numFmtId="179" fontId="2" fillId="37" borderId="29" xfId="604" applyNumberFormat="1" applyFont="1" applyFill="1" applyBorder="1" applyAlignment="1">
      <alignment horizontal="center" vertical="center"/>
    </xf>
    <xf numFmtId="179" fontId="12" fillId="21" borderId="2" xfId="411" applyNumberFormat="1" applyFont="1" applyFill="1" applyBorder="1" applyAlignment="1"/>
    <xf numFmtId="179" fontId="12" fillId="21" borderId="2" xfId="411" applyNumberFormat="1" applyFont="1" applyFill="1" applyBorder="1" applyAlignment="1">
      <alignment horizontal="center"/>
    </xf>
    <xf numFmtId="179" fontId="4" fillId="21" borderId="2" xfId="411" applyNumberFormat="1" applyFont="1" applyFill="1" applyBorder="1" applyAlignment="1">
      <alignment horizontal="center"/>
    </xf>
    <xf numFmtId="179" fontId="4" fillId="21" borderId="2" xfId="411" applyNumberFormat="1" applyFont="1" applyFill="1" applyBorder="1" applyAlignment="1"/>
    <xf numFmtId="179" fontId="4" fillId="21" borderId="2" xfId="411" quotePrefix="1" applyNumberFormat="1" applyFont="1" applyFill="1" applyBorder="1" applyAlignment="1"/>
    <xf numFmtId="182" fontId="4" fillId="37" borderId="2" xfId="411" applyNumberFormat="1" applyFont="1" applyFill="1" applyBorder="1" applyAlignment="1">
      <alignment horizontal="center"/>
    </xf>
    <xf numFmtId="184" fontId="4" fillId="21" borderId="2" xfId="411" applyNumberFormat="1" applyFont="1" applyFill="1" applyBorder="1" applyAlignment="1">
      <alignment horizontal="center"/>
    </xf>
    <xf numFmtId="179" fontId="4" fillId="0" borderId="2" xfId="602" applyNumberFormat="1" applyFont="1" applyBorder="1" applyAlignment="1">
      <alignment horizontal="center" wrapText="1"/>
    </xf>
    <xf numFmtId="179" fontId="146" fillId="0" borderId="2" xfId="411" applyNumberFormat="1" applyFont="1" applyBorder="1" applyAlignment="1"/>
    <xf numFmtId="179" fontId="12" fillId="37" borderId="2" xfId="411" applyNumberFormat="1" applyFont="1" applyFill="1" applyBorder="1" applyAlignment="1">
      <alignment shrinkToFit="1"/>
    </xf>
    <xf numFmtId="179" fontId="12" fillId="37" borderId="2" xfId="581" applyNumberFormat="1" applyFont="1" applyFill="1" applyBorder="1" applyAlignment="1">
      <alignment shrinkToFit="1"/>
    </xf>
    <xf numFmtId="179" fontId="12" fillId="37" borderId="2" xfId="411" applyNumberFormat="1" applyFont="1" applyFill="1" applyBorder="1" applyAlignment="1">
      <alignment horizontal="center" shrinkToFit="1"/>
    </xf>
    <xf numFmtId="38" fontId="17" fillId="37" borderId="2" xfId="0" applyNumberFormat="1" applyFont="1" applyFill="1" applyBorder="1" applyAlignment="1">
      <alignment horizontal="right" shrinkToFit="1"/>
    </xf>
    <xf numFmtId="179" fontId="11" fillId="37" borderId="2" xfId="0" applyNumberFormat="1" applyFont="1" applyFill="1" applyBorder="1" applyAlignment="1">
      <alignment horizontal="left" shrinkToFit="1"/>
    </xf>
    <xf numFmtId="179" fontId="2" fillId="37" borderId="29" xfId="604" quotePrefix="1" applyNumberFormat="1" applyFont="1" applyFill="1" applyBorder="1" applyAlignment="1">
      <alignment horizontal="center" vertical="center"/>
    </xf>
    <xf numFmtId="179" fontId="5" fillId="38" borderId="2" xfId="581" applyNumberFormat="1" applyFont="1" applyFill="1" applyBorder="1" applyAlignment="1" applyProtection="1">
      <alignment horizontal="center" vertical="center" shrinkToFit="1"/>
      <protection hidden="1"/>
    </xf>
    <xf numFmtId="179" fontId="5" fillId="38" borderId="2" xfId="581" applyNumberFormat="1" applyFont="1" applyFill="1" applyBorder="1" applyAlignment="1" applyProtection="1">
      <alignment horizontal="center" vertical="center"/>
      <protection hidden="1"/>
    </xf>
    <xf numFmtId="179" fontId="5" fillId="36" borderId="16" xfId="581" applyNumberFormat="1" applyFont="1" applyFill="1" applyBorder="1" applyAlignment="1" applyProtection="1">
      <alignment horizontal="center" vertical="center" shrinkToFit="1"/>
      <protection hidden="1"/>
    </xf>
    <xf numFmtId="179" fontId="5" fillId="36" borderId="34" xfId="581" applyNumberFormat="1" applyFont="1" applyFill="1" applyBorder="1" applyAlignment="1" applyProtection="1">
      <alignment horizontal="center" vertical="center" shrinkToFit="1"/>
      <protection hidden="1"/>
    </xf>
    <xf numFmtId="179" fontId="5" fillId="38" borderId="16" xfId="581" applyNumberFormat="1" applyFont="1" applyFill="1" applyBorder="1" applyAlignment="1" applyProtection="1">
      <alignment horizontal="center" vertical="center"/>
      <protection hidden="1"/>
    </xf>
    <xf numFmtId="179" fontId="5" fillId="38" borderId="34" xfId="581" applyNumberFormat="1" applyFont="1" applyFill="1" applyBorder="1" applyAlignment="1" applyProtection="1">
      <alignment horizontal="center" vertical="center"/>
      <protection hidden="1"/>
    </xf>
    <xf numFmtId="179" fontId="5" fillId="36" borderId="16" xfId="581" applyNumberFormat="1" applyFont="1" applyFill="1" applyBorder="1" applyAlignment="1" applyProtection="1">
      <alignment horizontal="center" vertical="center"/>
      <protection locked="0" hidden="1"/>
    </xf>
    <xf numFmtId="179" fontId="5" fillId="36" borderId="34" xfId="581" applyNumberFormat="1" applyFont="1" applyFill="1" applyBorder="1" applyAlignment="1" applyProtection="1">
      <alignment horizontal="center" vertical="center"/>
      <protection locked="0" hidden="1"/>
    </xf>
    <xf numFmtId="0" fontId="161" fillId="0" borderId="0" xfId="610" applyFont="1" applyAlignment="1">
      <alignment horizontal="center" vertical="top"/>
    </xf>
    <xf numFmtId="0" fontId="160" fillId="0" borderId="0" xfId="610" applyFont="1" applyAlignment="1">
      <alignment horizontal="center" vertical="top"/>
    </xf>
    <xf numFmtId="0" fontId="153" fillId="0" borderId="0" xfId="610" applyFont="1" applyAlignment="1">
      <alignment horizontal="center" vertical="top"/>
    </xf>
    <xf numFmtId="0" fontId="164" fillId="0" borderId="0" xfId="610" applyFont="1" applyAlignment="1">
      <alignment horizontal="center" vertical="top"/>
    </xf>
    <xf numFmtId="0" fontId="160" fillId="0" borderId="0" xfId="610" applyFont="1" applyAlignment="1">
      <alignment horizontal="center" vertical="center" wrapText="1"/>
    </xf>
    <xf numFmtId="0" fontId="160" fillId="0" borderId="0" xfId="610" applyFont="1" applyAlignment="1">
      <alignment horizontal="center" vertical="center"/>
    </xf>
    <xf numFmtId="0" fontId="153" fillId="0" borderId="60" xfId="570" applyFont="1" applyBorder="1" applyAlignment="1">
      <alignment horizontal="center" vertical="center"/>
    </xf>
    <xf numFmtId="0" fontId="153" fillId="0" borderId="0" xfId="570" applyFont="1" applyAlignment="1">
      <alignment horizontal="center" vertical="center"/>
    </xf>
    <xf numFmtId="0" fontId="153" fillId="0" borderId="61" xfId="570" applyFont="1" applyBorder="1" applyAlignment="1">
      <alignment horizontal="center" vertical="center"/>
    </xf>
    <xf numFmtId="179" fontId="148" fillId="0" borderId="1" xfId="569" applyNumberFormat="1" applyFont="1" applyBorder="1" applyAlignment="1">
      <alignment horizontal="center" vertical="center"/>
    </xf>
    <xf numFmtId="179" fontId="148" fillId="0" borderId="15" xfId="569" applyNumberFormat="1" applyFont="1" applyBorder="1" applyAlignment="1">
      <alignment horizontal="center" vertical="center"/>
    </xf>
    <xf numFmtId="179" fontId="148" fillId="0" borderId="23" xfId="569" applyNumberFormat="1" applyFont="1" applyBorder="1" applyAlignment="1">
      <alignment horizontal="center" vertical="center"/>
    </xf>
    <xf numFmtId="179" fontId="149" fillId="0" borderId="1" xfId="569" applyNumberFormat="1" applyFont="1" applyBorder="1" applyAlignment="1">
      <alignment horizontal="left" vertical="center"/>
    </xf>
    <xf numFmtId="179" fontId="149" fillId="0" borderId="15" xfId="569" applyNumberFormat="1" applyFont="1" applyBorder="1" applyAlignment="1">
      <alignment horizontal="left" vertical="center"/>
    </xf>
    <xf numFmtId="179" fontId="149" fillId="0" borderId="23" xfId="569" applyNumberFormat="1" applyFont="1" applyBorder="1" applyAlignment="1">
      <alignment horizontal="left" vertical="center"/>
    </xf>
    <xf numFmtId="179" fontId="8" fillId="0" borderId="1" xfId="569" applyNumberFormat="1" applyFont="1" applyBorder="1" applyAlignment="1">
      <alignment horizontal="center" vertical="center"/>
    </xf>
    <xf numFmtId="179" fontId="8" fillId="0" borderId="23" xfId="569" applyNumberFormat="1" applyFont="1" applyBorder="1" applyAlignment="1">
      <alignment horizontal="center" vertical="center"/>
    </xf>
    <xf numFmtId="179" fontId="8" fillId="0" borderId="1" xfId="569" applyNumberFormat="1" applyFont="1" applyBorder="1" applyAlignment="1">
      <alignment horizontal="left" vertical="center"/>
    </xf>
    <xf numFmtId="179" fontId="8" fillId="0" borderId="15" xfId="569" applyNumberFormat="1" applyFont="1" applyBorder="1" applyAlignment="1">
      <alignment horizontal="left" vertical="center"/>
    </xf>
    <xf numFmtId="177" fontId="8" fillId="0" borderId="15" xfId="560" applyFont="1" applyBorder="1" applyAlignment="1">
      <alignment horizontal="center" vertical="center"/>
    </xf>
    <xf numFmtId="177" fontId="8" fillId="0" borderId="23" xfId="560" applyFont="1" applyBorder="1" applyAlignment="1">
      <alignment horizontal="center" vertical="center"/>
    </xf>
    <xf numFmtId="179" fontId="8" fillId="0" borderId="56" xfId="569" applyNumberFormat="1" applyFont="1" applyBorder="1" applyAlignment="1">
      <alignment horizontal="center" vertical="center"/>
    </xf>
    <xf numFmtId="179" fontId="8" fillId="0" borderId="11" xfId="569" applyNumberFormat="1" applyFont="1" applyBorder="1" applyAlignment="1">
      <alignment horizontal="center" vertical="center"/>
    </xf>
    <xf numFmtId="179" fontId="8" fillId="0" borderId="56" xfId="569" applyNumberFormat="1" applyFont="1" applyBorder="1" applyAlignment="1">
      <alignment horizontal="center" vertical="center" wrapText="1"/>
    </xf>
    <xf numFmtId="179" fontId="8" fillId="0" borderId="11" xfId="569" applyNumberFormat="1" applyFont="1" applyBorder="1" applyAlignment="1">
      <alignment horizontal="center" vertical="center" wrapText="1"/>
    </xf>
    <xf numFmtId="179" fontId="4" fillId="0" borderId="2" xfId="569" applyNumberFormat="1" applyFont="1" applyBorder="1" applyAlignment="1">
      <alignment horizontal="center" vertical="center"/>
    </xf>
    <xf numFmtId="179" fontId="5" fillId="36" borderId="1" xfId="569" applyNumberFormat="1" applyFont="1" applyFill="1" applyBorder="1" applyAlignment="1">
      <alignment horizontal="center" vertical="center"/>
    </xf>
    <xf numFmtId="179" fontId="5" fillId="36" borderId="23" xfId="569" applyNumberFormat="1" applyFont="1" applyFill="1" applyBorder="1" applyAlignment="1">
      <alignment horizontal="center" vertical="center"/>
    </xf>
    <xf numFmtId="179" fontId="5" fillId="36" borderId="16" xfId="569" applyNumberFormat="1" applyFont="1" applyFill="1" applyBorder="1" applyAlignment="1">
      <alignment horizontal="center" vertical="center"/>
    </xf>
    <xf numFmtId="179" fontId="5" fillId="36" borderId="34" xfId="569" applyNumberFormat="1" applyFont="1" applyFill="1" applyBorder="1" applyAlignment="1">
      <alignment horizontal="center" vertical="center"/>
    </xf>
    <xf numFmtId="179" fontId="4" fillId="0" borderId="16" xfId="569" applyNumberFormat="1" applyFont="1" applyBorder="1" applyAlignment="1">
      <alignment horizontal="center" vertical="center"/>
    </xf>
    <xf numFmtId="179" fontId="4" fillId="0" borderId="34" xfId="569" applyNumberFormat="1" applyFont="1" applyBorder="1" applyAlignment="1">
      <alignment horizontal="center" vertical="center"/>
    </xf>
    <xf numFmtId="10" fontId="4" fillId="0" borderId="16" xfId="388" applyNumberFormat="1" applyFont="1" applyFill="1" applyBorder="1" applyAlignment="1">
      <alignment vertical="center"/>
    </xf>
    <xf numFmtId="10" fontId="4" fillId="0" borderId="34" xfId="388" applyNumberFormat="1" applyFont="1" applyFill="1" applyBorder="1" applyAlignment="1">
      <alignment vertical="center"/>
    </xf>
    <xf numFmtId="179" fontId="5" fillId="36" borderId="2" xfId="0" applyNumberFormat="1" applyFont="1" applyFill="1" applyBorder="1" applyAlignment="1">
      <alignment horizontal="center" vertical="center"/>
    </xf>
    <xf numFmtId="179" fontId="5" fillId="36" borderId="16" xfId="0" applyNumberFormat="1" applyFont="1" applyFill="1" applyBorder="1" applyAlignment="1">
      <alignment horizontal="center" vertical="center"/>
    </xf>
    <xf numFmtId="179" fontId="5" fillId="36" borderId="34" xfId="0" applyNumberFormat="1" applyFont="1" applyFill="1" applyBorder="1" applyAlignment="1">
      <alignment horizontal="center" vertical="center"/>
    </xf>
    <xf numFmtId="184" fontId="5" fillId="36" borderId="2" xfId="0" applyNumberFormat="1" applyFont="1" applyFill="1" applyBorder="1" applyAlignment="1">
      <alignment horizontal="center" vertical="center"/>
    </xf>
    <xf numFmtId="179" fontId="5" fillId="36" borderId="2" xfId="0" applyNumberFormat="1" applyFont="1" applyFill="1" applyBorder="1" applyAlignment="1">
      <alignment horizontal="center" vertical="center" shrinkToFit="1"/>
    </xf>
    <xf numFmtId="180" fontId="5" fillId="36" borderId="2" xfId="0" applyNumberFormat="1" applyFont="1" applyFill="1" applyBorder="1" applyAlignment="1">
      <alignment horizontal="center" vertical="center" shrinkToFit="1"/>
    </xf>
    <xf numFmtId="179" fontId="4" fillId="0" borderId="1" xfId="411" applyNumberFormat="1" applyFont="1" applyFill="1" applyBorder="1" applyAlignment="1">
      <alignment horizontal="center"/>
    </xf>
    <xf numFmtId="179" fontId="4" fillId="0" borderId="23" xfId="411" applyNumberFormat="1" applyFont="1" applyFill="1" applyBorder="1" applyAlignment="1">
      <alignment horizontal="center"/>
    </xf>
    <xf numFmtId="179" fontId="4" fillId="0" borderId="1" xfId="416" applyNumberFormat="1" applyFont="1" applyFill="1" applyBorder="1" applyAlignment="1">
      <alignment horizontal="center"/>
    </xf>
    <xf numFmtId="179" fontId="4" fillId="0" borderId="23" xfId="416" applyNumberFormat="1" applyFont="1" applyFill="1" applyBorder="1" applyAlignment="1">
      <alignment horizontal="center"/>
    </xf>
    <xf numFmtId="179" fontId="5" fillId="36" borderId="1" xfId="0" applyNumberFormat="1" applyFont="1" applyFill="1" applyBorder="1" applyAlignment="1">
      <alignment horizontal="center" vertical="center"/>
    </xf>
    <xf numFmtId="179" fontId="5" fillId="36" borderId="23" xfId="0" applyNumberFormat="1" applyFont="1" applyFill="1" applyBorder="1" applyAlignment="1">
      <alignment horizontal="center" vertical="center"/>
    </xf>
    <xf numFmtId="179" fontId="5" fillId="36" borderId="43" xfId="0" applyNumberFormat="1" applyFont="1" applyFill="1" applyBorder="1" applyAlignment="1">
      <alignment horizontal="center" vertical="center"/>
    </xf>
    <xf numFmtId="179" fontId="13" fillId="0" borderId="37" xfId="0" applyNumberFormat="1" applyFont="1" applyBorder="1" applyAlignment="1">
      <alignment horizontal="left" vertical="center"/>
    </xf>
    <xf numFmtId="179" fontId="14" fillId="0" borderId="37" xfId="0" applyNumberFormat="1" applyFont="1" applyBorder="1" applyAlignment="1">
      <alignment horizontal="left" vertical="center"/>
    </xf>
    <xf numFmtId="179" fontId="14" fillId="36" borderId="39" xfId="0" applyNumberFormat="1" applyFont="1" applyFill="1" applyBorder="1" applyAlignment="1">
      <alignment horizontal="center" vertical="center"/>
    </xf>
    <xf numFmtId="179" fontId="5" fillId="36" borderId="2" xfId="581" applyNumberFormat="1" applyFont="1" applyFill="1" applyBorder="1" applyAlignment="1">
      <alignment horizontal="center" vertical="center"/>
    </xf>
    <xf numFmtId="179" fontId="16" fillId="36" borderId="2" xfId="581" applyNumberFormat="1" applyFont="1" applyFill="1" applyBorder="1" applyAlignment="1">
      <alignment horizontal="center" vertical="center"/>
    </xf>
  </cellXfs>
  <cellStyles count="612">
    <cellStyle name=" " xfId="1" xr:uid="{00000000-0005-0000-0000-000000000000}"/>
    <cellStyle name="          _x000d__x000a_386grabber=vga.3gr_x000d__x000a_" xfId="2" xr:uid="{00000000-0005-0000-0000-000001000000}"/>
    <cellStyle name=" _97연말" xfId="3" xr:uid="{00000000-0005-0000-0000-000002000000}"/>
    <cellStyle name=" _97연말1" xfId="4" xr:uid="{00000000-0005-0000-0000-000003000000}"/>
    <cellStyle name=" _Book1" xfId="5" xr:uid="{00000000-0005-0000-0000-000004000000}"/>
    <cellStyle name="#" xfId="6" xr:uid="{00000000-0005-0000-0000-000005000000}"/>
    <cellStyle name="#,##0" xfId="7" xr:uid="{00000000-0005-0000-0000-000006000000}"/>
    <cellStyle name="#,##0.0" xfId="8" xr:uid="{00000000-0005-0000-0000-000007000000}"/>
    <cellStyle name="#,##0.00" xfId="9" xr:uid="{00000000-0005-0000-0000-000008000000}"/>
    <cellStyle name="#,##0.000" xfId="10" xr:uid="{00000000-0005-0000-0000-000009000000}"/>
    <cellStyle name="(△콤마)" xfId="11" xr:uid="{00000000-0005-0000-0000-00000A000000}"/>
    <cellStyle name="(백분율)" xfId="12" xr:uid="{00000000-0005-0000-0000-00000B000000}"/>
    <cellStyle name="(콤마)" xfId="13" xr:uid="{00000000-0005-0000-0000-00000C000000}"/>
    <cellStyle name="??_x000c_둄_x001b__x000d_|?_x0001_?_x0003__x0014__x0007__x0001__x0001_" xfId="14" xr:uid="{00000000-0005-0000-0000-00000D000000}"/>
    <cellStyle name="??&amp;O?&amp;H?_x0008__x000f__x0007_?_x0007__x0001__x0001_" xfId="15" xr:uid="{00000000-0005-0000-0000-00000E000000}"/>
    <cellStyle name="??&amp;O?&amp;H?_x0008_??_x0007__x0001__x0001_" xfId="16" xr:uid="{00000000-0005-0000-0000-00000F000000}"/>
    <cellStyle name="???­ [0]_¸ð??¸·" xfId="17" xr:uid="{00000000-0005-0000-0000-000010000000}"/>
    <cellStyle name="???­_¸ð??¸·" xfId="18" xr:uid="{00000000-0005-0000-0000-000011000000}"/>
    <cellStyle name="???Ø_¸ð??¸·" xfId="19" xr:uid="{00000000-0005-0000-0000-000012000000}"/>
    <cellStyle name="?Þ¸¶ [0]_¸ð??¸·" xfId="20" xr:uid="{00000000-0005-0000-0000-000013000000}"/>
    <cellStyle name="?Þ¸¶_¸ð??¸·" xfId="21" xr:uid="{00000000-0005-0000-0000-000014000000}"/>
    <cellStyle name="?W?_laroux" xfId="22" xr:uid="{00000000-0005-0000-0000-000015000000}"/>
    <cellStyle name="?曹%U?&amp;H?_x0008_?s_x000a__x0007__x0001__x0001_" xfId="23" xr:uid="{00000000-0005-0000-0000-000016000000}"/>
    <cellStyle name="_%ea%b8%88%ec%96%91%ec%b4%8807(1).11.30" xfId="24" xr:uid="{00000000-0005-0000-0000-000017000000}"/>
    <cellStyle name="_(DVM+GHP)total내역서rev18(가로내역서 있는거)" xfId="25" xr:uid="{00000000-0005-0000-0000-000018000000}"/>
    <cellStyle name="_(DVM+GHP)total내역서rev22(이주훈)-0711단가적용" xfId="26" xr:uid="{00000000-0005-0000-0000-000019000000}"/>
    <cellStyle name="_(DVM+GHP)세부내역서rev18" xfId="27" xr:uid="{00000000-0005-0000-0000-00001A000000}"/>
    <cellStyle name="_(통신)CT-63호 촬영실" xfId="28" xr:uid="{00000000-0005-0000-0000-00001B000000}"/>
    <cellStyle name="_07년조달견적(10월16일)" xfId="29" xr:uid="{00000000-0005-0000-0000-00001C000000}"/>
    <cellStyle name="_080710-견적서(타견적 동양)" xfId="30" xr:uid="{00000000-0005-0000-0000-00001D000000}"/>
    <cellStyle name="_2006-0926 통신변경내역및산출-영유아steel" xfId="31" xr:uid="{00000000-0005-0000-0000-00001E000000}"/>
    <cellStyle name="_DVM종합내역서(안희진)07_22" xfId="32" xr:uid="{00000000-0005-0000-0000-00001F000000}"/>
    <cellStyle name="_견적서(도장)" xfId="33" xr:uid="{00000000-0005-0000-0000-000020000000}"/>
    <cellStyle name="_계약내역(090227)" xfId="34" xr:uid="{00000000-0005-0000-0000-000021000000}"/>
    <cellStyle name="_공내역서" xfId="35" xr:uid="{00000000-0005-0000-0000-000022000000}"/>
    <cellStyle name="_구관1층남여갱의실조성공사(설비내역)" xfId="36" xr:uid="{00000000-0005-0000-0000-000023000000}"/>
    <cellStyle name="_내역(통신)" xfId="37" xr:uid="{00000000-0005-0000-0000-000024000000}"/>
    <cellStyle name="_내역서(전기)" xfId="38" xr:uid="{00000000-0005-0000-0000-000025000000}"/>
    <cellStyle name="_다남매산업(주)사옥-plus2(정세환송부용)" xfId="39" xr:uid="{00000000-0005-0000-0000-000026000000}"/>
    <cellStyle name="_단가표" xfId="40" xr:uid="{00000000-0005-0000-0000-000027000000}"/>
    <cellStyle name="_대신고등학교 견적서 07.02.13" xfId="41" xr:uid="{00000000-0005-0000-0000-000028000000}"/>
    <cellStyle name="_도곡1교 교대 수량" xfId="42" xr:uid="{00000000-0005-0000-0000-000029000000}"/>
    <cellStyle name="_도곡1교 교대(시점) 수량" xfId="43" xr:uid="{00000000-0005-0000-0000-00002A000000}"/>
    <cellStyle name="_도곡1교 하부공 수량" xfId="44" xr:uid="{00000000-0005-0000-0000-00002B000000}"/>
    <cellStyle name="_도곡2교 교대 수량" xfId="45" xr:uid="{00000000-0005-0000-0000-00002C000000}"/>
    <cellStyle name="_도곡2교 교대(종점) 수량" xfId="46" xr:uid="{00000000-0005-0000-0000-00002D000000}"/>
    <cellStyle name="_도곡3교 교대 수량" xfId="47" xr:uid="{00000000-0005-0000-0000-00002E000000}"/>
    <cellStyle name="_도곡4교 하부공 수량" xfId="48" xr:uid="{00000000-0005-0000-0000-00002F000000}"/>
    <cellStyle name="_도곡교 교대 수량" xfId="49" xr:uid="{00000000-0005-0000-0000-000030000000}"/>
    <cellStyle name="_사전원가심의1" xfId="50" xr:uid="{00000000-0005-0000-0000-000031000000}"/>
    <cellStyle name="_사전원가심의1_02.논현동파라곤아파트신축공사(가실행)-인건비재정리" xfId="51" xr:uid="{00000000-0005-0000-0000-000032000000}"/>
    <cellStyle name="_사전원가심의1_도급,실행(02.2.16)" xfId="52" xr:uid="{00000000-0005-0000-0000-000033000000}"/>
    <cellStyle name="_사전원가심의1_분당파크뷰(도급-실행-02.16)" xfId="53" xr:uid="{00000000-0005-0000-0000-000034000000}"/>
    <cellStyle name="_삼성전자 갑지" xfId="54" xr:uid="{00000000-0005-0000-0000-000035000000}"/>
    <cellStyle name="_설비내역" xfId="55" xr:uid="{00000000-0005-0000-0000-000036000000}"/>
    <cellStyle name="_설비내역서" xfId="56" xr:uid="{00000000-0005-0000-0000-000037000000}"/>
    <cellStyle name="_숙소동설계변경 최종" xfId="57" xr:uid="{00000000-0005-0000-0000-000038000000}"/>
    <cellStyle name="_숙소동설변" xfId="58" xr:uid="{00000000-0005-0000-0000-000039000000}"/>
    <cellStyle name="_안동최종정산" xfId="59" xr:uid="{00000000-0005-0000-0000-00003A000000}"/>
    <cellStyle name="_안전보건11대 기본수칙" xfId="60" xr:uid="{00000000-0005-0000-0000-00003B000000}"/>
    <cellStyle name="_울산롯데호텔소방전기견적서" xfId="61" xr:uid="{00000000-0005-0000-0000-00003C000000}"/>
    <cellStyle name="_울산점소방전기공사(발주)" xfId="62" xr:uid="{00000000-0005-0000-0000-00003D000000}"/>
    <cellStyle name="_원미고등학교2007.2.15" xfId="63" xr:uid="{00000000-0005-0000-0000-00003E000000}"/>
    <cellStyle name="_일반전기1공구" xfId="64" xr:uid="{00000000-0005-0000-0000-00003F000000}"/>
    <cellStyle name="_일반전기정산" xfId="65" xr:uid="{00000000-0005-0000-0000-000040000000}"/>
    <cellStyle name="_전기공사" xfId="66" xr:uid="{00000000-0005-0000-0000-000041000000}"/>
    <cellStyle name="_전기내역서" xfId="67" xr:uid="{00000000-0005-0000-0000-000042000000}"/>
    <cellStyle name="_전기내역서(최종)" xfId="68" xr:uid="{00000000-0005-0000-0000-000043000000}"/>
    <cellStyle name="_준공내역서RE" xfId="69" xr:uid="{00000000-0005-0000-0000-000044000000}"/>
    <cellStyle name="_착공)수동1리마을회관보수공사(전기)" xfId="70" xr:uid="{00000000-0005-0000-0000-000045000000}"/>
    <cellStyle name="_통합방범" xfId="71" xr:uid="{00000000-0005-0000-0000-000046000000}"/>
    <cellStyle name="_학생동아리방(설비)" xfId="72" xr:uid="{00000000-0005-0000-0000-000047000000}"/>
    <cellStyle name="¡¾¨u￠￢ⓒ÷A¨u," xfId="73" xr:uid="{00000000-0005-0000-0000-000048000000}"/>
    <cellStyle name="´þ·?" xfId="74" xr:uid="{00000000-0005-0000-0000-000049000000}"/>
    <cellStyle name="´Þ·¯" xfId="75" xr:uid="{00000000-0005-0000-0000-00004A000000}"/>
    <cellStyle name="’E‰Y [0.00]_laroux" xfId="76" xr:uid="{00000000-0005-0000-0000-00004B000000}"/>
    <cellStyle name="’E‰Y_laroux" xfId="77" xr:uid="{00000000-0005-0000-0000-00004C000000}"/>
    <cellStyle name="¤@?e_TEST-1 " xfId="78" xr:uid="{00000000-0005-0000-0000-00004D000000}"/>
    <cellStyle name="△백분율" xfId="79" xr:uid="{00000000-0005-0000-0000-00004E000000}"/>
    <cellStyle name="△콤마" xfId="80" xr:uid="{00000000-0005-0000-0000-00004F000000}"/>
    <cellStyle name="°ia¤¼o¼ya¡" xfId="81" xr:uid="{00000000-0005-0000-0000-000050000000}"/>
    <cellStyle name="°íÁ¤¼Ò¼ýÁ¡" xfId="82" xr:uid="{00000000-0005-0000-0000-000051000000}"/>
    <cellStyle name="°ia¤aa·a1" xfId="83" xr:uid="{00000000-0005-0000-0000-000052000000}"/>
    <cellStyle name="°íÁ¤Ãâ·Â1" xfId="84" xr:uid="{00000000-0005-0000-0000-000053000000}"/>
    <cellStyle name="°ia¤aa·a2" xfId="85" xr:uid="{00000000-0005-0000-0000-000054000000}"/>
    <cellStyle name="°íÁ¤Ãâ·Â2" xfId="86" xr:uid="{00000000-0005-0000-0000-000055000000}"/>
    <cellStyle name="" xfId="87" xr:uid="{00000000-0005-0000-0000-000056000000}"/>
    <cellStyle name="æØè [0.00]_Region Orders (2)" xfId="88" xr:uid="{00000000-0005-0000-0000-000057000000}"/>
    <cellStyle name="æØè_Region Orders (2)" xfId="89" xr:uid="{00000000-0005-0000-0000-000058000000}"/>
    <cellStyle name="ÊÝ [0.00]_Region Orders (2)" xfId="90" xr:uid="{00000000-0005-0000-0000-000059000000}"/>
    <cellStyle name="ÊÝ_Region Orders (2)" xfId="91" xr:uid="{00000000-0005-0000-0000-00005A000000}"/>
    <cellStyle name="W_Pacific Region P&amp;L" xfId="92" xr:uid="{00000000-0005-0000-0000-00005B000000}"/>
    <cellStyle name="0%" xfId="93" xr:uid="{00000000-0005-0000-0000-00005C000000}"/>
    <cellStyle name="0,0_x000d__x000a_NA_x000d__x000a_" xfId="94" xr:uid="{00000000-0005-0000-0000-00005D000000}"/>
    <cellStyle name="0.0" xfId="95" xr:uid="{00000000-0005-0000-0000-00005E000000}"/>
    <cellStyle name="0.0%" xfId="96" xr:uid="{00000000-0005-0000-0000-00005F000000}"/>
    <cellStyle name="0.00" xfId="97" xr:uid="{00000000-0005-0000-0000-000060000000}"/>
    <cellStyle name="0.00%" xfId="98" xr:uid="{00000000-0005-0000-0000-000061000000}"/>
    <cellStyle name="0.000%" xfId="99" xr:uid="{00000000-0005-0000-0000-000062000000}"/>
    <cellStyle name="0.0000%" xfId="100" xr:uid="{00000000-0005-0000-0000-000063000000}"/>
    <cellStyle name="1" xfId="101" xr:uid="{00000000-0005-0000-0000-000064000000}"/>
    <cellStyle name="19990216" xfId="102" xr:uid="{00000000-0005-0000-0000-000065000000}"/>
    <cellStyle name="¹éºÐÀ²_¿îÀüÀÚ±Ý" xfId="103" xr:uid="{00000000-0005-0000-0000-000066000000}"/>
    <cellStyle name="²" xfId="104" xr:uid="{00000000-0005-0000-0000-000067000000}"/>
    <cellStyle name="2)" xfId="105" xr:uid="{00000000-0005-0000-0000-000068000000}"/>
    <cellStyle name="20% - Accent1" xfId="106" xr:uid="{00000000-0005-0000-0000-000069000000}"/>
    <cellStyle name="20% - Accent2" xfId="107" xr:uid="{00000000-0005-0000-0000-00006A000000}"/>
    <cellStyle name="20% - Accent3" xfId="108" xr:uid="{00000000-0005-0000-0000-00006B000000}"/>
    <cellStyle name="20% - Accent4" xfId="109" xr:uid="{00000000-0005-0000-0000-00006C000000}"/>
    <cellStyle name="20% - Accent5" xfId="110" xr:uid="{00000000-0005-0000-0000-00006D000000}"/>
    <cellStyle name="20% - Accent6" xfId="111" xr:uid="{00000000-0005-0000-0000-00006E000000}"/>
    <cellStyle name="³?a￥" xfId="112" xr:uid="{00000000-0005-0000-0000-00006F000000}"/>
    <cellStyle name="³¯Â¥" xfId="113" xr:uid="{00000000-0005-0000-0000-000070000000}"/>
    <cellStyle name="40% - Accent1" xfId="114" xr:uid="{00000000-0005-0000-0000-000071000000}"/>
    <cellStyle name="40% - Accent2" xfId="115" xr:uid="{00000000-0005-0000-0000-000072000000}"/>
    <cellStyle name="40% - Accent3" xfId="116" xr:uid="{00000000-0005-0000-0000-000073000000}"/>
    <cellStyle name="40% - Accent4" xfId="117" xr:uid="{00000000-0005-0000-0000-000074000000}"/>
    <cellStyle name="40% - Accent5" xfId="118" xr:uid="{00000000-0005-0000-0000-000075000000}"/>
    <cellStyle name="40% - Accent6" xfId="119" xr:uid="{00000000-0005-0000-0000-000076000000}"/>
    <cellStyle name="60" xfId="120" xr:uid="{00000000-0005-0000-0000-000077000000}"/>
    <cellStyle name="60% - Accent1" xfId="121" xr:uid="{00000000-0005-0000-0000-000078000000}"/>
    <cellStyle name="60% - Accent2" xfId="122" xr:uid="{00000000-0005-0000-0000-000079000000}"/>
    <cellStyle name="60% - Accent3" xfId="123" xr:uid="{00000000-0005-0000-0000-00007A000000}"/>
    <cellStyle name="60% - Accent4" xfId="124" xr:uid="{00000000-0005-0000-0000-00007B000000}"/>
    <cellStyle name="60% - Accent5" xfId="125" xr:uid="{00000000-0005-0000-0000-00007C000000}"/>
    <cellStyle name="60% - Accent6" xfId="126" xr:uid="{00000000-0005-0000-0000-00007D000000}"/>
    <cellStyle name="_x0014_7." xfId="127" xr:uid="{00000000-0005-0000-0000-00007E000000}"/>
    <cellStyle name="82" xfId="128" xr:uid="{00000000-0005-0000-0000-00007F000000}"/>
    <cellStyle name="90" xfId="129" xr:uid="{00000000-0005-0000-0000-000080000000}"/>
    <cellStyle name="A" xfId="130" xr:uid="{00000000-0005-0000-0000-000081000000}"/>
    <cellStyle name="A¨­￠￢￠O [0]_INQUIRY ￠?￥i¨u¡AAⓒ￢Aⓒª " xfId="131" xr:uid="{00000000-0005-0000-0000-000082000000}"/>
    <cellStyle name="A¨­￠￢￠O_INQUIRY ￠?￥i¨u¡AAⓒ￢Aⓒª " xfId="132" xr:uid="{00000000-0005-0000-0000-000083000000}"/>
    <cellStyle name="Accent1" xfId="133" xr:uid="{00000000-0005-0000-0000-000084000000}"/>
    <cellStyle name="Accent2" xfId="134" xr:uid="{00000000-0005-0000-0000-000085000000}"/>
    <cellStyle name="Accent3" xfId="135" xr:uid="{00000000-0005-0000-0000-000086000000}"/>
    <cellStyle name="Accent4" xfId="136" xr:uid="{00000000-0005-0000-0000-000087000000}"/>
    <cellStyle name="Accent5" xfId="137" xr:uid="{00000000-0005-0000-0000-000088000000}"/>
    <cellStyle name="Accent6" xfId="138" xr:uid="{00000000-0005-0000-0000-000089000000}"/>
    <cellStyle name="Actual Date" xfId="139" xr:uid="{00000000-0005-0000-0000-00008A000000}"/>
    <cellStyle name="Aee­ " xfId="140" xr:uid="{00000000-0005-0000-0000-00008B000000}"/>
    <cellStyle name="AeE­ [0]_ 2ÆAAþº° " xfId="141" xr:uid="{00000000-0005-0000-0000-00008C000000}"/>
    <cellStyle name="ÅëÈ­ [0]_¸ðÇü¸·" xfId="142" xr:uid="{00000000-0005-0000-0000-00008D000000}"/>
    <cellStyle name="AeE­ [0]_°eE¹_11¿a½A " xfId="143" xr:uid="{00000000-0005-0000-0000-00008E000000}"/>
    <cellStyle name="ÅëÈ­ [0]_INQUIRY ¿µ¾÷ÃßÁø " xfId="144" xr:uid="{00000000-0005-0000-0000-00008F000000}"/>
    <cellStyle name="AeE­ [0]_INQUIRY ¿μ¾÷AßAø " xfId="145" xr:uid="{00000000-0005-0000-0000-000090000000}"/>
    <cellStyle name="ÅëÈ­ [0]_laroux" xfId="146" xr:uid="{00000000-0005-0000-0000-000091000000}"/>
    <cellStyle name="AeE­ [0]_PERSONAL" xfId="147" xr:uid="{00000000-0005-0000-0000-000092000000}"/>
    <cellStyle name="AeE­_ 2ÆAAþº° " xfId="148" xr:uid="{00000000-0005-0000-0000-000093000000}"/>
    <cellStyle name="ÅëÈ­_¸ðÇü¸·" xfId="149" xr:uid="{00000000-0005-0000-0000-000094000000}"/>
    <cellStyle name="AeE­_°eE¹_11¿a½A " xfId="150" xr:uid="{00000000-0005-0000-0000-000095000000}"/>
    <cellStyle name="ÅëÈ­_INQUIRY ¿µ¾÷ÃßÁø " xfId="151" xr:uid="{00000000-0005-0000-0000-000096000000}"/>
    <cellStyle name="AeE­_INQUIRY ¿μ¾÷AßAø " xfId="152" xr:uid="{00000000-0005-0000-0000-000097000000}"/>
    <cellStyle name="ÅëÈ­_laroux" xfId="153" xr:uid="{00000000-0005-0000-0000-000098000000}"/>
    <cellStyle name="AeE­_PERSONAL" xfId="154" xr:uid="{00000000-0005-0000-0000-000099000000}"/>
    <cellStyle name="AeE¡ⓒ [0]_INQUIRY ￠?￥i¨u¡AAⓒ￢Aⓒª " xfId="155" xr:uid="{00000000-0005-0000-0000-00009A000000}"/>
    <cellStyle name="AeE¡ⓒ_INQUIRY ￠?￥i¨u¡AAⓒ￢Aⓒª " xfId="156" xr:uid="{00000000-0005-0000-0000-00009B000000}"/>
    <cellStyle name="ÆÛ¼¾Æ®" xfId="157" xr:uid="{00000000-0005-0000-0000-00009C000000}"/>
    <cellStyle name="Æu¼¾æR" xfId="158" xr:uid="{00000000-0005-0000-0000-00009D000000}"/>
    <cellStyle name="ALIGNMENT" xfId="159" xr:uid="{00000000-0005-0000-0000-00009E000000}"/>
    <cellStyle name="args.style" xfId="160" xr:uid="{00000000-0005-0000-0000-00009F000000}"/>
    <cellStyle name="AÞ¸¶ [0]_ 2ÆAAþº° " xfId="161" xr:uid="{00000000-0005-0000-0000-0000A0000000}"/>
    <cellStyle name="ÄÞ¸¶ [0]_¸ðÇü¸·" xfId="162" xr:uid="{00000000-0005-0000-0000-0000A1000000}"/>
    <cellStyle name="AÞ¸¶ [0]_°eE¹_11¿a½A " xfId="163" xr:uid="{00000000-0005-0000-0000-0000A2000000}"/>
    <cellStyle name="ÄÞ¸¶ [0]_INQUIRY ¿µ¾÷ÃßÁø " xfId="164" xr:uid="{00000000-0005-0000-0000-0000A3000000}"/>
    <cellStyle name="AÞ¸¶ [0]_INQUIRY ¿μ¾÷AßAø " xfId="165" xr:uid="{00000000-0005-0000-0000-0000A4000000}"/>
    <cellStyle name="ÄÞ¸¶ [0]_laroux" xfId="166" xr:uid="{00000000-0005-0000-0000-0000A5000000}"/>
    <cellStyle name="AÞ¸¶_ 2ÆAAþº° " xfId="167" xr:uid="{00000000-0005-0000-0000-0000A6000000}"/>
    <cellStyle name="ÄÞ¸¶_¸ðÇü¸·" xfId="168" xr:uid="{00000000-0005-0000-0000-0000A7000000}"/>
    <cellStyle name="AÞ¸¶_°eE¹_11¿a½A " xfId="169" xr:uid="{00000000-0005-0000-0000-0000A8000000}"/>
    <cellStyle name="ÄÞ¸¶_INQUIRY ¿µ¾÷ÃßÁø " xfId="170" xr:uid="{00000000-0005-0000-0000-0000A9000000}"/>
    <cellStyle name="AÞ¸¶_INQUIRY ¿μ¾÷AßAø " xfId="171" xr:uid="{00000000-0005-0000-0000-0000AA000000}"/>
    <cellStyle name="ÄÞ¸¶_laroux" xfId="172" xr:uid="{00000000-0005-0000-0000-0000AB000000}"/>
    <cellStyle name="ÀÚ¸®¼ö" xfId="173" xr:uid="{00000000-0005-0000-0000-0000AC000000}"/>
    <cellStyle name="ÀÚ¸®¼ö0" xfId="174" xr:uid="{00000000-0005-0000-0000-0000AD000000}"/>
    <cellStyle name="Au¸R¼o" xfId="175" xr:uid="{00000000-0005-0000-0000-0000AE000000}"/>
    <cellStyle name="Au¸R¼o0" xfId="176" xr:uid="{00000000-0005-0000-0000-0000AF000000}"/>
    <cellStyle name="_x0001_b" xfId="177" xr:uid="{00000000-0005-0000-0000-0000B0000000}"/>
    <cellStyle name="Background" xfId="178" xr:uid="{00000000-0005-0000-0000-0000B1000000}"/>
    <cellStyle name="Bad" xfId="179" xr:uid="{00000000-0005-0000-0000-0000B2000000}"/>
    <cellStyle name="BoldHdr" xfId="180" xr:uid="{00000000-0005-0000-0000-0000B3000000}"/>
    <cellStyle name="C¡IA¨ª_¡ic¨u¡A¨￢I¨￢¡Æ AN¡Æe " xfId="181" xr:uid="{00000000-0005-0000-0000-0000B4000000}"/>
    <cellStyle name="C￥AØ_ 2ÆAAþº° " xfId="182" xr:uid="{00000000-0005-0000-0000-0000B5000000}"/>
    <cellStyle name="Ç¥ÁØ_(%)ºñ¸ñ±ººÐ·ùÇ¥" xfId="183" xr:uid="{00000000-0005-0000-0000-0000B6000000}"/>
    <cellStyle name="C￥AØ_(A¤º¸ºI¹R)¿uº°AI¿ø°eE¹" xfId="184" xr:uid="{00000000-0005-0000-0000-0000B7000000}"/>
    <cellStyle name="Ç¥ÁØ_¸ð´ÏÅÍ" xfId="185" xr:uid="{00000000-0005-0000-0000-0000B8000000}"/>
    <cellStyle name="C￥AØ_¿μ¾÷CoE² " xfId="186" xr:uid="{00000000-0005-0000-0000-0000B9000000}"/>
    <cellStyle name="Ç¥ÁØ_»ç¾÷ºÎº° ÃÑ°è " xfId="187" xr:uid="{00000000-0005-0000-0000-0000BA000000}"/>
    <cellStyle name="C￥AØ_≫c¾÷ºIº° AN°e " xfId="188" xr:uid="{00000000-0005-0000-0000-0000BB000000}"/>
    <cellStyle name="Ç¥ÁØ_°­´ç (2)" xfId="189" xr:uid="{00000000-0005-0000-0000-0000BC000000}"/>
    <cellStyle name="C￥AØ_½CCa¿¹≫e¼­ " xfId="190" xr:uid="{00000000-0005-0000-0000-0000BD000000}"/>
    <cellStyle name="Ç¥ÁØ_5-1±¤°í " xfId="191" xr:uid="{00000000-0005-0000-0000-0000BE000000}"/>
    <cellStyle name="C￥AØ_5-1±¤°i _도급,실행(02.2.16)" xfId="192" xr:uid="{00000000-0005-0000-0000-0000BF000000}"/>
    <cellStyle name="Ç¥ÁØ_ÇöÀå°ü¸®ºñ(Áö¹æ) " xfId="193" xr:uid="{00000000-0005-0000-0000-0000C0000000}"/>
    <cellStyle name="C￥AØ_CoAa°u¸Rºn(Ao¹æ) " xfId="194" xr:uid="{00000000-0005-0000-0000-0000C1000000}"/>
    <cellStyle name="Ç¥ÁØ_FAX¾ç½Ä " xfId="195" xr:uid="{00000000-0005-0000-0000-0000C2000000}"/>
    <cellStyle name="C￥AØ_PERSONAL" xfId="196" xr:uid="{00000000-0005-0000-0000-0000C3000000}"/>
    <cellStyle name="Calc Currency (0)" xfId="197" xr:uid="{00000000-0005-0000-0000-0000C4000000}"/>
    <cellStyle name="Calculation" xfId="198" xr:uid="{00000000-0005-0000-0000-0000C5000000}"/>
    <cellStyle name="category" xfId="199" xr:uid="{00000000-0005-0000-0000-0000C6000000}"/>
    <cellStyle name="Check Cell" xfId="200" xr:uid="{00000000-0005-0000-0000-0000C7000000}"/>
    <cellStyle name="ÇÕ»ê" xfId="201" xr:uid="{00000000-0005-0000-0000-0000C8000000}"/>
    <cellStyle name="Co≫e" xfId="202" xr:uid="{00000000-0005-0000-0000-0000C9000000}"/>
    <cellStyle name="ColHdr" xfId="203" xr:uid="{00000000-0005-0000-0000-0000CA000000}"/>
    <cellStyle name="Column Headings" xfId="204" xr:uid="{00000000-0005-0000-0000-0000CB000000}"/>
    <cellStyle name="Comma" xfId="205" xr:uid="{00000000-0005-0000-0000-0000CC000000}"/>
    <cellStyle name="Comma [0]" xfId="206" xr:uid="{00000000-0005-0000-0000-0000CD000000}"/>
    <cellStyle name="Comma [0] 2" xfId="207" xr:uid="{00000000-0005-0000-0000-0000CE000000}"/>
    <cellStyle name="Comma [0]_ SG&amp;A Bridge " xfId="208" xr:uid="{00000000-0005-0000-0000-0000CF000000}"/>
    <cellStyle name="comma zerodec" xfId="209" xr:uid="{00000000-0005-0000-0000-0000D0000000}"/>
    <cellStyle name="comma zerodec 2" xfId="210" xr:uid="{00000000-0005-0000-0000-0000D1000000}"/>
    <cellStyle name="Comma_ SG&amp;A Bridge" xfId="211" xr:uid="{00000000-0005-0000-0000-0000D2000000}"/>
    <cellStyle name="Comma0" xfId="212" xr:uid="{00000000-0005-0000-0000-0000D3000000}"/>
    <cellStyle name="Company Info" xfId="213" xr:uid="{00000000-0005-0000-0000-0000D4000000}"/>
    <cellStyle name="Contents Heading 1" xfId="214" xr:uid="{00000000-0005-0000-0000-0000D5000000}"/>
    <cellStyle name="Contents Heading 2" xfId="215" xr:uid="{00000000-0005-0000-0000-0000D6000000}"/>
    <cellStyle name="Contents Heading 3" xfId="216" xr:uid="{00000000-0005-0000-0000-0000D7000000}"/>
    <cellStyle name="Copied" xfId="217" xr:uid="{00000000-0005-0000-0000-0000D8000000}"/>
    <cellStyle name="COST1" xfId="218" xr:uid="{00000000-0005-0000-0000-0000D9000000}"/>
    <cellStyle name="CoverHeadline1" xfId="219" xr:uid="{00000000-0005-0000-0000-0000DA000000}"/>
    <cellStyle name="Curr" xfId="220" xr:uid="{00000000-0005-0000-0000-0000DB000000}"/>
    <cellStyle name="Curre~cy [0]_MATERAL2" xfId="221" xr:uid="{00000000-0005-0000-0000-0000DC000000}"/>
    <cellStyle name="Curren?_x0012_퐀_x0017_?" xfId="222" xr:uid="{00000000-0005-0000-0000-0000DD000000}"/>
    <cellStyle name="Currency" xfId="223" xr:uid="{00000000-0005-0000-0000-0000DE000000}"/>
    <cellStyle name="Currency [0]" xfId="224" xr:uid="{00000000-0005-0000-0000-0000DF000000}"/>
    <cellStyle name="Currency [0] 2" xfId="225" xr:uid="{00000000-0005-0000-0000-0000E0000000}"/>
    <cellStyle name="Currency [0]_ SG&amp;A Bridge " xfId="226" xr:uid="{00000000-0005-0000-0000-0000E1000000}"/>
    <cellStyle name="Currency [0]͢laroux_1" xfId="227" xr:uid="{00000000-0005-0000-0000-0000E2000000}"/>
    <cellStyle name="currency-$" xfId="228" xr:uid="{00000000-0005-0000-0000-0000E3000000}"/>
    <cellStyle name="Currency_ SG&amp;A Bridge " xfId="229" xr:uid="{00000000-0005-0000-0000-0000E4000000}"/>
    <cellStyle name="Currency0" xfId="230" xr:uid="{00000000-0005-0000-0000-0000E5000000}"/>
    <cellStyle name="Currency1" xfId="231" xr:uid="{00000000-0005-0000-0000-0000E6000000}"/>
    <cellStyle name="Currency1 2" xfId="232" xr:uid="{00000000-0005-0000-0000-0000E7000000}"/>
    <cellStyle name="Data" xfId="233" xr:uid="{00000000-0005-0000-0000-0000E8000000}"/>
    <cellStyle name="Date" xfId="234" xr:uid="{00000000-0005-0000-0000-0000E9000000}"/>
    <cellStyle name="Date 2" xfId="235" xr:uid="{00000000-0005-0000-0000-0000EA000000}"/>
    <cellStyle name="Dezimal [0]_Ausdruck RUND (D)" xfId="236" xr:uid="{00000000-0005-0000-0000-0000EB000000}"/>
    <cellStyle name="Dezimal_Ausdruck RUND (D)" xfId="237" xr:uid="{00000000-0005-0000-0000-0000EC000000}"/>
    <cellStyle name="Display" xfId="238" xr:uid="{00000000-0005-0000-0000-0000ED000000}"/>
    <cellStyle name="Display Price" xfId="239" xr:uid="{00000000-0005-0000-0000-0000EE000000}"/>
    <cellStyle name="Dollar (zero dec)" xfId="240" xr:uid="{00000000-0005-0000-0000-0000EF000000}"/>
    <cellStyle name="Dollar (zero dec) 2" xfId="241" xr:uid="{00000000-0005-0000-0000-0000F0000000}"/>
    <cellStyle name="E­æo±ae￡" xfId="242" xr:uid="{00000000-0005-0000-0000-0000F1000000}"/>
    <cellStyle name="È­Æó±âÈ£" xfId="243" xr:uid="{00000000-0005-0000-0000-0000F2000000}"/>
    <cellStyle name="E­æo±ae￡0" xfId="244" xr:uid="{00000000-0005-0000-0000-0000F3000000}"/>
    <cellStyle name="È­Æó±âÈ£0" xfId="245" xr:uid="{00000000-0005-0000-0000-0000F4000000}"/>
    <cellStyle name="Entered" xfId="246" xr:uid="{00000000-0005-0000-0000-0000F5000000}"/>
    <cellStyle name="Euro" xfId="247" xr:uid="{00000000-0005-0000-0000-0000F6000000}"/>
    <cellStyle name="Explanatory Text" xfId="248" xr:uid="{00000000-0005-0000-0000-0000F7000000}"/>
    <cellStyle name="F2" xfId="249" xr:uid="{00000000-0005-0000-0000-0000F8000000}"/>
    <cellStyle name="F3" xfId="250" xr:uid="{00000000-0005-0000-0000-0000F9000000}"/>
    <cellStyle name="F4" xfId="251" xr:uid="{00000000-0005-0000-0000-0000FA000000}"/>
    <cellStyle name="F5" xfId="252" xr:uid="{00000000-0005-0000-0000-0000FB000000}"/>
    <cellStyle name="F6" xfId="253" xr:uid="{00000000-0005-0000-0000-0000FC000000}"/>
    <cellStyle name="F7" xfId="254" xr:uid="{00000000-0005-0000-0000-0000FD000000}"/>
    <cellStyle name="F8" xfId="255" xr:uid="{00000000-0005-0000-0000-0000FE000000}"/>
    <cellStyle name="FinePrint" xfId="256" xr:uid="{00000000-0005-0000-0000-0000FF000000}"/>
    <cellStyle name="Fixed" xfId="257" xr:uid="{00000000-0005-0000-0000-000000010000}"/>
    <cellStyle name="Fixed 2" xfId="258" xr:uid="{00000000-0005-0000-0000-000001010000}"/>
    <cellStyle name="Good" xfId="259" xr:uid="{00000000-0005-0000-0000-000002010000}"/>
    <cellStyle name="Grey" xfId="260" xr:uid="{00000000-0005-0000-0000-000003010000}"/>
    <cellStyle name="HEADER" xfId="261" xr:uid="{00000000-0005-0000-0000-000004010000}"/>
    <cellStyle name="HEADER 2" xfId="262" xr:uid="{00000000-0005-0000-0000-000005010000}"/>
    <cellStyle name="Header1" xfId="263" xr:uid="{00000000-0005-0000-0000-000006010000}"/>
    <cellStyle name="Header2" xfId="264" xr:uid="{00000000-0005-0000-0000-000007010000}"/>
    <cellStyle name="Heading" xfId="265" xr:uid="{00000000-0005-0000-0000-000008010000}"/>
    <cellStyle name="Heading 1" xfId="266" xr:uid="{00000000-0005-0000-0000-000009010000}"/>
    <cellStyle name="Heading 2" xfId="267" xr:uid="{00000000-0005-0000-0000-00000A010000}"/>
    <cellStyle name="Heading 3" xfId="268" xr:uid="{00000000-0005-0000-0000-00000B010000}"/>
    <cellStyle name="Heading 4" xfId="269" xr:uid="{00000000-0005-0000-0000-00000C010000}"/>
    <cellStyle name="Heading1" xfId="270" xr:uid="{00000000-0005-0000-0000-00000D010000}"/>
    <cellStyle name="Heading2" xfId="271" xr:uid="{00000000-0005-0000-0000-00000E010000}"/>
    <cellStyle name="Heading2Divider" xfId="272" xr:uid="{00000000-0005-0000-0000-00000F010000}"/>
    <cellStyle name="Helv8_PFD4.XLS" xfId="273" xr:uid="{00000000-0005-0000-0000-000010010000}"/>
    <cellStyle name="HIGHLIGHT" xfId="274" xr:uid="{00000000-0005-0000-0000-000011010000}"/>
    <cellStyle name="Hyperlink" xfId="275" xr:uid="{00000000-0005-0000-0000-000012010000}"/>
    <cellStyle name="Input" xfId="276" xr:uid="{00000000-0005-0000-0000-000013010000}"/>
    <cellStyle name="Input [yellow]" xfId="277" xr:uid="{00000000-0005-0000-0000-000014010000}"/>
    <cellStyle name="Input Cells" xfId="278" xr:uid="{00000000-0005-0000-0000-000015010000}"/>
    <cellStyle name="Input Price" xfId="279" xr:uid="{00000000-0005-0000-0000-000016010000}"/>
    <cellStyle name="Input Quantity" xfId="280" xr:uid="{00000000-0005-0000-0000-000017010000}"/>
    <cellStyle name="Input Single Cell" xfId="281" xr:uid="{00000000-0005-0000-0000-000018010000}"/>
    <cellStyle name="Input_강릉고기숙사및급식소개축공사(11.29수정)" xfId="282" xr:uid="{00000000-0005-0000-0000-000019010000}"/>
    <cellStyle name="InputBodyCurr" xfId="283" xr:uid="{00000000-0005-0000-0000-00001A010000}"/>
    <cellStyle name="InputBodyDate" xfId="284" xr:uid="{00000000-0005-0000-0000-00001B010000}"/>
    <cellStyle name="InputBodyText" xfId="285" xr:uid="{00000000-0005-0000-0000-00001C010000}"/>
    <cellStyle name="InputColor" xfId="286" xr:uid="{00000000-0005-0000-0000-00001D010000}"/>
    <cellStyle name="Item" xfId="287" xr:uid="{00000000-0005-0000-0000-00001E010000}"/>
    <cellStyle name="Item Input" xfId="288" xr:uid="{00000000-0005-0000-0000-00001F010000}"/>
    <cellStyle name="Linked Cell" xfId="289" xr:uid="{00000000-0005-0000-0000-000020010000}"/>
    <cellStyle name="Linked Cells" xfId="290" xr:uid="{00000000-0005-0000-0000-000021010000}"/>
    <cellStyle name="Milliers [0]_Arabian Spec" xfId="291" xr:uid="{00000000-0005-0000-0000-000022010000}"/>
    <cellStyle name="Milliers_Arabian Spec" xfId="292" xr:uid="{00000000-0005-0000-0000-000023010000}"/>
    <cellStyle name="Model" xfId="293" xr:uid="{00000000-0005-0000-0000-000024010000}"/>
    <cellStyle name="Mon?aire [0]_Arabian Spec" xfId="294" xr:uid="{00000000-0005-0000-0000-000025010000}"/>
    <cellStyle name="Mon?aire_Arabian Spec" xfId="295" xr:uid="{00000000-0005-0000-0000-000026010000}"/>
    <cellStyle name="Monétaire [0]_CTC" xfId="296" xr:uid="{00000000-0005-0000-0000-000027010000}"/>
    <cellStyle name="Monétaire_CTC" xfId="297" xr:uid="{00000000-0005-0000-0000-000028010000}"/>
    <cellStyle name="Neutral" xfId="298" xr:uid="{00000000-0005-0000-0000-000029010000}"/>
    <cellStyle name="no dec" xfId="299" xr:uid="{00000000-0005-0000-0000-00002A010000}"/>
    <cellStyle name="Normal - Style1" xfId="300" xr:uid="{00000000-0005-0000-0000-00002B010000}"/>
    <cellStyle name="Normal - Style1 2" xfId="301" xr:uid="{00000000-0005-0000-0000-00002C010000}"/>
    <cellStyle name="Normal - Style2" xfId="302" xr:uid="{00000000-0005-0000-0000-00002D010000}"/>
    <cellStyle name="Normal - Style3" xfId="303" xr:uid="{00000000-0005-0000-0000-00002E010000}"/>
    <cellStyle name="Normal - Style4" xfId="304" xr:uid="{00000000-0005-0000-0000-00002F010000}"/>
    <cellStyle name="Normal - Style5" xfId="305" xr:uid="{00000000-0005-0000-0000-000030010000}"/>
    <cellStyle name="Normal - Style6" xfId="306" xr:uid="{00000000-0005-0000-0000-000031010000}"/>
    <cellStyle name="Normal - Style7" xfId="307" xr:uid="{00000000-0005-0000-0000-000032010000}"/>
    <cellStyle name="Normal - Style8" xfId="308" xr:uid="{00000000-0005-0000-0000-000033010000}"/>
    <cellStyle name="Normal - 유형1" xfId="309" xr:uid="{00000000-0005-0000-0000-000034010000}"/>
    <cellStyle name="Normal_ SG&amp;A Bridge " xfId="310" xr:uid="{00000000-0005-0000-0000-000035010000}"/>
    <cellStyle name="Note" xfId="311" xr:uid="{00000000-0005-0000-0000-000036010000}"/>
    <cellStyle name="Œ…?æ맖?e [0.00]_laroux" xfId="312" xr:uid="{00000000-0005-0000-0000-000037010000}"/>
    <cellStyle name="Œ…?æ맖?e_laroux" xfId="313" xr:uid="{00000000-0005-0000-0000-000038010000}"/>
    <cellStyle name="oft Excel]_x000d__x000a_Comment=The open=/f lines load custom functions into the Paste Function list._x000d__x000a_Maximized=3_x000d__x000a_AutoFormat=" xfId="314" xr:uid="{00000000-0005-0000-0000-000039010000}"/>
    <cellStyle name="Output" xfId="315" xr:uid="{00000000-0005-0000-0000-00003A010000}"/>
    <cellStyle name="Output Single Cell" xfId="316" xr:uid="{00000000-0005-0000-0000-00003B010000}"/>
    <cellStyle name="Package Size" xfId="317" xr:uid="{00000000-0005-0000-0000-00003C010000}"/>
    <cellStyle name="per.style" xfId="318" xr:uid="{00000000-0005-0000-0000-00003D010000}"/>
    <cellStyle name="Percent" xfId="319" xr:uid="{00000000-0005-0000-0000-00003E010000}"/>
    <cellStyle name="Percent [2]" xfId="320" xr:uid="{00000000-0005-0000-0000-00003F010000}"/>
    <cellStyle name="Percent_(DVM+GHP)total내역서rev22(이주훈)-0711단가적용" xfId="321" xr:uid="{00000000-0005-0000-0000-000040010000}"/>
    <cellStyle name="pricing" xfId="322" xr:uid="{00000000-0005-0000-0000-000041010000}"/>
    <cellStyle name="Print Heading" xfId="323" xr:uid="{00000000-0005-0000-0000-000042010000}"/>
    <cellStyle name="PSChar" xfId="324" xr:uid="{00000000-0005-0000-0000-000043010000}"/>
    <cellStyle name="Recipe" xfId="325" xr:uid="{00000000-0005-0000-0000-000044010000}"/>
    <cellStyle name="Recipe Heading" xfId="326" xr:uid="{00000000-0005-0000-0000-000045010000}"/>
    <cellStyle name="Recipe_내역서(전기)" xfId="327" xr:uid="{00000000-0005-0000-0000-000046010000}"/>
    <cellStyle name="Revenue" xfId="328" xr:uid="{00000000-0005-0000-0000-000047010000}"/>
    <cellStyle name="RevList" xfId="329" xr:uid="{00000000-0005-0000-0000-000048010000}"/>
    <cellStyle name="RptTitle" xfId="330" xr:uid="{00000000-0005-0000-0000-000049010000}"/>
    <cellStyle name="STANDARD" xfId="331" xr:uid="{00000000-0005-0000-0000-00004A010000}"/>
    <cellStyle name="STD" xfId="332" xr:uid="{00000000-0005-0000-0000-00004B010000}"/>
    <cellStyle name="subhead" xfId="333" xr:uid="{00000000-0005-0000-0000-00004C010000}"/>
    <cellStyle name="SubHeading" xfId="334" xr:uid="{00000000-0005-0000-0000-00004D010000}"/>
    <cellStyle name="Subtotal" xfId="335" xr:uid="{00000000-0005-0000-0000-00004E010000}"/>
    <cellStyle name="Subtotal 1" xfId="336" xr:uid="{00000000-0005-0000-0000-00004F010000}"/>
    <cellStyle name="Suggested Quantity" xfId="337" xr:uid="{00000000-0005-0000-0000-000050010000}"/>
    <cellStyle name="Title" xfId="338" xr:uid="{00000000-0005-0000-0000-000051010000}"/>
    <cellStyle name="title [1]" xfId="339" xr:uid="{00000000-0005-0000-0000-000052010000}"/>
    <cellStyle name="title [2]" xfId="340" xr:uid="{00000000-0005-0000-0000-000053010000}"/>
    <cellStyle name="Total" xfId="341" xr:uid="{00000000-0005-0000-0000-000054010000}"/>
    <cellStyle name="Total 2" xfId="342" xr:uid="{00000000-0005-0000-0000-000055010000}"/>
    <cellStyle name="TotalCurr" xfId="343" xr:uid="{00000000-0005-0000-0000-000056010000}"/>
    <cellStyle name="TotalHdr" xfId="344" xr:uid="{00000000-0005-0000-0000-000057010000}"/>
    <cellStyle name="UM" xfId="345" xr:uid="{00000000-0005-0000-0000-000058010000}"/>
    <cellStyle name="Unprot" xfId="346" xr:uid="{00000000-0005-0000-0000-000059010000}"/>
    <cellStyle name="Unprot$" xfId="347" xr:uid="{00000000-0005-0000-0000-00005A010000}"/>
    <cellStyle name="Unprotect" xfId="348" xr:uid="{00000000-0005-0000-0000-00005B010000}"/>
    <cellStyle name="W?rung [0]_Ausdruck RUND (D)" xfId="349" xr:uid="{00000000-0005-0000-0000-00005C010000}"/>
    <cellStyle name="W?rung_Ausdruck RUND (D)" xfId="350" xr:uid="{00000000-0005-0000-0000-00005D010000}"/>
    <cellStyle name="Warning Text" xfId="351" xr:uid="{00000000-0005-0000-0000-00005E010000}"/>
    <cellStyle name="고정소숫점" xfId="352" xr:uid="{00000000-0005-0000-0000-00005F010000}"/>
    <cellStyle name="고정소숫점 2" xfId="353" xr:uid="{00000000-0005-0000-0000-000060010000}"/>
    <cellStyle name="고정출력1" xfId="354" xr:uid="{00000000-0005-0000-0000-000061010000}"/>
    <cellStyle name="고정출력1 2" xfId="355" xr:uid="{00000000-0005-0000-0000-000062010000}"/>
    <cellStyle name="고정출력2" xfId="356" xr:uid="{00000000-0005-0000-0000-000063010000}"/>
    <cellStyle name="고정출력2 2" xfId="357" xr:uid="{00000000-0005-0000-0000-000064010000}"/>
    <cellStyle name="咬訌裝?INCOM1" xfId="358" xr:uid="{00000000-0005-0000-0000-000065010000}"/>
    <cellStyle name="咬訌裝?INCOM10" xfId="359" xr:uid="{00000000-0005-0000-0000-000066010000}"/>
    <cellStyle name="咬訌裝?INCOM2" xfId="360" xr:uid="{00000000-0005-0000-0000-000067010000}"/>
    <cellStyle name="咬訌裝?INCOM3" xfId="361" xr:uid="{00000000-0005-0000-0000-000068010000}"/>
    <cellStyle name="咬訌裝?INCOM4" xfId="362" xr:uid="{00000000-0005-0000-0000-000069010000}"/>
    <cellStyle name="咬訌裝?INCOM5" xfId="363" xr:uid="{00000000-0005-0000-0000-00006A010000}"/>
    <cellStyle name="咬訌裝?INCOM6" xfId="364" xr:uid="{00000000-0005-0000-0000-00006B010000}"/>
    <cellStyle name="咬訌裝?INCOM7" xfId="365" xr:uid="{00000000-0005-0000-0000-00006C010000}"/>
    <cellStyle name="咬訌裝?INCOM8" xfId="366" xr:uid="{00000000-0005-0000-0000-00006D010000}"/>
    <cellStyle name="咬訌裝?INCOM9" xfId="367" xr:uid="{00000000-0005-0000-0000-00006E010000}"/>
    <cellStyle name="咬訌裝?PRIB11" xfId="368" xr:uid="{00000000-0005-0000-0000-00006F010000}"/>
    <cellStyle name="기계" xfId="369" xr:uid="{00000000-0005-0000-0000-000070010000}"/>
    <cellStyle name="날짜" xfId="370" xr:uid="{00000000-0005-0000-0000-000071010000}"/>
    <cellStyle name="날짜 2" xfId="371" xr:uid="{00000000-0005-0000-0000-000072010000}"/>
    <cellStyle name="내역서" xfId="372" xr:uid="{00000000-0005-0000-0000-000073010000}"/>
    <cellStyle name="단위(원)" xfId="373" xr:uid="{00000000-0005-0000-0000-000074010000}"/>
    <cellStyle name="달러" xfId="374" xr:uid="{00000000-0005-0000-0000-000075010000}"/>
    <cellStyle name="달러 2" xfId="375" xr:uid="{00000000-0005-0000-0000-000076010000}"/>
    <cellStyle name="돋움채" xfId="376" xr:uid="{00000000-0005-0000-0000-000077010000}"/>
    <cellStyle name="뒤에 오는 하이퍼링크" xfId="377" xr:uid="{00000000-0005-0000-0000-000078010000}"/>
    <cellStyle name="똿뗦먛귟 [0.00]_laroux" xfId="378" xr:uid="{00000000-0005-0000-0000-000079010000}"/>
    <cellStyle name="똿뗦먛귟_laroux" xfId="379" xr:uid="{00000000-0005-0000-0000-00007A010000}"/>
    <cellStyle name="마ㅊ춤" xfId="380" xr:uid="{00000000-0005-0000-0000-00007B010000}"/>
    <cellStyle name="믅됞 [0.00]_laroux" xfId="381" xr:uid="{00000000-0005-0000-0000-00007C010000}"/>
    <cellStyle name="믅됞_laroux" xfId="382" xr:uid="{00000000-0005-0000-0000-00007D010000}"/>
    <cellStyle name="배분" xfId="383" xr:uid="{00000000-0005-0000-0000-00007E010000}"/>
    <cellStyle name="백분율" xfId="593" builtinId="5"/>
    <cellStyle name="백분율 [0]" xfId="384" xr:uid="{00000000-0005-0000-0000-000080010000}"/>
    <cellStyle name="백분율 [2]" xfId="385" xr:uid="{00000000-0005-0000-0000-000081010000}"/>
    <cellStyle name="백분율 2" xfId="386" xr:uid="{00000000-0005-0000-0000-000082010000}"/>
    <cellStyle name="백분율 2 2" xfId="387" xr:uid="{00000000-0005-0000-0000-000083010000}"/>
    <cellStyle name="백분율 3" xfId="388" xr:uid="{00000000-0005-0000-0000-000084010000}"/>
    <cellStyle name="백분율［△1］" xfId="389" xr:uid="{00000000-0005-0000-0000-000085010000}"/>
    <cellStyle name="백분율［△2］" xfId="390" xr:uid="{00000000-0005-0000-0000-000086010000}"/>
    <cellStyle name="뷭?" xfId="391" xr:uid="{00000000-0005-0000-0000-000087010000}"/>
    <cellStyle name="뷭__W9 ROLL-UP_장주임3_관리비-대규모" xfId="392" xr:uid="{00000000-0005-0000-0000-000088010000}"/>
    <cellStyle name="선택영역의 가운데로" xfId="393" xr:uid="{00000000-0005-0000-0000-000089010000}"/>
    <cellStyle name="설계변경" xfId="394" xr:uid="{00000000-0005-0000-0000-00008A010000}"/>
    <cellStyle name="설계서" xfId="395" xr:uid="{00000000-0005-0000-0000-00008B010000}"/>
    <cellStyle name="설계서-내용" xfId="396" xr:uid="{00000000-0005-0000-0000-00008C010000}"/>
    <cellStyle name="설계서-내용-소수점" xfId="397" xr:uid="{00000000-0005-0000-0000-00008D010000}"/>
    <cellStyle name="설계서-내용-우" xfId="398" xr:uid="{00000000-0005-0000-0000-00008E010000}"/>
    <cellStyle name="설계서-내용-좌" xfId="399" xr:uid="{00000000-0005-0000-0000-00008F010000}"/>
    <cellStyle name="설계서-소제목" xfId="400" xr:uid="{00000000-0005-0000-0000-000090010000}"/>
    <cellStyle name="설계서-타이틀" xfId="401" xr:uid="{00000000-0005-0000-0000-000091010000}"/>
    <cellStyle name="설계서-항목" xfId="402" xr:uid="{00000000-0005-0000-0000-000092010000}"/>
    <cellStyle name="수당" xfId="403" xr:uid="{00000000-0005-0000-0000-000093010000}"/>
    <cellStyle name="수당2" xfId="404" xr:uid="{00000000-0005-0000-0000-000094010000}"/>
    <cellStyle name="수량" xfId="405" xr:uid="{00000000-0005-0000-0000-000095010000}"/>
    <cellStyle name="수량 2" xfId="406" xr:uid="{00000000-0005-0000-0000-000096010000}"/>
    <cellStyle name="숫자(R)" xfId="407" xr:uid="{00000000-0005-0000-0000-000097010000}"/>
    <cellStyle name="숫자(R) 2" xfId="408" xr:uid="{00000000-0005-0000-0000-000098010000}"/>
    <cellStyle name="쉼표 [0]" xfId="409" builtinId="6"/>
    <cellStyle name="쉼표 [0] 2" xfId="410" xr:uid="{00000000-0005-0000-0000-00009A010000}"/>
    <cellStyle name="쉼표 [0] 2 2" xfId="411" xr:uid="{00000000-0005-0000-0000-00009B010000}"/>
    <cellStyle name="쉼표 [0] 2 2 2" xfId="595" xr:uid="{00000000-0005-0000-0000-00009C010000}"/>
    <cellStyle name="쉼표 [0] 3" xfId="412" xr:uid="{00000000-0005-0000-0000-00009D010000}"/>
    <cellStyle name="쉼표 [0] 3 2" xfId="598" xr:uid="{00000000-0005-0000-0000-00009E010000}"/>
    <cellStyle name="쉼표 [0] 3 5" xfId="606" xr:uid="{00000000-0005-0000-0000-00009F010000}"/>
    <cellStyle name="쉼표 [0] 4" xfId="413" xr:uid="{00000000-0005-0000-0000-0000A0010000}"/>
    <cellStyle name="쉼표 [0] 4 2" xfId="599" xr:uid="{00000000-0005-0000-0000-0000A1010000}"/>
    <cellStyle name="쉼표 [0] 4 2 2" xfId="603" xr:uid="{00000000-0005-0000-0000-0000A2010000}"/>
    <cellStyle name="쉼표 [0] 4 3" xfId="600" xr:uid="{00000000-0005-0000-0000-0000A3010000}"/>
    <cellStyle name="쉼표 [0]_김화여중" xfId="596" xr:uid="{00000000-0005-0000-0000-0000A4010000}"/>
    <cellStyle name="쉼표 [0]_단가비교표" xfId="414" xr:uid="{00000000-0005-0000-0000-0000A5010000}"/>
    <cellStyle name="쉼표 [0]_단가비교표 2" xfId="594" xr:uid="{00000000-0005-0000-0000-0000A6010000}"/>
    <cellStyle name="쉼표 [0]_단가비교표 3" xfId="601" xr:uid="{00000000-0005-0000-0000-0000A7010000}"/>
    <cellStyle name="쉼표 [0]_송-청소년" xfId="415" xr:uid="{00000000-0005-0000-0000-0000A8010000}"/>
    <cellStyle name="쉼표 [0]_송-청소년 2" xfId="604" xr:uid="{00000000-0005-0000-0000-0000A9010000}"/>
    <cellStyle name="쉼표 [0]_일위대가(2004)" xfId="416" xr:uid="{00000000-0005-0000-0000-0000AA010000}"/>
    <cellStyle name="쉼표 [0]_일위대가(2004) 2" xfId="597" xr:uid="{00000000-0005-0000-0000-0000AB010000}"/>
    <cellStyle name="쉼표 2" xfId="417" xr:uid="{00000000-0005-0000-0000-0000AC010000}"/>
    <cellStyle name="스타일 1" xfId="418" xr:uid="{00000000-0005-0000-0000-0000AD010000}"/>
    <cellStyle name="스타일 1 2" xfId="419" xr:uid="{00000000-0005-0000-0000-0000AE010000}"/>
    <cellStyle name="스타일 10" xfId="420" xr:uid="{00000000-0005-0000-0000-0000AF010000}"/>
    <cellStyle name="스타일 100" xfId="421" xr:uid="{00000000-0005-0000-0000-0000B0010000}"/>
    <cellStyle name="스타일 101" xfId="422" xr:uid="{00000000-0005-0000-0000-0000B1010000}"/>
    <cellStyle name="스타일 102" xfId="423" xr:uid="{00000000-0005-0000-0000-0000B2010000}"/>
    <cellStyle name="스타일 103" xfId="424" xr:uid="{00000000-0005-0000-0000-0000B3010000}"/>
    <cellStyle name="스타일 104" xfId="425" xr:uid="{00000000-0005-0000-0000-0000B4010000}"/>
    <cellStyle name="스타일 105" xfId="426" xr:uid="{00000000-0005-0000-0000-0000B5010000}"/>
    <cellStyle name="스타일 106" xfId="427" xr:uid="{00000000-0005-0000-0000-0000B6010000}"/>
    <cellStyle name="스타일 107" xfId="428" xr:uid="{00000000-0005-0000-0000-0000B7010000}"/>
    <cellStyle name="스타일 108" xfId="429" xr:uid="{00000000-0005-0000-0000-0000B8010000}"/>
    <cellStyle name="스타일 109" xfId="430" xr:uid="{00000000-0005-0000-0000-0000B9010000}"/>
    <cellStyle name="스타일 11" xfId="431" xr:uid="{00000000-0005-0000-0000-0000BA010000}"/>
    <cellStyle name="스타일 110" xfId="432" xr:uid="{00000000-0005-0000-0000-0000BB010000}"/>
    <cellStyle name="스타일 111" xfId="433" xr:uid="{00000000-0005-0000-0000-0000BC010000}"/>
    <cellStyle name="스타일 112" xfId="434" xr:uid="{00000000-0005-0000-0000-0000BD010000}"/>
    <cellStyle name="스타일 113" xfId="435" xr:uid="{00000000-0005-0000-0000-0000BE010000}"/>
    <cellStyle name="스타일 114" xfId="436" xr:uid="{00000000-0005-0000-0000-0000BF010000}"/>
    <cellStyle name="스타일 12" xfId="437" xr:uid="{00000000-0005-0000-0000-0000C0010000}"/>
    <cellStyle name="스타일 13" xfId="438" xr:uid="{00000000-0005-0000-0000-0000C1010000}"/>
    <cellStyle name="스타일 14" xfId="439" xr:uid="{00000000-0005-0000-0000-0000C2010000}"/>
    <cellStyle name="스타일 15" xfId="440" xr:uid="{00000000-0005-0000-0000-0000C3010000}"/>
    <cellStyle name="스타일 16" xfId="441" xr:uid="{00000000-0005-0000-0000-0000C4010000}"/>
    <cellStyle name="스타일 17" xfId="442" xr:uid="{00000000-0005-0000-0000-0000C5010000}"/>
    <cellStyle name="스타일 18" xfId="443" xr:uid="{00000000-0005-0000-0000-0000C6010000}"/>
    <cellStyle name="스타일 19" xfId="444" xr:uid="{00000000-0005-0000-0000-0000C7010000}"/>
    <cellStyle name="스타일 2" xfId="445" xr:uid="{00000000-0005-0000-0000-0000C8010000}"/>
    <cellStyle name="스타일 20" xfId="446" xr:uid="{00000000-0005-0000-0000-0000C9010000}"/>
    <cellStyle name="스타일 21" xfId="447" xr:uid="{00000000-0005-0000-0000-0000CA010000}"/>
    <cellStyle name="스타일 22" xfId="448" xr:uid="{00000000-0005-0000-0000-0000CB010000}"/>
    <cellStyle name="스타일 23" xfId="449" xr:uid="{00000000-0005-0000-0000-0000CC010000}"/>
    <cellStyle name="스타일 24" xfId="450" xr:uid="{00000000-0005-0000-0000-0000CD010000}"/>
    <cellStyle name="스타일 25" xfId="451" xr:uid="{00000000-0005-0000-0000-0000CE010000}"/>
    <cellStyle name="스타일 26" xfId="452" xr:uid="{00000000-0005-0000-0000-0000CF010000}"/>
    <cellStyle name="스타일 27" xfId="453" xr:uid="{00000000-0005-0000-0000-0000D0010000}"/>
    <cellStyle name="스타일 28" xfId="454" xr:uid="{00000000-0005-0000-0000-0000D1010000}"/>
    <cellStyle name="스타일 29" xfId="455" xr:uid="{00000000-0005-0000-0000-0000D2010000}"/>
    <cellStyle name="스타일 3" xfId="456" xr:uid="{00000000-0005-0000-0000-0000D3010000}"/>
    <cellStyle name="스타일 30" xfId="457" xr:uid="{00000000-0005-0000-0000-0000D4010000}"/>
    <cellStyle name="스타일 31" xfId="458" xr:uid="{00000000-0005-0000-0000-0000D5010000}"/>
    <cellStyle name="스타일 32" xfId="459" xr:uid="{00000000-0005-0000-0000-0000D6010000}"/>
    <cellStyle name="스타일 33" xfId="460" xr:uid="{00000000-0005-0000-0000-0000D7010000}"/>
    <cellStyle name="스타일 34" xfId="461" xr:uid="{00000000-0005-0000-0000-0000D8010000}"/>
    <cellStyle name="스타일 35" xfId="462" xr:uid="{00000000-0005-0000-0000-0000D9010000}"/>
    <cellStyle name="스타일 36" xfId="463" xr:uid="{00000000-0005-0000-0000-0000DA010000}"/>
    <cellStyle name="스타일 37" xfId="464" xr:uid="{00000000-0005-0000-0000-0000DB010000}"/>
    <cellStyle name="스타일 38" xfId="465" xr:uid="{00000000-0005-0000-0000-0000DC010000}"/>
    <cellStyle name="스타일 39" xfId="466" xr:uid="{00000000-0005-0000-0000-0000DD010000}"/>
    <cellStyle name="스타일 4" xfId="467" xr:uid="{00000000-0005-0000-0000-0000DE010000}"/>
    <cellStyle name="스타일 40" xfId="468" xr:uid="{00000000-0005-0000-0000-0000DF010000}"/>
    <cellStyle name="스타일 41" xfId="469" xr:uid="{00000000-0005-0000-0000-0000E0010000}"/>
    <cellStyle name="스타일 42" xfId="470" xr:uid="{00000000-0005-0000-0000-0000E1010000}"/>
    <cellStyle name="스타일 43" xfId="471" xr:uid="{00000000-0005-0000-0000-0000E2010000}"/>
    <cellStyle name="스타일 44" xfId="472" xr:uid="{00000000-0005-0000-0000-0000E3010000}"/>
    <cellStyle name="스타일 45" xfId="473" xr:uid="{00000000-0005-0000-0000-0000E4010000}"/>
    <cellStyle name="스타일 46" xfId="474" xr:uid="{00000000-0005-0000-0000-0000E5010000}"/>
    <cellStyle name="스타일 47" xfId="475" xr:uid="{00000000-0005-0000-0000-0000E6010000}"/>
    <cellStyle name="스타일 48" xfId="476" xr:uid="{00000000-0005-0000-0000-0000E7010000}"/>
    <cellStyle name="스타일 49" xfId="477" xr:uid="{00000000-0005-0000-0000-0000E8010000}"/>
    <cellStyle name="스타일 5" xfId="478" xr:uid="{00000000-0005-0000-0000-0000E9010000}"/>
    <cellStyle name="스타일 50" xfId="479" xr:uid="{00000000-0005-0000-0000-0000EA010000}"/>
    <cellStyle name="스타일 51" xfId="480" xr:uid="{00000000-0005-0000-0000-0000EB010000}"/>
    <cellStyle name="스타일 52" xfId="481" xr:uid="{00000000-0005-0000-0000-0000EC010000}"/>
    <cellStyle name="스타일 53" xfId="482" xr:uid="{00000000-0005-0000-0000-0000ED010000}"/>
    <cellStyle name="스타일 54" xfId="483" xr:uid="{00000000-0005-0000-0000-0000EE010000}"/>
    <cellStyle name="스타일 55" xfId="484" xr:uid="{00000000-0005-0000-0000-0000EF010000}"/>
    <cellStyle name="스타일 56" xfId="485" xr:uid="{00000000-0005-0000-0000-0000F0010000}"/>
    <cellStyle name="스타일 57" xfId="486" xr:uid="{00000000-0005-0000-0000-0000F1010000}"/>
    <cellStyle name="스타일 58" xfId="487" xr:uid="{00000000-0005-0000-0000-0000F2010000}"/>
    <cellStyle name="스타일 59" xfId="488" xr:uid="{00000000-0005-0000-0000-0000F3010000}"/>
    <cellStyle name="스타일 6" xfId="489" xr:uid="{00000000-0005-0000-0000-0000F4010000}"/>
    <cellStyle name="스타일 60" xfId="490" xr:uid="{00000000-0005-0000-0000-0000F5010000}"/>
    <cellStyle name="스타일 61" xfId="491" xr:uid="{00000000-0005-0000-0000-0000F6010000}"/>
    <cellStyle name="스타일 62" xfId="492" xr:uid="{00000000-0005-0000-0000-0000F7010000}"/>
    <cellStyle name="스타일 63" xfId="493" xr:uid="{00000000-0005-0000-0000-0000F8010000}"/>
    <cellStyle name="스타일 64" xfId="494" xr:uid="{00000000-0005-0000-0000-0000F9010000}"/>
    <cellStyle name="스타일 65" xfId="495" xr:uid="{00000000-0005-0000-0000-0000FA010000}"/>
    <cellStyle name="스타일 66" xfId="496" xr:uid="{00000000-0005-0000-0000-0000FB010000}"/>
    <cellStyle name="스타일 67" xfId="497" xr:uid="{00000000-0005-0000-0000-0000FC010000}"/>
    <cellStyle name="스타일 68" xfId="498" xr:uid="{00000000-0005-0000-0000-0000FD010000}"/>
    <cellStyle name="스타일 69" xfId="499" xr:uid="{00000000-0005-0000-0000-0000FE010000}"/>
    <cellStyle name="스타일 7" xfId="500" xr:uid="{00000000-0005-0000-0000-0000FF010000}"/>
    <cellStyle name="스타일 70" xfId="501" xr:uid="{00000000-0005-0000-0000-000000020000}"/>
    <cellStyle name="스타일 71" xfId="502" xr:uid="{00000000-0005-0000-0000-000001020000}"/>
    <cellStyle name="스타일 72" xfId="503" xr:uid="{00000000-0005-0000-0000-000002020000}"/>
    <cellStyle name="스타일 73" xfId="504" xr:uid="{00000000-0005-0000-0000-000003020000}"/>
    <cellStyle name="스타일 74" xfId="505" xr:uid="{00000000-0005-0000-0000-000004020000}"/>
    <cellStyle name="스타일 75" xfId="506" xr:uid="{00000000-0005-0000-0000-000005020000}"/>
    <cellStyle name="스타일 76" xfId="507" xr:uid="{00000000-0005-0000-0000-000006020000}"/>
    <cellStyle name="스타일 77" xfId="508" xr:uid="{00000000-0005-0000-0000-000007020000}"/>
    <cellStyle name="스타일 78" xfId="509" xr:uid="{00000000-0005-0000-0000-000008020000}"/>
    <cellStyle name="스타일 79" xfId="510" xr:uid="{00000000-0005-0000-0000-000009020000}"/>
    <cellStyle name="스타일 8" xfId="511" xr:uid="{00000000-0005-0000-0000-00000A020000}"/>
    <cellStyle name="스타일 80" xfId="512" xr:uid="{00000000-0005-0000-0000-00000B020000}"/>
    <cellStyle name="스타일 81" xfId="513" xr:uid="{00000000-0005-0000-0000-00000C020000}"/>
    <cellStyle name="스타일 82" xfId="514" xr:uid="{00000000-0005-0000-0000-00000D020000}"/>
    <cellStyle name="스타일 83" xfId="515" xr:uid="{00000000-0005-0000-0000-00000E020000}"/>
    <cellStyle name="스타일 84" xfId="516" xr:uid="{00000000-0005-0000-0000-00000F020000}"/>
    <cellStyle name="스타일 85" xfId="517" xr:uid="{00000000-0005-0000-0000-000010020000}"/>
    <cellStyle name="스타일 86" xfId="518" xr:uid="{00000000-0005-0000-0000-000011020000}"/>
    <cellStyle name="스타일 87" xfId="519" xr:uid="{00000000-0005-0000-0000-000012020000}"/>
    <cellStyle name="스타일 88" xfId="520" xr:uid="{00000000-0005-0000-0000-000013020000}"/>
    <cellStyle name="스타일 89" xfId="521" xr:uid="{00000000-0005-0000-0000-000014020000}"/>
    <cellStyle name="스타일 9" xfId="522" xr:uid="{00000000-0005-0000-0000-000015020000}"/>
    <cellStyle name="스타일 90" xfId="523" xr:uid="{00000000-0005-0000-0000-000016020000}"/>
    <cellStyle name="스타일 91" xfId="524" xr:uid="{00000000-0005-0000-0000-000017020000}"/>
    <cellStyle name="스타일 92" xfId="525" xr:uid="{00000000-0005-0000-0000-000018020000}"/>
    <cellStyle name="스타일 93" xfId="526" xr:uid="{00000000-0005-0000-0000-000019020000}"/>
    <cellStyle name="스타일 94" xfId="527" xr:uid="{00000000-0005-0000-0000-00001A020000}"/>
    <cellStyle name="스타일 95" xfId="528" xr:uid="{00000000-0005-0000-0000-00001B020000}"/>
    <cellStyle name="스타일 96" xfId="529" xr:uid="{00000000-0005-0000-0000-00001C020000}"/>
    <cellStyle name="스타일 97" xfId="530" xr:uid="{00000000-0005-0000-0000-00001D020000}"/>
    <cellStyle name="스타일 98" xfId="531" xr:uid="{00000000-0005-0000-0000-00001E020000}"/>
    <cellStyle name="스타일 99" xfId="532" xr:uid="{00000000-0005-0000-0000-00001F020000}"/>
    <cellStyle name="안건회계법인" xfId="533" xr:uid="{00000000-0005-0000-0000-000020020000}"/>
    <cellStyle name="열어본 하이퍼링크" xfId="534" xr:uid="{00000000-0005-0000-0000-000021020000}"/>
    <cellStyle name="원" xfId="535" xr:uid="{00000000-0005-0000-0000-000022020000}"/>
    <cellStyle name="원 2" xfId="536" xr:uid="{00000000-0005-0000-0000-000023020000}"/>
    <cellStyle name="유1" xfId="537" xr:uid="{00000000-0005-0000-0000-000024020000}"/>
    <cellStyle name="유영" xfId="538" xr:uid="{00000000-0005-0000-0000-000025020000}"/>
    <cellStyle name="자리수" xfId="539" xr:uid="{00000000-0005-0000-0000-000026020000}"/>
    <cellStyle name="자리수 2" xfId="540" xr:uid="{00000000-0005-0000-0000-000027020000}"/>
    <cellStyle name="자리수0" xfId="541" xr:uid="{00000000-0005-0000-0000-000028020000}"/>
    <cellStyle name="자리수0 2" xfId="542" xr:uid="{00000000-0005-0000-0000-000029020000}"/>
    <cellStyle name="제목 1(左)" xfId="543" xr:uid="{00000000-0005-0000-0000-00002A020000}"/>
    <cellStyle name="제목 1(中)" xfId="544" xr:uid="{00000000-0005-0000-0000-00002B020000}"/>
    <cellStyle name="제목[1 줄]" xfId="545" xr:uid="{00000000-0005-0000-0000-00002C020000}"/>
    <cellStyle name="제목[2줄 아래]" xfId="546" xr:uid="{00000000-0005-0000-0000-00002D020000}"/>
    <cellStyle name="제목[2줄 위]" xfId="547" xr:uid="{00000000-0005-0000-0000-00002E020000}"/>
    <cellStyle name="제목1" xfId="548" xr:uid="{00000000-0005-0000-0000-00002F020000}"/>
    <cellStyle name="지정되지 않음" xfId="549" xr:uid="{00000000-0005-0000-0000-000030020000}"/>
    <cellStyle name="콤냡?&lt;_x000f_$??:_x0009_`1_1 " xfId="550" xr:uid="{00000000-0005-0000-0000-000031020000}"/>
    <cellStyle name="콤마 [-]" xfId="551" xr:uid="{00000000-0005-0000-0000-000032020000}"/>
    <cellStyle name="콤마 [0]" xfId="552" xr:uid="{00000000-0005-0000-0000-000033020000}"/>
    <cellStyle name="콤마 [1]" xfId="553" xr:uid="{00000000-0005-0000-0000-000034020000}"/>
    <cellStyle name="콤마 [2]" xfId="554" xr:uid="{00000000-0005-0000-0000-000035020000}"/>
    <cellStyle name="콤마 [금액]" xfId="555" xr:uid="{00000000-0005-0000-0000-000036020000}"/>
    <cellStyle name="콤마 [소수]" xfId="556" xr:uid="{00000000-0005-0000-0000-000037020000}"/>
    <cellStyle name="콤마 [수량]" xfId="557" xr:uid="{00000000-0005-0000-0000-000038020000}"/>
    <cellStyle name="콤마[0]" xfId="558" xr:uid="{00000000-0005-0000-0000-000039020000}"/>
    <cellStyle name="콤마_  종  합  " xfId="559" xr:uid="{00000000-0005-0000-0000-00003A020000}"/>
    <cellStyle name="통화 [0] 2" xfId="560" xr:uid="{00000000-0005-0000-0000-00003B020000}"/>
    <cellStyle name="통화 [0] 2 2" xfId="608" xr:uid="{F08E0FD5-AF2E-4F2C-ACCD-3B264CDFFC0F}"/>
    <cellStyle name="퍼센트" xfId="561" xr:uid="{00000000-0005-0000-0000-00003D020000}"/>
    <cellStyle name="퍼센트 2" xfId="562" xr:uid="{00000000-0005-0000-0000-00003E020000}"/>
    <cellStyle name="표머릿글(上)" xfId="563" xr:uid="{00000000-0005-0000-0000-00003F020000}"/>
    <cellStyle name="표머릿글(中)" xfId="564" xr:uid="{00000000-0005-0000-0000-000040020000}"/>
    <cellStyle name="표머릿글(下)" xfId="565" xr:uid="{00000000-0005-0000-0000-000041020000}"/>
    <cellStyle name="표준" xfId="0" builtinId="0" customBuiltin="1"/>
    <cellStyle name="표준 12" xfId="609" xr:uid="{35CF39B7-3ADA-41A1-AC24-53E92A75875A}"/>
    <cellStyle name="표준 2" xfId="566" xr:uid="{00000000-0005-0000-0000-000043020000}"/>
    <cellStyle name="표준 2 2" xfId="567" xr:uid="{00000000-0005-0000-0000-000044020000}"/>
    <cellStyle name="표준 2 3" xfId="568" xr:uid="{00000000-0005-0000-0000-000045020000}"/>
    <cellStyle name="표준 3" xfId="569" xr:uid="{00000000-0005-0000-0000-000046020000}"/>
    <cellStyle name="표준 3 2" xfId="570" xr:uid="{00000000-0005-0000-0000-000047020000}"/>
    <cellStyle name="표준 4" xfId="571" xr:uid="{00000000-0005-0000-0000-000048020000}"/>
    <cellStyle name="표준 5" xfId="572" xr:uid="{00000000-0005-0000-0000-000049020000}"/>
    <cellStyle name="표준 5 2" xfId="605" xr:uid="{00000000-0005-0000-0000-00004A020000}"/>
    <cellStyle name="표준 6" xfId="573" xr:uid="{00000000-0005-0000-0000-00004B020000}"/>
    <cellStyle name="표준 7" xfId="574" xr:uid="{00000000-0005-0000-0000-00004C020000}"/>
    <cellStyle name="표준 8" xfId="575" xr:uid="{00000000-0005-0000-0000-00004D020000}"/>
    <cellStyle name="표준 9" xfId="576" xr:uid="{00000000-0005-0000-0000-00004E020000}"/>
    <cellStyle name="표준_2010년 하반기 단가" xfId="577" xr:uid="{00000000-0005-0000-0000-00004F020000}"/>
    <cellStyle name="표준_2010년도적용품" xfId="578" xr:uid="{00000000-0005-0000-0000-000050020000}"/>
    <cellStyle name="標準_Akia(F）-8" xfId="579" xr:uid="{00000000-0005-0000-0000-000051020000}"/>
    <cellStyle name="표준_김화여중" xfId="580" xr:uid="{00000000-0005-0000-0000-000052020000}"/>
    <cellStyle name="표준_내역서(전기)" xfId="602" xr:uid="{00000000-0005-0000-0000-000053020000}"/>
    <cellStyle name="표준_단가비교표" xfId="581" xr:uid="{00000000-0005-0000-0000-000054020000}"/>
    <cellStyle name="표준_철원고(최종)" xfId="610" xr:uid="{1E5F03A3-ADC8-418F-BF9E-20E9B14143A8}"/>
    <cellStyle name="표준_폐토사처리시설내역서(1)" xfId="607" xr:uid="{00000000-0005-0000-0000-000056020000}"/>
    <cellStyle name="표준_후평3동" xfId="611" xr:uid="{3621FCFA-3A5F-44D4-954A-DFFE1D5997D8}"/>
    <cellStyle name="표준1" xfId="582" xr:uid="{00000000-0005-0000-0000-000058020000}"/>
    <cellStyle name="표준2" xfId="583" xr:uid="{00000000-0005-0000-0000-000059020000}"/>
    <cellStyle name="표쥰" xfId="584" xr:uid="{00000000-0005-0000-0000-00005A020000}"/>
    <cellStyle name="합   계" xfId="585" xr:uid="{00000000-0005-0000-0000-00005B020000}"/>
    <cellStyle name="합산" xfId="586" xr:uid="{00000000-0005-0000-0000-00005C020000}"/>
    <cellStyle name="합산 2" xfId="587" xr:uid="{00000000-0005-0000-0000-00005D020000}"/>
    <cellStyle name="해동양식" xfId="588" xr:uid="{00000000-0005-0000-0000-00005E020000}"/>
    <cellStyle name="화폐기호" xfId="589" xr:uid="{00000000-0005-0000-0000-00005F020000}"/>
    <cellStyle name="화폐기호 2" xfId="590" xr:uid="{00000000-0005-0000-0000-000060020000}"/>
    <cellStyle name="화폐기호0" xfId="591" xr:uid="{00000000-0005-0000-0000-000061020000}"/>
    <cellStyle name="화폐기호0 2" xfId="592" xr:uid="{00000000-0005-0000-0000-000062020000}"/>
  </cellStyles>
  <dxfs count="0"/>
  <tableStyles count="0" defaultTableStyle="TableStyleMedium9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10</xdr:row>
      <xdr:rowOff>66675</xdr:rowOff>
    </xdr:from>
    <xdr:to>
      <xdr:col>3</xdr:col>
      <xdr:colOff>238125</xdr:colOff>
      <xdr:row>10</xdr:row>
      <xdr:rowOff>466725</xdr:rowOff>
    </xdr:to>
    <xdr:pic>
      <xdr:nvPicPr>
        <xdr:cNvPr id="2" name="Picture 3" descr="교육청">
          <a:extLst>
            <a:ext uri="{FF2B5EF4-FFF2-40B4-BE49-F238E27FC236}">
              <a16:creationId xmlns:a16="http://schemas.microsoft.com/office/drawing/2014/main" id="{8FA63C6D-9350-4C17-B2E4-32DA5358D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1149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228600</xdr:colOff>
      <xdr:row>22</xdr:row>
      <xdr:rowOff>66675</xdr:rowOff>
    </xdr:from>
    <xdr:ext cx="590550" cy="400050"/>
    <xdr:pic>
      <xdr:nvPicPr>
        <xdr:cNvPr id="3" name="Picture 3" descr="교육청">
          <a:extLst>
            <a:ext uri="{FF2B5EF4-FFF2-40B4-BE49-F238E27FC236}">
              <a16:creationId xmlns:a16="http://schemas.microsoft.com/office/drawing/2014/main" id="{758DD7F0-1650-4D48-920D-0C99DE817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11728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34</xdr:row>
      <xdr:rowOff>66675</xdr:rowOff>
    </xdr:from>
    <xdr:ext cx="590550" cy="400050"/>
    <xdr:pic>
      <xdr:nvPicPr>
        <xdr:cNvPr id="4" name="Picture 3" descr="교육청">
          <a:extLst>
            <a:ext uri="{FF2B5EF4-FFF2-40B4-BE49-F238E27FC236}">
              <a16:creationId xmlns:a16="http://schemas.microsoft.com/office/drawing/2014/main" id="{8B9D947B-211A-4AE8-82D4-515D8D8B7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72307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46</xdr:row>
      <xdr:rowOff>66675</xdr:rowOff>
    </xdr:from>
    <xdr:ext cx="590550" cy="400050"/>
    <xdr:pic>
      <xdr:nvPicPr>
        <xdr:cNvPr id="5" name="Picture 3" descr="교육청">
          <a:extLst>
            <a:ext uri="{FF2B5EF4-FFF2-40B4-BE49-F238E27FC236}">
              <a16:creationId xmlns:a16="http://schemas.microsoft.com/office/drawing/2014/main" id="{A605C9DA-58D4-4EFC-8F8F-63BB85BB1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232886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58</xdr:row>
      <xdr:rowOff>66675</xdr:rowOff>
    </xdr:from>
    <xdr:ext cx="590550" cy="400050"/>
    <xdr:pic>
      <xdr:nvPicPr>
        <xdr:cNvPr id="6" name="Picture 3" descr="교육청">
          <a:extLst>
            <a:ext uri="{FF2B5EF4-FFF2-40B4-BE49-F238E27FC236}">
              <a16:creationId xmlns:a16="http://schemas.microsoft.com/office/drawing/2014/main" id="{22BB3028-9270-4692-8276-598FFC03F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293465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70</xdr:row>
      <xdr:rowOff>66675</xdr:rowOff>
    </xdr:from>
    <xdr:ext cx="590550" cy="400050"/>
    <xdr:pic>
      <xdr:nvPicPr>
        <xdr:cNvPr id="7" name="Picture 3" descr="교육청">
          <a:extLst>
            <a:ext uri="{FF2B5EF4-FFF2-40B4-BE49-F238E27FC236}">
              <a16:creationId xmlns:a16="http://schemas.microsoft.com/office/drawing/2014/main" id="{5E9168DE-7C4D-4D79-87A5-1E9855250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54044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82</xdr:row>
      <xdr:rowOff>66675</xdr:rowOff>
    </xdr:from>
    <xdr:ext cx="590550" cy="400050"/>
    <xdr:pic>
      <xdr:nvPicPr>
        <xdr:cNvPr id="8" name="Picture 3" descr="교육청">
          <a:extLst>
            <a:ext uri="{FF2B5EF4-FFF2-40B4-BE49-F238E27FC236}">
              <a16:creationId xmlns:a16="http://schemas.microsoft.com/office/drawing/2014/main" id="{2BC62EAC-0871-4F37-87FE-C4906D8CD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414623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94</xdr:row>
      <xdr:rowOff>66675</xdr:rowOff>
    </xdr:from>
    <xdr:ext cx="590550" cy="400050"/>
    <xdr:pic>
      <xdr:nvPicPr>
        <xdr:cNvPr id="9" name="Picture 3" descr="교육청">
          <a:extLst>
            <a:ext uri="{FF2B5EF4-FFF2-40B4-BE49-F238E27FC236}">
              <a16:creationId xmlns:a16="http://schemas.microsoft.com/office/drawing/2014/main" id="{23B2DE27-DEA7-406C-93F2-2B9B3778F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47520225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ongyangex.co.kr/WORK/sample/99&#45380;&#49892;&#51201;&#47560;&#44048;/&#44277;&#47924;&#44288;&#47532;&#48512;(7&#50900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1-1WORK/2&#49688;&#50896;&#48124;&#51088;&#50669;&#49324;2/&#51068;&#48152;&#53664;&#47785;&#44148;&#52629;/&#52509;&#44292;&#50896;&#44032;&#44228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wner/Desktop/&#51204;&#44592;&#45236;&#50669;&#49436;(&#54224;&#44592;&#47932;&#52376;&#47532;&#48708;%20&#51201;&#50857;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2023\1.%20&#51221;&#49440;&#44368;&#50977;&#51648;&#50896;&#52397;\&#51221;&#49440;&#51221;&#48372;&#44277;&#44256;\0.%20&#45225;&#54408;\&#50725;&#50808;&#44036;&#49440;\&#45236;&#50669;&#49436;\&#51221;&#49440;&#51221;&#48372;&#44277;&#44256;%20&#50725;&#50808;&#44036;&#49440;%20&#48143;%20&#51076;&#49884;&#44368;&#49892;%20-%20&#53685;&#49888;&#45236;&#50669;&#49436;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51473;\&#47196;&#52972;%20&#46356;&#49828;&#53356;%20(f)\&#48169;&#49569;&#51109;&#52824;%20&#45236;&#50669;&#49436;(&#50641;&#49472;)\&#44221;&#44592;&#46020;%20&#54868;&#49457;&#49884;\&#44432;&#47532;&#51473;&#54617;&#44368;\2004.06%20&#49688;&#51221;\&#51204;&#44288;,&#49884;&#52397;&#44033;&#49892;\&#47784;&#45944;&#4774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2022\09.%20&#52384;&#50896;&#44368;&#50977;&#51648;&#50896;&#52397;\&#52384;&#50896;&#44368;&#50977;&#51648;&#50896;&#52397;%20&#51613;&#52629;\&#45236;&#50669;&#49436;\2&#52264;\&#52384;&#50896;&#44368;&#50977;&#51648;&#50896;&#52397;%20-%20&#51204;&#44592;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2021\&#49328;%20&#44148;&#52629;\&#48324;&#52509;&#52509;\&#55148;&#47581;&#54540;&#47019;&#54268;\&#45225;&#54408;\&#45236;&#50669;&#49436;\&#55148;&#47581;&#54540;&#47019;&#54268;%20-%20&#53685;&#49888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자동제어"/>
      <sheetName val="4월실적"/>
      <sheetName val="목표세부명세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장기차입금"/>
      <sheetName val="7 (2)"/>
      <sheetName val="노임단가"/>
      <sheetName val="내역"/>
      <sheetName val="식재"/>
      <sheetName val="시설물 "/>
      <sheetName val="갑지1"/>
      <sheetName val="c_balju"/>
      <sheetName val="CTEMCOST"/>
      <sheetName val="6PILE  (돌출)"/>
      <sheetName val="Sheet1"/>
      <sheetName val="내역표지"/>
      <sheetName val="Sheet10"/>
      <sheetName val="일위대가"/>
      <sheetName val="P.M 별"/>
      <sheetName val="화전내"/>
      <sheetName val="입찰안"/>
      <sheetName val="금액내역서"/>
      <sheetName val="일반부표"/>
      <sheetName val="현장관리비"/>
      <sheetName val="A"/>
      <sheetName val="집계표"/>
      <sheetName val="내역서"/>
      <sheetName val="스포회원매출"/>
      <sheetName val="TOWER 12TON"/>
      <sheetName val="TOWER 10TON"/>
      <sheetName val="계획고"/>
      <sheetName val="DATA2000"/>
      <sheetName val="연돌일위집계"/>
      <sheetName val="목통"/>
      <sheetName val="지급자재"/>
      <sheetName val="수량산출서(마감)"/>
      <sheetName val="공통비총괄표"/>
      <sheetName val="Sheet2"/>
      <sheetName val="DATA"/>
      <sheetName val="2단지_원가"/>
      <sheetName val="유림골조"/>
      <sheetName val="도급FORM"/>
      <sheetName val="정부노임단가"/>
      <sheetName val="설산1.나"/>
      <sheetName val="본사S"/>
      <sheetName val="설계내역서"/>
      <sheetName val="ABUT수량-A1"/>
      <sheetName val="BREAKDOWN(철거설치)"/>
      <sheetName val="당초"/>
      <sheetName val="01"/>
      <sheetName val="직원인원"/>
      <sheetName val="동선(을)"/>
      <sheetName val="물가자료"/>
      <sheetName val="부안일위"/>
      <sheetName val="RESOURCE"/>
      <sheetName val="#REF"/>
      <sheetName val="음료실행"/>
      <sheetName val="옥외외등집계표"/>
      <sheetName val="부대공Ⅱ"/>
      <sheetName val="조직도"/>
      <sheetName val="Shape code"/>
      <sheetName val="실행철강하도"/>
      <sheetName val="화설내"/>
      <sheetName val="분류코드 이름관리"/>
      <sheetName val="잡비"/>
      <sheetName val="실행"/>
      <sheetName val="DHEQSUPT"/>
      <sheetName val="COVER"/>
      <sheetName val="총괄집계"/>
      <sheetName val="견적서"/>
      <sheetName val="표지"/>
      <sheetName val="설비원가"/>
      <sheetName val="단가"/>
      <sheetName val="TRE TABLE"/>
      <sheetName val="본사공가현황"/>
      <sheetName val="에너지동"/>
      <sheetName val="4_공사별"/>
      <sheetName val="7_(2)"/>
      <sheetName val="전선_및_전선관"/>
      <sheetName val="시설물_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원가계산서"/>
      <sheetName val="조도계산서 (도서)"/>
      <sheetName val="전체"/>
      <sheetName val="Sheet13"/>
      <sheetName val="발전기"/>
      <sheetName val="Sheet14"/>
      <sheetName val="금융비용"/>
      <sheetName val="업무처리전"/>
      <sheetName val="시설물기초"/>
      <sheetName val="수량집계1"/>
      <sheetName val="수량집계2"/>
      <sheetName val="공사비예산서(토목분)"/>
      <sheetName val="주요량(96)"/>
      <sheetName val="품"/>
      <sheetName val="도시가스현황"/>
      <sheetName val="결과조달"/>
      <sheetName val="골조시행"/>
      <sheetName val="관기성공.내"/>
      <sheetName val="갑지"/>
      <sheetName val="O＆P"/>
      <sheetName val="1공구(을)"/>
      <sheetName val="기계 도급내역서"/>
      <sheetName val="대비표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1.토공사 수량산출 및 집계"/>
      <sheetName val="공통가설"/>
      <sheetName val="별표"/>
      <sheetName val="경비"/>
      <sheetName val="백분율"/>
      <sheetName val="EHP설치"/>
      <sheetName val="매립"/>
      <sheetName val="Hoja1"/>
      <sheetName val="대림경상68억"/>
      <sheetName val="2공구산출내역"/>
      <sheetName val="단가표 (건축)"/>
      <sheetName val="수입"/>
      <sheetName val="현금흐름"/>
      <sheetName val="B"/>
      <sheetName val="70%"/>
      <sheetName val="12호기내역서(건축분)"/>
      <sheetName val="도급원가"/>
      <sheetName val="Total"/>
      <sheetName val="경율산정"/>
      <sheetName val="설비내역"/>
      <sheetName val="약품공급2"/>
      <sheetName val="BQMPALOC"/>
      <sheetName val="영업2"/>
      <sheetName val="영업3"/>
      <sheetName val="입찰내역 발주처 양식"/>
      <sheetName val="공통부대비"/>
      <sheetName val="금융"/>
      <sheetName val="J直材4"/>
      <sheetName val="첨부#2.Cash Flow(현장작성)"/>
      <sheetName val="인사자료총집계"/>
      <sheetName val="자재일람"/>
      <sheetName val="돈암사업"/>
      <sheetName val="타일산근"/>
      <sheetName val="D-3109"/>
      <sheetName val="30신설일위대가"/>
      <sheetName val="코드"/>
      <sheetName val="이토변실(A3-LINE)"/>
      <sheetName val="SCHE"/>
      <sheetName val="UPRI"/>
      <sheetName val="집계표(육상)"/>
      <sheetName val="NYS"/>
      <sheetName val="신우"/>
      <sheetName val="실행예산"/>
      <sheetName val="VXXXXXX"/>
      <sheetName val="직재"/>
      <sheetName val="대치판정"/>
      <sheetName val="Sheet3"/>
      <sheetName val="4차원가계산서"/>
      <sheetName val="내역서을지"/>
      <sheetName val="Sheet4"/>
      <sheetName val="입상내역"/>
      <sheetName val="40총괄"/>
      <sheetName val="40집계"/>
      <sheetName val="가격조사서"/>
      <sheetName val="건축공사실행"/>
      <sheetName val="직노"/>
      <sheetName val="사통"/>
      <sheetName val="직발주계획안(전기최종)"/>
      <sheetName val="투찰"/>
      <sheetName val="토목주소"/>
      <sheetName val="집계표(OPTION)"/>
      <sheetName val="1TL종점(1)"/>
      <sheetName val="산출내역서"/>
      <sheetName val="EQUIP"/>
      <sheetName val="È£Ç¥"/>
      <sheetName val="설계명세서(선로)"/>
      <sheetName val="분전함신설"/>
      <sheetName val="접지1종"/>
      <sheetName val="1-11조직표"/>
      <sheetName val="APT"/>
      <sheetName val="설비2차"/>
      <sheetName val="패널"/>
      <sheetName val="파이프류"/>
      <sheetName val="프랜트면허"/>
      <sheetName val="전계가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하도금액분계"/>
      <sheetName val="동원인원"/>
      <sheetName val="FAB별"/>
      <sheetName val="TRE_TABLE"/>
      <sheetName val="P_M_별"/>
      <sheetName val="TOWER_12TON"/>
      <sheetName val="TOWER_10TON"/>
      <sheetName val="수량산출서 갑지"/>
      <sheetName val="품셈(기초)"/>
      <sheetName val="PAD TR보호대기초"/>
      <sheetName val="가로등기초"/>
      <sheetName val="HANDHOLE(2)"/>
      <sheetName val="내역전기"/>
      <sheetName val="전기일위대가"/>
      <sheetName val="연습"/>
      <sheetName val="세부내역서"/>
      <sheetName val="401"/>
      <sheetName val="동해묵호1내역"/>
      <sheetName val="수량산출내역1115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수목표준대가"/>
      <sheetName val="Ⅴ-2.공종별내역"/>
      <sheetName val="부표총괄"/>
      <sheetName val="요율"/>
      <sheetName val="b_balju_cho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본선 토공 분배표"/>
      <sheetName val="3.공통공사대비"/>
      <sheetName val="인원계획-미화"/>
      <sheetName val="시화점실행"/>
      <sheetName val="FORM-0"/>
      <sheetName val="항목(1)"/>
      <sheetName val="인구"/>
      <sheetName val="환경평가"/>
      <sheetName val="가설공사내역"/>
      <sheetName val="EP0618"/>
      <sheetName val="횡배수관토공수량"/>
      <sheetName val="입출재고현황 (2)"/>
      <sheetName val="한강운반비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동축분 종합설계서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1ST"/>
      <sheetName val="000000"/>
      <sheetName val="연동금액산출근거"/>
      <sheetName val="물가연동제총괄표"/>
      <sheetName val="archi(본사)"/>
      <sheetName val="106동"/>
      <sheetName val="설변내역서"/>
      <sheetName val="wall"/>
      <sheetName val="1-4-2.관(약)"/>
      <sheetName val="자재표"/>
      <sheetName val="Risk Catefory"/>
      <sheetName val="00노임기준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배관"/>
      <sheetName val="Proposal"/>
      <sheetName val="수량산출"/>
      <sheetName val="식재수량표"/>
      <sheetName val="일위목록"/>
      <sheetName val="자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수우미양가(Vlookup)"/>
      <sheetName val="예상"/>
      <sheetName val="책임감리공제요율"/>
      <sheetName val="등급별 배치기준"/>
      <sheetName val="아파트-가설"/>
      <sheetName val="갑지(전기)"/>
      <sheetName val="예산실적전체당월"/>
      <sheetName val="CON'C"/>
      <sheetName val="단가비교표"/>
      <sheetName val="마감사양"/>
      <sheetName val="129"/>
      <sheetName val="단위중량"/>
      <sheetName val="공제량"/>
      <sheetName val="Cashflow Analysis"/>
      <sheetName val="질문"/>
      <sheetName val="예제"/>
      <sheetName val="평가&amp;선급.미지급"/>
      <sheetName val="01. 자재단가비교표"/>
      <sheetName val="BID"/>
      <sheetName val="노임단가표"/>
      <sheetName val="미드수량"/>
      <sheetName val="손익분석"/>
      <sheetName val="단가산출"/>
      <sheetName val="교각계산"/>
      <sheetName val="집계"/>
      <sheetName val="중기조종사 단위단가"/>
      <sheetName val="일위대가표"/>
      <sheetName val="기준"/>
      <sheetName val="成本7.11"/>
      <sheetName val="ELECTRICAL"/>
      <sheetName val="HVAC"/>
      <sheetName val="PLUMBING&amp;FF"/>
      <sheetName val="Bldg Wise Summaries 20-10-09"/>
      <sheetName val="제출내역 (2)"/>
      <sheetName val="ValueList_Helper"/>
      <sheetName val="단가조사"/>
      <sheetName val="기성내역"/>
      <sheetName val="CAL1"/>
      <sheetName val="덤프"/>
      <sheetName val="공종별내역서"/>
      <sheetName val="2.대외공문"/>
      <sheetName val="INPUT"/>
      <sheetName val="2000전체분"/>
      <sheetName val="2000년1차"/>
      <sheetName val="부속동"/>
      <sheetName val="폐수처리시설 신고과표(세무서제출용)_비목통합"/>
      <sheetName val="건설업종"/>
      <sheetName val="Summary"/>
      <sheetName val="유리단가"/>
      <sheetName val="작성참조"/>
      <sheetName val="배수내역"/>
      <sheetName val="95삼성급(본사)"/>
      <sheetName val="F1.4"/>
      <sheetName val="목창호"/>
      <sheetName val="대구은행"/>
      <sheetName val="간접비"/>
      <sheetName val="1_설계조건"/>
      <sheetName val="터파기및재료"/>
      <sheetName val="변경내역서"/>
      <sheetName val="Supplement2"/>
      <sheetName val="단중표"/>
      <sheetName val="갑지(인테리어수량산출서)"/>
      <sheetName val="cp-e1"/>
      <sheetName val="변경내역대비표(2)"/>
      <sheetName val="산근"/>
      <sheetName val="업체월별(전기)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FB25JN"/>
      <sheetName val="PIPING"/>
      <sheetName val="수주현황2월"/>
      <sheetName val="산출근거#2-3"/>
      <sheetName val="공사비증감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0현장조직"/>
      <sheetName val="15100"/>
      <sheetName val="간접비 총괄표"/>
      <sheetName val="자료"/>
      <sheetName val="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1차 내역서"/>
      <sheetName val="정화조동내역"/>
      <sheetName val="misc"/>
      <sheetName val="토사(PE)"/>
      <sheetName val="실행비교"/>
      <sheetName val="C3"/>
      <sheetName val="5600"/>
      <sheetName val="원익 IPS 단가"/>
      <sheetName val="철골LOG(설치)"/>
      <sheetName val="01.총괄표"/>
      <sheetName val="Finishes code"/>
      <sheetName val="anti-termite"/>
      <sheetName val="2.223M_due to adj profit"/>
      <sheetName val="Site"/>
      <sheetName val="BM"/>
      <sheetName val="bi-mnthly rep Villa"/>
      <sheetName val="CPA_EQP"/>
      <sheetName val="RefG"/>
      <sheetName val="IRR sponsor"/>
      <sheetName val="IW-LIST"/>
      <sheetName val="제출내역_(2)"/>
      <sheetName val="成本7_11"/>
      <sheetName val="Bldg_Wise_Summaries_20-10-09"/>
      <sheetName val="수량산출서_갑지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기계경비"/>
      <sheetName val="WEIGHT LI_x0000__x0000_"/>
      <sheetName val="OPT_x0012_"/>
      <sheetName val="구간공종"/>
      <sheetName val="등급별_배치기준"/>
      <sheetName val="2_대외공문"/>
      <sheetName val="설직재-1"/>
      <sheetName val="아파트 기성내역서"/>
      <sheetName val="지역개발"/>
      <sheetName val="OtherKPI"/>
      <sheetName val="지불결의"/>
      <sheetName val="설계서"/>
      <sheetName val="SCHEDULE"/>
      <sheetName val="ELECTRIC"/>
      <sheetName val="설내역서 "/>
      <sheetName val="토목내역"/>
      <sheetName val="6월인원"/>
      <sheetName val="PW3"/>
      <sheetName val="PW4"/>
      <sheetName val="SC1"/>
      <sheetName val="7.수지"/>
      <sheetName val="총 원가계산"/>
      <sheetName val="O-단가조사서"/>
      <sheetName val="직종부호"/>
      <sheetName val="표 지"/>
      <sheetName val="MOS"/>
      <sheetName val="차액보증"/>
      <sheetName val="Sheet9"/>
      <sheetName val="전기자료"/>
      <sheetName val="G2설비도급"/>
      <sheetName val="날개벽수량표"/>
      <sheetName val="건축원가"/>
      <sheetName val="건축갑지"/>
      <sheetName val="건축내역서"/>
      <sheetName val="견적보고서"/>
      <sheetName val="일위"/>
      <sheetName val="0226"/>
      <sheetName val="ENE-CAL"/>
      <sheetName val="slipsumpR"/>
      <sheetName val="자재단가비교표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기계경비(시간당)"/>
      <sheetName val="램머"/>
      <sheetName val="개요"/>
      <sheetName val="내역서(음성금왕)"/>
      <sheetName val="공정"/>
      <sheetName val="실행내역서"/>
      <sheetName val="4.2.1 마루높이 검토"/>
      <sheetName val="손익차총괄2"/>
      <sheetName val="소화실적"/>
      <sheetName val="96보완계획7.12"/>
      <sheetName val="지하시설물작성"/>
      <sheetName val="사다리"/>
      <sheetName val="보험료산출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책정기준"/>
      <sheetName val="집계표 (CIVIL_x0000__x0000__x0000__x0000_"/>
      <sheetName val="장비사양"/>
      <sheetName val="기성내역서"/>
      <sheetName val="비계_노"/>
      <sheetName val="QandAJunior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기성집계표 (KRW)"/>
      <sheetName val="grpsr2"/>
      <sheetName val="COST"/>
      <sheetName val="가로등내역서"/>
      <sheetName val="간지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합천내역"/>
      <sheetName val="(건축)공종별집계표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DATA박스"/>
      <sheetName val="건축공사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의뢰서"/>
      <sheetName val="사급자재"/>
      <sheetName val="직공비"/>
      <sheetName val="0.Lead_data"/>
      <sheetName val="SG"/>
      <sheetName val="설계예시"/>
      <sheetName val="5사남"/>
      <sheetName val="Sch.1"/>
      <sheetName val="2002년 현장공사비_x0000__x0000__x0000__x0000__x0000__x0000_"/>
      <sheetName val="1.설계기준"/>
      <sheetName val="단면치수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BS_PA"/>
      <sheetName val="조립지적"/>
      <sheetName val="汇总"/>
      <sheetName val="SSL IND"/>
      <sheetName val="견적 (2)"/>
      <sheetName val="CFS3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정부노임"/>
      <sheetName val="콘크리트"/>
      <sheetName val="______C_______________________2"/>
      <sheetName val="공사금액 내역 (1)"/>
      <sheetName val="CVT산정"/>
      <sheetName val="통장출금액"/>
      <sheetName val="mrySummary Information-ABB"/>
      <sheetName val="O_Curve"/>
      <sheetName val="CIM"/>
      <sheetName val="DESBAST"/>
      <sheetName val="tabulation of deductions"/>
      <sheetName val="Arch"/>
      <sheetName val="SITE-E"/>
      <sheetName val="Summary (overall)"/>
      <sheetName val="공사비SUM"/>
      <sheetName val="Land Dev't. Ph-1"/>
      <sheetName val="4-Lane bridge"/>
      <sheetName val="WTB-STAR CINEMA"/>
      <sheetName val="marpost"/>
      <sheetName val="subcquentbill"/>
      <sheetName val="aprpost"/>
      <sheetName val="janpost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DESBASTE"/>
      <sheetName val="costing_Misc"/>
      <sheetName val="Door &amp; Window Sched"/>
      <sheetName val="Elevations"/>
      <sheetName val="Room Sched"/>
      <sheetName val="C.Earthwork"/>
      <sheetName val="Schedule S-Curve Revision#3"/>
      <sheetName val="F-1.Bridge"/>
      <sheetName val="B.General Requirements"/>
      <sheetName val="Drainage &amp; Slope"/>
      <sheetName val="F-2.Pile"/>
      <sheetName val="E.Surface"/>
      <sheetName val="Mat"/>
      <sheetName val="Lab"/>
      <sheetName val="材料マスタ"/>
      <sheetName val="FLOOR"/>
      <sheetName val="LOADDAT"/>
      <sheetName val="Parameters"/>
      <sheetName val="REBAR"/>
      <sheetName val="List Equip"/>
      <sheetName val="LabCost"/>
      <sheetName val="MatCost"/>
      <sheetName val="Concrete"/>
      <sheetName val="Process C (1-166)"/>
      <sheetName val="Budget"/>
      <sheetName val="THISWORKSHEET"/>
      <sheetName val="Bored Pile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CAPVC"/>
      <sheetName val="장비명"/>
      <sheetName val="2003SaleHC"/>
      <sheetName val="負荷集計（断熱不燃）"/>
      <sheetName val="당초?∸ἀ"/>
      <sheetName val="배치계획표(1회기성)"/>
      <sheetName val="소방"/>
      <sheetName val="도서인쇄비"/>
      <sheetName val="상품입고집계"/>
      <sheetName val="Droplist"/>
      <sheetName val="Competitors"/>
      <sheetName val="Perm. Test"/>
      <sheetName val="말뚝지지력산정"/>
      <sheetName val="입찰내역"/>
      <sheetName val="대비"/>
      <sheetName val="데리네이타현황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울산시산표"/>
      <sheetName val="분석"/>
      <sheetName val="남양내역"/>
      <sheetName val="TEST1"/>
      <sheetName val="교각1"/>
      <sheetName val="공용학생회관화장실"/>
      <sheetName val="경상비"/>
      <sheetName val="구분자"/>
      <sheetName val="원형1호맨홀토공수량"/>
      <sheetName val="6MONTHS"/>
      <sheetName val="콘크리트타설집계표"/>
      <sheetName val="JER3"/>
      <sheetName val="UC"/>
      <sheetName val="COMPARATIVE SUMMARY"/>
      <sheetName val="BOQ (typ-accent)"/>
      <sheetName val="SORT"/>
      <sheetName val="내역서_(N____"/>
      <sheetName val="내역서_(N   _"/>
      <sheetName val="__x0"/>
      <sheetName val="관리비현황"/>
      <sheetName val="사업수지"/>
      <sheetName val="현장경비"/>
      <sheetName val="테이블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견_x0000__x0000__x0005_"/>
      <sheetName val="골조"/>
      <sheetName val="수량산출서_갑지1"/>
      <sheetName val="成本7_111"/>
      <sheetName val="Bldg_Wise_Summaries_20-10-091"/>
      <sheetName val="2_대외공문1"/>
      <sheetName val="제출내역_(2)1"/>
      <sheetName val="등급별_배치기준1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내역서 (25&amp;_x0000__x0000_Ԁ"/>
      <sheetName val="H-pile(298x299)"/>
      <sheetName val="H-pile(250x250)"/>
      <sheetName val="Bag_1"/>
      <sheetName val="원가(총괄)"/>
      <sheetName val="2002년 현장공사비 __x0000__x0000__x0000_쀀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도급"/>
      <sheetName val="#11 Loading Direct"/>
      <sheetName val="무근깨기"/>
      <sheetName val="총괄표(원가)"/>
      <sheetName val="2002년 현장공사비 _x0000_"/>
      <sheetName val="수문보고"/>
      <sheetName val="기본일위"/>
      <sheetName val="내역서_耰&quot;6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@UpahBahan"/>
      <sheetName val="P-late"/>
      <sheetName val="입찰내역_발주처_양식7"/>
      <sheetName val="7_(2)4"/>
      <sheetName val="4_공사별4"/>
      <sheetName val="전선_및_전선관4"/>
      <sheetName val="시설물_4"/>
      <sheetName val="설산1_나3"/>
      <sheetName val="조도계산서_(도서)3"/>
      <sheetName val="분류코드_이름관리3"/>
      <sheetName val="6PILE__(돌출)8"/>
      <sheetName val="Shape_code3"/>
      <sheetName val="TOWER_12TON3"/>
      <sheetName val="TOWER_10TON3"/>
      <sheetName val="TRE_TABLE3"/>
      <sheetName val="P_M_별3"/>
      <sheetName val="기계_도급내역서3"/>
      <sheetName val="단면_(2)8"/>
      <sheetName val="단가표_(건축)3"/>
      <sheetName val="관기성공_내3"/>
      <sheetName val="1_설계조건2"/>
      <sheetName val="1_토공사_수량산출_및_집계3"/>
      <sheetName val="첨부#2_Cash_Flow(현장작성)3"/>
      <sheetName val="환경기계공정표_(3)2"/>
      <sheetName val="본선_토공_분배표2"/>
      <sheetName val="3_공통공사대비9"/>
      <sheetName val="PAD_TR보호대기초3"/>
      <sheetName val="Ⅴ-2_공종별내역2"/>
      <sheetName val="입출재고현황_(2)9"/>
      <sheetName val="할증_2"/>
      <sheetName val="CABLE_SIZE-32"/>
      <sheetName val="ENE-CAL_12"/>
      <sheetName val="변수_정의2"/>
      <sheetName val="Cashflow_Analysis2"/>
      <sheetName val="Risk_Catefory2"/>
      <sheetName val="동축분_종합설계서2"/>
      <sheetName val="평가&amp;선급_미지급6"/>
      <sheetName val="SPEC_LIST(EQUP,_SYS)2"/>
      <sheetName val="SPEC_LIST(COMM)2"/>
      <sheetName val="CABLE_&amp;_WIRE2"/>
      <sheetName val="CONDUIT_&amp;_FITTING2"/>
      <sheetName val="BOXES_&amp;_ENCLOSURES2"/>
      <sheetName val="LIGHTING_FIXTURES2"/>
      <sheetName val="CABLING_ACC'S_&amp;_MISC_MAT'S2"/>
      <sheetName val="SPEC_LIST(BULK)2"/>
      <sheetName val="1-4-2_관(약)2"/>
      <sheetName val="01__자재단가비교표2"/>
      <sheetName val="중기조종사_단위단가2"/>
      <sheetName val="폐수처리시설_신고과표(세무서제출용)_비목통합1"/>
      <sheetName val="F1_41"/>
      <sheetName val="1차_내역서1"/>
      <sheetName val="Conn__Lib1"/>
      <sheetName val="2_223M_due_to_adj_profit1"/>
      <sheetName val="Eq__Mobilization7"/>
      <sheetName val="bi-mnthly_rep_Villa1"/>
      <sheetName val="IRR_sponsor1"/>
      <sheetName val="SRS_월별_BS6"/>
      <sheetName val="EXC_IND5"/>
      <sheetName val="해외_기술훈련비_(합계)4"/>
      <sheetName val="COLOR별_인쇄4"/>
      <sheetName val="유효성_검사4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WEIGHT_LIST8"/>
      <sheetName val="산#2-1_(2)8"/>
      <sheetName val="BEND_LOSS8"/>
      <sheetName val="INPUT_DATA10"/>
      <sheetName val="집계표_(25,26ဩ10"/>
      <sheetName val="Form_010"/>
      <sheetName val="General_Data10"/>
      <sheetName val="LABOR_&amp;_자재9"/>
      <sheetName val="Form_D-19"/>
      <sheetName val="Form_B-19"/>
      <sheetName val="Form_F-19"/>
      <sheetName val="Form_A9"/>
      <sheetName val="간접비_총괄9"/>
      <sheetName val="Price_Schedule9"/>
      <sheetName val="CAL_9"/>
      <sheetName val="Rate_Analysis9"/>
      <sheetName val="EQUIPMENT_-29"/>
      <sheetName val="공사비_내역_(가)8"/>
      <sheetName val="내역서_耰&quot;??9"/>
      <sheetName val="내역서_耰&quot;_x005f_x0000__x005f_x0000_8"/>
      <sheetName val="Static_Equip8"/>
      <sheetName val="Form_A_8"/>
      <sheetName val="3_Breakdown_Direct_Paint8"/>
      <sheetName val="내역서_耰&quot;__9"/>
      <sheetName val="Summary_Sheets8"/>
      <sheetName val="Civil_18"/>
      <sheetName val="Civil_28"/>
      <sheetName val="Civil_38"/>
      <sheetName val="Site_18"/>
      <sheetName val="Site_28"/>
      <sheetName val="Site_38"/>
      <sheetName val="Site_Faci8"/>
      <sheetName val="7__월별투입내역서7"/>
      <sheetName val="Man_Hole7"/>
      <sheetName val="Sheet1_(2)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계측_내역서7"/>
      <sheetName val="내역서_耰&quot;_x005f_x005f_x005f_x0000__x005f_x005f_x0007"/>
      <sheetName val="2_2_STAFF_Scedule7"/>
      <sheetName val="내역서_耰&quot;_x005f_x005f_x005f_x005f_x005f_x005f_x00007"/>
      <sheetName val="Z-_GENERAL_PRICE_SUMMARY7"/>
      <sheetName val="_Estimate__7"/>
      <sheetName val="T_37"/>
      <sheetName val="HORI__VESSEL7"/>
      <sheetName val="MP_MOB7"/>
      <sheetName val="BM_DATA_SHEET8"/>
      <sheetName val="w't_table7"/>
      <sheetName val="Administrative_Prices7"/>
      <sheetName val="WBS_447"/>
      <sheetName val="WBS_417"/>
      <sheetName val="Precios_por_Administración7"/>
      <sheetName val="Precios_Unitarios7"/>
      <sheetName val="Subcon_A7"/>
      <sheetName val="EQUIP_LIST7"/>
      <sheetName val="Vind_-_BtB7"/>
      <sheetName val="LV_induction_motors7"/>
      <sheetName val="BSD_(2)7"/>
      <sheetName val="Form_B7"/>
      <sheetName val="내역서_耰&quot;_x005f_x005f_x005f_x005f_x005f_x005f_x005f7"/>
      <sheetName val="97_사업추정(WEKI)7"/>
      <sheetName val="[SANDAN_XLS??7"/>
      <sheetName val="Monthly_Load7"/>
      <sheetName val="Weekly_Load7"/>
      <sheetName val="breakdown_of_wage_rate7"/>
      <sheetName val="Indirect_Cost7"/>
      <sheetName val="Material_Selections7"/>
      <sheetName val="Piping_BQ_for_one_turbine7"/>
      <sheetName val="Item_code2"/>
      <sheetName val="공정계획(내부계획25%,내부w_f)7"/>
      <sheetName val="Utility_and_Fire_flange7"/>
      <sheetName val="SFN_ORIG7"/>
      <sheetName val="Resource_table7"/>
      <sheetName val="AG_Pipe_Qty_Analysis7"/>
      <sheetName val="Equipment_List7"/>
      <sheetName val="Form1_SQP7"/>
      <sheetName val="_SANDAN_XLS__7"/>
      <sheetName val="Heavy_Equipments7"/>
      <sheetName val="BOQ-B_DOWN6"/>
      <sheetName val="실행예산_MM6"/>
      <sheetName val="Dir_Manpower_Other_Exp_7"/>
      <sheetName val="SCHEDD_TAMBAHAN7"/>
      <sheetName val="Fire_Protection7"/>
      <sheetName val="단가_(2)6"/>
      <sheetName val="4-3LEVEL-5_epic_46"/>
      <sheetName val="FWBS_15306"/>
      <sheetName val="MODULE_CONFIRM6"/>
      <sheetName val="내역서_(∮ἀ嘆ɶ6"/>
      <sheetName val="ITB_COST7"/>
      <sheetName val="PROTECTION_6"/>
      <sheetName val="Cash_In-Cash_Out_Actual6"/>
      <sheetName val="5_)_Time_Delays2"/>
      <sheetName val="Site_Findings_Status_Sheet2"/>
      <sheetName val="CUADRO_DE_PRECIOS6"/>
      <sheetName val="plan&amp;section_of_foundation3"/>
      <sheetName val="working_load_at_the_btm_ft_3"/>
      <sheetName val="stability_check3"/>
      <sheetName val="design_criteria3"/>
      <sheetName val="design_load3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내역서1999_8최종2"/>
      <sheetName val="Closeout_Control2"/>
      <sheetName val="Currency_Rate2"/>
      <sheetName val="Unit_Price_2"/>
      <sheetName val="4-Basic_Price2"/>
      <sheetName val="Evaluasi_Penw2"/>
      <sheetName val="Man_Power_&amp;_Comp2"/>
      <sheetName val="Data_List2"/>
      <sheetName val="RAB_AR&amp;STR2"/>
      <sheetName val="PROJECT_BRIEF2"/>
      <sheetName val="내역서_耰&quot;_x005f_x005f_x005f_x0000_2"/>
      <sheetName val="내역서_耰&quot;_x005f_x005f_x005f_x005f_2"/>
      <sheetName val="내역서_耰&quot;_x005f_x0000__x0000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Sum_(Case-3)2"/>
      <sheetName val="Air_Cooler-E1"/>
      <sheetName val="2__현장_자금투입_집계표1"/>
      <sheetName val="Tools_&amp;_Settings2"/>
      <sheetName val="Data_Summary2"/>
      <sheetName val="Crew_Costs2"/>
      <sheetName val="Spread_Costs2"/>
      <sheetName val="Unique_List_Misc2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99__FWBS(Ref)1"/>
      <sheetName val="99__Change_Rate1"/>
      <sheetName val="In-House_Summary2"/>
      <sheetName val="Unt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Discounted_Cash_Flow1"/>
      <sheetName val="Ocean_Transporation_Charge1"/>
      <sheetName val="Cash_Flow_bulanan1"/>
      <sheetName val="H_Satuan1"/>
      <sheetName val="OCT_FDN1"/>
      <sheetName val="Codes_Pers2"/>
      <sheetName val="General_Notes1"/>
      <sheetName val="BO䁑-B_䁄OWN1"/>
      <sheetName val="_도면_및_도서_제출목록_및_일정_170202_xlsx1"/>
      <sheetName val="Direct_PMS2"/>
      <sheetName val="Aux_2"/>
      <sheetName val="Rates_&amp;_Legend1"/>
      <sheetName val="Pengesahan_1"/>
      <sheetName val="00-Summary_Information-ABB1"/>
      <sheetName val="Harga_Satuan1"/>
      <sheetName val="F_ALARM1"/>
      <sheetName val="Distribution_Table1"/>
      <sheetName val="2_Overall_Summary_1"/>
      <sheetName val="__2"/>
      <sheetName val="_1"/>
      <sheetName val="breakdown_of_wage_ra`f1"/>
      <sheetName val="breakdown_of_wage_ra1"/>
      <sheetName val="breakdown_of_wage_rað-1"/>
      <sheetName val="Raw_data1"/>
      <sheetName val="Exchange_Rate1"/>
      <sheetName val="Bill_rekap1"/>
      <sheetName val="차트_(2)1"/>
      <sheetName val="Action_Item1"/>
      <sheetName val="PABS,Site_info1"/>
      <sheetName val="0__Resource　Code1"/>
      <sheetName val="Material_code1"/>
      <sheetName val="DATA_MENTAH1"/>
      <sheetName val="breakdown_of_wage_rap1"/>
      <sheetName val="내역서_耰&quot;_x005f_x0000_1"/>
      <sheetName val="내역서_耰&quot;_x005f_x005f_1"/>
      <sheetName val="Process_Data_(2)2"/>
      <sheetName val="breakdown_of_wage_ra1"/>
      <sheetName val="2_주요계수총괄2"/>
      <sheetName val="D1_2_COF모듈자재_입출재고_(B급)2"/>
      <sheetName val="0_Cover1"/>
      <sheetName val="1_집계표Summary1"/>
      <sheetName val="1_내역서BOQ1"/>
      <sheetName val="2_QtyCal1"/>
      <sheetName val="2_산출집계QtySum1"/>
      <sheetName val="3-0_단가표1"/>
      <sheetName val="3-1_INTERPOLATION1"/>
      <sheetName val="3-2_SUMMERY_SHEET1"/>
      <sheetName val="3-3_Quotation1"/>
      <sheetName val="3-3_1_Quotation1"/>
      <sheetName val="간접비_총괄표1"/>
      <sheetName val="Finishes_code1"/>
      <sheetName val="01_총괄표1"/>
      <sheetName val="설내역서_1"/>
      <sheetName val="원익_IPS_단가1"/>
      <sheetName val="7_수지1"/>
      <sheetName val="총_원가계산1"/>
      <sheetName val="1-2CHANGE_CONTENTS4"/>
      <sheetName val="1-3_주요사양4"/>
      <sheetName val="2_종합추진일정표4"/>
      <sheetName val="3_투자및자금조달계획4"/>
      <sheetName val="4_계정합4"/>
      <sheetName val="4-1_내자4"/>
      <sheetName val="4-2_외자4"/>
      <sheetName val="5_분야별주요투자명세4"/>
      <sheetName val="6-1_PRESS4"/>
      <sheetName val="6-2_차체4"/>
      <sheetName val="6-3_도장4"/>
      <sheetName val="6-4_조립4"/>
      <sheetName val="7_개발소요인원4"/>
      <sheetName val="8_국내외연수출장계획4"/>
      <sheetName val="9_PILOTVEHICLE소요계획_4"/>
      <sheetName val="10_START_UP_PLAN_4"/>
      <sheetName val="11_생산인원계획4"/>
      <sheetName val="12_MH-자동화4"/>
      <sheetName val="13__판매계획4"/>
      <sheetName val="14_유사실적비교(종합)4"/>
      <sheetName val="14-1__유사실적비교4"/>
      <sheetName val="2003_Bud__Vs_Act_4"/>
      <sheetName val="01_02월_성과급4"/>
      <sheetName val="Mapping_Sheet4"/>
      <sheetName val="Dropdown_Items4"/>
      <sheetName val="완성차_미수금4"/>
      <sheetName val="2002년_현장공사비"/>
      <sheetName val="96보완계획7_12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1_설계기준"/>
      <sheetName val="Dir-Conc_"/>
      <sheetName val="G_R300경비"/>
      <sheetName val="Sch_1"/>
      <sheetName val="SSL_IND"/>
      <sheetName val="내역서_(N____x000a_1"/>
      <sheetName val="tabulation_of_deductions"/>
      <sheetName val="Summary_(overall)"/>
      <sheetName val="Land_Dev't__Ph-1"/>
      <sheetName val="4-Lane_bridge"/>
      <sheetName val="WTB-STAR_CINEMA"/>
      <sheetName val="03-13_Anticipated"/>
      <sheetName val="03-13_Approved"/>
      <sheetName val="sum_mdc"/>
      <sheetName val="Door_&amp;_Window_Sched"/>
      <sheetName val="Room_Sched"/>
      <sheetName val="C_Earthwork"/>
      <sheetName val="Schedule_S-Curve_Revision#3"/>
      <sheetName val="F-1_Bridge"/>
      <sheetName val="B_General_Requirements"/>
      <sheetName val="Drainage_&amp;_Slope"/>
      <sheetName val="F-2_Pile"/>
      <sheetName val="E_Surface"/>
      <sheetName val="Bored_Pile"/>
      <sheetName val="Named_Range"/>
      <sheetName val="HaulingLine_hardware"/>
      <sheetName val="견적_(2)"/>
      <sheetName val="견적서 (1)"/>
      <sheetName val="1062-X방향 "/>
      <sheetName val="5월"/>
      <sheetName val="[4월실적.XLS]SPEC LIST(COMM)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일위대가목차"/>
      <sheetName val="개산대비"/>
      <sheetName val="경영계획1월"/>
      <sheetName val="구조물철거타공정이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/>
      <sheetData sheetId="1245" refreshError="1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/>
      <sheetData sheetId="1496"/>
      <sheetData sheetId="1497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 refreshError="1"/>
      <sheetData sheetId="2365" refreshError="1"/>
      <sheetData sheetId="2366" refreshError="1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/>
      <sheetData sheetId="2441" refreshError="1"/>
      <sheetData sheetId="2442" refreshError="1"/>
      <sheetData sheetId="2443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/>
      <sheetData sheetId="2604"/>
      <sheetData sheetId="2605"/>
      <sheetData sheetId="2606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/>
      <sheetData sheetId="2614"/>
      <sheetData sheetId="2615"/>
      <sheetData sheetId="2616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 refreshError="1"/>
      <sheetData sheetId="2670" refreshError="1"/>
      <sheetData sheetId="2671" refreshError="1"/>
      <sheetData sheetId="2672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/>
      <sheetData sheetId="3193" refreshError="1"/>
      <sheetData sheetId="3194" refreshError="1"/>
      <sheetData sheetId="3195" refreshError="1"/>
      <sheetData sheetId="3196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/>
      <sheetData sheetId="3315"/>
      <sheetData sheetId="3316"/>
      <sheetData sheetId="3317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/>
      <sheetData sheetId="3345"/>
      <sheetData sheetId="3346" refreshError="1"/>
      <sheetData sheetId="3347" refreshError="1"/>
      <sheetData sheetId="3348"/>
      <sheetData sheetId="3349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/>
      <sheetData sheetId="3708"/>
      <sheetData sheetId="3709"/>
      <sheetData sheetId="3710"/>
      <sheetData sheetId="3711"/>
      <sheetData sheetId="3712"/>
      <sheetData sheetId="3713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 refreshError="1"/>
      <sheetData sheetId="3823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/>
      <sheetData sheetId="3839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여흥"/>
      <sheetName val="직재"/>
      <sheetName val="PAD TR보호대기초"/>
      <sheetName val="HANDHOLE(2)"/>
      <sheetName val="가로등기초"/>
      <sheetName val="입찰안"/>
      <sheetName val="노임이"/>
      <sheetName val="첨부1"/>
      <sheetName val="공통가설"/>
      <sheetName val="간접"/>
      <sheetName val="집계표"/>
      <sheetName val="C-A(취합)파리"/>
      <sheetName val="CTEMCOST"/>
      <sheetName val="ELECTRIC"/>
      <sheetName val="설치원가"/>
      <sheetName val="손익분석"/>
      <sheetName val="수입"/>
      <sheetName val="관로내역원"/>
      <sheetName val="SUMMARY"/>
      <sheetName val="PAINT"/>
      <sheetName val="손익"/>
      <sheetName val="현금흐름"/>
      <sheetName val="A4288"/>
      <sheetName val="자바라1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1. 시공측량"/>
      <sheetName val="증감대비"/>
      <sheetName val="공종단가"/>
      <sheetName val="Eq. Mobilization"/>
      <sheetName val="수량산출"/>
      <sheetName val="MEMORY"/>
      <sheetName val="연돌일위집계"/>
      <sheetName val="GAEYO"/>
      <sheetName val="내역표지"/>
      <sheetName val="PIPE"/>
      <sheetName val="FLANGE"/>
      <sheetName val="VALVE"/>
      <sheetName val="YES-T"/>
      <sheetName val="내역(한신APT)"/>
      <sheetName val="자금운용계획표"/>
      <sheetName val="BOX-1510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부대공"/>
      <sheetName val="경비2내역"/>
      <sheetName val="P.M 별"/>
      <sheetName val="감가상각비"/>
      <sheetName val="_x005f_x0018__x005f_x0000_"/>
      <sheetName val="시산표"/>
      <sheetName val="공사내역"/>
      <sheetName val="음료실행"/>
      <sheetName val="자재목록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퇴충"/>
      <sheetName val="수지"/>
      <sheetName val="양식(직판용)"/>
      <sheetName val="원가서"/>
      <sheetName val="공통비(전체)"/>
      <sheetName val="토목공사"/>
      <sheetName val="새공통(96임금인상기준)"/>
      <sheetName val="비교1"/>
      <sheetName val="유림총괄"/>
      <sheetName val="Sheet4"/>
      <sheetName val="BAND(200)"/>
      <sheetName val="OUTER AREA(겹침없음)"/>
      <sheetName val="EG-09"/>
      <sheetName val="M3산출"/>
      <sheetName val="EL 표면적"/>
      <sheetName val="部署名"/>
      <sheetName val="車両別燃費及び油類単価"/>
      <sheetName val="월별예산"/>
      <sheetName val="목록"/>
      <sheetName val="중기"/>
      <sheetName val="1_종합손익(도급)1"/>
      <sheetName val="推移グラフ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예산내역서"/>
      <sheetName val="일위(PN)"/>
      <sheetName val="1.본사계정별"/>
      <sheetName val="FB25JN"/>
      <sheetName val="철골공사"/>
      <sheetName val="구성비"/>
      <sheetName val="전도품의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공사비예산서(토목분)"/>
      <sheetName val="22철거수량"/>
      <sheetName val="합천내역"/>
      <sheetName val="전기단가조사서"/>
      <sheetName val="도"/>
      <sheetName val="의정부문예회관변경내역"/>
      <sheetName val="차액보증"/>
      <sheetName val="수종별수량 (2)"/>
      <sheetName val="구간별수량"/>
      <sheetName val="125PIECE"/>
      <sheetName val="판가반영"/>
      <sheetName val="품목"/>
      <sheetName val="시화점실행"/>
      <sheetName val="건축2"/>
      <sheetName val="분전함신설"/>
      <sheetName val="접지1종"/>
      <sheetName val="_x0018_?"/>
      <sheetName val="Sheet5"/>
      <sheetName val="납부내역총괄표 (수정)"/>
      <sheetName val="터파기및재료"/>
      <sheetName val="3본사"/>
      <sheetName val="98지급계획"/>
      <sheetName val="전선 및 전선관"/>
      <sheetName val="P-산#1-1(WOWA1)"/>
      <sheetName val="설계명세서(선로)"/>
      <sheetName val="상가지급현황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일위대가(계측기설치)"/>
      <sheetName val="原価センタ"/>
      <sheetName val="Data Validation"/>
      <sheetName val="근거 및 가정"/>
      <sheetName val="2 카드채권(대출포함)"/>
      <sheetName val="감액총괄표"/>
      <sheetName val="9GNG운반"/>
      <sheetName val="설산1.나"/>
      <sheetName val="본사S"/>
      <sheetName val="선평원내역"/>
      <sheetName val="개산공사비"/>
      <sheetName val="연습"/>
      <sheetName val="배수공"/>
      <sheetName val="118.세금과공과"/>
      <sheetName val="수선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"/>
      <sheetName val="재무상태표"/>
      <sheetName val="기초정보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특외대"/>
      <sheetName val=" 견적서"/>
      <sheetName val="MAT"/>
      <sheetName val="총괄표"/>
      <sheetName val="BID"/>
      <sheetName val="식재품셈"/>
      <sheetName val="노동부"/>
      <sheetName val="본문"/>
      <sheetName val="ETC"/>
      <sheetName val="95하U$가격"/>
      <sheetName val="3.6.2남양주택배"/>
      <sheetName val="Manual"/>
      <sheetName val="Back Data 1"/>
      <sheetName val="__"/>
      <sheetName val="부하(성남)"/>
      <sheetName val="기둥(원형)"/>
      <sheetName val="Weekly Progress(계장)"/>
      <sheetName val="Master"/>
      <sheetName val="Macro1"/>
      <sheetName val="해외 기술훈련비 (합계)"/>
      <sheetName val="접대비"/>
      <sheetName val="설문 평가"/>
      <sheetName val="최소가치(간편)-회계"/>
      <sheetName val="회사제시"/>
      <sheetName val="RAW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슬래䰀"/>
      <sheetName val="11월"/>
      <sheetName val="슬래퀀"/>
      <sheetName val="슬래簀"/>
      <sheetName val="슬래瀀"/>
      <sheetName val="BD%_70s"/>
      <sheetName val="슬래鰀"/>
      <sheetName val="슬래뀀"/>
      <sheetName val="원가1"/>
      <sheetName val="원가2"/>
      <sheetName val="소총괄표"/>
      <sheetName val="아파트연면적비율(참고1)"/>
      <sheetName val="전체철근집계"/>
      <sheetName val="슬래⠀"/>
      <sheetName val="#1) 투자 구분"/>
      <sheetName val="명단원자료(이전)"/>
      <sheetName val="U_TYPE_1_"/>
      <sheetName val="수량산출내역1115"/>
      <sheetName val="약품공급2"/>
      <sheetName val="화전내"/>
      <sheetName val="최적단면"/>
      <sheetName val="대투_보관자료 변경"/>
      <sheetName val="내수자재"/>
      <sheetName val="실행기성 갑지"/>
      <sheetName val="소야공정계획표"/>
      <sheetName val="견적"/>
      <sheetName val="설치자재"/>
      <sheetName val="종단계산"/>
      <sheetName val="산출근거(S4)"/>
      <sheetName val="Utility Usage YTN TOWER"/>
      <sheetName val="입찰내역_발주처_양식"/>
      <sheetName val="Data_Validation"/>
      <sheetName val="품목코드표"/>
      <sheetName val="부서별집계표"/>
      <sheetName val="금년실적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날개수량1.5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98수문일위"/>
      <sheetName val="수량산출서 갑지"/>
      <sheetName val="준검 내역서"/>
      <sheetName val="대전-교대(A1-A2)"/>
      <sheetName val="1"/>
      <sheetName val="총괄집계표"/>
      <sheetName val="합계표"/>
      <sheetName val="FitOutConfCentre"/>
      <sheetName val="제-노임"/>
      <sheetName val="N賃率-職"/>
      <sheetName val="일위대가(목록)"/>
      <sheetName val="재료비"/>
      <sheetName val="表21_净利润夐#奜#"/>
      <sheetName val="KEY CODE"/>
      <sheetName val="Back_Data_1"/>
      <sheetName val="※유형구분분류"/>
      <sheetName val="※类型区分分类"/>
      <sheetName val="선택창"/>
      <sheetName val="외주현황.wq1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전기자료"/>
      <sheetName val="Sheet10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배수내역"/>
      <sheetName val="수목단가"/>
      <sheetName val="시설수량표"/>
      <sheetName val="식재수량표"/>
      <sheetName val="기계경비"/>
      <sheetName val="F 월별기성수금현황 "/>
      <sheetName val="I一般比"/>
      <sheetName val="수량산출서 (2)"/>
      <sheetName val="1.수인터널"/>
      <sheetName val="C1.3.1"/>
      <sheetName val="부대공Ⅱ"/>
      <sheetName val="입찰내역 Ĉ_x0000__x0000_ᇆ"/>
      <sheetName val="입찰내역 Ĉ_x0000__x0000_ᇆ"/>
      <sheetName val="정보화기기매출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compare2"/>
      <sheetName val="Krw"/>
      <sheetName val="BS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조도계산서 (도서)"/>
      <sheetName val="표시트"/>
      <sheetName val="カテゴリ表"/>
      <sheetName val="카드채권(대출포함)"/>
      <sheetName val="공통"/>
      <sheetName val="T6-6(7)"/>
      <sheetName val="입찰내역_발주처_양식1"/>
      <sheetName val="Data_Validation1"/>
      <sheetName val="부대시행1_(2)"/>
      <sheetName val="근거_및_가정"/>
      <sheetName val="2_카드채권(대출포함)"/>
      <sheetName val="1_차입금"/>
      <sheetName val="Utility_Usage_YTN_TOWER"/>
      <sheetName val="B-1_기본정보"/>
      <sheetName val="?"/>
      <sheetName val="PAD_TR보호대기초"/>
      <sheetName val="설문_평가"/>
      <sheetName val="_견적서"/>
      <sheetName val="중기일위대가"/>
      <sheetName val="을-ATYPE"/>
      <sheetName val="CAT_5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09~10년_매출계획1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2_주요계수총괄1"/>
      <sheetName val="1_본사계정별1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1월_예산"/>
      <sheetName val="해외_기술훈련비_(합계)1"/>
      <sheetName val="#1)_투자_구분"/>
      <sheetName val="1__시공측량"/>
      <sheetName val="수종별수량_(2)"/>
      <sheetName val="설산1_나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기계"/>
      <sheetName val="정화조"/>
      <sheetName val="토목"/>
      <sheetName val="6월 공嚺㓶가"/>
      <sheetName val="갑지"/>
      <sheetName val="부산제일극장"/>
      <sheetName val="특수선일위대가"/>
      <sheetName val="터널전기"/>
      <sheetName val="CF表示組替表"/>
      <sheetName val="토목주소"/>
      <sheetName val="프랜트면허"/>
      <sheetName val="sum_x0008__x0000__x000d__x0000__x0006__x0000_"/>
      <sheetName val="Ѐ܀ऀ܀؀਀؀Ԁ̀Ѐ̀Ѐࠀ܀ఀ؀܀"/>
      <sheetName val="배열수식"/>
      <sheetName val="1월~9월"/>
      <sheetName val="숨김"/>
      <sheetName val="EP0618"/>
      <sheetName val="분석가정"/>
      <sheetName val="계좌정보"/>
      <sheetName val="기초정보 코드"/>
      <sheetName val="1. 작성방식"/>
      <sheetName val="호남본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1-1"/>
      <sheetName val="견적내역서"/>
      <sheetName val="공시용CF"/>
      <sheetName val="Exchange rate"/>
      <sheetName val="코드관리"/>
      <sheetName val="필요면적"/>
      <sheetName val="support"/>
      <sheetName val="000000"/>
      <sheetName val="목록!"/>
      <sheetName val="마스터0919"/>
      <sheetName val="10매출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노임단가(공사)"/>
      <sheetName val="月度設定"/>
      <sheetName val="단기차입금(200006)"/>
      <sheetName val="BM_NEW2"/>
      <sheetName val="RES"/>
      <sheetName val="数据有效性"/>
      <sheetName val="Worker List"/>
      <sheetName val="GB-IC Villingen GG"/>
      <sheetName val="MC&amp;다변화"/>
      <sheetName val="Library"/>
      <sheetName val="Month-Report"/>
      <sheetName val="Desal-E&amp;I"/>
      <sheetName val="작성양식"/>
      <sheetName val="有型区分分类"/>
      <sheetName val="업무 분류(Category)"/>
      <sheetName val="시험장S자로가로등공사"/>
      <sheetName val="일위대가목차"/>
      <sheetName val="6호기"/>
      <sheetName val="드롭다운"/>
      <sheetName val="첨부#2.Cash Flow(현장작성)"/>
      <sheetName val="BATCH"/>
      <sheetName val="집계"/>
      <sheetName val="수정양식"/>
      <sheetName val="#1 Basic"/>
      <sheetName val="만기"/>
      <sheetName val="월별비교(물리)"/>
      <sheetName val="선택지"/>
      <sheetName val="Congfig"/>
      <sheetName val="Bank code"/>
      <sheetName val="총수율"/>
      <sheetName val="11"/>
      <sheetName val="Drop-down RAW"/>
      <sheetName val="CODE生成机"/>
      <sheetName val="조직필터"/>
      <sheetName val="산자사 운전용품"/>
      <sheetName val="협가표"/>
      <sheetName val="가설공사내역"/>
      <sheetName val="401"/>
      <sheetName val="Sheet17"/>
      <sheetName val="설비등록׃⼫"/>
      <sheetName val="설비등록_x0010__x0000_"/>
      <sheetName val="기성현황집계표"/>
      <sheetName val="_x005f_x005f_x005f_x0018__x005f_x005f_x005f_x0000_"/>
      <sheetName val="_x005f_x0018_?"/>
      <sheetName val="교량하부공"/>
      <sheetName val="1~9 하중계산"/>
      <sheetName val="정공공사"/>
      <sheetName val="wall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아산추가1220"/>
      <sheetName val="7_공사비집_x0000__x0000_Ā_x0000__x0005__x0000_翸_x0000_"/>
      <sheetName val="지장물C"/>
      <sheetName val="산출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미계약2"/>
      <sheetName val="날개벽(시점좌측)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1공구산출내역서"/>
      <sheetName val="工완성공사율"/>
      <sheetName val="4.1 월별 에너지 사용량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2_실행ﶻĉ_x0000_"/>
      <sheetName val="2_실행䔭疖꜀"/>
      <sheetName val="2_실행ﶻ_x001e__x0000_"/>
      <sheetName val="BQ"/>
      <sheetName val="Basic"/>
      <sheetName val="기성"/>
      <sheetName val="입찰내역 Ĉ"/>
      <sheetName val="부대공사총괄"/>
      <sheetName val="건축공사집계표"/>
      <sheetName val="방배동내역 (총괄)"/>
      <sheetName val="견적을지"/>
      <sheetName val="오류항목"/>
      <sheetName val="기본일위"/>
      <sheetName val="부대내역"/>
      <sheetName val="집계확_x0000_"/>
      <sheetName val="상반기손익차2총괄"/>
      <sheetName val="M&amp;Q Lead"/>
      <sheetName val="갑지1"/>
      <sheetName val="철거산출근거"/>
      <sheetName val="NCR_HEC_6 Opens"/>
      <sheetName val="NCR_HEC_4 Open &amp; Vendor_2 Opens"/>
      <sheetName val="항목(1)"/>
      <sheetName val="BOOK4"/>
      <sheetName val="OUTER_A՜_x0000_缀_x0000__x0000__x0000_尀빙끯"/>
      <sheetName val="자판실행"/>
      <sheetName val="_x005f_x0000___x0000__x0000__x0005__x0000_㴐ኰ"/>
      <sheetName val="_x005f_x0000___x0000__x0000__x0005__x0000_움ᕕ"/>
      <sheetName val="01_02월_성B_x0000_"/>
      <sheetName val="슬래_xd800_"/>
      <sheetName val="월간공정표(04월))"/>
      <sheetName val="gr_val"/>
      <sheetName val="gr_sum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_x005f_x0018__"/>
      <sheetName val="전기요금 산출내역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1TL종점(1)"/>
      <sheetName val="euc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날개벽수량표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파일의이용"/>
      <sheetName val="BSD (2)"/>
      <sheetName val="유리단가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공통비_x0000__x0000_ʯ"/>
      <sheetName val="공통비_x0000_í遘̩"/>
      <sheetName val="이름표"/>
      <sheetName val="시스템 개요 유효값"/>
      <sheetName val="640ꠌ᜹렀㣃씃"/>
      <sheetName val="640ꠏ᜹쀀씃"/>
      <sheetName val="Basic Information"/>
      <sheetName val="JT3.0견적-구1"/>
      <sheetName val="진행 DATA (2)"/>
      <sheetName val="_x005f_x005f_x005f_x0000__x005f_x005f_x005f_x0000_"/>
      <sheetName val="견적 맵"/>
      <sheetName val="Cntmrs"/>
      <sheetName val="Dropbox 목록"/>
      <sheetName val="DB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sum_x0008_"/>
      <sheetName val="C1ㅇ"/>
      <sheetName val="단가조정"/>
      <sheetName val="나_출_x0000__x0000_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운반"/>
      <sheetName val="단가조사표"/>
      <sheetName val="_x005f_x0000_"/>
      <sheetName val="기타수지&amp;특별손익_ﹴÕ"/>
      <sheetName val="NG Item"/>
      <sheetName val="생산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지급제한자"/>
      <sheetName val="공종별집계"/>
      <sheetName val="PH 5"/>
      <sheetName val="bar chart-rev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신당동집계표"/>
      <sheetName val="OUTER_A՜"/>
      <sheetName val="국내_x0000__x0000_"/>
      <sheetName val="_Cash_Flow(자_x0000__x0000_"/>
      <sheetName val="자금_제_x0000__x0000_Ԁ_x0000_"/>
      <sheetName val="NKC (final)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토공(우물통,기타) "/>
      <sheetName val="6F8"/>
      <sheetName val="_x005f_x005f_x005f_x005f_x005f_x005f_x005f_x0018__x005f"/>
      <sheetName val="_x005f_x005f_x005f_x0018__"/>
      <sheetName val="__Dscljh_c_EXCEL________1_96__2"/>
      <sheetName val="001"/>
      <sheetName val="504전기실_Ç_x0000_Ԁ_x0000_瀀"/>
      <sheetName val="504전기실_Ç_x0000_Ԁ_x0000_退"/>
      <sheetName val="504전기실_壇멿︀ⳕԯ"/>
      <sheetName val="504전기실_x0000__x0000__x0001_Ԁ_x0000_"/>
      <sheetName val="공통부대비"/>
      <sheetName val="체신주조서"/>
      <sheetName val="Mot So Thuat Ngu EN-VI"/>
      <sheetName val="Mot_So_Thuat_Ngu_EN-VI"/>
      <sheetName val="7_공사비집"/>
      <sheetName val="간접비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오스피셔스제사차"/>
      <sheetName val="노원열병합  건축공사기성내역서"/>
      <sheetName val="원가관리_(동월대-_x0000_Ԁ"/>
      <sheetName val="입찰내역 _x0000__x0000__x0000__x0001_Ԁ_x0000_"/>
      <sheetName val="입찰내역 _x0000_⊍_x0000__x0000_∀的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2.FM Fee_2차년도"/>
      <sheetName val="3.감가장비"/>
      <sheetName val="증감내역서"/>
      <sheetName val="단면치수"/>
      <sheetName val="_x005f_x0000__"/>
      <sheetName val="공통비"/>
      <sheetName val="자금_제"/>
      <sheetName val="504전기실"/>
      <sheetName val="공기연장현황"/>
      <sheetName val="91"/>
      <sheetName val="생산1-2"/>
      <sheetName val="생산1-1"/>
      <sheetName val="매출계획"/>
      <sheetName val="품의서개정(갑)"/>
      <sheetName val="10.예산 및 원가 계획(02년)"/>
      <sheetName val="총 원가계산"/>
      <sheetName val="첨부1-2. 증감사유내역서(을)"/>
      <sheetName val="master(ZH)"/>
      <sheetName val="무형자산 LS11"/>
      <sheetName val="Global"/>
      <sheetName val="유효성 목록"/>
      <sheetName val="드롭다운(수정금지)"/>
      <sheetName val="토지조서(원본)"/>
      <sheetName val="조도"/>
      <sheetName val="本月预计"/>
      <sheetName val="1)추진현황"/>
      <sheetName val="매출회전"/>
      <sheetName val="TMPA"/>
      <sheetName val="소방사항"/>
      <sheetName val="P-J"/>
      <sheetName val="6PILE__(Y_x0000__x0000_"/>
      <sheetName val="6PILE__(剙_x0010__x0000_"/>
      <sheetName val="합산목표(감가+5_x0000__x0000_Ԁ_x0000_䀀"/>
      <sheetName val="식재총괄"/>
      <sheetName val="물가대비표"/>
      <sheetName val="tifico"/>
      <sheetName val="FAB별"/>
      <sheetName val="B05"/>
      <sheetName val="B07"/>
      <sheetName val="A02"/>
      <sheetName val="A04"/>
      <sheetName val="A13"/>
      <sheetName val="B08"/>
      <sheetName val="B10"/>
      <sheetName val="참고3.DATA"/>
      <sheetName val="7_Utility_Analysis1"/>
      <sheetName val="Operational_Activities1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이자"/>
      <sheetName val="FORM4"/>
      <sheetName val="FORM1"/>
      <sheetName val="FORM2"/>
      <sheetName val="FORM3"/>
      <sheetName val="FORM5"/>
      <sheetName val="FORM10"/>
      <sheetName val="FORM15"/>
      <sheetName val="FORM16"/>
      <sheetName val="main"/>
      <sheetName val="무역한도관리"/>
      <sheetName val="Sheet16"/>
      <sheetName val="Planilha_relts??eos7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23기-3분기결산PL"/>
      <sheetName val="20년 동일기간 소테마"/>
      <sheetName val="연결조정사항(2019)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경영비율 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간접경상비"/>
      <sheetName val="퇴직사유"/>
      <sheetName val="통က_x0000_"/>
      <sheetName val="공사"/>
      <sheetName val="원가관리_(동월대-"/>
      <sheetName val="1.설계기준"/>
      <sheetName val="1.설계조건"/>
      <sheetName val="방배2E"/>
      <sheetName val="경상직원"/>
      <sheetName val="유림콘도"/>
      <sheetName val="ITB COST"/>
      <sheetName val="단가산출서"/>
      <sheetName val="골조"/>
      <sheetName val="4월25일실행"/>
      <sheetName val="경계석,골재외 (2)"/>
      <sheetName val="类别"/>
      <sheetName val="(실사조정)총괄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504전기실__x0000_Ԁ_x0000_"/>
      <sheetName val="504전기실__x0000_Ԁ_x0000_က"/>
      <sheetName val="직종부호"/>
      <sheetName val="매출내역"/>
      <sheetName val="Ⅴ-2.공종별내역"/>
      <sheetName val="1_종합손익(주택,绘ÿ헾⽊"/>
      <sheetName val="Menu_Link"/>
      <sheetName val="카테고리 분류 (수정X)"/>
      <sheetName val="SPT vs PHI"/>
      <sheetName val="변동률산출"/>
      <sheetName val="완성차 미수금"/>
      <sheetName val="▶ 일일출역 집계_20210819143316"/>
      <sheetName val="자료입력"/>
      <sheetName val="합산목표(감가+5"/>
      <sheetName val="sum 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CERTIFICATE"/>
      <sheetName val="철거공사1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기준정보基准信息参考"/>
      <sheetName val="계정정보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품목리스트"/>
      <sheetName val="공사비지급"/>
      <sheetName val="Process Li"/>
      <sheetName val="암거날개벽"/>
      <sheetName val="97노임단가"/>
      <sheetName val="입력란"/>
      <sheetName val="수량이동"/>
      <sheetName val="L형옹벽"/>
      <sheetName val="물가정보"/>
      <sheetName val="정부노임"/>
      <sheetName val="단양 00 아파트-세부내역"/>
      <sheetName val="사업단위"/>
      <sheetName val="기본사항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Name"/>
      <sheetName val="가설전기별첨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KPIs- TTP, PTP, People Turnover"/>
      <sheetName val="部门"/>
      <sheetName val="1월 목표"/>
      <sheetName val="FILIAL MINAS"/>
      <sheetName val="info for drop box"/>
      <sheetName val="CIP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영업보증금"/>
      <sheetName val="MTP1"/>
      <sheetName val="SS215065"/>
      <sheetName val="TTL"/>
      <sheetName val="종합표양식(품의좲_xdd02_쒥⠀쮎_x001d__x0000__x0000_"/>
      <sheetName val="원형1호맨홀토공수량"/>
      <sheetName val="토지평가조서(발송용)"/>
      <sheetName val="504전기실_Ç"/>
      <sheetName val="Cash2"/>
      <sheetName val="Z"/>
      <sheetName val="예산관리대장"/>
      <sheetName val="Xunit (단위환산)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책임준비금"/>
      <sheetName val="@공통코드"/>
      <sheetName val="_x005f_x005f_x005f_x0018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견적 (2)"/>
      <sheetName val="OH_Cost경비(배부呸2닑"/>
      <sheetName val="ENE-CAL"/>
      <sheetName val="4Q주석"/>
      <sheetName val="다목적갑"/>
      <sheetName val="Warranty"/>
      <sheetName val="실행내역서 "/>
      <sheetName val="CO"/>
      <sheetName val="HERO01"/>
      <sheetName val="인건비"/>
      <sheetName val="04_4월말_합병시_지분변동차액"/>
      <sheetName val="2007"/>
      <sheetName val="금액집계(리포트)"/>
      <sheetName val="GL"/>
      <sheetName val="2003FX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입찰내역 "/>
      <sheetName val="T13(P68~72,78)"/>
      <sheetName val="기준표"/>
      <sheetName val="주관사업"/>
      <sheetName val="투입계획서(변경)"/>
      <sheetName val="기안"/>
      <sheetName val="지하시설물작성"/>
      <sheetName val="사다리"/>
      <sheetName val="입찰내역"/>
      <sheetName val="EE-PROP"/>
      <sheetName val="집계표(OPTION)"/>
      <sheetName val="Rate Analysis"/>
      <sheetName val="일위"/>
      <sheetName val="돈암사업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1) MALL"/>
      <sheetName val="DRUM"/>
      <sheetName val="제조원가_원단_x0000_ǻ_x0000_"/>
      <sheetName val="장비명"/>
      <sheetName val="Ext. Stone-P"/>
      <sheetName val="Process Li 鸴"/>
      <sheetName val="표준공사비-조명제외x10%up"/>
      <sheetName val="anaysis_sheet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경영혁신본부"/>
      <sheetName val="Quantity"/>
      <sheetName val="2.Consideration sheet"/>
      <sheetName val="3. Export"/>
      <sheetName val="Salary(해외)"/>
      <sheetName val="제임스짐 예상매출 for 2023B"/>
      <sheetName val="sum_x0008__x0000_ _x0000__x0006__x0000_"/>
      <sheetName val="슬래?"/>
      <sheetName val="_x005f_x0000__x005f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Noncurrent assets"/>
      <sheetName val="2장(1사업부)ERP"/>
      <sheetName val="연간점유"/>
      <sheetName val="업무계획1"/>
      <sheetName val="6PILE__(돌출_x0000_"/>
      <sheetName val="제조원가_원단"/>
      <sheetName val="제조원가_원단_x0010_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설비등록ၒ_x0000_"/>
      <sheetName val="96보완계획7.12"/>
      <sheetName val="DHEQSUPT"/>
      <sheetName val="본사공가현황"/>
      <sheetName val="1-11조직표"/>
      <sheetName val="97 사업추정(W؀_x0001__x0000__x0000_"/>
      <sheetName val="제주환경순환센터"/>
      <sheetName val="통က"/>
      <sheetName val="Investment_Category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SRS_월별_BS1"/>
      <sheetName val="평가&amp;선급_미지급1"/>
      <sheetName val="EXC_IND"/>
      <sheetName val="COLOR별_인쇄"/>
      <sheetName val="Mot_So_Thuat_Ngu_EN-VI1"/>
      <sheetName val="분류기준"/>
      <sheetName val="참고(3)고정비"/>
      <sheetName val="PH_5"/>
      <sheetName val="bar_chart-rev"/>
      <sheetName val="1_설계조건"/>
      <sheetName val="수량산출서_(2)"/>
      <sheetName val="노원열병합__건축공사기성내역서"/>
      <sheetName val="2_FM_Fee_2차년도"/>
      <sheetName val="3_감가장비"/>
      <sheetName val="G2설비도급"/>
      <sheetName val="총괄표_전체"/>
      <sheetName val="총괄표_기본"/>
      <sheetName val="총괄표_확장"/>
      <sheetName val="_x005f_x0000__x00_x0000__x0000__x0000_"/>
      <sheetName val="Requirement(Work Crew)"/>
      <sheetName val="B"/>
      <sheetName val="member design"/>
      <sheetName val="design criteria"/>
      <sheetName val="working load at the btm ft."/>
      <sheetName val="plan&amp;section of foundation"/>
      <sheetName val="COVER-P"/>
      <sheetName val="database"/>
      <sheetName val="목록구분"/>
      <sheetName val="表21_净利润釘×㜀࠷"/>
      <sheetName val="CAL1"/>
      <sheetName val="표건"/>
      <sheetName val="VS P-Q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DESBAST"/>
      <sheetName val="화기9901매출"/>
      <sheetName val="Act vs. budget"/>
      <sheetName val="PC%계산"/>
      <sheetName val="P_M_별5"/>
      <sheetName val="2_주요계수총괄4"/>
      <sheetName val="1_본사계정별4"/>
      <sheetName val="118_세금과공과4"/>
      <sheetName val="Back_Data_14"/>
      <sheetName val="Project_Brief4"/>
      <sheetName val="Facility_Information4"/>
      <sheetName val="단면_(2)4"/>
      <sheetName val="1월_예산3"/>
      <sheetName val="_견적서3"/>
      <sheetName val="설문_평가3"/>
      <sheetName val="해외_기술훈련비_(합계)4"/>
      <sheetName val="외주현황_wq13"/>
      <sheetName val="#1)_투자_구분3"/>
      <sheetName val="B-1_기본정보3"/>
      <sheetName val="Utility_Usage_YTN_TOWER3"/>
      <sheetName val="대투_보관자료_변경3"/>
      <sheetName val="전선_및_전선관3"/>
      <sheetName val="2013_2월_연결대상3"/>
      <sheetName val="Rev__Recon_12"/>
      <sheetName val="1_고객불만건수2"/>
      <sheetName val="1_변경범위2"/>
      <sheetName val="KEY_CODE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7_Utility_Analysis2"/>
      <sheetName val="Operational_Activities2"/>
      <sheetName val="C1_3_12"/>
      <sheetName val="실행기성_갑지3"/>
      <sheetName val="Eq__Mobilization2"/>
      <sheetName val="1__작성방식3"/>
      <sheetName val="표)CFT장_조직별_배분3"/>
      <sheetName val="20180214_P&amp;T3"/>
      <sheetName val="Ref__중점_추진_과제별_상세3"/>
      <sheetName val="2_6_三无_(2)2"/>
      <sheetName val="수량산출서_갑지2"/>
      <sheetName val="G_R300경비2"/>
      <sheetName val="AS포장복구_2"/>
      <sheetName val="설_계2"/>
      <sheetName val="Worker_List2"/>
      <sheetName val="GB-IC_Villingen_GG2"/>
      <sheetName val="Bank_code3"/>
      <sheetName val="Drop-down_RAW3"/>
      <sheetName val="Basic_Information3"/>
      <sheetName val="Exchange_rate3"/>
      <sheetName val="진행_DATA_(2)2"/>
      <sheetName val="Ref__Spec_Review_양식2"/>
      <sheetName val="Ref__시험항목_테이블2"/>
      <sheetName val="Ref__Search_Result_테이블2"/>
      <sheetName val="NG_Item2"/>
      <sheetName val="F_월별기성수금현황_2"/>
      <sheetName val="준검_내역서2"/>
      <sheetName val="조도계산서_(도서)2"/>
      <sheetName val="기초정보_코드2"/>
      <sheetName val="날개수량1_52"/>
      <sheetName val="6월_공嚺㓶가2"/>
      <sheetName val="3_일반사상1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산자사_운전용품1"/>
      <sheetName val="4_1_월별_에너지_사용량2"/>
      <sheetName val="업무_분류(Category)1"/>
      <sheetName val="첨부#2_Cash_Flow(현장작성)1"/>
      <sheetName val="M&amp;Q_Lead2"/>
      <sheetName val="10_예산_및_원가_계획(02년)"/>
      <sheetName val="TOWER_12TON2"/>
      <sheetName val="TOWER_10TON2"/>
      <sheetName val="JIB_CRANE,HOIST2"/>
      <sheetName val="경영비율_1"/>
      <sheetName val="Dropbox_목록1"/>
      <sheetName val="20년_동일기간_소테마"/>
      <sheetName val="07_01"/>
      <sheetName val="실행내역서_"/>
      <sheetName val="무형자산_LS11"/>
      <sheetName val="2_Consideration_sheet"/>
      <sheetName val="3__Export"/>
      <sheetName val="_손익기01.XL__DePara"/>
      <sheetName val="_손익기01_XL__DePara"/>
      <sheetName val="부가가치"/>
      <sheetName val="2021 KPI_SD (대표이사)"/>
      <sheetName val="07~08 PL"/>
      <sheetName val="기성및원가"/>
      <sheetName val="북마크"/>
      <sheetName val="ACTIVITY CODE &amp; AREA LIST"/>
      <sheetName val="NON SLIP"/>
      <sheetName val="로우프"/>
      <sheetName val="추정99"/>
      <sheetName val="argl(1)"/>
      <sheetName val="Spreadsheet Information"/>
      <sheetName val="건축개요_"/>
      <sheetName val="단독빌딩 총합계본"/>
      <sheetName val="감가상각비(2002)"/>
      <sheetName val="방법론선택및업로드"/>
      <sheetName val="下拉框选项"/>
      <sheetName val="Criteria List"/>
      <sheetName val="应收帐款(외상매출금)"/>
      <sheetName val="0405比较_查询"/>
      <sheetName val="해외_기술훈련비_(합계)5"/>
      <sheetName val="P_M_별6"/>
      <sheetName val="근거_및_가정4"/>
      <sheetName val="Facility_Information5"/>
      <sheetName val="부대시행1_(2)4"/>
      <sheetName val="1_차입금4"/>
      <sheetName val="118_세금과공과5"/>
      <sheetName val="2_주요계수총괄5"/>
      <sheetName val="1_본사계정별5"/>
      <sheetName val="B-1_기본정보4"/>
      <sheetName val="Utility_Usage_YTN_TOWER4"/>
      <sheetName val="설산1_나4"/>
      <sheetName val="Project_Brief5"/>
      <sheetName val="단면_(2)5"/>
      <sheetName val="PAD_TR보호대기초4"/>
      <sheetName val="1__시공측량4"/>
      <sheetName val="3_6_2남양주택배4"/>
      <sheetName val="Back_Data_15"/>
      <sheetName val="1월_예산4"/>
      <sheetName val="수종별수량_(2)4"/>
      <sheetName val="전선_및_전선관4"/>
      <sheetName val="설문_평가4"/>
      <sheetName val="외주현황_wq14"/>
      <sheetName val="_견적서4"/>
      <sheetName val="대투_보관자료_변경4"/>
      <sheetName val="납부내역총괄표_(수정)4"/>
      <sheetName val="#1)_투자_구분4"/>
      <sheetName val="Rev__Recon_13"/>
      <sheetName val="1_고객불만건수3"/>
      <sheetName val="1_변경범위3"/>
      <sheetName val="Weekly_Progress(계장)4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업무분장_1"/>
      <sheetName val="7300-1000_112"/>
      <sheetName val="PJT_현황1"/>
      <sheetName val="참고)_기준정보1"/>
      <sheetName val="Long_Term_Prices1"/>
      <sheetName val="기초정보_코드3"/>
      <sheetName val="STRAT_PLAN_WKSHT3"/>
      <sheetName val="Sales_Plan_&amp;_other3"/>
      <sheetName val="drop_downs2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구분_Table1"/>
      <sheetName val="Basic_Information4"/>
      <sheetName val="견적_맵1"/>
      <sheetName val="3_일반사상2"/>
      <sheetName val="Diesel_Price_1"/>
      <sheetName val="준검_내역서3"/>
      <sheetName val="6월_공嚺㓶가3"/>
      <sheetName val="조도계산서_(도서)3"/>
      <sheetName val="F_월별기성수금현황_3"/>
      <sheetName val="#1_Basic2"/>
      <sheetName val="첨부#2_Cash_Flow(현장작성)2"/>
      <sheetName val="TOWER_12TON3"/>
      <sheetName val="TOWER_10TON3"/>
      <sheetName val="JIB_CRANE,HOIST3"/>
      <sheetName val="Investment_Category1"/>
      <sheetName val="문의내용_카테고리_분류(수정X)1"/>
      <sheetName val="A(Rev_3)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입찰내역_Ĉ2"/>
      <sheetName val="시스템_개요_유효값1"/>
      <sheetName val="Mot_So_Thuat_Ngu_EN-VI2"/>
      <sheetName val="역T형옹벽(3_0)1"/>
      <sheetName val="외상매출금현황-수정분_A21"/>
      <sheetName val="전기요금_산출내역1"/>
      <sheetName val="노원열병합__건축공사기성내역서1"/>
      <sheetName val="control_sheet1"/>
      <sheetName val="Project_Count1"/>
      <sheetName val="PF_현황(11년12월)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운영경비_세부작성근거1"/>
      <sheetName val="20년_동일기간_소테마1"/>
      <sheetName val="JT3_0견적-구11"/>
      <sheetName val="Dropbox_목록2"/>
      <sheetName val="3_공통공사대비1"/>
      <sheetName val="현장관리비_산출내역1"/>
      <sheetName val="무형자산_LS111"/>
      <sheetName val="1~9_하중계산1"/>
      <sheetName val="10_예산_및_원가_계획(02년)1"/>
      <sheetName val="경영비율_2"/>
      <sheetName val="Sensitivity_and_GC_Value1"/>
      <sheetName val="07_011"/>
      <sheetName val="수량산출서_(2)1"/>
      <sheetName val="1_수인터널2"/>
      <sheetName val="2_FM_Fee_2차년도1"/>
      <sheetName val="3_감가장비1"/>
      <sheetName val="방배동내역_(총괄)1"/>
      <sheetName val="BSD_(2)1"/>
      <sheetName val="운영경비_세부작성근거"/>
      <sheetName val="3_공통공사대비"/>
      <sheetName val="현장관리비_산출내역"/>
      <sheetName val="ASALTOTA"/>
      <sheetName val="국민연금"/>
      <sheetName val="backdata"/>
      <sheetName val="Ⅱ.추정종합"/>
      <sheetName val="2담당0113"/>
      <sheetName val="1담당0113"/>
      <sheetName val="TEMP2"/>
      <sheetName val="품목코드"/>
      <sheetName val="개산견적원본"/>
      <sheetName val="2)단가비교표"/>
      <sheetName val="SHEET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할증 "/>
      <sheetName val="8호선 원가 투입내역"/>
      <sheetName val="다이꾸"/>
      <sheetName val="종합"/>
      <sheetName val="리드14"/>
      <sheetName val="a.연결정리"/>
      <sheetName val="loading"/>
      <sheetName val="8月水电燃使用表"/>
      <sheetName val="자산LIST"/>
      <sheetName val="해외출자현황(원본틀)"/>
      <sheetName val="major"/>
      <sheetName val="7_공사비집_x0000_跇˜_x0000__x0000__x0000_Ā_x0000_"/>
      <sheetName val="견적내역서(산출근거)"/>
      <sheetName val="MAIN_TABLE"/>
      <sheetName val="_Cash_Flo_x0000__x0000__x0000__x0000__x0000_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변경내역대비표(2)"/>
      <sheetName val="Template"/>
      <sheetName val="일위목차"/>
      <sheetName val="0226"/>
      <sheetName val="NKC_(final)1"/>
      <sheetName val="토공(우물통,기타)_"/>
      <sheetName val="NCR_HEC_6_Opens1"/>
      <sheetName val="NCR_HEC_4_Open_&amp;_Vendor_2_Open1"/>
      <sheetName val="첨부1-2__증감사유내역서(을)"/>
      <sheetName val="입찰내역_Ԁ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카테고리_분류_(수정X)"/>
      <sheetName val="SPT_vs_PHI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제조원가_원단_x0000_궰_x0000__x0000_"/>
      <sheetName val="제조원가_원단_x0000_聏_x0000__x0000_"/>
      <sheetName val="_REF"/>
      <sheetName val="H.P견적(참조)"/>
      <sheetName val="공사예산하조서(O.K)"/>
      <sheetName val="504전기실_"/>
      <sheetName val="일위대가목록"/>
      <sheetName val="중기단가목록"/>
      <sheetName val="12년_CF౮_x0002_저殑"/>
      <sheetName val="6PILE__(_xddf4_ㆥ堀"/>
      <sheetName val="6PILE__(౮_x0002_저"/>
      <sheetName val="제조원가_원단샀_x000e__x0000__x0000_"/>
      <sheetName val="제조원가_원단뿰朮_x0000__x0000_"/>
      <sheetName val="제조원가_원단뽰_x0000__x0000_"/>
      <sheetName val="제조원가_원단뽀ᚔ_x0000__x0000_"/>
      <sheetName val="1_종합손익(주택,&quot;_x0000__x0000__x0000_"/>
      <sheetName val="12년_CF(9월_x0000_"/>
      <sheetName val="나_출؀_x0001_"/>
      <sheetName val="천마갑지"/>
      <sheetName val="DATA SHEET(절대삭제 금지)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공사직종별노임"/>
      <sheetName val="7_공사비집_x0000__x0000__x0000__x0000_⽐ʇ_x0000_"/>
      <sheetName val="3BL공동구 수량"/>
      <sheetName val="C.S.A"/>
      <sheetName val="Rate"/>
      <sheetName val="Sch.6"/>
      <sheetName val="말뚝지지력산정"/>
      <sheetName val="종합표양식(품의_&amp;¾_x0000__x0000__x0000__x0000_漁ן"/>
      <sheetName val="총괄집계 "/>
      <sheetName val="챤넬"/>
      <sheetName val="제작LIST"/>
      <sheetName val="자본금99(수)"/>
      <sheetName val="Tr.C 당일자금판"/>
      <sheetName val="8월현금흐름표"/>
      <sheetName val="표지 (3)"/>
      <sheetName val="KENworth"/>
      <sheetName val="범한여행"/>
      <sheetName val="내역서(토목)"/>
      <sheetName val="1차)기초데이터_인건비월별추정"/>
      <sheetName val="07~08_PL"/>
      <sheetName val="_x005f_x0000__x00_x0000__x0000_Ԁ"/>
      <sheetName val="기성내역"/>
      <sheetName val="중기사용료"/>
      <sheetName val="C_d"/>
      <sheetName val="플랜트 설치"/>
      <sheetName val="운반거리(0.7km)"/>
      <sheetName val="별제권_정리담보권"/>
      <sheetName val="입찰내역서(통합)A3"/>
      <sheetName val="입찰내역서(기본)"/>
      <sheetName val="입찰내역서(확장)"/>
      <sheetName val="2.하중산정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타견적(을)"/>
      <sheetName val="Sheet376"/>
      <sheetName val="12월시산표"/>
      <sheetName val="손익계산서(출력)"/>
      <sheetName val="매출원가"/>
      <sheetName val="NOZZLE제작단가"/>
      <sheetName val="Electrical Load List"/>
      <sheetName val="월별"/>
      <sheetName val="간접비 총괄표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Xunit_(단위환산)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#1_Basic3"/>
      <sheetName val="STRAT_PLAN_WKSHT4"/>
      <sheetName val="Sales_Plan_&amp;_other4"/>
      <sheetName val="drop_downs3"/>
      <sheetName val="견적_맵2"/>
      <sheetName val="7300-1000_113"/>
      <sheetName val="PJT_현황2"/>
      <sheetName val="참고)_기준정보2"/>
      <sheetName val="Long_Term_Prices2"/>
      <sheetName val="업무분장_2"/>
      <sheetName val="구분_Table2"/>
      <sheetName val="문의내용_카테고리_분류(수정X)2"/>
      <sheetName val="Diesel_Price_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Project_Count2"/>
      <sheetName val="역T형옹벽(3_0)2"/>
      <sheetName val="외상매출금현황-수정분_A22"/>
      <sheetName val="control_sheet2"/>
      <sheetName val="SPT_vs_PHI1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NKC_(final)2"/>
      <sheetName val="PF_현황(11년12월)2"/>
      <sheetName val="Sensitivity_and_GC_Value2"/>
      <sheetName val="참고3_DATA1"/>
      <sheetName val="입찰내역_1"/>
      <sheetName val="토공(우물통,기타)_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PH_51"/>
      <sheetName val="bar_chart-rev1"/>
      <sheetName val="Xunit_(단위환산)1"/>
      <sheetName val="4월_매출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_Drop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4b_Consolidated_PL1"/>
      <sheetName val="TT_List1"/>
      <sheetName val="동력"/>
      <sheetName val="변압기"/>
      <sheetName val="청산공사"/>
      <sheetName val="일위대가D"/>
      <sheetName val="단"/>
      <sheetName val="Ext__Stone-P"/>
      <sheetName val="Process_Li 鸴"/>
      <sheetName val="Rate_Analysis"/>
      <sheetName val="총제품수불"/>
      <sheetName val="적용단가표 (2)"/>
      <sheetName val="※유형구분분류 (2)"/>
      <sheetName val="Ref1"/>
      <sheetName val="1-8"/>
      <sheetName val="HK1.83站合力改善 "/>
      <sheetName val="단독빌딩_총합계본"/>
      <sheetName val="제조원가"/>
      <sheetName val="원료 CODE"/>
      <sheetName val="계열사현황종합"/>
      <sheetName val="STROPEZ"/>
      <sheetName val="재고선1"/>
      <sheetName val="연차일수"/>
      <sheetName val="95년12월말"/>
      <sheetName val="콘크리트타설집계표"/>
      <sheetName val="을"/>
      <sheetName val="구의33고"/>
      <sheetName val="D1300 자삽"/>
      <sheetName val="총괄갑 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목공사품의서"/>
      <sheetName val="Data추가sheet"/>
      <sheetName val="시설이용권명세서"/>
      <sheetName val="NBCF"/>
      <sheetName val="INVDAYS"/>
      <sheetName val="개요"/>
      <sheetName val="실토지와투자자12.6.30"/>
      <sheetName val="계획대비 실적_조정후"/>
      <sheetName val="투자비 상세(180117_김인태+2F 리모델링 추가)"/>
      <sheetName val="대비"/>
      <sheetName val="차도부연장현황"/>
      <sheetName val="Sheet⤖_x0000_崒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첨부#2_Cash_Flow(현장작성)3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Dropbox_목록3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방배동내역_(총괄)2"/>
      <sheetName val="BSD_(2)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수량산출서_(2)2"/>
      <sheetName val="첨부1-2__증감사유내역서(을)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20년_동일기간_소테마2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완성차_미수금1"/>
      <sheetName val="Process_Li1"/>
      <sheetName val="sum_1"/>
      <sheetName val="운영경비_세부작성근거2"/>
      <sheetName val="카테고리_분류_(수정X)1"/>
      <sheetName val="▶_일일출역_집계_202108191433161"/>
      <sheetName val="Ⅴ-2_공종별내역1"/>
      <sheetName val="ITB_COST1"/>
      <sheetName val="견적_(2)1"/>
      <sheetName val="실행내역서_1"/>
      <sheetName val="단양_00_아파트-세부내역1"/>
      <sheetName val="_손익기01_XL_x005f_x0000__x005f_x005f_x0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_손익기01_XL__DePara1"/>
      <sheetName val="Ⅱ_추정종합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Notes"/>
      <sheetName val="기본자료"/>
      <sheetName val="생계99ST"/>
      <sheetName val="SHAFT"/>
      <sheetName val="수리결과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H_P견적(참조)"/>
      <sheetName val="공사예산하조서(O_K)"/>
      <sheetName val="수량집계"/>
      <sheetName val="업무연덽_(2)9"/>
      <sheetName val="SUMMARY(S)"/>
      <sheetName val="96.12"/>
      <sheetName val="일위대가1"/>
      <sheetName val="공사설계서"/>
      <sheetName val="직노"/>
      <sheetName val="가압장(토목)"/>
      <sheetName val="인천제철"/>
      <sheetName val="익산"/>
      <sheetName val="수량증감"/>
      <sheetName val="2001Org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변동인Ã"/>
      <sheetName val="변동인´"/>
      <sheetName val="변동인Ý"/>
      <sheetName val="12"/>
      <sheetName val="종현황"/>
      <sheetName val="단가비교표"/>
      <sheetName val="기성청구°_x0000__x0000__x0000_"/>
      <sheetName val="계림(함평)"/>
      <sheetName val="계림(장성)"/>
      <sheetName val="투찰가"/>
      <sheetName val="신규공종"/>
      <sheetName val="샤워실위생"/>
      <sheetName val="영업.일1"/>
      <sheetName val="제조원가계산"/>
      <sheetName val="품목별매출"/>
      <sheetName val="A-41"/>
      <sheetName val="Field"/>
      <sheetName val="TA10"/>
      <sheetName val="Ma CV"/>
      <sheetName val="은아수_05월 주간 및 요일별 평균매출"/>
      <sheetName val="인제내역"/>
      <sheetName val="OUTER_AREA(_x0000__x0000_Ԁ_x0000_ "/>
      <sheetName val="OUTER_AREA(_x0000__x0000_Ԁ_x0000_퀀"/>
      <sheetName val="OUTER_AREA(_x0000__x0000_Ԁ_x0000_ꀀ"/>
      <sheetName val="OUTER_AREA(_x0000__x0000_Ԁ_x0000_䀀"/>
      <sheetName val="일위_파일"/>
      <sheetName val="REQUEST"/>
      <sheetName val="VC"/>
      <sheetName val="XL4Poppy"/>
      <sheetName val="_x0000_ "/>
      <sheetName val="_x0000__x0009_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원가계산"/>
      <sheetName val="전체공정표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U-TYPE(1)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변동인_x0000_"/>
      <sheetName val="7_공사비집记ଯ_x0000_ᤅ೟翷_x0000_"/>
      <sheetName val="자재 집계표"/>
      <sheetName val="장비 (2)"/>
      <sheetName val="신규단가 #1"/>
      <sheetName val="외장판넬 내역서"/>
      <sheetName val="집계확䛘"/>
      <sheetName val="材料费"/>
      <sheetName val="재료집계"/>
      <sheetName val="K55수출"/>
      <sheetName val="表21_净利润_xdac0_㹛+"/>
      <sheetName val="공통자료"/>
      <sheetName val="스테인리스 (일위대가)"/>
      <sheetName val="스테인리스 (일위대가) 요약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/>
      <sheetData sheetId="1346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/>
      <sheetData sheetId="1720"/>
      <sheetData sheetId="1721" refreshError="1"/>
      <sheetData sheetId="1722"/>
      <sheetData sheetId="1723" refreshError="1"/>
      <sheetData sheetId="1724" refreshError="1"/>
      <sheetData sheetId="1725"/>
      <sheetData sheetId="1726"/>
      <sheetData sheetId="1727" refreshError="1"/>
      <sheetData sheetId="1728" refreshError="1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 refreshError="1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 refreshError="1"/>
      <sheetData sheetId="1932" refreshError="1"/>
      <sheetData sheetId="1933" refreshError="1"/>
      <sheetData sheetId="1934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 refreshError="1"/>
      <sheetData sheetId="1979" refreshError="1"/>
      <sheetData sheetId="1980" refreshError="1"/>
      <sheetData sheetId="1981" refreshError="1"/>
      <sheetData sheetId="1982"/>
      <sheetData sheetId="1983"/>
      <sheetData sheetId="1984" refreshError="1"/>
      <sheetData sheetId="1985" refreshError="1"/>
      <sheetData sheetId="1986" refreshError="1"/>
      <sheetData sheetId="1987"/>
      <sheetData sheetId="1988" refreshError="1"/>
      <sheetData sheetId="1989" refreshError="1"/>
      <sheetData sheetId="1990" refreshError="1"/>
      <sheetData sheetId="1991"/>
      <sheetData sheetId="1992"/>
      <sheetData sheetId="1993"/>
      <sheetData sheetId="1994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/>
      <sheetData sheetId="2003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/>
      <sheetData sheetId="2029"/>
      <sheetData sheetId="2030"/>
      <sheetData sheetId="203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 refreshError="1"/>
      <sheetData sheetId="2039" refreshError="1"/>
      <sheetData sheetId="2040" refreshError="1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 refreshError="1"/>
      <sheetData sheetId="2139" refreshError="1"/>
      <sheetData sheetId="2140" refreshError="1"/>
      <sheetData sheetId="2141" refreshError="1"/>
      <sheetData sheetId="2142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/>
      <sheetData sheetId="2230"/>
      <sheetData sheetId="2231"/>
      <sheetData sheetId="2232"/>
      <sheetData sheetId="2233"/>
      <sheetData sheetId="2234"/>
      <sheetData sheetId="2235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/>
      <sheetData sheetId="2598" refreshError="1"/>
      <sheetData sheetId="2599" refreshError="1"/>
      <sheetData sheetId="2600" refreshError="1"/>
      <sheetData sheetId="2601"/>
      <sheetData sheetId="2602"/>
      <sheetData sheetId="2603"/>
      <sheetData sheetId="2604"/>
      <sheetData sheetId="2605"/>
      <sheetData sheetId="2606" refreshError="1"/>
      <sheetData sheetId="2607" refreshError="1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 refreshError="1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 refreshError="1"/>
      <sheetData sheetId="2718" refreshError="1"/>
      <sheetData sheetId="2719" refreshError="1"/>
      <sheetData sheetId="2720" refreshError="1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 refreshError="1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/>
      <sheetData sheetId="3050"/>
      <sheetData sheetId="3051"/>
      <sheetData sheetId="3052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 refreshError="1"/>
      <sheetData sheetId="3071" refreshError="1"/>
      <sheetData sheetId="3072" refreshError="1"/>
      <sheetData sheetId="3073" refreshError="1"/>
      <sheetData sheetId="3074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/>
      <sheetData sheetId="3165"/>
      <sheetData sheetId="3166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 refreshError="1"/>
      <sheetData sheetId="3177" refreshError="1"/>
      <sheetData sheetId="3178" refreshError="1"/>
      <sheetData sheetId="3179" refreshError="1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/>
      <sheetData sheetId="3187"/>
      <sheetData sheetId="3188"/>
      <sheetData sheetId="3189" refreshError="1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/>
      <sheetData sheetId="361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/>
      <sheetData sheetId="3623"/>
      <sheetData sheetId="3624"/>
      <sheetData sheetId="3625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/>
      <sheetData sheetId="4306"/>
      <sheetData sheetId="4307"/>
      <sheetData sheetId="4308" refreshError="1"/>
      <sheetData sheetId="4309" refreshError="1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 refreshError="1"/>
      <sheetData sheetId="4508" refreshError="1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 refreshError="1"/>
      <sheetData sheetId="4612" refreshError="1"/>
      <sheetData sheetId="4613" refreshError="1"/>
      <sheetData sheetId="4614" refreshError="1"/>
      <sheetData sheetId="4615"/>
      <sheetData sheetId="4616"/>
      <sheetData sheetId="4617"/>
      <sheetData sheetId="4618"/>
      <sheetData sheetId="4619"/>
      <sheetData sheetId="4620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 refreshError="1"/>
      <sheetData sheetId="5024" refreshError="1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/>
      <sheetData sheetId="5382"/>
      <sheetData sheetId="5383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/>
      <sheetData sheetId="5398"/>
      <sheetData sheetId="5399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/>
      <sheetData sheetId="5407" refreshError="1"/>
      <sheetData sheetId="5408" refreshError="1"/>
      <sheetData sheetId="5409" refreshError="1"/>
      <sheetData sheetId="5410" refreshError="1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/>
      <sheetData sheetId="5506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 refreshError="1"/>
      <sheetData sheetId="5978" refreshError="1"/>
      <sheetData sheetId="5979" refreshError="1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 refreshError="1"/>
      <sheetData sheetId="6303" refreshError="1"/>
      <sheetData sheetId="6304" refreshError="1"/>
      <sheetData sheetId="6305" refreshError="1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 refreshError="1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 refreshError="1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/>
      <sheetData sheetId="6540"/>
      <sheetData sheetId="6541"/>
      <sheetData sheetId="6542"/>
      <sheetData sheetId="6543"/>
      <sheetData sheetId="6544"/>
      <sheetData sheetId="6545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/>
      <sheetData sheetId="6588" refreshError="1"/>
      <sheetData sheetId="6589" refreshError="1"/>
      <sheetData sheetId="6590" refreshError="1"/>
      <sheetData sheetId="6591" refreshError="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 refreshError="1"/>
      <sheetData sheetId="6679" refreshError="1"/>
      <sheetData sheetId="6680" refreshError="1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 refreshError="1"/>
      <sheetData sheetId="6932" refreshError="1"/>
      <sheetData sheetId="6933"/>
      <sheetData sheetId="6934" refreshError="1"/>
      <sheetData sheetId="6935"/>
      <sheetData sheetId="6936"/>
      <sheetData sheetId="6937"/>
      <sheetData sheetId="6938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/>
      <sheetData sheetId="6958"/>
      <sheetData sheetId="6959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/>
      <sheetData sheetId="6968" refreshError="1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/>
      <sheetData sheetId="7010" refreshError="1"/>
      <sheetData sheetId="7011" refreshError="1"/>
      <sheetData sheetId="7012"/>
      <sheetData sheetId="7013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/>
      <sheetData sheetId="7026"/>
      <sheetData sheetId="7027" refreshError="1"/>
      <sheetData sheetId="7028" refreshError="1"/>
      <sheetData sheetId="7029" refreshError="1"/>
      <sheetData sheetId="7030" refreshError="1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 refreshError="1"/>
      <sheetData sheetId="7042" refreshError="1"/>
      <sheetData sheetId="7043" refreshError="1"/>
      <sheetData sheetId="7044" refreshError="1"/>
      <sheetData sheetId="7045"/>
      <sheetData sheetId="7046" refreshError="1"/>
      <sheetData sheetId="7047"/>
      <sheetData sheetId="7048" refreshError="1"/>
      <sheetData sheetId="7049"/>
      <sheetData sheetId="7050"/>
      <sheetData sheetId="7051" refreshError="1"/>
      <sheetData sheetId="7052" refreshError="1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 refreshError="1"/>
      <sheetData sheetId="7077" refreshError="1"/>
      <sheetData sheetId="7078"/>
      <sheetData sheetId="7079"/>
      <sheetData sheetId="7080"/>
      <sheetData sheetId="7081"/>
      <sheetData sheetId="7082"/>
      <sheetData sheetId="7083"/>
      <sheetData sheetId="7084"/>
      <sheetData sheetId="7085" refreshError="1"/>
      <sheetData sheetId="7086"/>
      <sheetData sheetId="7087"/>
      <sheetData sheetId="7088"/>
      <sheetData sheetId="7089"/>
      <sheetData sheetId="7090" refreshError="1"/>
      <sheetData sheetId="7091"/>
      <sheetData sheetId="7092"/>
      <sheetData sheetId="7093"/>
      <sheetData sheetId="7094"/>
      <sheetData sheetId="7095"/>
      <sheetData sheetId="7096" refreshError="1"/>
      <sheetData sheetId="7097"/>
      <sheetData sheetId="7098" refreshError="1"/>
      <sheetData sheetId="7099"/>
      <sheetData sheetId="7100"/>
      <sheetData sheetId="7101"/>
      <sheetData sheetId="7102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/>
      <sheetData sheetId="7111"/>
      <sheetData sheetId="7112"/>
      <sheetData sheetId="7113" refreshError="1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 refreshError="1"/>
      <sheetData sheetId="7127"/>
      <sheetData sheetId="7128" refreshError="1"/>
      <sheetData sheetId="7129" refreshError="1"/>
      <sheetData sheetId="7130" refreshError="1"/>
      <sheetData sheetId="713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/>
      <sheetData sheetId="7168" refreshError="1"/>
      <sheetData sheetId="7169" refreshError="1"/>
      <sheetData sheetId="7170" refreshError="1"/>
      <sheetData sheetId="7171"/>
      <sheetData sheetId="7172" refreshError="1"/>
      <sheetData sheetId="7173" refreshError="1"/>
      <sheetData sheetId="7174" refreshError="1"/>
      <sheetData sheetId="7175"/>
      <sheetData sheetId="7176"/>
      <sheetData sheetId="7177"/>
      <sheetData sheetId="7178"/>
      <sheetData sheetId="7179"/>
      <sheetData sheetId="7180" refreshError="1"/>
      <sheetData sheetId="7181" refreshError="1"/>
      <sheetData sheetId="7182" refreshError="1"/>
      <sheetData sheetId="7183" refreshError="1"/>
      <sheetData sheetId="7184"/>
      <sheetData sheetId="7185"/>
      <sheetData sheetId="7186"/>
      <sheetData sheetId="7187"/>
      <sheetData sheetId="7188" refreshError="1"/>
      <sheetData sheetId="7189" refreshError="1"/>
      <sheetData sheetId="7190"/>
      <sheetData sheetId="7191"/>
      <sheetData sheetId="7192"/>
      <sheetData sheetId="7193"/>
      <sheetData sheetId="7194" refreshError="1"/>
      <sheetData sheetId="7195" refreshError="1"/>
      <sheetData sheetId="7196" refreshError="1"/>
      <sheetData sheetId="7197" refreshError="1"/>
      <sheetData sheetId="7198"/>
      <sheetData sheetId="7199" refreshError="1"/>
      <sheetData sheetId="7200"/>
      <sheetData sheetId="7201" refreshError="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 refreshError="1"/>
      <sheetData sheetId="7222"/>
      <sheetData sheetId="7223" refreshError="1"/>
      <sheetData sheetId="7224"/>
      <sheetData sheetId="7225"/>
      <sheetData sheetId="7226"/>
      <sheetData sheetId="7227" refreshError="1"/>
      <sheetData sheetId="7228" refreshError="1"/>
      <sheetData sheetId="7229" refreshError="1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 refreshError="1"/>
      <sheetData sheetId="7355" refreshError="1"/>
      <sheetData sheetId="7356" refreshError="1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 refreshError="1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 refreshError="1"/>
      <sheetData sheetId="7408"/>
      <sheetData sheetId="7409"/>
      <sheetData sheetId="7410"/>
      <sheetData sheetId="7411" refreshError="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/>
      <sheetData sheetId="7479"/>
      <sheetData sheetId="7480"/>
      <sheetData sheetId="7481"/>
      <sheetData sheetId="7482"/>
      <sheetData sheetId="7483"/>
      <sheetData sheetId="7484"/>
      <sheetData sheetId="7485" refreshError="1"/>
      <sheetData sheetId="7486"/>
      <sheetData sheetId="7487"/>
      <sheetData sheetId="7488"/>
      <sheetData sheetId="7489"/>
      <sheetData sheetId="7490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/>
      <sheetData sheetId="7516" refreshError="1"/>
      <sheetData sheetId="7517" refreshError="1"/>
      <sheetData sheetId="7518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/>
      <sheetData sheetId="7529" refreshError="1"/>
      <sheetData sheetId="7530" refreshError="1"/>
      <sheetData sheetId="753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/>
      <sheetData sheetId="7542" refreshError="1"/>
      <sheetData sheetId="7543"/>
      <sheetData sheetId="7544"/>
      <sheetData sheetId="7545" refreshError="1"/>
      <sheetData sheetId="7546" refreshError="1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/>
      <sheetData sheetId="7658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/>
      <sheetData sheetId="7701"/>
      <sheetData sheetId="7702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/>
      <sheetData sheetId="7871"/>
      <sheetData sheetId="7872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 refreshError="1"/>
      <sheetData sheetId="8553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관리손익계산서"/>
      <sheetName val="매출차이"/>
      <sheetName val="원가율차이"/>
      <sheetName val="이익개선"/>
      <sheetName val="TEST1"/>
      <sheetName val="사전총괄 97.1~7"/>
      <sheetName val="비목별내역"/>
      <sheetName val="실정보고현황  (2)"/>
      <sheetName val="설변,ES"/>
      <sheetName val="EP0618"/>
      <sheetName val="공무관리부(7월)"/>
      <sheetName val="FORM-0"/>
      <sheetName val="예정(3)"/>
      <sheetName val="5.동별횡주관경"/>
      <sheetName val="포장물량집계"/>
      <sheetName val="위생-sa"/>
      <sheetName val="총괄표"/>
      <sheetName val="원가계산서"/>
      <sheetName val="공기압축기실"/>
      <sheetName val="ELECTRIC"/>
      <sheetName val="CTEMCOST"/>
      <sheetName val="SCHEDULE"/>
      <sheetName val="조건입력"/>
      <sheetName val="조건입력(2)"/>
      <sheetName val="장비선정"/>
      <sheetName val="일위대가"/>
      <sheetName val="#REF"/>
      <sheetName val="위생설비"/>
      <sheetName val="열원설비"/>
      <sheetName val="작성"/>
      <sheetName val="000000"/>
      <sheetName val="DATA(VTL)"/>
      <sheetName val="DATASPEC(VT1)"/>
      <sheetName val="연습"/>
      <sheetName val="사전총괄_97_1~7"/>
      <sheetName val="실정보고현황__(2)"/>
      <sheetName val="SIL98"/>
      <sheetName val="내역서"/>
      <sheetName val="실행"/>
      <sheetName val="기안"/>
      <sheetName val="개산공사비"/>
      <sheetName val="방배동내역(리라)"/>
      <sheetName val="부대공사총괄"/>
      <sheetName val="현장경비"/>
      <sheetName val="건축공사집계표"/>
      <sheetName val="방배동내역 (총괄)"/>
      <sheetName val="사급자재"/>
      <sheetName val="간접비"/>
      <sheetName val="1-1"/>
      <sheetName val="차액보증"/>
      <sheetName val="설계명세서"/>
      <sheetName val="세부내역서(소방)"/>
      <sheetName val="교량전기"/>
      <sheetName val="목표세부명세"/>
      <sheetName val="인사자료총집계"/>
      <sheetName val="품목"/>
      <sheetName val="Pipe"/>
      <sheetName val="7.가스"/>
      <sheetName val="개요"/>
      <sheetName val="7.경제성결과"/>
      <sheetName val="을"/>
      <sheetName val="4-3 보온 기본물량집계"/>
      <sheetName val="대로근거"/>
      <sheetName val="중로근거"/>
      <sheetName val="수로단위수량"/>
      <sheetName val="양수장(기계)"/>
      <sheetName val="품셈기준"/>
      <sheetName val="건축직영"/>
      <sheetName val="삼성제품"/>
      <sheetName val="사전총괄_97_1~71"/>
      <sheetName val="실정보고현황__(2)1"/>
      <sheetName val="5_동별횡주관경"/>
      <sheetName val="품셈"/>
      <sheetName val="소요자재"/>
      <sheetName val="노무산출서"/>
      <sheetName val="DATA2000"/>
      <sheetName val="SULKEA"/>
      <sheetName val="잔수량(작성)"/>
      <sheetName val="정보매체A동"/>
      <sheetName val="교각1"/>
      <sheetName val="Sheet5"/>
      <sheetName val="6PILE  (돌출)"/>
      <sheetName val="골조시행"/>
      <sheetName val="내역표지"/>
      <sheetName val="변경집계표"/>
      <sheetName val="부위명"/>
      <sheetName val="수정금지(기초코드)"/>
      <sheetName val="수정금지(데이터값 목록)"/>
      <sheetName val="건드리지 말것"/>
      <sheetName val="부위명-세부공종"/>
      <sheetName val="세부공종-부위명,하자유형"/>
      <sheetName val="Sheet1"/>
      <sheetName val="Sheet2"/>
      <sheetName val="형틀"/>
      <sheetName val="노원열병합  건축공사기성내역서"/>
      <sheetName val="첨부4 버팀대선정"/>
      <sheetName val="탱크납품현황"/>
      <sheetName val="설정"/>
      <sheetName val="수량이동"/>
      <sheetName val="집계표"/>
      <sheetName val="1공구산출내역서"/>
      <sheetName val="금액내역서"/>
      <sheetName val="예가표"/>
      <sheetName val="철근단면적"/>
      <sheetName val="통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일위대가표"/>
      <sheetName val="Sheet2"/>
      <sheetName val="경비"/>
      <sheetName val="현대물량"/>
      <sheetName val="총괄갑 "/>
      <sheetName val="#REF"/>
      <sheetName val="단가"/>
      <sheetName val="평가데이터"/>
      <sheetName val="SCHEDULE"/>
      <sheetName val="ELECTRIC"/>
      <sheetName val="99년신청"/>
      <sheetName val="견적조건"/>
      <sheetName val="소방 "/>
      <sheetName val="연습"/>
      <sheetName val="내역(설계)"/>
      <sheetName val="70%"/>
      <sheetName val="archi(본사)"/>
      <sheetName val="경영계획1월"/>
      <sheetName val="토목품셈"/>
      <sheetName val="지급자재"/>
      <sheetName val="옥외외등집계표"/>
      <sheetName val="견적의뢰서"/>
      <sheetName val="특판제외"/>
      <sheetName val="ABUT수량-A1"/>
      <sheetName val="터파기및재료"/>
      <sheetName val="DATE"/>
      <sheetName val="예가표"/>
      <sheetName val="공사개요"/>
      <sheetName val="DATA2000"/>
      <sheetName val="조명시설"/>
      <sheetName val="표준건축비"/>
      <sheetName val="She _x0000_Y_x0000_"/>
      <sheetName val="_x0000__x000a__x0000_Y"/>
      <sheetName val="을"/>
      <sheetName val="공문"/>
      <sheetName val="실행내역"/>
      <sheetName val="도급"/>
      <sheetName val="환산"/>
      <sheetName val="총괄"/>
      <sheetName val="유림골조"/>
      <sheetName val="노임이"/>
      <sheetName val="건축공사실행"/>
      <sheetName val="unit 4"/>
      <sheetName val="데리네이타현황"/>
      <sheetName val="쌍송교"/>
      <sheetName val="본부소개"/>
      <sheetName val="Sheet5"/>
      <sheetName val="협가표"/>
      <sheetName val="노임단가"/>
      <sheetName val="DATA"/>
      <sheetName val="데이타"/>
      <sheetName val="입찰안"/>
      <sheetName val="직노"/>
      <sheetName val="구간산출"/>
      <sheetName val="방수몰탈"/>
      <sheetName val="준공평가"/>
      <sheetName val="Source"/>
      <sheetName val="Preface"/>
      <sheetName val="내역"/>
      <sheetName val="FORM_0"/>
      <sheetName val="콘크리트"/>
      <sheetName val="자재 집계표"/>
      <sheetName val="BOQ"/>
      <sheetName val="매입세율"/>
      <sheetName val="장비"/>
      <sheetName val="산근1"/>
      <sheetName val="노무"/>
      <sheetName val="자재"/>
      <sheetName val="9GNG운반"/>
      <sheetName val="위치조서"/>
      <sheetName val="골조시행"/>
      <sheetName val="노무비계"/>
      <sheetName val="직재"/>
      <sheetName val="소비자가"/>
      <sheetName val="EACT10"/>
      <sheetName val="패널"/>
      <sheetName val="토목주소"/>
      <sheetName val="프랜트면허"/>
      <sheetName val="연결임시"/>
      <sheetName val="45,46"/>
      <sheetName val="일위대가(가설)"/>
      <sheetName val="AHU-1"/>
      <sheetName val="급탕설비"/>
      <sheetName val="화장실배기팬"/>
      <sheetName val="Ring"/>
      <sheetName val="금액내역서"/>
      <sheetName val="갑지"/>
      <sheetName val="스포회원매출"/>
      <sheetName val="견적서"/>
      <sheetName val="TYPE-A"/>
      <sheetName val="PI"/>
      <sheetName val="5사남"/>
      <sheetName val="갑지(추정)"/>
      <sheetName val="정화조동내역"/>
      <sheetName val="자판실행"/>
      <sheetName val="TOWER 12TON"/>
      <sheetName val="TOWER 10TON"/>
      <sheetName val="수량3"/>
      <sheetName val="단가일람"/>
      <sheetName val="조경일람"/>
      <sheetName val="1차설계변경내역"/>
      <sheetName val="E총"/>
      <sheetName val="공정코드"/>
      <sheetName val="가격조사서"/>
      <sheetName val="입찰내역"/>
      <sheetName val="BID"/>
      <sheetName val="개요"/>
      <sheetName val="내역1"/>
      <sheetName val="Sheet1 (2)"/>
      <sheetName val="인건비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공틀공사"/>
      <sheetName val="기계설비"/>
      <sheetName val="UEC영화관본공사내역"/>
      <sheetName val="단가산출"/>
      <sheetName val="3.공통공사대비"/>
      <sheetName val="설 계"/>
      <sheetName val="She "/>
      <sheetName val=""/>
      <sheetName val="일위목록"/>
      <sheetName val="집 계 표"/>
      <sheetName val="절취및터파기"/>
      <sheetName val="사업부배부A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토목공사"/>
      <sheetName val="단가표"/>
      <sheetName val="O실보"/>
      <sheetName val="조명율표"/>
      <sheetName val="6PILE  (돌출)"/>
      <sheetName val="항목등록"/>
      <sheetName val="단면 (2)"/>
      <sheetName val="날개벽수량표"/>
      <sheetName val="집계표"/>
      <sheetName val="예총"/>
      <sheetName val="프로젝트"/>
      <sheetName val="매매"/>
      <sheetName val="투찰금액"/>
      <sheetName val="투찰(하수)"/>
      <sheetName val="토공(우물통,기타) "/>
      <sheetName val="QandAJunior"/>
      <sheetName val="실행"/>
      <sheetName val="단가산출서"/>
      <sheetName val="48평형"/>
      <sheetName val="62평형"/>
      <sheetName val="가로등내역서"/>
      <sheetName val="영동(D)"/>
      <sheetName val="개산공사비"/>
      <sheetName val="기초부하"/>
      <sheetName val="EJ"/>
      <sheetName val="설계조건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수리결과"/>
      <sheetName val="적용토목"/>
      <sheetName val="1.취수장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단위수량"/>
      <sheetName val="찍기"/>
      <sheetName val="원내역서3"/>
      <sheetName val="토목-물가"/>
      <sheetName val="관람석제출"/>
      <sheetName val="국영"/>
      <sheetName val="대비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품의"/>
      <sheetName val="천안IP공장자100노100물량110할증"/>
      <sheetName val="남양시작동010313100%"/>
      <sheetName val="B.O.M"/>
      <sheetName val="별표 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2공구산출내역"/>
      <sheetName val="산출내역서집계표"/>
      <sheetName val="Macro1"/>
      <sheetName val="가설공사비"/>
      <sheetName val="도로구조공사비"/>
      <sheetName val="수량산출"/>
      <sheetName val="E총15"/>
      <sheetName val="GRDBS"/>
      <sheetName val="예정(3)"/>
      <sheetName val="동원(3)"/>
      <sheetName val="부속동"/>
      <sheetName val="L-type"/>
      <sheetName val="일용노임단가"/>
      <sheetName val="참조자료"/>
      <sheetName val="0226"/>
      <sheetName val="파이프류"/>
      <sheetName val="돈암사업"/>
      <sheetName val="고분전시관"/>
      <sheetName val="설비"/>
      <sheetName val="목표세부명세"/>
      <sheetName val="참조"/>
      <sheetName val="아파트 "/>
      <sheetName val="단중표"/>
      <sheetName val="2.대외공문"/>
      <sheetName val="唸/ۏ瘀"/>
      <sheetName val="산근"/>
      <sheetName val="대로근거"/>
      <sheetName val="중로근거"/>
      <sheetName val="카렌스센터계량기설치공사"/>
      <sheetName val="97 사업추정(WEKI)"/>
      <sheetName val="공사비예산서(토목분)"/>
      <sheetName val="신공"/>
      <sheetName val="원효펌프교체020812"/>
      <sheetName val="2000년 공정표"/>
      <sheetName val="_x005f_x0000_ _x005f_x0000_Y"/>
      <sheetName val="본선 토공 분배표"/>
      <sheetName val="기안"/>
      <sheetName val="기술조건"/>
      <sheetName val="INPUT"/>
      <sheetName val="MODELING"/>
      <sheetName val="실별부하계산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She ?Y?"/>
      <sheetName val="?_x000a_?Y"/>
      <sheetName val="인천제철"/>
      <sheetName val="She_Y"/>
      <sheetName val="자재_집계표"/>
      <sheetName val="하수처리장"/>
      <sheetName val="기초및구체공"/>
      <sheetName val="단위단가"/>
      <sheetName val="4-3 보온 기본물량집계"/>
      <sheetName val="견적서세부내용"/>
      <sheetName val="Dwg"/>
      <sheetName val="C3"/>
      <sheetName val="[인사관~1.XLS][인사관~1.XLS]唸/ۏ瘀"/>
      <sheetName val="[인사관~1.XLS][인사관~1.XLS][인사관~1.XL"/>
      <sheetName val="현금"/>
      <sheetName val="YANG"/>
      <sheetName val="내역서(기성청구)"/>
      <sheetName val="내역대비표(코크스)"/>
      <sheetName val="PSCbeam설계"/>
      <sheetName val="음성방향"/>
      <sheetName val="청라지구한화아파트"/>
      <sheetName val="변1"/>
      <sheetName val="현장관리비"/>
      <sheetName val="을지(제출)"/>
      <sheetName val="저"/>
      <sheetName val="양수장(기계)"/>
      <sheetName val="_x0000_ _x0000_Y"/>
      <sheetName val="할증 "/>
      <sheetName val="입적표"/>
      <sheetName val="SRC-B3U2"/>
      <sheetName val="spec1"/>
      <sheetName val="13FL EAST"/>
      <sheetName val="13FL WEST (2)"/>
      <sheetName val="22FL EAST"/>
      <sheetName val="인원계획-미화"/>
      <sheetName val="[인사관~1.XLS]唸/ۏ瘀"/>
      <sheetName val="1-1"/>
      <sheetName val=" 냉각수펌프"/>
      <sheetName val="공조기휀"/>
      <sheetName val="AHU집계"/>
      <sheetName val="계정"/>
      <sheetName val="WBS(ENG포함)"/>
      <sheetName val="1차 내역서"/>
      <sheetName val="성곽내역서"/>
      <sheetName val="전 기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data table"/>
      <sheetName val="合成単価作成表-BLDG"/>
      <sheetName val="토공정보"/>
      <sheetName val="일일총괄"/>
      <sheetName val="금융비용"/>
      <sheetName val="정산서"/>
      <sheetName val="보호"/>
      <sheetName val="단가표 (2)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Sheet4"/>
      <sheetName val="전체"/>
      <sheetName val="인건-측정"/>
      <sheetName val="현장관리비데이타"/>
      <sheetName val="외화금융(97-03)"/>
      <sheetName val="GAEYO"/>
      <sheetName val="구성비"/>
      <sheetName val="기성고"/>
      <sheetName val="입찰보고"/>
      <sheetName val="매부산출"/>
      <sheetName val="현관"/>
      <sheetName val="공사내역"/>
      <sheetName val="교대일반수량총괄집계표"/>
      <sheetName val="기준FACTOR"/>
      <sheetName val="토목내역"/>
      <sheetName val="1-1평균터파기고(1)"/>
      <sheetName val="승용"/>
      <sheetName val="단가비교"/>
      <sheetName val="INPUTDATA"/>
      <sheetName val="재집"/>
      <sheetName val="도급견적가"/>
      <sheetName val="파일항타"/>
      <sheetName val="??"/>
      <sheetName val="CON'C"/>
      <sheetName val="설치공사"/>
      <sheetName val="표지 (2)"/>
      <sheetName val="일반물자(한국통신)"/>
      <sheetName val="매립"/>
      <sheetName val="기계경비(시간당)"/>
      <sheetName val="램머"/>
      <sheetName val="분당임차변경"/>
      <sheetName val="1안"/>
      <sheetName val="5.세운W-A"/>
      <sheetName val="덕전리"/>
      <sheetName val="내역서(삼호)"/>
      <sheetName val="교대일반수량"/>
      <sheetName val="일위대가내역"/>
      <sheetName val="depreciation of machinery"/>
      <sheetName val="FB25JN"/>
      <sheetName val="배열수식"/>
      <sheetName val="내2"/>
      <sheetName val="? ?Y"/>
      <sheetName val="She_x0009__x0000_Y_x0000_"/>
      <sheetName val="She_x0009_"/>
      <sheetName val="She_x0009_?Y?"/>
      <sheetName val="Packaging cost Back Data"/>
      <sheetName val="시설물기초"/>
      <sheetName val="공종목록표"/>
      <sheetName val="요율"/>
      <sheetName val="지수"/>
      <sheetName val="토공(우물통,기타)_"/>
      <sheetName val="자재단가"/>
      <sheetName val="CODE"/>
      <sheetName val="경영혁신본부"/>
      <sheetName val="BOJUNGGM"/>
      <sheetName val="기초단가"/>
      <sheetName val="순환펌프"/>
      <sheetName val="저수조"/>
      <sheetName val="급,배기팬"/>
      <sheetName val="FCU (2)"/>
      <sheetName val="지수적용공사비내역서"/>
      <sheetName val="FOB발"/>
      <sheetName val="b_balju"/>
      <sheetName val="FACTOR "/>
      <sheetName val="강북라우터"/>
      <sheetName val="당사수지비교표"/>
      <sheetName val="5.공종별예산내역서"/>
      <sheetName val="8.PILE  (돌출)"/>
      <sheetName val="CONCRETE"/>
      <sheetName val="출자금"/>
      <sheetName val="철콘공사"/>
      <sheetName val="唸_ۏ瘀"/>
      <sheetName val="She _Y_"/>
      <sheetName val="___Y"/>
      <sheetName val="She_x0009__Y_"/>
      <sheetName val="_인사관~1.XLS_唸_ۏ瘀"/>
      <sheetName val="_인사관~1.XLS__인사관~1.XLS_唸_ۏ瘀"/>
      <sheetName val="_인사관~1.XLS__인사관~1.XLS__인사관~1.XL"/>
      <sheetName val="unit_4"/>
      <sheetName val="Sheet1_(2)"/>
      <sheetName val="3_공통공사대비"/>
      <sheetName val="설_계"/>
      <sheetName val="전기"/>
      <sheetName val="이자율"/>
      <sheetName val="갑지(요약)"/>
      <sheetName val="갑지1"/>
      <sheetName val="계측"/>
      <sheetName val="49-119"/>
      <sheetName val="공사예산하조서(O.K)"/>
      <sheetName val="대운산출"/>
      <sheetName val="STAND20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공종별내역서(OFFICE)"/>
      <sheetName val="2000년1차"/>
      <sheetName val="견적 (2)"/>
      <sheetName val="사업성분석"/>
      <sheetName val="준검 내역서"/>
      <sheetName val="원내역"/>
      <sheetName val="1월"/>
      <sheetName val="전기설계변경"/>
      <sheetName val="일위(설)"/>
      <sheetName val="평자재단가"/>
      <sheetName val="BOQ건축"/>
      <sheetName val="제출내역 (2)"/>
      <sheetName val="단"/>
      <sheetName val="_견적서1"/>
      <sheetName val="총괄갑_1"/>
      <sheetName val="소방_1"/>
      <sheetName val="자재_집계표1"/>
      <sheetName val="집_계_표"/>
      <sheetName val="She__x005f_x0000_Y_x005f_x0000_"/>
      <sheetName val="She_"/>
      <sheetName val="1_취수장"/>
      <sheetName val="광통신_견적내역서1"/>
      <sheetName val="R,BLOCK_세부일정1"/>
      <sheetName val="ASPHALT_TANK1"/>
      <sheetName val="E,ROOM_세부일정1"/>
      <sheetName val="LPG_TANK1"/>
      <sheetName val="9_10곡B(대조립)1"/>
      <sheetName val="15_B_S1"/>
      <sheetName val="13_B_W1"/>
      <sheetName val="8_BLT1"/>
      <sheetName val="16_C_L1"/>
      <sheetName val="11_H_C1"/>
      <sheetName val="14_S_T1"/>
      <sheetName val="12_T_W1"/>
      <sheetName val="REV_08221"/>
      <sheetName val="첨부1__장비별고장"/>
      <sheetName val="첨부2__장비별원인"/>
      <sheetName val="TOWER_12TON"/>
      <sheetName val="TOWER_10TON"/>
      <sheetName val="토공(우물통,기타)_1"/>
      <sheetName val="6PILE__(돌출)"/>
      <sheetName val="RB,_ER"/>
      <sheetName val="2000년_공정표"/>
      <sheetName val="남양시작동자105노65기1_3화1_2"/>
      <sheetName val="She_?Y?"/>
      <sheetName val="단면_(2)"/>
      <sheetName val="별표_"/>
      <sheetName val="아파트_"/>
      <sheetName val="_x005f_x0000___x005f_x0000_Y"/>
      <sheetName val="B_O_M"/>
      <sheetName val="할증_"/>
      <sheetName val="본선_토공_분배표"/>
      <sheetName val="2_대외공문"/>
      <sheetName val="_ｹ-ﾌﾞﾙ"/>
      <sheetName val="_토목_처리장도급내역서_"/>
      <sheetName val="7_경제성결과"/>
      <sheetName val="우석토건변경대비표_xlsx"/>
      <sheetName val="2_1"/>
      <sheetName val="[인사관~1_XLS]唸/ۏ瘀"/>
      <sheetName val="97_사업추정(WEKI)"/>
      <sheetName val="13FL_EAST"/>
      <sheetName val="13FL_WEST_(2)"/>
      <sheetName val="22FL_EAST"/>
      <sheetName val="역T형옹벽(3_0)"/>
      <sheetName val="4-3_보온_기본물량집계"/>
      <sheetName val="data_table"/>
      <sheetName val="[인사관~1_XLS][인사관~1_XLS][인사관~1_XL"/>
      <sheetName val="[인사관~1_XLS][인사관~1_XLS]唸/ۏ瘀"/>
      <sheetName val="_Y"/>
      <sheetName val="1차_내역서"/>
      <sheetName val="전_기"/>
      <sheetName val="She__Y_"/>
      <sheetName val="_인사관~1_XLS_唸_ۏ瘀"/>
      <sheetName val="_인사관~1_XLS__인사관~1_XLS_唸_ۏ瘀"/>
      <sheetName val="_냉각수펌프"/>
      <sheetName val="단가표_(2)"/>
      <sheetName val="She__x005f_x005f_x005f_x0000_Y_x005f_x005f_x005f_x0000_"/>
      <sheetName val="철거산출근거"/>
      <sheetName val="판매46"/>
      <sheetName val="주소"/>
      <sheetName val="목차"/>
      <sheetName val="수량산출서"/>
      <sheetName val="전산망"/>
      <sheetName val="0217상가미분양자산"/>
      <sheetName val="126.255"/>
      <sheetName val="업무분장 "/>
      <sheetName val="받을어음"/>
      <sheetName val="미비용95"/>
      <sheetName val="비목별_투입_x0000_ϡ"/>
      <sheetName val="B"/>
      <sheetName val="__x005f_x000a__Y"/>
      <sheetName val="She_x005f_x0009__Y_"/>
      <sheetName val="_x005f_x005f_x005f_x0000_ _x005f_x005f_x005f_x0000_Y"/>
      <sheetName val="b_balju_cho"/>
      <sheetName val="투찰"/>
      <sheetName val="전신"/>
      <sheetName val="전체-원가분리내역"/>
      <sheetName val="마감"/>
      <sheetName val="단가산출서(기계)"/>
      <sheetName val="설비원가"/>
      <sheetName val="표지"/>
      <sheetName val="SG"/>
      <sheetName val="물가시세"/>
      <sheetName val="공량산출서"/>
      <sheetName val="관접합및부설"/>
      <sheetName val="특수선일위대가"/>
      <sheetName val="투찰가"/>
      <sheetName val="참조_세부공종코드"/>
      <sheetName val="6호기"/>
      <sheetName val="TIE-IN"/>
      <sheetName val="화성태안9공구내역(실행)"/>
      <sheetName val="본실행경비"/>
      <sheetName val="CC16-내역서"/>
      <sheetName val="단가 및 재료비"/>
      <sheetName val="중기사용료산출근거"/>
      <sheetName val="DHEQSUPT"/>
      <sheetName val="복갑"/>
      <sheetName val="투자평가모델"/>
      <sheetName val="[인사관~1.XLS][인사관~1.XLS]_____1__2"/>
      <sheetName val="[인사관~1.XLS][인사관~1_XLS]唸/ۏ瘀"/>
      <sheetName val="[인사관~1.XLS][인사관~1_XLS]_____1__2"/>
      <sheetName val=" ?-???"/>
      <sheetName val="암거_x0000__x0000_"/>
      <sheetName val="1ST"/>
      <sheetName val="__Dongyang_db_________________2"/>
      <sheetName val="AHU-2"/>
      <sheetName val="시설이용권명세서"/>
      <sheetName val="기본자료입력"/>
      <sheetName val="새공통"/>
      <sheetName val="She_Y1"/>
      <sheetName val="She_1"/>
      <sheetName val="금융"/>
      <sheetName val="골조"/>
      <sheetName val="PILE"/>
      <sheetName val="공통비"/>
      <sheetName val="Sheet6"/>
      <sheetName val="Sheet7"/>
      <sheetName val="Sheet9"/>
      <sheetName val="EE-PROP"/>
      <sheetName val="Eq. Mobilization"/>
      <sheetName val="부산제일극장"/>
      <sheetName val="cp1"/>
      <sheetName val="부대시설"/>
      <sheetName val="Apt내역"/>
      <sheetName val="1안가"/>
      <sheetName val="첨부6"/>
      <sheetName val="자금운영"/>
      <sheetName val="세금자료"/>
      <sheetName val="유림콘도"/>
      <sheetName val="세대구분목록"/>
      <sheetName val="건축집계"/>
      <sheetName val="Inv_sum"/>
      <sheetName val="품종별월계"/>
      <sheetName val="내   역"/>
      <sheetName val="기성내역서(을지)"/>
      <sheetName val="총사업비명세"/>
      <sheetName val="보고서"/>
      <sheetName val="안양2"/>
      <sheetName val="일반부표"/>
      <sheetName val="Eq__Mobilization"/>
      <sheetName val="내___역"/>
      <sheetName val="TTL"/>
      <sheetName val="공통비총괄표"/>
      <sheetName val="코드"/>
      <sheetName val="1062-X방향 "/>
      <sheetName val="영업소실적"/>
      <sheetName val="★도급내역"/>
      <sheetName val="공비대비"/>
      <sheetName val="3단계"/>
      <sheetName val="2단계"/>
      <sheetName val="중기 부표"/>
      <sheetName val="배수내역"/>
      <sheetName val="운반"/>
      <sheetName val="ENE-CAL"/>
      <sheetName val="마산월령동골조물량변경"/>
      <sheetName val="기성내역"/>
      <sheetName val="건축공사"/>
      <sheetName val=" FURNACE현설"/>
      <sheetName val="상반기손익차2총괄"/>
      <sheetName val="A"/>
      <sheetName val="Standards"/>
      <sheetName val="수정시산표"/>
      <sheetName val="I. Assumptions"/>
      <sheetName val="내역 (2)"/>
      <sheetName val="회사정보"/>
      <sheetName val="1.기성청구공문양식"/>
      <sheetName val="2.기성청구갑지"/>
      <sheetName val="경비원 "/>
      <sheetName val="DRUM"/>
      <sheetName val="형틀공사"/>
      <sheetName val="교각계산"/>
      <sheetName val="She_?Y?1"/>
      <sheetName val="별표"/>
      <sheetName val="토량1-1"/>
      <sheetName val="업무계획1"/>
      <sheetName val="직종인원"/>
      <sheetName val="00년"/>
      <sheetName val="LIST &amp; DATA"/>
      <sheetName val="도장2"/>
      <sheetName val="의장2"/>
      <sheetName val="전선 및 전선관"/>
      <sheetName val="아파트건축"/>
      <sheetName val="125x125"/>
      <sheetName val="Quantity"/>
      <sheetName val="원가총괄"/>
      <sheetName val="장비사양"/>
      <sheetName val="0207집계"/>
      <sheetName val="손익분석"/>
      <sheetName val="약품공급2"/>
      <sheetName val="Customer Databas"/>
      <sheetName val="Resource2"/>
      <sheetName val="산3_4"/>
      <sheetName val="노무비"/>
      <sheetName val="원가서"/>
      <sheetName val="득점현황"/>
      <sheetName val="부대공Ⅱ"/>
      <sheetName val="재료"/>
      <sheetName val="내역(전력)"/>
      <sheetName val="POL6차-PIPING"/>
      <sheetName val="원가계산"/>
      <sheetName val="항목코드"/>
      <sheetName val="아파트 기성내역서"/>
      <sheetName val="RE9604"/>
      <sheetName val="노임적용"/>
      <sheetName val="관리현장"/>
      <sheetName val="원가계산서(변경)"/>
      <sheetName val="실행-자재"/>
      <sheetName val="현대.전주화산"/>
      <sheetName val="(C)원내역"/>
      <sheetName val="간접1"/>
      <sheetName val="소방사항"/>
      <sheetName val="PANEL"/>
      <sheetName val="총물량"/>
      <sheetName val="TG9504"/>
      <sheetName val="단가대비"/>
      <sheetName val="지구단위계획"/>
      <sheetName val="등록자료"/>
      <sheetName val="별첨10.하자보증수수료"/>
      <sheetName val="현경"/>
      <sheetName val="전기내역"/>
      <sheetName val="전체기준Data"/>
      <sheetName val="6동"/>
      <sheetName val="구조물공"/>
      <sheetName val="마산방향"/>
      <sheetName val="토지조서(원본)"/>
      <sheetName val="할빙수"/>
      <sheetName val="접속도로1"/>
      <sheetName val="인원조직표"/>
      <sheetName val="차량별점검"/>
      <sheetName val="대비표"/>
      <sheetName val="LG제품"/>
      <sheetName val="우수맨홀공제단위수량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인테리어공사 내역"/>
      <sheetName val="재료표"/>
      <sheetName val="5.경상직원"/>
      <sheetName val="4.전기"/>
      <sheetName val="4공철탑검토"/>
      <sheetName val="base"/>
      <sheetName val="서산일위대가수정분010603"/>
      <sheetName val="사유서제출현황-2"/>
      <sheetName val="XXXXXX"/>
      <sheetName val="문10"/>
      <sheetName val="969910( R)"/>
      <sheetName val="견적서갑지연속"/>
      <sheetName val="일위수량"/>
      <sheetName val="단양 00 아파트-세부내역"/>
      <sheetName val="변경비교-을"/>
      <sheetName val="공사비 내역 (가)"/>
      <sheetName val="건축내역서"/>
      <sheetName val="건축비목군분류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현장"/>
      <sheetName val="COVER-P"/>
      <sheetName val="견"/>
      <sheetName val="101동"/>
      <sheetName val="조건"/>
      <sheetName val="예산총괄"/>
      <sheetName val="산출서(변경후_RACK)"/>
      <sheetName val="자재근거"/>
      <sheetName val="중기근거"/>
      <sheetName val="WING3"/>
      <sheetName val="변경명신물량 (2)"/>
      <sheetName val="입력"/>
      <sheetName val="인부신상자료"/>
      <sheetName val="콘크리트타설집계표"/>
      <sheetName val="시멘트"/>
      <sheetName val="사용현황"/>
      <sheetName val="기초"/>
      <sheetName val="FAB4생산"/>
      <sheetName val="문학간접"/>
      <sheetName val="배명(단가)"/>
      <sheetName val="견적을지"/>
      <sheetName val="현장식당(1)"/>
      <sheetName val="공량산출근거서"/>
      <sheetName val="IMPEADENCE MAP 취수장"/>
      <sheetName val="2-1.4 공조기 측정"/>
      <sheetName val="소방"/>
      <sheetName val="집계"/>
      <sheetName val="소야공정계획표"/>
      <sheetName val="설명"/>
      <sheetName val="교수설계"/>
      <sheetName val="현장명입력,결재란"/>
      <sheetName val="투자-국내2"/>
      <sheetName val="총괄내역서"/>
      <sheetName val="자재일람"/>
      <sheetName val="종가"/>
      <sheetName val="은행"/>
      <sheetName val="코드표"/>
      <sheetName val="사업장관리번호"/>
      <sheetName val="영수,세금계산서집계"/>
      <sheetName val="가로내역"/>
      <sheetName val="Xunit"/>
      <sheetName val="Macro(MCC)"/>
      <sheetName val="상품입고집계"/>
      <sheetName val="정산내역서"/>
      <sheetName val="하조서"/>
      <sheetName val="TRAY 헹거산출"/>
      <sheetName val="초등학교내역서"/>
      <sheetName val="총괄수지표"/>
      <sheetName val="자료입력"/>
      <sheetName val="05월 기성청구서"/>
      <sheetName val="시중노임단가"/>
      <sheetName val="정산표"/>
      <sheetName val="D-3503"/>
      <sheetName val="증감내역서"/>
      <sheetName val="말뚝지지력산정"/>
      <sheetName val="선수금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[인사관~1.XLS][인사관~1.XL"/>
      <sheetName val="대림경상68억"/>
      <sheetName val="퍼스트"/>
      <sheetName val="0Title"/>
      <sheetName val="품셈"/>
      <sheetName val="제직재"/>
      <sheetName val="비용"/>
      <sheetName val="quotation"/>
      <sheetName val="도기류"/>
      <sheetName val="單價表단가표"/>
      <sheetName val="FAB消防报警"/>
      <sheetName val="자재목록"/>
      <sheetName val="工程量计算书"/>
      <sheetName val="마스터단가"/>
      <sheetName val="★세부공종-입력주의사항(코드작업 손대지말것)"/>
      <sheetName val="기초일위"/>
      <sheetName val="수목단가"/>
      <sheetName val="시설수량표"/>
      <sheetName val="시설일위"/>
      <sheetName val="식재수량표"/>
      <sheetName val="식재일위"/>
      <sheetName val="건드리지 말것"/>
      <sheetName val="비목별_투입비5"/>
      <sheetName val="예상공사비_(2)5"/>
      <sheetName val="내부마감공사비_(2)5"/>
      <sheetName val="3_공통공사대비1"/>
      <sheetName val="1_우편집중내역서1"/>
      <sheetName val="unit_41"/>
      <sheetName val="Sheet1_(2)1"/>
      <sheetName val="설_계1"/>
      <sheetName val="5_세운W-A"/>
      <sheetName val="?_?Y"/>
      <sheetName val="FACTOR_"/>
      <sheetName val="FCU_(2)"/>
      <sheetName val="준검_내역서"/>
      <sheetName val="표지_(2)"/>
      <sheetName val="depreciation_of_machinery"/>
      <sheetName val="Packaging_cost_Back_Data"/>
      <sheetName val="8_PILE__(돌출)"/>
      <sheetName val="견적_(2)"/>
      <sheetName val="일위대가목차"/>
      <sheetName val="과"/>
      <sheetName val="자  재"/>
      <sheetName val="건축외주"/>
      <sheetName val="교량하부공"/>
      <sheetName val="공사비총괄표"/>
      <sheetName val="Constant"/>
      <sheetName val="T"/>
      <sheetName val="나.다.라.마.바.피복재 산정"/>
      <sheetName val="인공산출"/>
      <sheetName val="조정전"/>
      <sheetName val="Pier 3"/>
      <sheetName val="설비내역서"/>
      <sheetName val="4-2.실행분석표(실적)"/>
      <sheetName val="대구-교대(A1)"/>
      <sheetName val="BSD _2_"/>
      <sheetName val="ma"/>
      <sheetName val="실적"/>
      <sheetName val="철탑공사"/>
      <sheetName val="2 (2)"/>
      <sheetName val="기준표(예산+인원)"/>
      <sheetName val="She_x005f_x005f_x005f_x0009_"/>
      <sheetName val="동수"/>
      <sheetName val="0000"/>
      <sheetName val="BEND LOSS"/>
      <sheetName val="SUS"/>
      <sheetName val="몸체(460×600)"/>
      <sheetName val="기간등록"/>
      <sheetName val="업무분장"/>
      <sheetName val="마스터원본"/>
      <sheetName val="암거날개벽재료집계"/>
      <sheetName val="기계설비-내역서"/>
      <sheetName val="1-6(반품내역)"/>
      <sheetName val="JA8-4"/>
      <sheetName val="공통가설공사"/>
      <sheetName val="_견적서2"/>
      <sheetName val="소방_2"/>
      <sheetName val="총괄갑_2"/>
      <sheetName val="자재_집계표2"/>
      <sheetName val="She__x005f_x0000_Y_x005f_x0000_1"/>
      <sheetName val="1_취수장1"/>
      <sheetName val="광통신_견적내역서11"/>
      <sheetName val="TOWER_12TON1"/>
      <sheetName val="TOWER_10TON1"/>
      <sheetName val="남양시작동자105노65기1_3화1_21"/>
      <sheetName val="6PILE__(돌출)1"/>
      <sheetName val="집_계_표1"/>
      <sheetName val="별표_1"/>
      <sheetName val="R,BLOCK_세부일정2"/>
      <sheetName val="ASPHALT_TANK2"/>
      <sheetName val="E,ROOM_세부일정2"/>
      <sheetName val="LPG_TANK2"/>
      <sheetName val="9_10곡B(대조립)2"/>
      <sheetName val="15_B_S2"/>
      <sheetName val="13_B_W2"/>
      <sheetName val="8_BLT2"/>
      <sheetName val="16_C_L2"/>
      <sheetName val="11_H_C2"/>
      <sheetName val="14_S_T2"/>
      <sheetName val="12_T_W2"/>
      <sheetName val="REV_08222"/>
      <sheetName val="토공(우물통,기타)_2"/>
      <sheetName val="1차_내역서1"/>
      <sheetName val="단면_(2)1"/>
      <sheetName val="첨부1__장비별고장1"/>
      <sheetName val="첨부2__장비별원인1"/>
      <sheetName val="RB,_ER1"/>
      <sheetName val="B_O_M1"/>
      <sheetName val="2_대외공문1"/>
      <sheetName val="_ｹ-ﾌﾞﾙ1"/>
      <sheetName val="_토목_처리장도급내역서_1"/>
      <sheetName val="7_경제성결과1"/>
      <sheetName val="우석토건변경대비표_xlsx1"/>
      <sheetName val="2_11"/>
      <sheetName val="아파트_1"/>
      <sheetName val="[인사관~1_XLS]唸/ۏ瘀1"/>
      <sheetName val="[인사관~1_XLS][인사관~1_XLS]唸/ۏ瘀1"/>
      <sheetName val="13FL_EAST1"/>
      <sheetName val="13FL_WEST_(2)1"/>
      <sheetName val="22FL_EAST1"/>
      <sheetName val="4-3_보온_기본물량집계1"/>
      <sheetName val="본선_토공_분배표1"/>
      <sheetName val="2000년_공정표1"/>
      <sheetName val="data_table1"/>
      <sheetName val="할증_1"/>
      <sheetName val="[인사관~1_XLS][인사관~1_XLS][인사관~1_X1"/>
      <sheetName val="97_사업추정(WEKI)1"/>
      <sheetName val="_x005f_x0000___x005f_x0000_Y1"/>
      <sheetName val="_냉각수펌프1"/>
      <sheetName val="역T형옹벽(3_0)1"/>
      <sheetName val="전_기1"/>
      <sheetName val="단가표_(2)1"/>
      <sheetName val="She__x005f_x005f_x005f_x0000_Y_x005f_x005f_x00001"/>
      <sheetName val="She__Y_1"/>
      <sheetName val="_인사관~1_XLS_唸_ۏ瘀1"/>
      <sheetName val="_인사관~1_XLS__인사관~1_XLS_唸_ۏ瘀1"/>
      <sheetName val="공사예산하조서(O_K)"/>
      <sheetName val="화전내"/>
      <sheetName val="토목"/>
      <sheetName val="공사비"/>
      <sheetName val="COST"/>
      <sheetName val="C.배수관공"/>
      <sheetName val="A LINE"/>
      <sheetName val="[인사관~1.XLS][인사관~1.XLS]_____1__3"/>
      <sheetName val="비목별_투입"/>
      <sheetName val="She_x005f_x0009_?Y?"/>
      <sheetName val="?_x005f_x000a_?Y"/>
      <sheetName val="배전단가2"/>
      <sheetName val="연결관암거"/>
      <sheetName val="중기비"/>
      <sheetName val="노단"/>
      <sheetName val="36단가"/>
      <sheetName val="36수량"/>
      <sheetName val="DATA-A"/>
      <sheetName val="견적내역-2 (프로세스)"/>
      <sheetName val="견적내역-1 (유틸리티)"/>
      <sheetName val="4.포장집계"/>
      <sheetName val="데이터"/>
      <sheetName val="DATA(BAC)"/>
      <sheetName val="대,유,램"/>
      <sheetName val="12호기내역서(건축분)"/>
      <sheetName val="총괄집계표"/>
      <sheetName val="현금경비중역"/>
      <sheetName val="설계명세"/>
      <sheetName val="빗물받이(910-510_x0000__x0000__x0000__x0000_Ā"/>
      <sheetName val="설치자재"/>
      <sheetName val="APT"/>
      <sheetName val="손익"/>
      <sheetName val="_x005f_x0000__x005f_x000a__x005"/>
      <sheetName val="She_x005f_x0009__x005f_x0000_Y_"/>
      <sheetName val="[인사관~1.XLS][인사관~1.XLS]_인___1__2"/>
      <sheetName val="[인사관~1.XLS][인사관~1_XLS]_인___1__2"/>
      <sheetName val="피엘"/>
      <sheetName val="조직"/>
      <sheetName val="공통가설"/>
      <sheetName val="전기변내역"/>
      <sheetName val="126_255"/>
      <sheetName val="외주현황.wq1"/>
      <sheetName val="용집"/>
      <sheetName val="소일위대가코드표"/>
      <sheetName val="인사관~1.XLS인사관~1.XLS唸ۏ瘀"/>
      <sheetName val="인사관~1.XLS인사관~1.XLS인사관~1.XL"/>
      <sheetName val="唸ۏ瘀"/>
      <sheetName val="인사관~1.XLS唸ۏ瘀"/>
      <sheetName val="CVA"/>
      <sheetName val="quote"/>
      <sheetName val="gen_EST"/>
      <sheetName val="estimate"/>
      <sheetName val="Delivery"/>
      <sheetName val="BOM_Draft"/>
      <sheetName val="AMT"/>
      <sheetName val="Labor"/>
      <sheetName val="summary"/>
      <sheetName val="TEMP"/>
      <sheetName val="electrical"/>
      <sheetName val="Summ"/>
      <sheetName val="BM"/>
      <sheetName val="SITE DEV,T"/>
      <sheetName val="MATL"/>
      <sheetName val="예산작성기준(전기)"/>
      <sheetName val="95신규호표"/>
      <sheetName val="간접비 총괄표"/>
      <sheetName val=" 갑지"/>
      <sheetName val="직원동원SCH"/>
      <sheetName val="부표"/>
      <sheetName val="장비종합부표"/>
      <sheetName val="Electrical Pricelist"/>
      <sheetName val="equip"/>
      <sheetName val="revised#1"/>
      <sheetName val="B1"/>
      <sheetName val="내역(100%)"/>
      <sheetName val="ACMV"/>
      <sheetName val="Summary WG"/>
      <sheetName val="1.설계조건"/>
      <sheetName val="성서방향-교대(A2)"/>
      <sheetName val="DESBASTE"/>
      <sheetName val="4차원가계산서"/>
      <sheetName val="수주현황2월"/>
      <sheetName val="choose"/>
      <sheetName val="자재단가조사표-수목"/>
      <sheetName val="식재"/>
      <sheetName val="인제내역"/>
      <sheetName val="시설물"/>
      <sheetName val="식재출력용"/>
      <sheetName val="유지관리"/>
      <sheetName val="Materials"/>
      <sheetName val="96노임기준"/>
      <sheetName val="WORKER"/>
      <sheetName val="Tension"/>
      <sheetName val="중기조종사 단위단가"/>
      <sheetName val="Col"/>
      <sheetName val="GAE8'97"/>
      <sheetName val="Analysis"/>
      <sheetName val="실행예산-변경분"/>
      <sheetName val="U_A Input"/>
      <sheetName val="18년 경영계획 (2차 파트별 인원수정)"/>
      <sheetName val="18년 경영계획 (3차 파트별 인원수정)"/>
      <sheetName val="데이터_2"/>
      <sheetName val="정산ISSUE(T)"/>
      <sheetName val="본공사"/>
      <sheetName val="물량"/>
      <sheetName val="수목표준대가"/>
      <sheetName val="하부철근수량"/>
      <sheetName val="OPGW기별"/>
      <sheetName val="PIPE HGA20_대리점가"/>
      <sheetName val="노임9월"/>
      <sheetName val="설계상수"/>
      <sheetName val="계조에 따른 특성"/>
      <sheetName val="She_x005f_x005f_x005f_x005f_x005f_x005f_x005f_x0009__x0"/>
      <sheetName val="_x005f_x005f_x005f_x005f_x005f_x005f_x005f_x0000__x005f"/>
      <sheetName val="She _x005f_x005f_x005f_x005f_x005f_x005f_x005f_x0000_Y_"/>
      <sheetName val="_x005f_x005f_x005f_x005f_x005f_x005f_x005f_x0000_ _x005"/>
      <sheetName val="__x005f_x005f_x005f_x000a__Y"/>
      <sheetName val="She_x005f_x005f_x005f_x0009__Y_"/>
      <sheetName val="104동"/>
      <sheetName val="__x000a__Y"/>
      <sheetName val="She_x005f_x005f_x005f_x0009__x0"/>
      <sheetName val="_x005f_x005f_x005f_x0000__x005f"/>
      <sheetName val="She _x005f_x005f_x005f_x0000_Y_"/>
      <sheetName val="_x005f_x005f_x005f_x0000_ _x005"/>
      <sheetName val="도봉2지구"/>
      <sheetName val="dV&amp;Cl"/>
      <sheetName val="FW"/>
      <sheetName val="유형분류"/>
      <sheetName val="내부마감공사비_(⠀ᨔ䀝"/>
      <sheetName val="합천내역"/>
      <sheetName val="경영비율 "/>
      <sheetName val="월급제"/>
      <sheetName val="She_x005f_x005f_x005f_x005f_x005f_x005f_x005f_x0009_"/>
      <sheetName val="She _x005f_x005f_x005f_x005f_x005f_x005f_x005f_x005f_x0"/>
      <sheetName val="_x005f_x005f_x005f_x005f_x005f_x005f_x005f_x005f_x005f_x005f_"/>
      <sheetName val="She_x005f_x005f_x005f_x005f_x005f_x005f_x005f_x005f_x00"/>
      <sheetName val="09-11월"/>
      <sheetName val="견적내역"/>
      <sheetName val="첨부1.수주잔량표"/>
      <sheetName val="부문99-2"/>
      <sheetName val="[인사관~1_XLS][인사관~1_XL"/>
      <sheetName val="[인사관~1.XL"/>
      <sheetName val="[인사관~1.XLS]_____1__2"/>
      <sheetName val="唸/ۏ瘀1"/>
      <sheetName val="[인사관~1_XLS][인사관~1_X1"/>
      <sheetName val="LAB"/>
      <sheetName val="품목"/>
      <sheetName val=" "/>
      <sheetName val="CAT_5"/>
      <sheetName val="기계 도급내역서"/>
      <sheetName val="A 견적"/>
      <sheetName val="붙임5,6.앵커볼트+내진스토퍼"/>
      <sheetName val="경비2내역"/>
      <sheetName val="대구파크쿨링타워"/>
      <sheetName val="사용자정의"/>
      <sheetName val="총원"/>
      <sheetName val="외주정비"/>
      <sheetName val="Customer_Databas"/>
      <sheetName val="아파트_기성내역서"/>
      <sheetName val="일위대가_호표_(2)"/>
      <sheetName val="별첨10_하자보증수수료"/>
      <sheetName val="인테리어공사_내역"/>
      <sheetName val="5_경상직원"/>
      <sheetName val="4_전기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실행갑지"/>
      <sheetName val="단가비교표_공통1"/>
      <sheetName val="95년12월말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선급비용"/>
      <sheetName val="국내"/>
      <sheetName val="선홈통"/>
      <sheetName val="하자보증수수료"/>
      <sheetName val="횡배수관토공수량"/>
      <sheetName val="배수"/>
      <sheetName val="환율change"/>
      <sheetName val="지문"/>
      <sheetName val="5일지문"/>
      <sheetName val="14"/>
      <sheetName val="전기실-1"/>
      <sheetName val="PAC(전자기기실)"/>
      <sheetName val="자금청구총괄표"/>
      <sheetName val="간접비계산"/>
      <sheetName val="CCTV(주차장)"/>
      <sheetName val="범용개발순소요비용"/>
      <sheetName val="guard(mac)"/>
      <sheetName val="제경비"/>
      <sheetName val="J-EQ"/>
      <sheetName val="대가호표"/>
      <sheetName val="VXXX"/>
      <sheetName val="3"/>
      <sheetName val="F-1,2"/>
      <sheetName val="단가조사-2"/>
      <sheetName val="특기사항"/>
      <sheetName val="총무지출"/>
      <sheetName val="도장"/>
      <sheetName val="b_gs"/>
      <sheetName val="2.토목공사"/>
      <sheetName val="투입비"/>
      <sheetName val="실행대비"/>
      <sheetName val="기둥"/>
      <sheetName val="4-10"/>
      <sheetName val="정산을지"/>
      <sheetName val="220 (2)"/>
      <sheetName val="유기공정"/>
      <sheetName val="현금및현금등가물"/>
      <sheetName val="한일양산"/>
      <sheetName val="신상기록(지우지 말것)"/>
      <sheetName val="7내역"/>
      <sheetName val="신우"/>
      <sheetName val="전기공사"/>
      <sheetName val="배수공 시멘트 및 골재량 산출"/>
      <sheetName val="산출"/>
      <sheetName val="NP-총정리"/>
      <sheetName val="고등학교"/>
      <sheetName val="토적계산서"/>
      <sheetName val="__User024_c___WIN95___________2"/>
      <sheetName val="5.동별횡주관경"/>
      <sheetName val="IMPEADENCE_MAP_취수장"/>
      <sheetName val="05월_기성청구서"/>
      <sheetName val="현장관리비세부내역_"/>
      <sheetName val="2-3_35평형부하계산(최대부하)"/>
      <sheetName val="2-3_1평형부하계산(최대부하)"/>
      <sheetName val="2-3_2평형부하계산(최대부하)"/>
      <sheetName val="2-3_3평형부하계산(최대부하)"/>
      <sheetName val="2-3_4평형부하계산(최대부하)"/>
      <sheetName val="2-3_5평형부하계산(최대부하)"/>
      <sheetName val="TRAY_헹거산출"/>
      <sheetName val="A_견적"/>
      <sheetName val="_"/>
      <sheetName val="붙임5,6_앵커볼트+내진스토퍼"/>
      <sheetName val="1.동력공사"/>
      <sheetName val="설계산출표지"/>
      <sheetName val="공사비_내역_(가)1"/>
      <sheetName val="969910(_R)1"/>
      <sheetName val="Customer_Databas1"/>
      <sheetName val="별첨10_하자보증수수료1"/>
      <sheetName val="단양_00_아파트-세부내역1"/>
      <sheetName val="아파트_기성내역서1"/>
      <sheetName val="변경명신물량_(2)1"/>
      <sheetName val="일위대가_호표_(2)1"/>
      <sheetName val="인테리어공사_내역1"/>
      <sheetName val="현대_전주화산1"/>
      <sheetName val="5_경상직원1"/>
      <sheetName val="4_전기1"/>
      <sheetName val="원가_(2)1"/>
      <sheetName val="2-1_4_공조기_측정1"/>
      <sheetName val="기계_도급내역서"/>
      <sheetName val="도급당초내역"/>
      <sheetName val="인명부"/>
      <sheetName val="실행(1)"/>
      <sheetName val="거래처관리"/>
      <sheetName val="품목관리"/>
      <sheetName val="대구칠곡5전기"/>
      <sheetName val="업무량"/>
      <sheetName val="__"/>
      <sheetName val="_ _Y"/>
      <sheetName val="CodeSheet (CM)"/>
      <sheetName val="노무비(전지2기)"/>
      <sheetName val="EP0618"/>
      <sheetName val="비목별_투입비6"/>
      <sheetName val="예상공사비_(2)6"/>
      <sheetName val="내부마감공사비_(2)6"/>
      <sheetName val="unit_42"/>
      <sheetName val="She_2"/>
      <sheetName val="3_공통공사대비2"/>
      <sheetName val="1_우편집중내역서2"/>
      <sheetName val="Sheet1_(2)2"/>
      <sheetName val="설_계2"/>
      <sheetName val="She_?Y?2"/>
      <sheetName val="5_세운W-A1"/>
      <sheetName val="8_PILE__(돌출)1"/>
      <sheetName val="?_?Y1"/>
      <sheetName val="표지_(2)1"/>
      <sheetName val="depreciation_of_machinery1"/>
      <sheetName val="Packaging_cost_Back_Data1"/>
      <sheetName val="FACTOR_1"/>
      <sheetName val="FCU_(2)1"/>
      <sheetName val="준검_내역서1"/>
      <sheetName val="내역서_표지_"/>
      <sheetName val="분야별_집계표"/>
      <sheetName val="_공사설정_"/>
      <sheetName val="견적_(2)1"/>
      <sheetName val="5_공종별예산내역서"/>
      <sheetName val="_인사관~1_XLS__인사관~1_XLS__인사관~1_XL"/>
      <sheetName val="_x005f_x005f_x005f_x0000___x005f_x005f_x005f_x0000_Y"/>
      <sheetName val="Eq__Mobilization1"/>
      <sheetName val="내___역1"/>
      <sheetName val="1062-X방향_"/>
      <sheetName val="중기_부표"/>
      <sheetName val="_FURNACE현설"/>
      <sheetName val="I__Assumptions"/>
      <sheetName val="내역_(2)"/>
      <sheetName val="1_기성청구공문양식"/>
      <sheetName val="2_기성청구갑지"/>
      <sheetName val="경비원_"/>
      <sheetName val="126_2551"/>
      <sheetName val="업무분장_"/>
      <sheetName val="전선_및_전선관"/>
      <sheetName val="_?-???"/>
      <sheetName val="제출내역_(2)"/>
      <sheetName val="[인사관~1_XLS][인사관~1_XLS]_____1__2"/>
      <sheetName val="BSD__2_"/>
      <sheetName val="Pier_3"/>
      <sheetName val="[인사관~1_XLS][인사관~1_XLS]唸/ۏ瘀2"/>
      <sheetName val="[인사관~1_XLS][인사관~1_XLS]_____1__1"/>
      <sheetName val="LIST_&amp;_DATA"/>
      <sheetName val="단가_및_재료비"/>
      <sheetName val="건드리지_말것"/>
      <sheetName val="나_다_라_마_바_피복재_산정"/>
      <sheetName val="★세부공종-입력주의사항(코드작업_손대지말것)"/>
      <sheetName val="자__재"/>
      <sheetName val="4-2_실행분석표(실적)"/>
      <sheetName val="경영비율_"/>
      <sheetName val="첨부1_수주잔량표"/>
      <sheetName val="내부마감공사刀_x0010__x0000__x0000__x0000__x0000_"/>
      <sheetName val="내부마감공사_x0000__x0000_Ԁ_x0000_怀三"/>
      <sheetName val="사유서"/>
      <sheetName val="갑지(기존)"/>
      <sheetName val="총괄표(기존)"/>
      <sheetName val="내역집계표"/>
      <sheetName val="일위대가총괄표"/>
      <sheetName val="자재단가산출표"/>
      <sheetName val="동원인력"/>
      <sheetName val="내부마감공사退澏恋_x0000_먀"/>
      <sheetName val="대가"/>
      <sheetName val="Sheet267"/>
      <sheetName val="唸/ۏ瘀2"/>
      <sheetName val="唸/ۏ瘀3"/>
      <sheetName val="_견적서3"/>
      <sheetName val="소방_3"/>
      <sheetName val="자재_집계표3"/>
      <sheetName val="총괄갑_3"/>
      <sheetName val="_견적서4"/>
      <sheetName val="소방_4"/>
      <sheetName val="자재_집계표4"/>
      <sheetName val="총괄갑_4"/>
      <sheetName val="당초"/>
      <sheetName val="집수정(600-7Ⴗ_xdc76_᐀"/>
      <sheetName val="대갑기성내역"/>
      <sheetName val="BSD (2)"/>
      <sheetName val="판가반영"/>
      <sheetName val="수량명세서"/>
      <sheetName val="대목"/>
      <sheetName val="매출List"/>
      <sheetName val="안정_x0000__x0000_"/>
      <sheetName val="목록"/>
      <sheetName val="내부마감공사비_(2)헾"/>
      <sheetName val="구리토평1전기"/>
      <sheetName val="예상공사비ᄥ옃믏頀"/>
      <sheetName val="S_xdc80_̗ꆨ"/>
      <sheetName val="판넬"/>
      <sheetName val="철골"/>
      <sheetName val="내부마감공사비_(2)ó"/>
      <sheetName val="단가비교표"/>
      <sheetName val="소방내역서"/>
      <sheetName val="G2설비도급"/>
      <sheetName val="TOSHIBA-Structure"/>
      <sheetName val="주소록"/>
      <sheetName val="요율표"/>
      <sheetName val="선로정수"/>
      <sheetName val="60364 전동기"/>
      <sheetName val="9509"/>
      <sheetName val="부서별(배부후)_계획"/>
      <sheetName val="연돌일위집계"/>
      <sheetName val="내역서(사업소)"/>
      <sheetName val="YAN_x0000_"/>
      <sheetName val="부하계산서"/>
      <sheetName val="부대공"/>
      <sheetName val="중기일위대가"/>
      <sheetName val="포장공"/>
      <sheetName val="배수공1"/>
      <sheetName val="법면"/>
      <sheetName val="입찰내역 발주처 양식"/>
      <sheetName val="내부마감공ఎ_x0002_᠀閼栂䓒"/>
      <sheetName val="분전반"/>
      <sheetName val="_x0000__x000a__x005"/>
      <sheetName val="She_x0009__x0000_Y_"/>
      <sheetName val="_x0000___x0000_Y1"/>
      <sheetName val="She__x005f_x0000_Y_x00001"/>
      <sheetName val="She Y_"/>
      <sheetName val=" _-___"/>
      <sheetName val="_인사관~1.XLS__인사관~1.XLS______1__2"/>
      <sheetName val="_인사관~1.XLS__인사관~1_XLS_唸_ۏ瘀"/>
      <sheetName val="_인사관~1.XLS__인사관~1_XLS______1__2"/>
      <sheetName val="_인사관~1.XLS__인사관~1.XLS______1__3"/>
      <sheetName val="_인사관~1.XLS__인사관~1.XL"/>
      <sheetName val="_인사관~1_XLS__인사관~1_XLS__인사관~1_X1"/>
      <sheetName val="Ⅰ-3"/>
      <sheetName val="도급내역서"/>
      <sheetName val="자료사전"/>
      <sheetName val="당년매출집계"/>
      <sheetName val="MIJIBI"/>
      <sheetName val="횡배수관집현황(2공구)"/>
      <sheetName val="fursys"/>
      <sheetName val="SAKUB"/>
      <sheetName val="_x005f_x005f_x005f_x0000__x005f_x005f_x005f_x000a__x0_2"/>
      <sheetName val="She_x005f_x005f_x005f_x0009__x005f_x005f_x005f_x0000__2"/>
      <sheetName val="She__x005f_x005f_x005f_x005f_x005f_x005f_x005f_x0000__2"/>
      <sheetName val="_x005f_x005f_x005f_x005f_x005f_x005f_x005f_x0000__x00_2"/>
      <sheetName val="She_x005f_x005f_x005f_x005f_x005f_x005f_x005f_x0009___2"/>
      <sheetName val="She__x005f_x005f_x005f_x005f_x005f_x005f_x005f_x0000__3"/>
      <sheetName val="변압기 및 발전기 용량"/>
      <sheetName val="내부마감공사비_(2_x0000__x0000_"/>
      <sheetName val="수량산출서 갑지"/>
      <sheetName val="단위량◨ʟ쿆"/>
      <sheetName val="단위량밨ῖ娰"/>
      <sheetName val="마스터"/>
      <sheetName val="실적(2안)"/>
      <sheetName val="배수공수량"/>
      <sheetName val="C_배수관공"/>
      <sheetName val="A_LINE"/>
      <sheetName val="집_계_표2"/>
      <sheetName val="She__x005f_x0000_Y_x005f_x0000_2"/>
      <sheetName val="R,BLOCK_세부일정3"/>
      <sheetName val="ASPHALT_TANK3"/>
      <sheetName val="E,ROOM_세부일정3"/>
      <sheetName val="LPG_TANK3"/>
      <sheetName val="9_10곡B(대조립)3"/>
      <sheetName val="15_B_S3"/>
      <sheetName val="13_B_W3"/>
      <sheetName val="8_BLT3"/>
      <sheetName val="16_C_L3"/>
      <sheetName val="11_H_C3"/>
      <sheetName val="14_S_T3"/>
      <sheetName val="12_T_W3"/>
      <sheetName val="REV_08223"/>
      <sheetName val="첨부1__장비별고장2"/>
      <sheetName val="첨부2__장비별원인2"/>
      <sheetName val="1_취수장2"/>
      <sheetName val="광통신_견적내역서12"/>
      <sheetName val="TOWER_12TON2"/>
      <sheetName val="TOWER_10TON2"/>
      <sheetName val="남양시작동자105노65기1_3화1_22"/>
      <sheetName val="토공(우물통,기타)_3"/>
      <sheetName val="6PILE__(돌출)2"/>
      <sheetName val="별표_2"/>
      <sheetName val="아파트_2"/>
      <sheetName val="단면_(2)2"/>
      <sheetName val="2_대외공문2"/>
      <sheetName val="B_O_M2"/>
      <sheetName val="RB,_ER2"/>
      <sheetName val="본선_토공_분배표2"/>
      <sheetName val="할증_2"/>
      <sheetName val="[인사관~1_XLS]唸/ۏ瘀2"/>
      <sheetName val="4-3_보온_기본물량집계2"/>
      <sheetName val="2000년_공정표2"/>
      <sheetName val="[인사관~1_XLS][인사관~1_XLS][인사관~1_X2"/>
      <sheetName val="97_사업추정(WEKI)2"/>
      <sheetName val="13FL_EAST2"/>
      <sheetName val="13FL_WEST_(2)2"/>
      <sheetName val="22FL_EAST2"/>
      <sheetName val="_ｹ-ﾌﾞﾙ2"/>
      <sheetName val="_토목_처리장도급내역서_2"/>
      <sheetName val="7_경제성결과2"/>
      <sheetName val="우석토건변경대비표_xlsx2"/>
      <sheetName val="2_12"/>
      <sheetName val="_x005f_x0000___x005f_x0000_Y2"/>
      <sheetName val="data_table2"/>
      <sheetName val="_냉각수펌프2"/>
      <sheetName val="역T형옹벽(3_0)2"/>
      <sheetName val="1차_내역서2"/>
      <sheetName val="전_기2"/>
      <sheetName val="단가표_(2)2"/>
      <sheetName val="She__x005f_x005f_x005f_x0000_Y_x005f_x005f_x00002"/>
      <sheetName val="공사예산하조서(O_K)1"/>
      <sheetName val="She__Y_2"/>
      <sheetName val="_인사관~1_XLS_唸_ۏ瘀2"/>
      <sheetName val="_인사관~1_XLS__인사관~1_XLS_唸_ۏ瘀2"/>
      <sheetName val="[인사관~1_XLS][인사관~1_XLS]唸/ۏ瘀3"/>
      <sheetName val="4_포장집계"/>
      <sheetName val="2_(2)"/>
      <sheetName val="견적내역-2_(프로세스)"/>
      <sheetName val="견적내역-1_(유틸리티)"/>
      <sheetName val="[인사관~1_XLS][인사관~1_XLS]_____1__3"/>
      <sheetName val="플랜트 설치"/>
      <sheetName val="ELEV HALL1-19층"/>
      <sheetName val="[인사관~1.XLS][인사관~1_XLS]唸/ۏ瘀1"/>
      <sheetName val="매입수불자재"/>
      <sheetName val="업체손실공수.xls"/>
      <sheetName val="검토1-관보온"/>
      <sheetName val="집계표(OPTION)"/>
      <sheetName val="적용건축"/>
      <sheetName val="투자효율분석"/>
      <sheetName val="마산방향철근집계"/>
      <sheetName val="진주방향"/>
      <sheetName val="수량집계"/>
      <sheetName val="3084"/>
      <sheetName val="예산"/>
      <sheetName val="수지예산"/>
      <sheetName val="내부마감공사_x0000_嘀ð_x0000__x0000_省"/>
      <sheetName val="용산1(해보)"/>
      <sheetName val="도장비"/>
      <sheetName val="잡철물"/>
      <sheetName val="단가(반정1교-원주)"/>
      <sheetName val="간접비"/>
      <sheetName val="OrgRates2000"/>
      <sheetName val="Eng_Hrs _HO_"/>
      <sheetName val="Komponen Upah"/>
      <sheetName val="Inkindo 2015"/>
      <sheetName val="RT Cangkang"/>
      <sheetName val="RT13526 CPI"/>
      <sheetName val="JE-2"/>
      <sheetName val="Overall"/>
      <sheetName val="DATASHT"/>
      <sheetName val="SEX"/>
      <sheetName val="351BQMCN"/>
      <sheetName val="H.Satuan"/>
      <sheetName val="NP"/>
      <sheetName val="기계내역"/>
      <sheetName val="⑤항목별2"/>
      <sheetName val="II손익관리"/>
      <sheetName val="EQUIP LIST"/>
      <sheetName val="노무비투입예상 (그래프)"/>
      <sheetName val="빗물받이(910-510"/>
      <sheetName val="제2영업소"/>
      <sheetName val="3차토목내역"/>
      <sheetName val="계산내역(설비)"/>
      <sheetName val="검토서"/>
      <sheetName val="Cal设备采购RFA50"/>
      <sheetName val="전기일위목록"/>
      <sheetName val="SJB-101"/>
      <sheetName val="토목공사일반"/>
      <sheetName val="Sheet379"/>
      <sheetName val="장비제원"/>
      <sheetName val="산출내역서"/>
      <sheetName val="접속집계"/>
      <sheetName val="가격산출근거"/>
      <sheetName val="양식_자재단가조사표"/>
      <sheetName val="산출기초"/>
      <sheetName val="96수표어음"/>
      <sheetName val="Asset98-CAK"/>
      <sheetName val="전력간선(신설)"/>
      <sheetName val="승인요청(⋜Ɇ녈"/>
      <sheetName val="도아기업"/>
      <sheetName val="DAN"/>
      <sheetName val="세동별비상"/>
      <sheetName val="TV"/>
      <sheetName val="97년 신설"/>
      <sheetName val="[인사관~1.XLS][인사관~1_XLS]_____1__3"/>
      <sheetName val="[인사관~1.XLS][인사관~1.XLS]_____1__4"/>
      <sheetName val="내부마감공사_x0000__x0000__x0005__x0000_슐㦉"/>
      <sheetName val="내부마감공사_x0000__x0000__x0005__x0000_⽰䳟"/>
      <sheetName val="내부마감공사_x0000__x0000__x0005__x0000_婐䳣"/>
      <sheetName val="BM_NEW2"/>
      <sheetName val="노임산재"/>
      <sheetName val="크라운"/>
      <sheetName val="내부마감공¸_x0000__x0000__x0000__x0000__x0000__x0000_"/>
      <sheetName val="도배0"/>
      <sheetName val="적용비율"/>
      <sheetName val="SPARE PART"/>
      <sheetName val="집수정(600-7Ⴗ�᐀"/>
      <sheetName val="S�̗ꆨ"/>
      <sheetName val="ASP"/>
      <sheetName val="연부97-1"/>
      <sheetName val="비목별_투입비7"/>
      <sheetName val="예상공사비_(2)7"/>
      <sheetName val="내부마감공사비_(2)7"/>
      <sheetName val="She_3"/>
      <sheetName val="unit_43"/>
      <sheetName val="3_공통공사대비3"/>
      <sheetName val="1_우편집중내역서3"/>
      <sheetName val="She_?Y?3"/>
      <sheetName val="Sheet1_(2)3"/>
      <sheetName val="설_계3"/>
      <sheetName val="5_세운W-A2"/>
      <sheetName val="?_?Y2"/>
      <sheetName val="8_PILE__(돌출)2"/>
      <sheetName val="표지_(2)2"/>
      <sheetName val="depreciation_of_machinery2"/>
      <sheetName val="Packaging_cost_Back_Data2"/>
      <sheetName val="FACTOR_2"/>
      <sheetName val="FCU_(2)2"/>
      <sheetName val="Eq__Mobilization2"/>
      <sheetName val="내___역2"/>
      <sheetName val="1062-X방향_1"/>
      <sheetName val="중기_부표1"/>
      <sheetName val="_FURNACE현설1"/>
      <sheetName val="I__Assumptions1"/>
      <sheetName val="내역_(2)1"/>
      <sheetName val="1_기성청구공문양식1"/>
      <sheetName val="2_기성청구갑지1"/>
      <sheetName val="경비원_1"/>
      <sheetName val="견적_(2)2"/>
      <sheetName val="내역서_표지_1"/>
      <sheetName val="분야별_집계표1"/>
      <sheetName val="_공사설정_1"/>
      <sheetName val="5_공종별예산내역서1"/>
      <sheetName val="준검_내역서2"/>
      <sheetName val="_x005f_x005f_x005f_x0000___x005f_x005f_x005f_x0000_Y1"/>
      <sheetName val="업무분장_1"/>
      <sheetName val="전선_및_전선관1"/>
      <sheetName val="_?-???1"/>
      <sheetName val="제출내역_(2)1"/>
      <sheetName val="LIST_&amp;_DATA1"/>
      <sheetName val="[인사관~1_XLS][인사관~1_XLS]唸/ۏ瘀4"/>
      <sheetName val="[인사관~1_XLS][인사관~1_XLS]_____1__4"/>
      <sheetName val="건드리지_말것1"/>
      <sheetName val="[인사관~1_XLS][인사관~1_XLS]_____1__5"/>
      <sheetName val="계조에_따른_특성"/>
      <sheetName val="She__x005f_x005f_x005f_x005f_x005f_x005f_x005f_x0000_Y_"/>
      <sheetName val="_x005f_x005f_x005f_x005f_x005f_x005f_x005f_x0000___x005"/>
      <sheetName val="She__x005f_x005f_x005f_x0000_Y_"/>
      <sheetName val="_x005f_x005f_x005f_x0000___x005"/>
      <sheetName val="report"/>
      <sheetName val="4.2.1 마루높이 검토"/>
      <sheetName val="깨기"/>
      <sheetName val="예상공사비_(_x0000__x0000_Ԁ"/>
      <sheetName val="B053 (990701)공정실적PP%계산"/>
      <sheetName val="예산실적비교"/>
      <sheetName val="비목별_ꦡ_x001d_㊄Ȗ"/>
      <sheetName val="토공정_x0000_"/>
      <sheetName val="[인사관~1.XLS][인사관~1.XLS]_인_관_1__2"/>
      <sheetName val="[인사관~1_XLS]_____1__2"/>
      <sheetName val="[인사관~1_XL"/>
      <sheetName val="_____1__2"/>
      <sheetName val="[인사관~1_X1"/>
      <sheetName val="[인사관~1.XLS]_인___1__2"/>
      <sheetName val="[인사관~1_XLS]_인___1__2"/>
      <sheetName val="[인사관~1.XLS]_____1__3"/>
      <sheetName val="정공공사"/>
      <sheetName val="물,공량 내역서(하도) 13.04.02"/>
      <sheetName val="부대단위수량"/>
      <sheetName val="실내건축일위대가"/>
      <sheetName val="타일_단위세대"/>
      <sheetName val="한강운반비"/>
      <sheetName val=" HIT-&gt;HMC 견적(3900)"/>
      <sheetName val="매출집계"/>
      <sheetName val="매입추출용"/>
      <sheetName val="콘센트신설"/>
      <sheetName val="배수관연장산출서"/>
      <sheetName val="기초자료입력"/>
      <sheetName val="원가 영향성"/>
      <sheetName val="IMPEADENCE_MAP_취수장1"/>
      <sheetName val="05월_기성청구서1"/>
      <sheetName val="현장관리비세부내역_1"/>
      <sheetName val="2-3_35평형부하계산(최대부하)1"/>
      <sheetName val="2-3_1평형부하계산(최대부하)1"/>
      <sheetName val="2-3_2평형부하계산(최대부하)1"/>
      <sheetName val="2-3_3평형부하계산(최대부하)1"/>
      <sheetName val="2-3_4평형부하계산(최대부하)1"/>
      <sheetName val="2-3_5평형부하계산(최대부하)1"/>
      <sheetName val="TRAY_헹거산출1"/>
      <sheetName val="_1"/>
      <sheetName val="A_견적1"/>
      <sheetName val="붙임5,6_앵커볼트+내진스토퍼1"/>
      <sheetName val="220_(2)"/>
      <sheetName val="신상기록(지우지_말것)"/>
      <sheetName val="배수공_시멘트_및_골재량_산출"/>
      <sheetName val="2_토목공사"/>
      <sheetName val="5_동별횡주관경"/>
      <sheetName val="교량"/>
      <sheetName val="PIPING"/>
      <sheetName val="부대공사비"/>
      <sheetName val="평균터파기고(1-2,ASP)"/>
      <sheetName val="특수조명기구 단가조사서"/>
      <sheetName val="사  업  비  수  지  예  산  서"/>
      <sheetName val="전주2本1"/>
      <sheetName val="기성금내역서"/>
      <sheetName val="볼트 중량표"/>
      <sheetName val="암거날개벽"/>
      <sheetName val="시중◸̑쿆»"/>
      <sheetName val="기본일위"/>
      <sheetName val="광통신_견적내역서13"/>
      <sheetName val="별표_3"/>
      <sheetName val="1_취수장3"/>
      <sheetName val="_ｹ-ﾌﾞﾙ3"/>
      <sheetName val="이름"/>
      <sheetName val="아파트급수지하PIT층평면도(평면도)"/>
      <sheetName val="일위대가단가표(건기토기본)"/>
      <sheetName val="내역_ver1.0"/>
      <sheetName val="제출견적(을)"/>
      <sheetName val="전기단가조사서"/>
      <sheetName val="사유 항목"/>
      <sheetName val="실행VS예상"/>
      <sheetName val="HWGSI"/>
      <sheetName val="가정급수관"/>
      <sheetName val="현장설명서 (변경)"/>
      <sheetName val="15100"/>
      <sheetName val="__User024_c___WIN95___________3"/>
      <sheetName val="Drop down"/>
      <sheetName val="자료"/>
      <sheetName val="data spec"/>
      <sheetName val="_x0000_ _x005"/>
      <sheetName val="항목"/>
      <sheetName val="예상공사비_(2)Í"/>
      <sheetName val="사전공사"/>
      <sheetName val="예상공¬_x0000__x0000__x0000__x0000_É"/>
      <sheetName val="_x0000__x0000__x0000__x0000__x0000__x0000__x0000_É"/>
      <sheetName val="건축기성"/>
      <sheetName val="메서,변+증"/>
      <sheetName val="지표"/>
      <sheetName val="2003상반기노임기준"/>
      <sheetName val="계약고&amp;환율"/>
      <sheetName val="_인사관~1.XLS__인사관~1.XLS__인___1__2"/>
      <sheetName val="_인사관~1.XLS__인사관~1_XLS__인___1__2"/>
      <sheetName val="장비명"/>
      <sheetName val="안산기계장치"/>
      <sheetName val="공종표101"/>
      <sheetName val="NEW비교"/>
      <sheetName val="의뢰"/>
      <sheetName val="품의서"/>
      <sheetName val="새공통(97년3월)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토공사및 흙막이공사"/>
      <sheetName val="물가상승1"/>
      <sheetName val="써100 (A4)"/>
      <sheetName val="제출표지"/>
      <sheetName val="건축(주상복합)"/>
      <sheetName val="옥외및기타"/>
      <sheetName val="파일공사(APT)"/>
      <sheetName val="파일공사(부대동)"/>
      <sheetName val="시장성초안camera"/>
      <sheetName val="용연"/>
      <sheetName val="울산"/>
      <sheetName val="진천"/>
      <sheetName val="구미"/>
      <sheetName val="대구"/>
      <sheetName val="언양"/>
      <sheetName val="의뢰서"/>
      <sheetName val="1"/>
      <sheetName val="PAINT"/>
      <sheetName val="산출-설비"/>
      <sheetName val="물가자료"/>
      <sheetName val="청산공사"/>
      <sheetName val="구조물견적서"/>
      <sheetName val="본선집계표"/>
      <sheetName val="콤보박스와 리스트박스의 연결"/>
      <sheetName val="BOX날개벽"/>
      <sheetName val="도급FORM"/>
      <sheetName val="와동25-3(변경)"/>
      <sheetName val="sst,stl창호"/>
      <sheetName val="열관류율"/>
      <sheetName val="First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1.견적서목록"/>
      <sheetName val="SF적재계산"/>
      <sheetName val="FAX1"/>
      <sheetName val="Module1"/>
      <sheetName val="Module2"/>
      <sheetName val="MM"/>
      <sheetName val="견적표지"/>
      <sheetName val="부하계산서 (영문)"/>
      <sheetName val="PEND-ITEM"/>
      <sheetName val="PEND-ITEM (2)"/>
      <sheetName val="PEND-99"/>
      <sheetName val="설계자료"/>
      <sheetName val="VXXXXXX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업체별기성내역"/>
      <sheetName val="7.수지"/>
      <sheetName val="P.M 별"/>
      <sheetName val="작업지시서-1호"/>
      <sheetName val="백호우계수"/>
      <sheetName val="토건"/>
      <sheetName val="내역서-수정본"/>
      <sheetName val="내역서 (2)"/>
      <sheetName val="공조기(삭제)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WEIGHT LIST"/>
      <sheetName val="산#2-1 (2)"/>
      <sheetName val="재정비직인"/>
      <sheetName val="재정비내역"/>
      <sheetName val="지적고시내역"/>
      <sheetName val="평형공사비"/>
      <sheetName val="조명일위"/>
      <sheetName val="PAC"/>
      <sheetName val="3.건축(현장안)"/>
      <sheetName val="카메라"/>
      <sheetName val="경산"/>
      <sheetName val="Sheet3-1"/>
      <sheetName val="물가자료비교"/>
      <sheetName val="3사단가비교"/>
      <sheetName val="대동"/>
      <sheetName val="성림"/>
      <sheetName val="금강"/>
      <sheetName val="（２）"/>
      <sheetName val="（３） "/>
      <sheetName val="97년-98년"/>
      <sheetName val="주간업무보고"/>
      <sheetName val="주간업무보고4월첫째"/>
      <sheetName val="부재중업무보고"/>
      <sheetName val="주간업무보고4월네째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99~01년승선현황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TRE TABLE"/>
      <sheetName val="공통부대비"/>
      <sheetName val="9811"/>
      <sheetName val="빙설"/>
      <sheetName val="첨부1-1"/>
      <sheetName val="동영견적(갑지)"/>
      <sheetName val="2.2.10.샤시등"/>
      <sheetName val="A3.공사비 검토"/>
      <sheetName val="C3.토목_옹벽"/>
      <sheetName val="A6.샤시등"/>
      <sheetName val="내역서2안"/>
      <sheetName val="토목내역서 (도급단가)"/>
      <sheetName val="PE거푸집(1.2)"/>
      <sheetName val="위생-sa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8"/>
      <sheetName val="9"/>
      <sheetName val="10"/>
      <sheetName val="11"/>
      <sheetName val="12"/>
      <sheetName val="13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자단"/>
      <sheetName val="단락전류-A"/>
      <sheetName val="공통비(전체)"/>
      <sheetName val="매각(6)"/>
      <sheetName val="JIB CRANE,HOIST"/>
      <sheetName val="보할공정"/>
      <sheetName val="분양가"/>
      <sheetName val="노무산출서"/>
      <sheetName val="물량내역"/>
      <sheetName val="청천내"/>
      <sheetName val="철콘(1차견적)"/>
      <sheetName val="구조     ."/>
      <sheetName val="충주내역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집행내역"/>
      <sheetName val="기흥하도용"/>
      <sheetName val="일반사항(1,2면)"/>
      <sheetName val="의무사항(3면)"/>
      <sheetName val="에너지성능지표검토서(건축)"/>
      <sheetName val="에너지성능지표검토서(기계, 전기, 신재생)"/>
      <sheetName val="비교1"/>
      <sheetName val="도급원가"/>
      <sheetName val="남양주댠가표"/>
      <sheetName val="입찰"/>
      <sheetName val="소요자재명세서"/>
      <sheetName val="노무비명세서"/>
      <sheetName val="외주비"/>
      <sheetName val="A조"/>
      <sheetName val="충주"/>
      <sheetName val="0.갑지"/>
      <sheetName val="1.공통가설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기둥(원형)"/>
      <sheetName val="기초공"/>
      <sheetName val="4-0.툫자_x0000__x0000_문)"/>
      <sheetName val="2000.05"/>
      <sheetName val="토공사및_흙막이공사"/>
      <sheetName val="써100_(A4)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공정보고서"/>
      <sheetName val="교대(A1)"/>
      <sheetName val="통합"/>
      <sheetName val="메인거더-크로스빔200연결부"/>
      <sheetName val="IMP(MAIN)"/>
      <sheetName val="IMP (REACTOR)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3"/>
      <sheetName val="AHU-4"/>
      <sheetName val="AHU-5"/>
      <sheetName val="AHU-6"/>
      <sheetName val="LEGEND"/>
      <sheetName val="소요자재"/>
      <sheetName val="기초입력"/>
      <sheetName val="추정공사비계산"/>
      <sheetName val="추정공사비 산출결과"/>
      <sheetName val="급수공과금양식"/>
      <sheetName val="설계개요"/>
      <sheetName val="전계가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효율비교"/>
      <sheetName val="ITEM"/>
      <sheetName val="세원견적서"/>
      <sheetName val="남대문빌딩"/>
      <sheetName val="냉천부속동"/>
      <sheetName val="hvac(제어동)"/>
      <sheetName val="(첨부3)급탕,온수시방"/>
      <sheetName val="(첨부3)냉수,냉온수보온시방"/>
      <sheetName val="(첨부3)냉매보온"/>
      <sheetName val="잡비"/>
      <sheetName val="별제권_정리담보권1"/>
      <sheetName val="1.설계기준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JIB_CRANE,HOIST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TRE_TABLE"/>
      <sheetName val="PUNCH_LIST"/>
      <sheetName val="WELDING_JOINT_INSPECTION_STATUS"/>
      <sheetName val="PE거푸집(1_2)"/>
      <sheetName val="내역서_(2)"/>
      <sheetName val="내역서_(3)"/>
      <sheetName val="내역서_(4)"/>
      <sheetName val="건축기술부대조건"/>
      <sheetName val="고효율 유도전동기 적용비율 계산서"/>
      <sheetName val="누락일위대가내역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스낵물량"/>
      <sheetName val="캔개발배경"/>
      <sheetName val="시장"/>
      <sheetName val="일정표"/>
      <sheetName val="04부품"/>
      <sheetName val="적용률"/>
      <sheetName val="예산명세서"/>
      <sheetName val="2.냉난방설비공사"/>
      <sheetName val="7.자동제어공사"/>
      <sheetName val="건축실행  (5)"/>
      <sheetName val="단가 "/>
      <sheetName val="적정심사"/>
      <sheetName val="수목데이타 "/>
      <sheetName val="깨기수량"/>
      <sheetName val="단가대비표"/>
      <sheetName val="단위내역목록"/>
      <sheetName val="전기내역서"/>
      <sheetName val="2호맨홀공제수량"/>
      <sheetName val="동별내역-3월5일"/>
      <sheetName val="참고용"/>
      <sheetName val="참고용 (2)"/>
      <sheetName val="COMPARISON TABLE"/>
      <sheetName val="지사인원"/>
      <sheetName val="회사99"/>
      <sheetName val="구의33고"/>
      <sheetName val="간접"/>
      <sheetName val="하도내역 (철콘)"/>
      <sheetName val="설계기준"/>
      <sheetName val="시설국장자료"/>
      <sheetName val="흙깎기(도로부)"/>
      <sheetName val="관리,부대비"/>
      <sheetName val="제경비율"/>
      <sheetName val="대차대조표"/>
      <sheetName val="큐비&amp;pnl_견적비교"/>
      <sheetName val="등_견적비교"/>
      <sheetName val="서울통신"/>
      <sheetName val="3.고급화검토"/>
      <sheetName val="입면고급화단가표"/>
      <sheetName val="2.공사비 검토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99년하반기"/>
      <sheetName val="C급보 "/>
      <sheetName val="wage Cal"/>
      <sheetName val="일반전기C"/>
      <sheetName val="당사"/>
      <sheetName val="b_balju-단가단가단가"/>
      <sheetName val="대비표(토공1안)"/>
      <sheetName val="겉표지"/>
      <sheetName val="노임근거"/>
      <sheetName val="일대목차"/>
      <sheetName val="합산자재"/>
      <sheetName val="옵션"/>
      <sheetName val="사용설명"/>
      <sheetName val="Mech CIF"/>
      <sheetName val="WORK"/>
      <sheetName val="일단의 주택지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각형덕트"/>
      <sheetName val="터미널측정기록"/>
      <sheetName val="시운전연료"/>
      <sheetName val="기성내역서"/>
      <sheetName val="보온자재단가표"/>
      <sheetName val="CB"/>
      <sheetName val="건   축"/>
      <sheetName val="b_yesan"/>
      <sheetName val="기본자료"/>
      <sheetName val="토목단가"/>
      <sheetName val="---제2오수펌프장"/>
      <sheetName val="골재수량"/>
      <sheetName val="토공집계"/>
      <sheetName val="토공유동표"/>
      <sheetName val="토공계산서"/>
      <sheetName val="포장수량집계"/>
      <sheetName val="본선포장수량"/>
      <sheetName val="토적표"/>
      <sheetName val="배수공수집"/>
      <sheetName val="시멘골재"/>
      <sheetName val="철근"/>
      <sheetName val="주요자재"/>
      <sheetName val="골재"/>
      <sheetName val="강재2"/>
      <sheetName val="청하배수"/>
      <sheetName val="단가보완"/>
      <sheetName val="단위가격"/>
      <sheetName val="SR97-1"/>
      <sheetName val="1SGATE97"/>
      <sheetName val="가공비"/>
      <sheetName val="하수실행"/>
      <sheetName val="기계공사내역"/>
      <sheetName val="수도메타"/>
      <sheetName val="수도FAX"/>
      <sheetName val="사코FAX"/>
      <sheetName val="사코"/>
      <sheetName val="경영상태"/>
      <sheetName val="D-3109"/>
      <sheetName val="일반수량"/>
      <sheetName val="BOX구조해석 설명서"/>
      <sheetName val="간지"/>
      <sheetName val="단면가정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본체"/>
      <sheetName val="NH"/>
      <sheetName val="실행간접비용"/>
      <sheetName val="기타수량"/>
      <sheetName val="DATA 입력란"/>
      <sheetName val="1. 설계조건 2.단면가정 3. 하중계산"/>
      <sheetName val="1.내역(청.하역장전등)"/>
      <sheetName val="기계"/>
      <sheetName val="정화조"/>
      <sheetName val="조경"/>
      <sheetName val="입찰견적보고서"/>
      <sheetName val="IN2"/>
      <sheetName val="설비2차"/>
      <sheetName val="설계예시"/>
      <sheetName val="마감사양"/>
      <sheetName val="봉천제출"/>
      <sheetName val="물건조서"/>
      <sheetName val="유림총괄"/>
      <sheetName val="대차대조-보고"/>
      <sheetName val="환경기계공정표 (3)"/>
      <sheetName val="XL4Poppy"/>
      <sheetName val="노임명세"/>
      <sheetName val="99노임기준"/>
      <sheetName val="실행내역 "/>
      <sheetName val="XZLC004_PART2"/>
      <sheetName val="금호"/>
      <sheetName val="현장지지물물량"/>
      <sheetName val="유동표"/>
      <sheetName val="공내역"/>
      <sheetName val="입출재고현황 (2)"/>
      <sheetName val="도시가스현황"/>
      <sheetName val="인건비 "/>
      <sheetName val="2. 공원조도"/>
      <sheetName val="4-0.툫자"/>
      <sheetName val="단위세대 개요"/>
      <sheetName val="anaysis_sheet"/>
      <sheetName val="비용master"/>
      <sheetName val="내역(가지)"/>
      <sheetName val="개인DATA"/>
      <sheetName val="실행예산"/>
      <sheetName val="J형측구단위수량"/>
      <sheetName val="을 1"/>
      <sheetName val="을 2"/>
      <sheetName val="GATE_RFID_설치운영"/>
      <sheetName val="1차배부(JB포함)"/>
      <sheetName val="기준"/>
      <sheetName val="관세,통관수수료,운반비"/>
      <sheetName val="부표총괄"/>
      <sheetName val="2차공사"/>
      <sheetName val="토목내역 (2)"/>
      <sheetName val="선수금,기성"/>
      <sheetName val="경상비내역"/>
      <sheetName val="EKOG10건축"/>
      <sheetName val="설계내역2"/>
      <sheetName val="_x0000__x0008__x0000_ꪀᗈ_x0000_"/>
      <sheetName val="관경결정"/>
      <sheetName val="1.구리중 (제조사A)"/>
      <sheetName val="1.구리중 (제조사B)"/>
      <sheetName val="1.구리중 (제조사C)"/>
      <sheetName val="2.토평초(제조사A)"/>
      <sheetName val="2.토평초(제조사B)"/>
      <sheetName val="2.토평초(제조사C)"/>
      <sheetName val="3.평내초(제조사A)"/>
      <sheetName val="3.평내초(제조사B)"/>
      <sheetName val="3.평내초(제조사C)"/>
      <sheetName val="전체(삼성모델)"/>
      <sheetName val="전체(케리어모델)"/>
      <sheetName val="MDF"/>
      <sheetName val="실외기 배관트레이"/>
      <sheetName val="중앙콘트롤러설치용전선 "/>
      <sheetName val="자재단가표"/>
      <sheetName val="실내기전원"/>
      <sheetName val="신공덕"/>
      <sheetName val="장비비"/>
      <sheetName val="기안지"/>
      <sheetName val="1.집계표"/>
      <sheetName val="2.공통가설공사"/>
      <sheetName val="4.기계설비공사"/>
      <sheetName val="7. 안전관리비"/>
      <sheetName val="인원투입계획"/>
      <sheetName val="총괄계약금액"/>
      <sheetName val="계약현황"/>
      <sheetName val="식대 숙직비"/>
      <sheetName val="일위대가_가설_"/>
      <sheetName val="일위대가(건축)"/>
      <sheetName val="변압기L"/>
      <sheetName val="변압기E"/>
      <sheetName val="GEN "/>
      <sheetName val="세대"/>
      <sheetName val="L"/>
      <sheetName val="P"/>
      <sheetName val="LE"/>
      <sheetName val="주차장"/>
      <sheetName val="동력"/>
      <sheetName val="전압강하"/>
      <sheetName val="접지"/>
      <sheetName val="밧데리및정류기"/>
      <sheetName val="조도"/>
      <sheetName val="TRAY"/>
      <sheetName val="단락용량"/>
      <sheetName val="1동"/>
      <sheetName val="2동"/>
      <sheetName val="3동"/>
      <sheetName val="4동"/>
      <sheetName val="5동"/>
      <sheetName val="전화"/>
      <sheetName val="방송"/>
      <sheetName val="1차3회-개소별명세서-빨간색-인쇄용(21873)"/>
      <sheetName val="XZLC003_PART1"/>
      <sheetName val="일위(PN)"/>
      <sheetName val="견적서(방진)"/>
      <sheetName val="견적서(내진)-ULFM"/>
      <sheetName val="내진스토퍼-앙카체결"/>
      <sheetName val="신단가"/>
      <sheetName val="신단가 (내진설치비)"/>
      <sheetName val="PO-MAT견적(철근)"/>
      <sheetName val="PO-MAT견적(와이어메쉬)"/>
      <sheetName val="JACK-UP"/>
      <sheetName val="프린트 (3)"/>
      <sheetName val="측면지"/>
      <sheetName val="뒷표지"/>
      <sheetName val="앞표지"/>
      <sheetName val="제출문"/>
      <sheetName val="간지-2"/>
      <sheetName val="결과1"/>
      <sheetName val="결과2"/>
      <sheetName val="결과3"/>
      <sheetName val="결과4"/>
      <sheetName val="결과5"/>
      <sheetName val="결과6"/>
      <sheetName val="간지-2 (2)"/>
      <sheetName val=" 1. 개요"/>
      <sheetName val=" 2. 난방설비"/>
      <sheetName val="열관류율 계산서"/>
      <sheetName val="84A"/>
      <sheetName val="84B"/>
      <sheetName val="84C"/>
      <sheetName val="101A"/>
      <sheetName val="101B"/>
      <sheetName val="101C"/>
      <sheetName val="난방부하집계"/>
      <sheetName val="2.3 세대별난방부하집계"/>
      <sheetName val="보일러 선정"/>
      <sheetName val="84A (2)"/>
      <sheetName val="84B (2)"/>
      <sheetName val="84C (2)"/>
      <sheetName val="101A (2)"/>
      <sheetName val="101B (2)"/>
      <sheetName val="101C (2)"/>
      <sheetName val="난방부하집계 (2)"/>
      <sheetName val="2.3 세대별난방부하집계 (2)"/>
      <sheetName val="보일러 선정 (2)"/>
      <sheetName val="4.급수설비"/>
      <sheetName val="4.2 급수입상배관"/>
      <sheetName val="4.3 급수횡주관"/>
      <sheetName val="5.1 열교환기"/>
      <sheetName val="가설대가"/>
      <sheetName val="토공대가"/>
      <sheetName val="구조대가"/>
      <sheetName val="포설대가1"/>
      <sheetName val="부대대가"/>
      <sheetName val="사업성"/>
      <sheetName val="대여현황"/>
      <sheetName val="금액순"/>
      <sheetName val="익산"/>
      <sheetName val="자재표"/>
      <sheetName val="기자재비"/>
      <sheetName val="부재리스트"/>
      <sheetName val="EQUIPMENT -2"/>
      <sheetName val="매각대상"/>
      <sheetName val="승용C.S"/>
      <sheetName val="상용C.S"/>
      <sheetName val="crude.SLAB RE-bar"/>
      <sheetName val="동관마찰손실표"/>
      <sheetName val="12.17"/>
      <sheetName val="공조실11"/>
      <sheetName val="가스공사 "/>
      <sheetName val="공조실12"/>
      <sheetName val="토목검측서"/>
      <sheetName val="Hidden"/>
      <sheetName val="H-Pile공"/>
      <sheetName val="201801"/>
      <sheetName val="201802"/>
      <sheetName val="201803"/>
      <sheetName val="201804"/>
      <sheetName val="201805"/>
      <sheetName val="201806"/>
      <sheetName val="201807"/>
      <sheetName val="201808"/>
      <sheetName val="전체도급"/>
      <sheetName val="수량"/>
      <sheetName val="토공수량산출"/>
      <sheetName val="공제구간조서"/>
      <sheetName val="3련 BOX"/>
      <sheetName val="공종"/>
      <sheetName val="접도구역경계표주현황"/>
      <sheetName val="가도공"/>
      <sheetName val="본지사합"/>
      <sheetName val="공사"/>
      <sheetName val="1.설계조건 "/>
      <sheetName val="설계기준설명 "/>
      <sheetName val="2.단면가정 (BASE)"/>
      <sheetName val="3.하중및토압 (고정)"/>
      <sheetName val="4.작용하중(고정)"/>
      <sheetName val="5.안정검토(고정)(풍화암)"/>
      <sheetName val="6.벽체계산"/>
      <sheetName val="7.흉벽계산(ASCON)"/>
      <sheetName val="8.FOOTING"/>
      <sheetName val="9.날개벽"/>
      <sheetName val="10.교좌받침"/>
      <sheetName val="11.접속슬라브(ASCON)"/>
      <sheetName val="주철근조립도"/>
      <sheetName val="하자보증"/>
      <sheetName val="아파트"/>
      <sheetName val="식재일위대가"/>
      <sheetName val="9,10월신제품 (2)"/>
      <sheetName val="기준9801"/>
      <sheetName val="비교9701"/>
      <sheetName val="0"/>
      <sheetName val="당년실적"/>
      <sheetName val="제품손익"/>
      <sheetName val="선택"/>
      <sheetName val="제조원가피벗"/>
      <sheetName val="위탁현황"/>
      <sheetName val="2001"/>
      <sheetName val="1999"/>
      <sheetName val="2000"/>
      <sheetName val="99차량"/>
      <sheetName val="피벗전체"/>
      <sheetName val="수출포함"/>
      <sheetName val="주간계획"/>
      <sheetName val="97손익"/>
      <sheetName val="98손익"/>
      <sheetName val="3부손익당월"/>
      <sheetName val="①매출"/>
      <sheetName val="당년사별실적"/>
      <sheetName val="장비경비"/>
      <sheetName val="내역서1999.8최종"/>
      <sheetName val="JUCK"/>
      <sheetName val="확약서"/>
      <sheetName val="기본DATA"/>
      <sheetName val="EQUIP-H"/>
      <sheetName val="Macro3"/>
      <sheetName val="단가조사서"/>
      <sheetName val="1.공사개요(입력)"/>
      <sheetName val="LEGEND i"/>
      <sheetName val="대비내역(총괄)"/>
      <sheetName val="수목데이타"/>
      <sheetName val="내역서적용수량"/>
      <sheetName val="건축원가계산서"/>
      <sheetName val="부대tu"/>
      <sheetName val="전화.인터넷(현장)"/>
      <sheetName val="텔레캅(현장)"/>
      <sheetName val="노면표시수량집계"/>
      <sheetName val="도근좌표"/>
      <sheetName val="우편번호"/>
      <sheetName val="마루67OB"/>
      <sheetName val="마루67OA"/>
      <sheetName val="마루52A"/>
      <sheetName val="마루45A"/>
      <sheetName val="마루42A"/>
      <sheetName val="평형별 세대수"/>
      <sheetName val="Title"/>
      <sheetName val="Load-Ut"/>
      <sheetName val="Load-Sum"/>
      <sheetName val="RM-Load0"/>
      <sheetName val="RM-Load1"/>
      <sheetName val="RM-Load2"/>
      <sheetName val="rm_data"/>
      <sheetName val="TE-Load"/>
      <sheetName val="FCU-Sel"/>
      <sheetName val="BL-Sum"/>
      <sheetName val="BL-Eq"/>
      <sheetName val="ZN-Sum"/>
      <sheetName val="시추주상도"/>
      <sheetName val="ISO"/>
      <sheetName val="Bag Filter Sizing"/>
      <sheetName val="OHU"/>
      <sheetName val="AV시스템"/>
      <sheetName val="기초데이타"/>
      <sheetName val="수배전반 을지"/>
      <sheetName val="급수"/>
      <sheetName val="급탕"/>
      <sheetName val="시수"/>
      <sheetName val="급탕(순간식)"/>
      <sheetName val="4.3. 급수펌프선정"/>
      <sheetName val="4.3.2.급탕순환펌프"/>
      <sheetName val="4.3.3. 배수펌프"/>
      <sheetName val="4.4. 전기온수기"/>
      <sheetName val="4.5. 보일러"/>
      <sheetName val="4.4. 급탕탱크"/>
      <sheetName val="우수설계조건"/>
      <sheetName val="계통도"/>
      <sheetName val="설계계산서"/>
      <sheetName val="4.6. 급탕탱크"/>
      <sheetName val="---환기"/>
      <sheetName val="실별환기량산출"/>
      <sheetName val="결과보고서"/>
      <sheetName val="G.R300경비"/>
      <sheetName val="????"/>
      <sheetName val="전력"/>
      <sheetName val="3.0냉난방열원집계"/>
      <sheetName val="4.1AHU"/>
      <sheetName val="4.3 공기압축기"/>
      <sheetName val="4.7 전기라디에타 "/>
      <sheetName val="4.9 AC "/>
      <sheetName val="4.11 FAN"/>
      <sheetName val="4.12 TANK 4.13 탈취기"/>
      <sheetName val="4.14 PUMP"/>
      <sheetName val="5.위생설비"/>
      <sheetName val="anti-termite"/>
      <sheetName val="6. 안전관리비"/>
      <sheetName val="5. 현장관리비(new) "/>
      <sheetName val="S&amp;R"/>
      <sheetName val="양지교"/>
      <sheetName val="1~5월"/>
      <sheetName val="파주 운정지구 A8블럭"/>
      <sheetName val="22수량"/>
      <sheetName val="3BL공동구 수량"/>
      <sheetName val="공구"/>
      <sheetName val="tggwan(mac)"/>
      <sheetName val="woo(mac)"/>
      <sheetName val="단가입耉"/>
      <sheetName val="1.기계 납품 진행  현황"/>
      <sheetName val="2.협력업체 담당자 및 연락처"/>
      <sheetName val="프로젝트내용"/>
      <sheetName val="실제업로드시트"/>
      <sheetName val="비목코드"/>
      <sheetName val="외화단가"/>
      <sheetName val="여부구분"/>
      <sheetName val="레미콘구분"/>
      <sheetName val="대표공종2"/>
      <sheetName val="토공수량"/>
      <sheetName val=" 총괄표"/>
      <sheetName val="블럭 손익"/>
      <sheetName val="증감대비"/>
      <sheetName val="성단물량"/>
      <sheetName val="항목(1)"/>
      <sheetName val="BOOK4"/>
      <sheetName val="빈"/>
      <sheetName val="15 문제점"/>
      <sheetName val="총 원가계산"/>
      <sheetName val="적현로"/>
      <sheetName val="LOAD-46"/>
      <sheetName val="샘플표지"/>
      <sheetName val="토공사및_흙막이공사1"/>
      <sheetName val="써100_(A4)1"/>
      <sheetName val="F_C_U_ZONE집계1"/>
      <sheetName val="A_H_U_ZONE별집계1"/>
      <sheetName val="PAC_집계1"/>
      <sheetName val="1_가스소비량1"/>
      <sheetName val="1-3_가스관경계산-11"/>
      <sheetName val="1-4_가스관경계산-21"/>
      <sheetName val="1-5_가스관경계산-31"/>
      <sheetName val="1-6_가스관경계산-4_1"/>
      <sheetName val="1-7_가스관경계산-51"/>
      <sheetName val="1-7_가스차압산출1"/>
      <sheetName val="덕트_및_배기그릴선정1"/>
      <sheetName val="OCT_FDN1"/>
      <sheetName val="EXT_CHECK1"/>
      <sheetName val="P-127E1,E2_1"/>
      <sheetName val="P-123E1,E2_1"/>
      <sheetName val="P-128E_1"/>
      <sheetName val="1_견적서목록1"/>
      <sheetName val="부하계산서_(영문)1"/>
      <sheetName val="PEND-ITEM_(2)1"/>
      <sheetName val="견적표지_(횡)1"/>
      <sheetName val="부하집계표_(2안)1"/>
      <sheetName val="부하계산서_1"/>
      <sheetName val="UNIT_COOLER_선정표1"/>
      <sheetName val="ACCUMULALOR_(2안)1"/>
      <sheetName val="동력집계표_(2안)1"/>
      <sheetName val="cooling_tower_(2)1"/>
      <sheetName val="cooling_water_pump1"/>
      <sheetName val="DEFROEST_PUMP1"/>
      <sheetName val="기기선정표_(2안)1"/>
      <sheetName val="cooling_tower1"/>
      <sheetName val="부하집계표_(2)1"/>
      <sheetName val="7_수지1"/>
      <sheetName val="WEIGHT_LIST1"/>
      <sheetName val="산#2-1_(2)1"/>
      <sheetName val="BEND_LOSS1"/>
      <sheetName val="P_M_별1"/>
      <sheetName val="JIB_CRANE,HOIST1"/>
      <sheetName val="3_건축(현장안)1"/>
      <sheetName val="A_LINE1"/>
      <sheetName val="2_2_10_샤시등1"/>
      <sheetName val="A3_공사비_검토1"/>
      <sheetName val="C3_토목_옹벽1"/>
      <sheetName val="A6_샤시등1"/>
      <sheetName val="PE거푸집(1_2)1"/>
      <sheetName val="（３）_1"/>
      <sheetName val="목차_(2)1"/>
      <sheetName val="1-1_손익(부문별)1"/>
      <sheetName val="1-2_손익(월별)1"/>
      <sheetName val="2-1_판관비(부문)1"/>
      <sheetName val="2-2_판관비(월별)1"/>
      <sheetName val="3-1_수익비용(부문별)1"/>
      <sheetName val="3-2_수익비용(월별)1"/>
      <sheetName val="4-1_투자(부문)1"/>
      <sheetName val="4-2_투자(월별)1"/>
      <sheetName val="5-1_인원(부문)1"/>
      <sheetName val="5-2_인원(월별)1"/>
      <sheetName val="6_산출근거1"/>
      <sheetName val="7_현금흐름1"/>
      <sheetName val="마케팅1_(2)1"/>
      <sheetName val="마케팅1_(3)1"/>
      <sheetName val="마케팅1_(4)1"/>
      <sheetName val="01_1담당매출계획27_8$1"/>
      <sheetName val="01매출계획_선용품1"/>
      <sheetName val="작업악성채권직원판매제외(거래선별)_1"/>
      <sheetName val="작업악성채권직원판매제외_(담당별종합)1"/>
      <sheetName val="작업악성채권직원판매제외_(담당별)1"/>
      <sheetName val="판촉비예산_1"/>
      <sheetName val="인테리어_시설1"/>
      <sheetName val="파_3층_특설_장치장식비1"/>
      <sheetName val="총괄_(03년11월)h&amp;s1"/>
      <sheetName val="총괄_(03년11월)여행1"/>
      <sheetName val="세부내용_(03년11월)여행1"/>
      <sheetName val="개인_세부내용_(03년11월)여행1"/>
      <sheetName val="동구일반상품_1"/>
      <sheetName val="TRE_TABLE1"/>
      <sheetName val="BSD__2_1"/>
      <sheetName val="내역서_(2)1"/>
      <sheetName val="내역서_(3)1"/>
      <sheetName val="내역서_(4)1"/>
      <sheetName val="PUNCH_LIST1"/>
      <sheetName val="WELDING_JOINT_INSPECTION_STATU1"/>
      <sheetName val="토목내역서_(도급단가)1"/>
      <sheetName val="구조______"/>
      <sheetName val="배수입상_1"/>
      <sheetName val="플랜트_설치"/>
      <sheetName val="에너지성능지표검토서(기계,_전기,_신재생)1"/>
      <sheetName val="1_수인터널"/>
      <sheetName val="갑지_(2)"/>
      <sheetName val="비목별_투자_집계"/>
      <sheetName val="자재비내역_"/>
      <sheetName val="운반비_내역"/>
      <sheetName val="사무_용품비"/>
      <sheetName val="지대_및_집세"/>
      <sheetName val="갑지_2_(2)"/>
      <sheetName val="갑지_2"/>
      <sheetName val="IMP_(REACTOR)"/>
      <sheetName val="1장_1"/>
      <sheetName val="1_개요_1"/>
      <sheetName val="2_조건_1"/>
      <sheetName val="3_공식붙임1"/>
      <sheetName val="4장_1"/>
      <sheetName val="1_AHU_1"/>
      <sheetName val="2_AHU-11"/>
      <sheetName val="2_FAN1"/>
      <sheetName val="1_급탕1"/>
      <sheetName val="6장_별첨1"/>
      <sheetName val="추정공사비_산출결과1"/>
      <sheetName val="월별손익(용역)_1"/>
      <sheetName val="1-1_손익(온정각)1"/>
      <sheetName val="1-1_손익(관광식당)1"/>
      <sheetName val="1-1_손익(직원식당)1"/>
      <sheetName val="1-2_월별손익(온정각)1"/>
      <sheetName val="1-2_월별손익(관광식당)1"/>
      <sheetName val="1-2_월별손익(직원식당)1"/>
      <sheetName val="2-1_판관비(지원)1"/>
      <sheetName val="2-1_판관비(관광)1"/>
      <sheetName val="2-1_판관비(직원)_1"/>
      <sheetName val="2-1_판관비(온정각)1"/>
      <sheetName val="2-2_월별판관비(온정각)1"/>
      <sheetName val="2-2_월별판관비(지원)1"/>
      <sheetName val="2-2_월별판관비(직원)1"/>
      <sheetName val="2-2_월별판관비(휴게소)1"/>
      <sheetName val="2-2_월별판관비(스넥코너)1"/>
      <sheetName val="2-2_월별판관비(음료코너)1"/>
      <sheetName val="2-2_월별판관비(온천장)1"/>
      <sheetName val="5-1_인원(온정각)1"/>
      <sheetName val="99년누계_(월별)1"/>
      <sheetName val="콤보박스와_리스트박스의_연결"/>
      <sheetName val="0_갑지"/>
      <sheetName val="1_공통가설공사"/>
      <sheetName val="3_건축공사"/>
      <sheetName val="4_설비공사"/>
      <sheetName val="5_전기공사"/>
      <sheetName val="7_안전관리비"/>
      <sheetName val="8_현장관리비"/>
      <sheetName val="인원투입_계획표"/>
      <sheetName val="공사계약현황_(기계설비))"/>
      <sheetName val="공사계약현황_(전기)"/>
      <sheetName val="4-0_툫자문)"/>
      <sheetName val="2000_05"/>
      <sheetName val="고효율_유도전동기_적용비율_계산서1"/>
      <sheetName val="정산서_"/>
      <sheetName val="1_설계기준"/>
      <sheetName val="2_냉난방설비공사"/>
      <sheetName val="7_자동제어공사"/>
      <sheetName val="수목데이타_"/>
      <sheetName val="건축실행__(5)"/>
      <sheetName val="참고용_(2)"/>
      <sheetName val="COMPARISON_TABLE"/>
      <sheetName val="간접비_총괄표"/>
      <sheetName val="3_고급화검토"/>
      <sheetName val="2_공사비_검토"/>
      <sheetName val="단가_"/>
      <sheetName val="하도내역_(철콘)"/>
      <sheetName val="1_CB"/>
      <sheetName val="1_CB_(2)"/>
      <sheetName val="1_CB_(3)"/>
      <sheetName val="C급보_"/>
      <sheetName val="wage_Cal"/>
      <sheetName val="수량산출서_갑지"/>
      <sheetName val="Mech_CIF"/>
      <sheetName val="일단의_주택지"/>
      <sheetName val="비교손익계산서_"/>
      <sheetName val="2003_12"/>
      <sheetName val="2002_12"/>
      <sheetName val="영업_일1"/>
      <sheetName val="SEV_wiress4_Total"/>
      <sheetName val="SEV_wireles_4__fire_fighting_"/>
      <sheetName val="SEV_wireles_4__fire_Alarm"/>
      <sheetName val="B_1-1"/>
      <sheetName val="B_1-2"/>
      <sheetName val="B_1-3"/>
      <sheetName val="B_1-4"/>
      <sheetName val="B_1-5"/>
      <sheetName val="B_1-6"/>
      <sheetName val="B_1-7"/>
      <sheetName val="B_2"/>
      <sheetName val="B_3"/>
      <sheetName val="B_4"/>
      <sheetName val="B_6-1"/>
      <sheetName val="B_6-2"/>
      <sheetName val="환경기계공정표_(3)"/>
      <sheetName val="실행내역_"/>
      <sheetName val="입출재고현황_(2)"/>
      <sheetName val="인건비_"/>
      <sheetName val="2__공원조도"/>
      <sheetName val="4-0_툫자"/>
      <sheetName val="단위세대_개요"/>
      <sheetName val="1_구리중_(제조사A)"/>
      <sheetName val="1_구리중_(제조사B)"/>
      <sheetName val="1_구리중_(제조사C)"/>
      <sheetName val="2_토평초(제조사A)"/>
      <sheetName val="2_토평초(제조사B)"/>
      <sheetName val="2_토평초(제조사C)"/>
      <sheetName val="3_평내초(제조사A)"/>
      <sheetName val="3_평내초(제조사B)"/>
      <sheetName val="3_평내초(제조사C)"/>
      <sheetName val="실외기_배관트레이"/>
      <sheetName val="중앙콘트롤러설치용전선_"/>
      <sheetName val="1_집계표"/>
      <sheetName val="2_공통가설공사"/>
      <sheetName val="4_기계설비공사"/>
      <sheetName val="7__안전관리비"/>
      <sheetName val="식대_숙직비"/>
      <sheetName val="토목내역_(2)"/>
      <sheetName val="BSD_(2)"/>
      <sheetName val="을_1"/>
      <sheetName val="을_2"/>
      <sheetName val="Sheet2 (2)"/>
      <sheetName val="가계약현황"/>
      <sheetName val="정계약 현황"/>
      <sheetName val="동호수배치도"/>
      <sheetName val="계약서불출대장"/>
      <sheetName val="우편수령"/>
      <sheetName val="계약해지"/>
      <sheetName val="납부서"/>
      <sheetName val="Construction"/>
      <sheetName val="총투자비"/>
      <sheetName val="요약&amp;결과"/>
      <sheetName val="BS"/>
      <sheetName val="총사업비"/>
      <sheetName val="오피스매각가"/>
      <sheetName val="맨홀수량산출"/>
      <sheetName val="토공사및_흙막이공사2"/>
      <sheetName val="써100_(A4)2"/>
      <sheetName val="F_C_U_ZONE집계2"/>
      <sheetName val="A_H_U_ZONE별집계2"/>
      <sheetName val="PAC_집계2"/>
      <sheetName val="1_가스소비량2"/>
      <sheetName val="1-3_가스관경계산-12"/>
      <sheetName val="1-4_가스관경계산-22"/>
      <sheetName val="1-5_가스관경계산-32"/>
      <sheetName val="1-6_가스관경계산-4_2"/>
      <sheetName val="1-7_가스관경계산-52"/>
      <sheetName val="1-7_가스차압산출2"/>
      <sheetName val="덕트_및_배기그릴선정2"/>
      <sheetName val="1_견적서목록2"/>
      <sheetName val="부하계산서_(영문)2"/>
      <sheetName val="PEND-ITEM_(2)2"/>
      <sheetName val="견적표지_(횡)2"/>
      <sheetName val="부하집계표_(2안)2"/>
      <sheetName val="부하계산서_2"/>
      <sheetName val="UNIT_COOLER_선정표2"/>
      <sheetName val="ACCUMULALOR_(2안)2"/>
      <sheetName val="동력집계표_(2안)2"/>
      <sheetName val="cooling_tower_(2)2"/>
      <sheetName val="cooling_water_pump2"/>
      <sheetName val="DEFROEST_PUMP2"/>
      <sheetName val="기기선정표_(2안)2"/>
      <sheetName val="cooling_tower2"/>
      <sheetName val="부하집계표_(2)2"/>
      <sheetName val="OCT_FDN2"/>
      <sheetName val="EXT_CHECK2"/>
      <sheetName val="P-127E1,E2_2"/>
      <sheetName val="P-123E1,E2_2"/>
      <sheetName val="P-128E_2"/>
      <sheetName val="TRE_TABLE2"/>
      <sheetName val="WEIGHT_LIST2"/>
      <sheetName val="산#2-1_(2)2"/>
      <sheetName val="3_건축(현장안)2"/>
      <sheetName val="（３）_2"/>
      <sheetName val="목차_(2)2"/>
      <sheetName val="1-1_손익(부문별)2"/>
      <sheetName val="1-2_손익(월별)2"/>
      <sheetName val="2-1_판관비(부문)2"/>
      <sheetName val="2-2_판관비(월별)2"/>
      <sheetName val="3-1_수익비용(부문별)2"/>
      <sheetName val="3-2_수익비용(월별)2"/>
      <sheetName val="4-1_투자(부문)2"/>
      <sheetName val="4-2_투자(월별)2"/>
      <sheetName val="5-1_인원(부문)2"/>
      <sheetName val="5-2_인원(월별)2"/>
      <sheetName val="6_산출근거2"/>
      <sheetName val="7_현금흐름2"/>
      <sheetName val="마케팅1_(2)2"/>
      <sheetName val="마케팅1_(3)2"/>
      <sheetName val="마케팅1_(4)2"/>
      <sheetName val="01_1담당매출계획27_8$2"/>
      <sheetName val="01매출계획_선용품2"/>
      <sheetName val="작업악성채권직원판매제외(거래선별)_2"/>
      <sheetName val="작업악성채권직원판매제외_(담당별종합)2"/>
      <sheetName val="작업악성채권직원판매제외_(담당별)2"/>
      <sheetName val="판촉비예산_2"/>
      <sheetName val="인테리어_시설2"/>
      <sheetName val="파_3층_특설_장치장식비2"/>
      <sheetName val="총괄_(03년11월)h&amp;s2"/>
      <sheetName val="총괄_(03년11월)여행2"/>
      <sheetName val="세부내용_(03년11월)여행2"/>
      <sheetName val="개인_세부내용_(03년11월)여행2"/>
      <sheetName val="동구일반상품_2"/>
      <sheetName val="PUNCH_LIST2"/>
      <sheetName val="WELDING_JOINT_INSPECTION_STATU2"/>
      <sheetName val="PE거푸집(1_2)2"/>
      <sheetName val="내역서_(3)2"/>
      <sheetName val="내역서_(4)2"/>
      <sheetName val="에너지성능지표검토서(기계,_전기,_신재생)2"/>
      <sheetName val="1장_2"/>
      <sheetName val="1_개요_2"/>
      <sheetName val="2_조건_2"/>
      <sheetName val="3_공식붙임2"/>
      <sheetName val="4장_2"/>
      <sheetName val="1_AHU_2"/>
      <sheetName val="2_AHU-12"/>
      <sheetName val="2_FAN2"/>
      <sheetName val="1_급탕2"/>
      <sheetName val="6장_별첨2"/>
      <sheetName val="추정공사비_산출결과2"/>
      <sheetName val="배수입상_2"/>
      <sheetName val="Mech_CIF1"/>
      <sheetName val="2_냉난방설비공사1"/>
      <sheetName val="7_자동제어공사1"/>
      <sheetName val="P_M_별2"/>
      <sheetName val="BEND_LOSS2"/>
      <sheetName val="A_LINE2"/>
      <sheetName val="2_2_10_샤시등2"/>
      <sheetName val="A3_공사비_검토2"/>
      <sheetName val="C3_토목_옹벽2"/>
      <sheetName val="A6_샤시등2"/>
      <sheetName val="BSD__2_2"/>
      <sheetName val="내역서_(2)2"/>
      <sheetName val="7_수지2"/>
      <sheetName val="JIB_CRANE,HOIST2"/>
      <sheetName val="2000_051"/>
      <sheetName val="토목내역서_(도급단가)2"/>
      <sheetName val="전선_및_전선관2"/>
      <sheetName val="콤보박스와_리스트박스의_연결1"/>
      <sheetName val="참고용_(2)1"/>
      <sheetName val="COMPARISON_TABLE1"/>
      <sheetName val="간접비_총괄표1"/>
      <sheetName val="월별손익(용역)_2"/>
      <sheetName val="1-1_손익(온정각)2"/>
      <sheetName val="1-1_손익(관광식당)2"/>
      <sheetName val="1-1_손익(직원식당)2"/>
      <sheetName val="1-2_월별손익(온정각)2"/>
      <sheetName val="1-2_월별손익(관광식당)2"/>
      <sheetName val="1-2_월별손익(직원식당)2"/>
      <sheetName val="2-1_판관비(지원)2"/>
      <sheetName val="2-1_판관비(관광)2"/>
      <sheetName val="2-1_판관비(직원)_2"/>
      <sheetName val="2-1_판관비(온정각)2"/>
      <sheetName val="2-2_월별판관비(온정각)2"/>
      <sheetName val="IMP_(REACTOR)1"/>
      <sheetName val="0_갑지1"/>
      <sheetName val="1_공통가설공사1"/>
      <sheetName val="2_토목공사1"/>
      <sheetName val="3_건축공사1"/>
      <sheetName val="4_설비공사1"/>
      <sheetName val="5_전기공사1"/>
      <sheetName val="7_안전관리비1"/>
      <sheetName val="8_현장관리비1"/>
      <sheetName val="인원투입_계획표1"/>
      <sheetName val="공사계약현황_(기계설비))1"/>
      <sheetName val="공사계약현황_(전기)1"/>
      <sheetName val="C_배수관공1"/>
      <sheetName val="수목데이타_1"/>
      <sheetName val="구조______1"/>
      <sheetName val="2-2_월별판관비(지원)2"/>
      <sheetName val="2-2_월별판관비(직원)2"/>
      <sheetName val="2-2_월별판관비(휴게소)2"/>
      <sheetName val="2-2_월별판관비(스넥코너)2"/>
      <sheetName val="2-2_월별판관비(음료코너)2"/>
      <sheetName val="2-2_월별판관비(온천장)2"/>
      <sheetName val="5-1_인원(온정각)2"/>
      <sheetName val="99년누계_(월별)2"/>
      <sheetName val="고효율_유도전동기_적용비율_계산서2"/>
      <sheetName val="정산서_1"/>
      <sheetName val="1_설계조건1"/>
      <sheetName val="1_설계기준1"/>
      <sheetName val="1_수인터널1"/>
      <sheetName val="갑지_(2)1"/>
      <sheetName val="비목별_투자_집계1"/>
      <sheetName val="자재비내역_1"/>
      <sheetName val="운반비_내역1"/>
      <sheetName val="사무_용품비1"/>
      <sheetName val="지대_및_집세1"/>
      <sheetName val="건축실행__(5)1"/>
      <sheetName val="갑지_2_(2)1"/>
      <sheetName val="갑지_21"/>
      <sheetName val="3_고급화검토1"/>
      <sheetName val="2_공사비_검토1"/>
      <sheetName val="플랜트_설치1"/>
      <sheetName val="1_CB1"/>
      <sheetName val="1_CB_(2)1"/>
      <sheetName val="1_CB_(3)1"/>
      <sheetName val="C급보_1"/>
      <sheetName val="wage_Cal1"/>
      <sheetName val="토공사및_흙막이공사3"/>
      <sheetName val="써100_(A4)3"/>
      <sheetName val="남양시작동자105노65기1_3화1_23"/>
      <sheetName val="F_C_U_ZONE집계3"/>
      <sheetName val="A_H_U_ZONE별집계3"/>
      <sheetName val="PAC_집계3"/>
      <sheetName val="1_가스소비량3"/>
      <sheetName val="1-3_가스관경계산-13"/>
      <sheetName val="1-4_가스관경계산-23"/>
      <sheetName val="1-5_가스관경계산-33"/>
      <sheetName val="1-6_가스관경계산-4_3"/>
      <sheetName val="1-7_가스관경계산-53"/>
      <sheetName val="1-7_가스차압산출3"/>
      <sheetName val="덕트_및_배기그릴선정3"/>
      <sheetName val="1_견적서목록3"/>
      <sheetName val="부하계산서_(영문)3"/>
      <sheetName val="PEND-ITEM_(2)3"/>
      <sheetName val="견적표지_(횡)3"/>
      <sheetName val="부하집계표_(2안)3"/>
      <sheetName val="부하계산서_3"/>
      <sheetName val="UNIT_COOLER_선정표3"/>
      <sheetName val="ACCUMULALOR_(2안)3"/>
      <sheetName val="동력집계표_(2안)3"/>
      <sheetName val="cooling_tower_(2)3"/>
      <sheetName val="cooling_water_pump3"/>
      <sheetName val="DEFROEST_PUMP3"/>
      <sheetName val="기기선정표_(2안)3"/>
      <sheetName val="cooling_tower3"/>
      <sheetName val="부하집계표_(2)3"/>
      <sheetName val="OCT_FDN3"/>
      <sheetName val="EXT_CHECK3"/>
      <sheetName val="P-127E1,E2_3"/>
      <sheetName val="P-123E1,E2_3"/>
      <sheetName val="P-128E_3"/>
      <sheetName val="97_사업추정(WEKI)3"/>
      <sheetName val="TRE_TABLE3"/>
      <sheetName val="표지_(2)3"/>
      <sheetName val="WEIGHT_LIST3"/>
      <sheetName val="산#2-1_(2)3"/>
      <sheetName val="3_건축(현장안)3"/>
      <sheetName val="（３）_3"/>
      <sheetName val="목차_(2)3"/>
      <sheetName val="1-1_손익(부문별)3"/>
      <sheetName val="1-2_손익(월별)3"/>
      <sheetName val="2-1_판관비(부문)3"/>
      <sheetName val="2-2_판관비(월별)3"/>
      <sheetName val="3-1_수익비용(부문별)3"/>
      <sheetName val="3-2_수익비용(월별)3"/>
      <sheetName val="4-1_투자(부문)3"/>
      <sheetName val="4-2_투자(월별)3"/>
      <sheetName val="5-1_인원(부문)3"/>
      <sheetName val="5-2_인원(월별)3"/>
      <sheetName val="6_산출근거3"/>
      <sheetName val="7_현금흐름3"/>
      <sheetName val="마케팅1_(2)3"/>
      <sheetName val="마케팅1_(3)3"/>
      <sheetName val="마케팅1_(4)3"/>
      <sheetName val="01_1담당매출계획27_8$3"/>
      <sheetName val="01매출계획_선용품3"/>
      <sheetName val="작업악성채권직원판매제외(거래선별)_3"/>
      <sheetName val="작업악성채권직원판매제외_(담당별종합)3"/>
      <sheetName val="작업악성채권직원판매제외_(담당별)3"/>
      <sheetName val="판촉비예산_3"/>
      <sheetName val="인테리어_시설3"/>
      <sheetName val="파_3층_특설_장치장식비3"/>
      <sheetName val="총괄_(03년11월)h&amp;s3"/>
      <sheetName val="총괄_(03년11월)여행3"/>
      <sheetName val="세부내용_(03년11월)여행3"/>
      <sheetName val="개인_세부내용_(03년11월)여행3"/>
      <sheetName val="동구일반상품_3"/>
      <sheetName val="PUNCH_LIST3"/>
      <sheetName val="WELDING_JOINT_INSPECTION_STATU3"/>
      <sheetName val="PE거푸집(1_2)3"/>
      <sheetName val="내역서_(3)3"/>
      <sheetName val="내역서_(4)3"/>
      <sheetName val="에너지성능지표검토서(기계,_전기,_신재생)3"/>
      <sheetName val="1장_3"/>
      <sheetName val="1_개요_3"/>
      <sheetName val="2_조건_3"/>
      <sheetName val="3_공식붙임3"/>
      <sheetName val="4장_3"/>
      <sheetName val="1_AHU_3"/>
      <sheetName val="2_AHU-13"/>
      <sheetName val="2_FAN3"/>
      <sheetName val="1_급탕3"/>
      <sheetName val="6장_별첨3"/>
      <sheetName val="추정공사비_산출결과3"/>
      <sheetName val="배수입상_3"/>
      <sheetName val="Mech_CIF2"/>
      <sheetName val="2_냉난방설비공사2"/>
      <sheetName val="7_자동제어공사2"/>
      <sheetName val="P_M_별3"/>
      <sheetName val="1차_내역서3"/>
      <sheetName val="BEND_LOSS3"/>
      <sheetName val="A_LINE3"/>
      <sheetName val="2_2_10_샤시등3"/>
      <sheetName val="A3_공사비_검토3"/>
      <sheetName val="C3_토목_옹벽3"/>
      <sheetName val="A6_샤시등3"/>
      <sheetName val="BSD__2_3"/>
      <sheetName val="내역서_(2)3"/>
      <sheetName val="7_수지3"/>
      <sheetName val="TOWER_12TON3"/>
      <sheetName val="JIB_CRANE,HOIST3"/>
      <sheetName val="TOWER_10TON3"/>
      <sheetName val="아파트_3"/>
      <sheetName val="2000_052"/>
      <sheetName val="토목내역서_(도급단가)3"/>
      <sheetName val="전선_및_전선관3"/>
      <sheetName val="콤보박스와_리스트박스의_연결2"/>
      <sheetName val="참고용_(2)2"/>
      <sheetName val="COMPARISON_TABLE2"/>
      <sheetName val="간접비_총괄표2"/>
      <sheetName val="월별손익(용역)_3"/>
      <sheetName val="1-1_손익(온정각)3"/>
      <sheetName val="1-1_손익(관광식당)3"/>
      <sheetName val="1-1_손익(직원식당)3"/>
      <sheetName val="1-2_월별손익(온정각)3"/>
      <sheetName val="1-2_월별손익(관광식당)3"/>
      <sheetName val="1-2_월별손익(직원식당)3"/>
      <sheetName val="2-1_판관비(지원)3"/>
      <sheetName val="2-1_판관비(관광)3"/>
      <sheetName val="2-1_판관비(직원)_3"/>
      <sheetName val="2-1_판관비(온정각)3"/>
      <sheetName val="2-2_월별판관비(온정각)3"/>
      <sheetName val="공사예산하조서(O_K)2"/>
      <sheetName val="IMP_(REACTOR)2"/>
      <sheetName val="0_갑지2"/>
      <sheetName val="1_공통가설공사2"/>
      <sheetName val="2_토목공사2"/>
      <sheetName val="3_건축공사2"/>
      <sheetName val="4_설비공사2"/>
      <sheetName val="5_전기공사2"/>
      <sheetName val="7_안전관리비2"/>
      <sheetName val="8_현장관리비2"/>
      <sheetName val="인원투입_계획표2"/>
      <sheetName val="공사계약현황_(기계설비))2"/>
      <sheetName val="공사계약현황_(전기)2"/>
      <sheetName val="C_배수관공2"/>
      <sheetName val="수목데이타_2"/>
      <sheetName val="구조______2"/>
      <sheetName val="2-2_월별판관비(지원)3"/>
      <sheetName val="2-2_월별판관비(직원)3"/>
      <sheetName val="2-2_월별판관비(휴게소)3"/>
      <sheetName val="2-2_월별판관비(스넥코너)3"/>
      <sheetName val="2-2_월별판관비(음료코너)3"/>
      <sheetName val="2-2_월별판관비(온천장)3"/>
      <sheetName val="5-1_인원(온정각)3"/>
      <sheetName val="99년누계_(월별)3"/>
      <sheetName val="고효율_유도전동기_적용비율_계산서3"/>
      <sheetName val="정산서_2"/>
      <sheetName val="1_설계조건2"/>
      <sheetName val="1_설계기준2"/>
      <sheetName val="1_수인터널2"/>
      <sheetName val="갑지_(2)2"/>
      <sheetName val="비목별_투자_집계2"/>
      <sheetName val="자재비내역_2"/>
      <sheetName val="운반비_내역2"/>
      <sheetName val="사무_용품비2"/>
      <sheetName val="지대_및_집세2"/>
      <sheetName val="5_공종별예산내역서2"/>
      <sheetName val="건축실행__(5)2"/>
      <sheetName val="갑지_2_(2)2"/>
      <sheetName val="갑지_22"/>
      <sheetName val="3_고급화검토2"/>
      <sheetName val="2_공사비_검토2"/>
      <sheetName val="플랜트_설치2"/>
      <sheetName val="1_CB2"/>
      <sheetName val="1_CB_(2)2"/>
      <sheetName val="1_CB_(3)2"/>
      <sheetName val="C급보_2"/>
      <sheetName val="wage_Cal2"/>
      <sheetName val="토공사및_흙막이공사5"/>
      <sheetName val="써100_(A4)5"/>
      <sheetName val="남양시작동자105노65기1_3화1_25"/>
      <sheetName val="F_C_U_ZONE집계5"/>
      <sheetName val="A_H_U_ZONE별집계5"/>
      <sheetName val="PAC_집계5"/>
      <sheetName val="1_가스소비량5"/>
      <sheetName val="1-3_가스관경계산-15"/>
      <sheetName val="1-4_가스관경계산-25"/>
      <sheetName val="1-5_가스관경계산-35"/>
      <sheetName val="1-6_가스관경계산-4_5"/>
      <sheetName val="1-7_가스관경계산-55"/>
      <sheetName val="1-7_가스차압산출5"/>
      <sheetName val="덕트_및_배기그릴선정5"/>
      <sheetName val="1_견적서목록5"/>
      <sheetName val="부하계산서_(영문)5"/>
      <sheetName val="PEND-ITEM_(2)5"/>
      <sheetName val="견적표지_(횡)5"/>
      <sheetName val="부하집계표_(2안)5"/>
      <sheetName val="부하계산서_5"/>
      <sheetName val="UNIT_COOLER_선정표5"/>
      <sheetName val="ACCUMULALOR_(2안)5"/>
      <sheetName val="동력집계표_(2안)5"/>
      <sheetName val="cooling_tower_(2)5"/>
      <sheetName val="cooling_water_pump5"/>
      <sheetName val="DEFROEST_PUMP5"/>
      <sheetName val="기기선정표_(2안)5"/>
      <sheetName val="cooling_tower5"/>
      <sheetName val="부하집계표_(2)5"/>
      <sheetName val="OCT_FDN5"/>
      <sheetName val="EXT_CHECK5"/>
      <sheetName val="P-127E1,E2_5"/>
      <sheetName val="P-123E1,E2_5"/>
      <sheetName val="P-128E_5"/>
      <sheetName val="97_사업추정(WEKI)5"/>
      <sheetName val="TRE_TABLE5"/>
      <sheetName val="표지_(2)5"/>
      <sheetName val="WEIGHT_LIST5"/>
      <sheetName val="산#2-1_(2)5"/>
      <sheetName val="unit_45"/>
      <sheetName val="3_건축(현장안)5"/>
      <sheetName val="（３）_5"/>
      <sheetName val="목차_(2)5"/>
      <sheetName val="1-1_손익(부문별)5"/>
      <sheetName val="1-2_손익(월별)5"/>
      <sheetName val="2-1_판관비(부문)5"/>
      <sheetName val="2-2_판관비(월별)5"/>
      <sheetName val="3-1_수익비용(부문별)5"/>
      <sheetName val="3-2_수익비용(월별)5"/>
      <sheetName val="4-1_투자(부문)5"/>
      <sheetName val="4-2_투자(월별)5"/>
      <sheetName val="5-1_인원(부문)5"/>
      <sheetName val="5-2_인원(월별)5"/>
      <sheetName val="6_산출근거5"/>
      <sheetName val="7_현금흐름5"/>
      <sheetName val="마케팅1_(2)5"/>
      <sheetName val="마케팅1_(3)5"/>
      <sheetName val="마케팅1_(4)5"/>
      <sheetName val="01_1담당매출계획27_8$5"/>
      <sheetName val="01매출계획_선용품5"/>
      <sheetName val="작업악성채권직원판매제외(거래선별)_5"/>
      <sheetName val="작업악성채권직원판매제외_(담당별종합)5"/>
      <sheetName val="작업악성채권직원판매제외_(담당별)5"/>
      <sheetName val="판촉비예산_5"/>
      <sheetName val="인테리어_시설5"/>
      <sheetName val="파_3층_특설_장치장식비5"/>
      <sheetName val="총괄_(03년11월)h&amp;s5"/>
      <sheetName val="총괄_(03년11월)여행5"/>
      <sheetName val="세부내용_(03년11월)여행5"/>
      <sheetName val="개인_세부내용_(03년11월)여행5"/>
      <sheetName val="동구일반상품_5"/>
      <sheetName val="PUNCH_LIST5"/>
      <sheetName val="WELDING_JOINT_INSPECTION_STATU5"/>
      <sheetName val="PE거푸집(1_2)5"/>
      <sheetName val="내역서_(3)5"/>
      <sheetName val="내역서_(4)5"/>
      <sheetName val="에너지성능지표검토서(기계,_전기,_신재생)5"/>
      <sheetName val="1장_5"/>
      <sheetName val="1_개요_5"/>
      <sheetName val="2_조건_5"/>
      <sheetName val="3_공식붙임5"/>
      <sheetName val="4장_5"/>
      <sheetName val="1_AHU_5"/>
      <sheetName val="2_AHU-15"/>
      <sheetName val="2_FAN5"/>
      <sheetName val="1_급탕5"/>
      <sheetName val="6장_별첨5"/>
      <sheetName val="추정공사비_산출결과5"/>
      <sheetName val="배수입상_5"/>
      <sheetName val="Mech_CIF4"/>
      <sheetName val="2_냉난방설비공사4"/>
      <sheetName val="7_자동제어공사4"/>
      <sheetName val="P_M_별5"/>
      <sheetName val="1차_내역서5"/>
      <sheetName val="BEND_LOSS5"/>
      <sheetName val="A_LINE5"/>
      <sheetName val="2_2_10_샤시등5"/>
      <sheetName val="A3_공사비_검토5"/>
      <sheetName val="C3_토목_옹벽5"/>
      <sheetName val="A6_샤시등5"/>
      <sheetName val="토공(우물통,기타)_5"/>
      <sheetName val="BSD__2_5"/>
      <sheetName val="내역서_(2)5"/>
      <sheetName val="7_수지5"/>
      <sheetName val="TOWER_12TON5"/>
      <sheetName val="JIB_CRANE,HOIST5"/>
      <sheetName val="TOWER_10TON5"/>
      <sheetName val="아파트_5"/>
      <sheetName val="2000_054"/>
      <sheetName val="토목내역서_(도급단가)5"/>
      <sheetName val="전선_및_전선관5"/>
      <sheetName val="2000년_공정표4"/>
      <sheetName val="콤보박스와_리스트박스의_연결4"/>
      <sheetName val="참고용_(2)4"/>
      <sheetName val="COMPARISON_TABLE4"/>
      <sheetName val="Eq__Mobilization4"/>
      <sheetName val="간접비_총괄표4"/>
      <sheetName val="월별손익(용역)_5"/>
      <sheetName val="1-1_손익(온정각)5"/>
      <sheetName val="1-1_손익(관광식당)5"/>
      <sheetName val="1-1_손익(직원식당)5"/>
      <sheetName val="1-2_월별손익(온정각)5"/>
      <sheetName val="1-2_월별손익(관광식당)5"/>
      <sheetName val="1-2_월별손익(직원식당)5"/>
      <sheetName val="2-1_판관비(지원)5"/>
      <sheetName val="2-1_판관비(관광)5"/>
      <sheetName val="2-1_판관비(직원)_5"/>
      <sheetName val="2-1_판관비(온정각)5"/>
      <sheetName val="2-2_월별판관비(온정각)5"/>
      <sheetName val="공사예산하조서(O_K)4"/>
      <sheetName val="IMP_(REACTOR)4"/>
      <sheetName val="0_갑지4"/>
      <sheetName val="1_공통가설공사4"/>
      <sheetName val="2_토목공사4"/>
      <sheetName val="3_건축공사4"/>
      <sheetName val="4_설비공사4"/>
      <sheetName val="5_전기공사4"/>
      <sheetName val="7_안전관리비4"/>
      <sheetName val="8_현장관리비4"/>
      <sheetName val="인원투입_계획표4"/>
      <sheetName val="공사계약현황_(기계설비))4"/>
      <sheetName val="공사계약현황_(전기)4"/>
      <sheetName val="C_배수관공4"/>
      <sheetName val="수목데이타_4"/>
      <sheetName val="구조______4"/>
      <sheetName val="2-2_월별판관비(지원)5"/>
      <sheetName val="2-2_월별판관비(직원)5"/>
      <sheetName val="2-2_월별판관비(휴게소)5"/>
      <sheetName val="2-2_월별판관비(스넥코너)5"/>
      <sheetName val="2-2_월별판관비(음료코너)5"/>
      <sheetName val="2-2_월별판관비(온천장)5"/>
      <sheetName val="5-1_인원(온정각)5"/>
      <sheetName val="99년누계_(월별)5"/>
      <sheetName val="고효율_유도전동기_적용비율_계산서5"/>
      <sheetName val="정산서_4"/>
      <sheetName val="역T형옹벽(3_0)4"/>
      <sheetName val="1_설계조건4"/>
      <sheetName val="1_설계기준4"/>
      <sheetName val="1_수인터널4"/>
      <sheetName val="갑지_(2)4"/>
      <sheetName val="비목별_투자_집계4"/>
      <sheetName val="자재비내역_4"/>
      <sheetName val="운반비_내역4"/>
      <sheetName val="사무_용품비4"/>
      <sheetName val="지대_및_집세4"/>
      <sheetName val="5_공종별예산내역서4"/>
      <sheetName val="건축실행__(5)4"/>
      <sheetName val="1_취수장4"/>
      <sheetName val="갑지_2_(2)4"/>
      <sheetName val="갑지_24"/>
      <sheetName val="3_고급화검토4"/>
      <sheetName val="2_공사비_검토4"/>
      <sheetName val="플랜트_설치4"/>
      <sheetName val="1_CB4"/>
      <sheetName val="1_CB_(2)4"/>
      <sheetName val="1_CB_(3)4"/>
      <sheetName val="6PILE__(돌출)4"/>
      <sheetName val="C급보_4"/>
      <sheetName val="wage_Cal4"/>
      <sheetName val="토공사및_흙막이공사4"/>
      <sheetName val="써100_(A4)4"/>
      <sheetName val="남양시작동자105노65기1_3화1_24"/>
      <sheetName val="F_C_U_ZONE집계4"/>
      <sheetName val="A_H_U_ZONE별집계4"/>
      <sheetName val="PAC_집계4"/>
      <sheetName val="1_가스소비량4"/>
      <sheetName val="1-3_가스관경계산-14"/>
      <sheetName val="1-4_가스관경계산-24"/>
      <sheetName val="1-5_가스관경계산-34"/>
      <sheetName val="1-6_가스관경계산-4_4"/>
      <sheetName val="1-7_가스관경계산-54"/>
      <sheetName val="1-7_가스차압산출4"/>
      <sheetName val="덕트_및_배기그릴선정4"/>
      <sheetName val="1_견적서목록4"/>
      <sheetName val="부하계산서_(영문)4"/>
      <sheetName val="PEND-ITEM_(2)4"/>
      <sheetName val="견적표지_(횡)4"/>
      <sheetName val="부하집계표_(2안)4"/>
      <sheetName val="부하계산서_4"/>
      <sheetName val="UNIT_COOLER_선정표4"/>
      <sheetName val="ACCUMULALOR_(2안)4"/>
      <sheetName val="동력집계표_(2안)4"/>
      <sheetName val="cooling_tower_(2)4"/>
      <sheetName val="cooling_water_pump4"/>
      <sheetName val="DEFROEST_PUMP4"/>
      <sheetName val="기기선정표_(2안)4"/>
      <sheetName val="cooling_tower4"/>
      <sheetName val="부하집계표_(2)4"/>
      <sheetName val="OCT_FDN4"/>
      <sheetName val="EXT_CHECK4"/>
      <sheetName val="P-127E1,E2_4"/>
      <sheetName val="P-123E1,E2_4"/>
      <sheetName val="P-128E_4"/>
      <sheetName val="97_사업추정(WEKI)4"/>
      <sheetName val="TRE_TABLE4"/>
      <sheetName val="표지_(2)4"/>
      <sheetName val="WEIGHT_LIST4"/>
      <sheetName val="산#2-1_(2)4"/>
      <sheetName val="unit_44"/>
      <sheetName val="3_건축(현장안)4"/>
      <sheetName val="（３）_4"/>
      <sheetName val="목차_(2)4"/>
      <sheetName val="1-1_손익(부문별)4"/>
      <sheetName val="1-2_손익(월별)4"/>
      <sheetName val="2-1_판관비(부문)4"/>
      <sheetName val="2-2_판관비(월별)4"/>
      <sheetName val="3-1_수익비용(부문별)4"/>
      <sheetName val="3-2_수익비용(월별)4"/>
      <sheetName val="4-1_투자(부문)4"/>
      <sheetName val="4-2_투자(월별)4"/>
      <sheetName val="5-1_인원(부문)4"/>
      <sheetName val="5-2_인원(월별)4"/>
      <sheetName val="6_산출근거4"/>
      <sheetName val="7_현금흐름4"/>
      <sheetName val="마케팅1_(2)4"/>
      <sheetName val="마케팅1_(3)4"/>
      <sheetName val="마케팅1_(4)4"/>
      <sheetName val="01_1담당매출계획27_8$4"/>
      <sheetName val="01매출계획_선용품4"/>
      <sheetName val="작업악성채권직원판매제외(거래선별)_4"/>
      <sheetName val="작업악성채권직원판매제외_(담당별종합)4"/>
      <sheetName val="작업악성채권직원판매제외_(담당별)4"/>
      <sheetName val="판촉비예산_4"/>
      <sheetName val="인테리어_시설4"/>
      <sheetName val="파_3층_특설_장치장식비4"/>
      <sheetName val="총괄_(03년11월)h&amp;s4"/>
      <sheetName val="총괄_(03년11월)여행4"/>
      <sheetName val="세부내용_(03년11월)여행4"/>
      <sheetName val="개인_세부내용_(03년11월)여행4"/>
      <sheetName val="동구일반상품_4"/>
      <sheetName val="PUNCH_LIST4"/>
      <sheetName val="WELDING_JOINT_INSPECTION_STATU4"/>
      <sheetName val="PE거푸집(1_2)4"/>
      <sheetName val="내역서_(3)4"/>
      <sheetName val="내역서_(4)4"/>
      <sheetName val="에너지성능지표검토서(기계,_전기,_신재생)4"/>
      <sheetName val="1장_4"/>
      <sheetName val="1_개요_4"/>
      <sheetName val="2_조건_4"/>
      <sheetName val="3_공식붙임4"/>
      <sheetName val="4장_4"/>
      <sheetName val="1_AHU_4"/>
      <sheetName val="2_AHU-14"/>
      <sheetName val="2_FAN4"/>
      <sheetName val="1_급탕4"/>
      <sheetName val="6장_별첨4"/>
      <sheetName val="추정공사비_산출결과4"/>
      <sheetName val="배수입상_4"/>
      <sheetName val="Mech_CIF3"/>
      <sheetName val="2_냉난방설비공사3"/>
      <sheetName val="7_자동제어공사3"/>
      <sheetName val="P_M_별4"/>
      <sheetName val="1차_내역서4"/>
      <sheetName val="BEND_LOSS4"/>
      <sheetName val="A_LINE4"/>
      <sheetName val="2_2_10_샤시등4"/>
      <sheetName val="A3_공사비_검토4"/>
      <sheetName val="C3_토목_옹벽4"/>
      <sheetName val="A6_샤시등4"/>
      <sheetName val="토공(우물통,기타)_4"/>
      <sheetName val="BSD__2_4"/>
      <sheetName val="내역서_(2)4"/>
      <sheetName val="7_수지4"/>
      <sheetName val="TOWER_12TON4"/>
      <sheetName val="JIB_CRANE,HOIST4"/>
      <sheetName val="TOWER_10TON4"/>
      <sheetName val="아파트_4"/>
      <sheetName val="2000_053"/>
      <sheetName val="토목내역서_(도급단가)4"/>
      <sheetName val="전선_및_전선관4"/>
      <sheetName val="2000년_공정표3"/>
      <sheetName val="콤보박스와_리스트박스의_연결3"/>
      <sheetName val="참고용_(2)3"/>
      <sheetName val="COMPARISON_TABLE3"/>
      <sheetName val="Eq__Mobilization3"/>
      <sheetName val="간접비_총괄표3"/>
      <sheetName val="월별손익(용역)_4"/>
      <sheetName val="1-1_손익(온정각)4"/>
      <sheetName val="1-1_손익(관광식당)4"/>
      <sheetName val="1-1_손익(직원식당)4"/>
      <sheetName val="1-2_월별손익(온정각)4"/>
      <sheetName val="1-2_월별손익(관광식당)4"/>
      <sheetName val="1-2_월별손익(직원식당)4"/>
      <sheetName val="2-1_판관비(지원)4"/>
      <sheetName val="2-1_판관비(관광)4"/>
      <sheetName val="2-1_판관비(직원)_4"/>
      <sheetName val="2-1_판관비(온정각)4"/>
      <sheetName val="2-2_월별판관비(온정각)4"/>
      <sheetName val="공사예산하조서(O_K)3"/>
      <sheetName val="IMP_(REACTOR)3"/>
      <sheetName val="0_갑지3"/>
      <sheetName val="1_공통가설공사3"/>
      <sheetName val="2_토목공사3"/>
      <sheetName val="3_건축공사3"/>
      <sheetName val="4_설비공사3"/>
      <sheetName val="5_전기공사3"/>
      <sheetName val="7_안전관리비3"/>
      <sheetName val="8_현장관리비3"/>
      <sheetName val="인원투입_계획표3"/>
      <sheetName val="공사계약현황_(기계설비))3"/>
      <sheetName val="공사계약현황_(전기)3"/>
      <sheetName val="C_배수관공3"/>
      <sheetName val="수목데이타_3"/>
      <sheetName val="구조______3"/>
      <sheetName val="2-2_월별판관비(지원)4"/>
      <sheetName val="2-2_월별판관비(직원)4"/>
      <sheetName val="2-2_월별판관비(휴게소)4"/>
      <sheetName val="2-2_월별판관비(스넥코너)4"/>
      <sheetName val="2-2_월별판관비(음료코너)4"/>
      <sheetName val="2-2_월별판관비(온천장)4"/>
      <sheetName val="5-1_인원(온정각)4"/>
      <sheetName val="99년누계_(월별)4"/>
      <sheetName val="고효율_유도전동기_적용비율_계산서4"/>
      <sheetName val="정산서_3"/>
      <sheetName val="역T형옹벽(3_0)3"/>
      <sheetName val="1_설계조건3"/>
      <sheetName val="1_설계기준3"/>
      <sheetName val="1_수인터널3"/>
      <sheetName val="갑지_(2)3"/>
      <sheetName val="비목별_투자_집계3"/>
      <sheetName val="자재비내역_3"/>
      <sheetName val="운반비_내역3"/>
      <sheetName val="사무_용품비3"/>
      <sheetName val="지대_및_집세3"/>
      <sheetName val="5_공종별예산내역서3"/>
      <sheetName val="건축실행__(5)3"/>
      <sheetName val="갑지_2_(2)3"/>
      <sheetName val="갑지_23"/>
      <sheetName val="3_고급화검토3"/>
      <sheetName val="2_공사비_검토3"/>
      <sheetName val="플랜트_설치3"/>
      <sheetName val="1_CB3"/>
      <sheetName val="1_CB_(2)3"/>
      <sheetName val="1_CB_(3)3"/>
      <sheetName val="6PILE__(돌출)3"/>
      <sheetName val="C급보_3"/>
      <sheetName val="wage_Cal3"/>
      <sheetName val="급殘⿗_x0000_"/>
      <sheetName val="명부(최종신청)"/>
      <sheetName val="확정지번"/>
      <sheetName val="SS"/>
      <sheetName val="일반사항"/>
      <sheetName val="골조공사(아파트)"/>
      <sheetName val="설계서"/>
      <sheetName val="준공내역서(을)"/>
      <sheetName val="7월집계(돌관인건비)"/>
      <sheetName val="7-17"/>
      <sheetName val="17일"/>
      <sheetName val="17사"/>
      <sheetName val="18일"/>
      <sheetName val="18사"/>
      <sheetName val="19일"/>
      <sheetName val="19사"/>
      <sheetName val="20일"/>
      <sheetName val="20사"/>
      <sheetName val="22일"/>
      <sheetName val="22사"/>
      <sheetName val="23일"/>
      <sheetName val="23사"/>
      <sheetName val="24일"/>
      <sheetName val="24사"/>
      <sheetName val="25일"/>
      <sheetName val="25사"/>
      <sheetName val="26일"/>
      <sheetName val="26사"/>
      <sheetName val="27일"/>
      <sheetName val="27사"/>
      <sheetName val="29일"/>
      <sheetName val="29사"/>
      <sheetName val="30일"/>
      <sheetName val="30사"/>
      <sheetName val="31"/>
      <sheetName val="31일"/>
      <sheetName val="31사"/>
      <sheetName val="5월 평균일수"/>
      <sheetName val="Direct MP Updated"/>
      <sheetName val="9567매출"/>
      <sheetName val="구리토평_x0000__x0000_Ԁ"/>
      <sheetName val="토사(PE)"/>
      <sheetName val="단가목록"/>
      <sheetName val="에너지성능지표_x0000__x0000_℀_x0002_쀀︪⇈"/>
      <sheetName val="추천서"/>
      <sheetName val="발주설계서(당초)"/>
      <sheetName val="비탈면보호공수량산출"/>
      <sheetName val="DATA_입력란"/>
      <sheetName val="1__설계조건_2_단면가정_3__하중계산"/>
      <sheetName val="3련_BOX"/>
      <sheetName val="1_설계조건_"/>
      <sheetName val="설계기준설명_"/>
      <sheetName val="2_단면가정_(BASE)"/>
      <sheetName val="3_하중및토압_(고정)"/>
      <sheetName val="4_작용하중(고정)"/>
      <sheetName val="5_안정검토(고정)(풍화암)"/>
      <sheetName val="6_벽체계산"/>
      <sheetName val="7_흉벽계산(ASCON)"/>
      <sheetName val="8_FOOTING"/>
      <sheetName val="9_날개벽"/>
      <sheetName val="10_교좌받침"/>
      <sheetName val="11_접속슬라브(ASCON)"/>
      <sheetName val="GEN_"/>
      <sheetName val="승용C_S"/>
      <sheetName val="상용C_S"/>
      <sheetName val="ꪀᗈ"/>
      <sheetName val="EQUIPMENT_-2"/>
      <sheetName val="프린트_(3)"/>
      <sheetName val="간지-2_(2)"/>
      <sheetName val="_1__개요"/>
      <sheetName val="_2__난방설비"/>
      <sheetName val="열관류율_계산서"/>
      <sheetName val="2_3_세대별난방부하집계"/>
      <sheetName val="3.7교축하중"/>
      <sheetName val="[1.xls][1.xls]______C______99_4"/>
      <sheetName val="[1.xls][1.xls]______C______99_3"/>
      <sheetName val="[1.xls][1.xls]______C______99_2"/>
      <sheetName val="[1.xls][1.xls]______C______99_7"/>
      <sheetName val="[1.xls][1.xls]______C______99_6"/>
      <sheetName val="[1.xls][1.xls]______C______99_5"/>
      <sheetName val="철근(전기호)"/>
      <sheetName val="Quality"/>
      <sheetName val="People"/>
      <sheetName val="Risk"/>
      <sheetName val="Training"/>
      <sheetName val="General"/>
      <sheetName val="Instructions"/>
      <sheetName val="영업소_x0000_"/>
      <sheetName val="2-1. 경관조명 내역총괄표"/>
      <sheetName val="돌담교 상부수량"/>
      <sheetName val="노무비비목코드"/>
      <sheetName val="납품도설치도"/>
      <sheetName val="태화42 "/>
      <sheetName val="CashFlow(중간집계)"/>
      <sheetName val="정리계획CF평가"/>
      <sheetName val="파일의이용"/>
      <sheetName val="1.공통가설_x0000__x0000_"/>
      <sheetName val="Mc1"/>
      <sheetName val="1단계"/>
      <sheetName val="MAIN GATE HOUSE"/>
      <sheetName val="BCA INDEX"/>
      <sheetName val="ADMIN"/>
      <sheetName val="CRUDE RE-bar"/>
      <sheetName val="__MIGA_______TOWER_P_KBLEE____2"/>
      <sheetName val="터널조도"/>
      <sheetName val="현장관리비 산출내역"/>
      <sheetName val="토공사및_흙막이공사6"/>
      <sheetName val="써100_(A4)6"/>
      <sheetName val="F_C_U_ZONE집계6"/>
      <sheetName val="A_H_U_ZONE별집계6"/>
      <sheetName val="PAC_집계6"/>
      <sheetName val="1_가스소비량6"/>
      <sheetName val="1-3_가스관경계산-16"/>
      <sheetName val="1-4_가스관경계산-26"/>
      <sheetName val="1-5_가스관경계산-36"/>
      <sheetName val="1-6_가스관경계산-4_6"/>
      <sheetName val="1-7_가스관경계산-56"/>
      <sheetName val="1-7_가스차압산출6"/>
      <sheetName val="1_견적서목록6"/>
      <sheetName val="부하계산서_(영문)6"/>
      <sheetName val="PEND-ITEM_(2)6"/>
      <sheetName val="견적표지_(횡)6"/>
      <sheetName val="부하집계표_(2안)6"/>
      <sheetName val="부하계산서_6"/>
      <sheetName val="UNIT_COOLER_선정표6"/>
      <sheetName val="ACCUMULALOR_(2안)6"/>
      <sheetName val="동력집계표_(2안)6"/>
      <sheetName val="cooling_tower_(2)6"/>
      <sheetName val="cooling_water_pump6"/>
      <sheetName val="DEFROEST_PUMP6"/>
      <sheetName val="기기선정표_(2안)6"/>
      <sheetName val="cooling_tower6"/>
      <sheetName val="부하집계표_(2)6"/>
      <sheetName val="덕트_및_배기그릴선정6"/>
      <sheetName val="OCT_FDN6"/>
      <sheetName val="EXT_CHECK6"/>
      <sheetName val="P-127E1,E2_6"/>
      <sheetName val="P-123E1,E2_6"/>
      <sheetName val="P-128E_6"/>
      <sheetName val="（３）_6"/>
      <sheetName val="목차_(2)6"/>
      <sheetName val="1-1_손익(부문별)6"/>
      <sheetName val="1-2_손익(월별)6"/>
      <sheetName val="2-1_판관비(부문)6"/>
      <sheetName val="2-2_판관비(월별)6"/>
      <sheetName val="3-1_수익비용(부문별)6"/>
      <sheetName val="3-2_수익비용(월별)6"/>
      <sheetName val="4-1_투자(부문)6"/>
      <sheetName val="4-2_투자(월별)6"/>
      <sheetName val="5-1_인원(부문)6"/>
      <sheetName val="5-2_인원(월별)6"/>
      <sheetName val="6_산출근거6"/>
      <sheetName val="7_현금흐름6"/>
      <sheetName val="마케팅1_(2)6"/>
      <sheetName val="마케팅1_(3)6"/>
      <sheetName val="마케팅1_(4)6"/>
      <sheetName val="01_1담당매출계획27_8$6"/>
      <sheetName val="01매출계획_선용품6"/>
      <sheetName val="작업악성채권직원판매제외(거래선별)_6"/>
      <sheetName val="작업악성채권직원판매제외_(담당별종합)6"/>
      <sheetName val="작업악성채권직원판매제외_(담당별)6"/>
      <sheetName val="판촉비예산_6"/>
      <sheetName val="인테리어_시설6"/>
      <sheetName val="파_3층_특설_장치장식비6"/>
      <sheetName val="총괄_(03년11월)h&amp;s6"/>
      <sheetName val="총괄_(03년11월)여행6"/>
      <sheetName val="세부내용_(03년11월)여행6"/>
      <sheetName val="개인_세부내용_(03년11월)여행6"/>
      <sheetName val="동구일반상품_6"/>
      <sheetName val="남양시작동자105노65기1_3화1_26"/>
      <sheetName val="97_사업추정(WEKI)6"/>
      <sheetName val="TRE_TABLE6"/>
      <sheetName val="1_수인터널5"/>
      <sheetName val="PE거푸집(1_2)6"/>
      <sheetName val="갑지_(2)5"/>
      <sheetName val="비목별_투자_집계5"/>
      <sheetName val="자재비내역_5"/>
      <sheetName val="운반비_내역5"/>
      <sheetName val="사무_용품비5"/>
      <sheetName val="지대_및_집세5"/>
      <sheetName val="갑지_2_(2)5"/>
      <sheetName val="갑지_25"/>
      <sheetName val="표지_(2)6"/>
      <sheetName val="unit_46"/>
      <sheetName val="1차_내역서6"/>
      <sheetName val="BEND_LOSS6"/>
      <sheetName val="토목내역서_(도급단가)6"/>
      <sheetName val="3_건축(현장안)6"/>
      <sheetName val="A_LINE6"/>
      <sheetName val="WEIGHT_LIST6"/>
      <sheetName val="산#2-1_(2)6"/>
      <sheetName val="P_M_별6"/>
      <sheetName val="PUNCH_LIST6"/>
      <sheetName val="WELDING_JOINT_INSPECTION_STATU6"/>
      <sheetName val="토공(우물통,기타)_6"/>
      <sheetName val="2_2_10_샤시등6"/>
      <sheetName val="A3_공사비_검토6"/>
      <sheetName val="C3_토목_옹벽6"/>
      <sheetName val="A6_샤시등6"/>
      <sheetName val="전선_및_전선관6"/>
      <sheetName val="에너지성능지표검토서(기계,_전기,_신재생)6"/>
      <sheetName val="7_수지6"/>
      <sheetName val="TOWER_12TON6"/>
      <sheetName val="JIB_CRANE,HOIST6"/>
      <sheetName val="TOWER_10TON6"/>
      <sheetName val="BSD__2_6"/>
      <sheetName val="내역서_(2)6"/>
      <sheetName val="구조______5"/>
      <sheetName val="배수입상_6"/>
      <sheetName val="내역서_(3)6"/>
      <sheetName val="내역서_(4)6"/>
      <sheetName val="아파트_6"/>
      <sheetName val="2000년_공정표5"/>
      <sheetName val="IMP_(REACTOR)5"/>
      <sheetName val="1장_6"/>
      <sheetName val="1_개요_6"/>
      <sheetName val="2_조건_6"/>
      <sheetName val="3_공식붙임6"/>
      <sheetName val="4장_6"/>
      <sheetName val="1_AHU_6"/>
      <sheetName val="2_AHU-16"/>
      <sheetName val="2_FAN6"/>
      <sheetName val="1_급탕6"/>
      <sheetName val="6장_별첨6"/>
      <sheetName val="콤보박스와_리스트박스의_연결5"/>
      <sheetName val="0_갑지5"/>
      <sheetName val="1_공통가설공사5"/>
      <sheetName val="2_토목공사5"/>
      <sheetName val="3_건축공사5"/>
      <sheetName val="4_설비공사5"/>
      <sheetName val="5_전기공사5"/>
      <sheetName val="7_안전관리비5"/>
      <sheetName val="8_현장관리비5"/>
      <sheetName val="인원투입_계획표5"/>
      <sheetName val="공사계약현황_(기계설비))5"/>
      <sheetName val="공사계약현황_(전기)5"/>
      <sheetName val="2000_055"/>
      <sheetName val="추정공사비_산출결과6"/>
      <sheetName val="월별손익(용역)_6"/>
      <sheetName val="1-1_손익(온정각)6"/>
      <sheetName val="1-1_손익(관광식당)6"/>
      <sheetName val="1-1_손익(직원식당)6"/>
      <sheetName val="1-2_월별손익(온정각)6"/>
      <sheetName val="1-2_월별손익(관광식당)6"/>
      <sheetName val="1-2_월별손익(직원식당)6"/>
      <sheetName val="2-1_판관비(지원)6"/>
      <sheetName val="2-1_판관비(관광)6"/>
      <sheetName val="2-1_판관비(직원)_6"/>
      <sheetName val="2-1_판관비(온정각)6"/>
      <sheetName val="2-2_월별판관비(온정각)6"/>
      <sheetName val="2-2_월별판관비(지원)6"/>
      <sheetName val="2-2_월별판관비(직원)6"/>
      <sheetName val="2-2_월별판관비(휴게소)6"/>
      <sheetName val="2-2_월별판관비(스넥코너)6"/>
      <sheetName val="2-2_월별판관비(음료코너)6"/>
      <sheetName val="2-2_월별판관비(온천장)6"/>
      <sheetName val="5-1_인원(온정각)6"/>
      <sheetName val="99년누계_(월별)6"/>
      <sheetName val="1_설계조건5"/>
      <sheetName val="고효율_유도전동기_적용비율_계산서6"/>
      <sheetName val="건축실행__(5)5"/>
      <sheetName val="플랜트_설치5"/>
      <sheetName val="참고용_(2)5"/>
      <sheetName val="COMPARISON_TABLE5"/>
      <sheetName val="Eq__Mobilization5"/>
      <sheetName val="간접비_총괄표5"/>
      <sheetName val="6PILE__(돌출)5"/>
      <sheetName val="공사예산하조서(O_K)5"/>
      <sheetName val="C_배수관공5"/>
      <sheetName val="수목데이타_5"/>
      <sheetName val="정산서_5"/>
      <sheetName val="1_설계기준5"/>
      <sheetName val="역T형옹벽(3_0)5"/>
      <sheetName val="2_냉난방설비공사5"/>
      <sheetName val="7_자동제어공사5"/>
      <sheetName val="1_취수장5"/>
      <sheetName val="3_고급화검토5"/>
      <sheetName val="2_공사비_검토5"/>
      <sheetName val="5_공종별예산내역서5"/>
      <sheetName val="1_CB5"/>
      <sheetName val="1_CB_(2)5"/>
      <sheetName val="1_CB_(3)5"/>
      <sheetName val="C급보_5"/>
      <sheetName val="wage_Cal5"/>
      <sheetName val="Mech_CIF5"/>
      <sheetName val="신단가_(내진설치비)"/>
      <sheetName val="보일러_선정"/>
      <sheetName val="84A_(2)"/>
      <sheetName val="84B_(2)"/>
      <sheetName val="84C_(2)"/>
      <sheetName val="101A_(2)"/>
      <sheetName val="101B_(2)"/>
      <sheetName val="101C_(2)"/>
      <sheetName val="난방부하집계_(2)"/>
      <sheetName val="2_3_세대별난방부하집계_(2)"/>
      <sheetName val="보일러_선정_(2)"/>
      <sheetName val="4_급수설비"/>
      <sheetName val="4_2_급수입상배관"/>
      <sheetName val="4_3_급수횡주관"/>
      <sheetName val="5_1_열교환기"/>
      <sheetName val="12_17"/>
      <sheetName val="가스공사_"/>
      <sheetName val="건___축"/>
      <sheetName val="4_3__급수펌프선정"/>
      <sheetName val="4_3_2_급탕순환펌프"/>
      <sheetName val="4_3_3__배수펌프"/>
      <sheetName val="4_4__전기온수기"/>
      <sheetName val="4_5__보일러"/>
      <sheetName val="4_4__급탕탱크"/>
      <sheetName val="4_6__급탕탱크"/>
      <sheetName val="crude_SLAB_RE-bar"/>
      <sheetName val="Bag_Filter_Sizing"/>
      <sheetName val="BOX구조해석_설명서"/>
      <sheetName val="철근량_검토"/>
      <sheetName val="1_내역(청_하역장전등)"/>
      <sheetName val="내역서1999_8최종"/>
      <sheetName val="9,10월신제품_(2)"/>
      <sheetName val="1_공사개요(입력)"/>
      <sheetName val="6__안전관리비"/>
      <sheetName val="5__현장관리비(new)_"/>
      <sheetName val="LEGEND_i"/>
      <sheetName val="전화_인터넷(현장)"/>
      <sheetName val="3_0냉난방열원집계"/>
      <sheetName val="4_1AHU"/>
      <sheetName val="4_3_공기압축기"/>
      <sheetName val="4_7_전기라디에타_"/>
      <sheetName val="4_9_AC_"/>
      <sheetName val="4_11_FAN"/>
      <sheetName val="4_12_TANK_4_13_탈취기"/>
      <sheetName val="4_14_PUMP"/>
      <sheetName val="5_위생설비"/>
      <sheetName val="평형별_세대수"/>
      <sheetName val="G_R300경비"/>
      <sheetName val="정계약_현황"/>
      <sheetName val="1_기계_납품_진행__현황"/>
      <sheetName val="2_협력업체_담당자_및_연락처"/>
      <sheetName val="15_문제점"/>
      <sheetName val="블럭_손익"/>
      <sheetName val="_총괄표"/>
      <sheetName val="수배전반_을지"/>
      <sheetName val="Sheet2_(2)"/>
      <sheetName val="파주_운정지구_A8블럭"/>
      <sheetName val="3BL공동구_수량"/>
      <sheetName val="총_원가계산"/>
      <sheetName val="집계표(건축전기)"/>
      <sheetName val="내역서(기계)"/>
      <sheetName val="BOX전기내역"/>
      <sheetName val="토공사및_흙막이공사7"/>
      <sheetName val="써100_(A4)7"/>
      <sheetName val="F_C_U_ZONE집계7"/>
      <sheetName val="A_H_U_ZONE별집계7"/>
      <sheetName val="PAC_집계7"/>
      <sheetName val="1_가스소비량7"/>
      <sheetName val="1-3_가스관경계산-17"/>
      <sheetName val="1-4_가스관경계산-27"/>
      <sheetName val="1-5_가스관경계산-37"/>
      <sheetName val="1-6_가스관경계산-4_7"/>
      <sheetName val="1-7_가스관경계산-57"/>
      <sheetName val="1-7_가스차압산출7"/>
      <sheetName val="1_견적서목록7"/>
      <sheetName val="부하계산서_(영문)7"/>
      <sheetName val="PEND-ITEM_(2)7"/>
      <sheetName val="견적표지_(횡)7"/>
      <sheetName val="부하집계표_(2안)7"/>
      <sheetName val="부하계산서_7"/>
      <sheetName val="UNIT_COOLER_선정표7"/>
      <sheetName val="ACCUMULALOR_(2안)7"/>
      <sheetName val="동력집계표_(2안)7"/>
      <sheetName val="cooling_tower_(2)7"/>
      <sheetName val="cooling_water_pump7"/>
      <sheetName val="DEFROEST_PUMP7"/>
      <sheetName val="기기선정표_(2안)7"/>
      <sheetName val="cooling_tower7"/>
      <sheetName val="부하집계표_(2)7"/>
      <sheetName val="덕트_및_배기그릴선정7"/>
      <sheetName val="OCT_FDN7"/>
      <sheetName val="EXT_CHECK7"/>
      <sheetName val="P-127E1,E2_7"/>
      <sheetName val="P-123E1,E2_7"/>
      <sheetName val="P-128E_7"/>
      <sheetName val="（３）_7"/>
      <sheetName val="목차_(2)7"/>
      <sheetName val="1-1_손익(부문별)7"/>
      <sheetName val="1-2_손익(월별)7"/>
      <sheetName val="2-1_판관비(부문)7"/>
      <sheetName val="2-2_판관비(월별)7"/>
      <sheetName val="3-1_수익비용(부문별)7"/>
      <sheetName val="3-2_수익비용(월별)7"/>
      <sheetName val="4-1_투자(부문)7"/>
      <sheetName val="4-2_투자(월별)7"/>
      <sheetName val="5-1_인원(부문)7"/>
      <sheetName val="5-2_인원(월별)7"/>
      <sheetName val="6_산출근거7"/>
      <sheetName val="7_현금흐름7"/>
      <sheetName val="마케팅1_(2)7"/>
      <sheetName val="마케팅1_(3)7"/>
      <sheetName val="마케팅1_(4)7"/>
      <sheetName val="01_1담당매출계획27_8$7"/>
      <sheetName val="01매출계획_선용품7"/>
      <sheetName val="작업악성채권직원판매제외(거래선별)_7"/>
      <sheetName val="작업악성채권직원판매제외_(담당별종합)7"/>
      <sheetName val="작업악성채권직원판매제외_(담당별)7"/>
      <sheetName val="판촉비예산_7"/>
      <sheetName val="인테리어_시설7"/>
      <sheetName val="파_3층_특설_장치장식비7"/>
      <sheetName val="총괄_(03년11월)h&amp;s7"/>
      <sheetName val="총괄_(03년11월)여행7"/>
      <sheetName val="세부내용_(03년11월)여행7"/>
      <sheetName val="개인_세부내용_(03년11월)여행7"/>
      <sheetName val="동구일반상품_7"/>
      <sheetName val="남양시작동자105노65기1_3화1_27"/>
      <sheetName val="97_사업추정(WEKI)7"/>
      <sheetName val="TRE_TABLE7"/>
      <sheetName val="비교손익계산서_1"/>
      <sheetName val="2003_121"/>
      <sheetName val="2002_121"/>
      <sheetName val="1_수인터널6"/>
      <sheetName val="PE거푸집(1_2)7"/>
      <sheetName val="갑지_(2)6"/>
      <sheetName val="비목별_투자_집계6"/>
      <sheetName val="자재비내역_6"/>
      <sheetName val="운반비_내역6"/>
      <sheetName val="사무_용품비6"/>
      <sheetName val="지대_및_집세6"/>
      <sheetName val="갑지_2_(2)6"/>
      <sheetName val="갑지_26"/>
      <sheetName val="영업_일11"/>
      <sheetName val="표지_(2)7"/>
      <sheetName val="unit_47"/>
      <sheetName val="1차_내역서7"/>
      <sheetName val="BEND_LOSS7"/>
      <sheetName val="토목내역서_(도급단가)7"/>
      <sheetName val="3_건축(현장안)7"/>
      <sheetName val="A_LINE7"/>
      <sheetName val="WEIGHT_LIST7"/>
      <sheetName val="산#2-1_(2)7"/>
      <sheetName val="P_M_별7"/>
      <sheetName val="PUNCH_LIST7"/>
      <sheetName val="WELDING_JOINT_INSPECTION_STATU7"/>
      <sheetName val="토공(우물통,기타)_7"/>
      <sheetName val="2_2_10_샤시등7"/>
      <sheetName val="A3_공사비_검토7"/>
      <sheetName val="C3_토목_옹벽7"/>
      <sheetName val="A6_샤시등7"/>
      <sheetName val="전선_및_전선관7"/>
      <sheetName val="에너지성능지표검토서(기계,_전기,_신재생)7"/>
      <sheetName val="7_수지7"/>
      <sheetName val="TOWER_12TON7"/>
      <sheetName val="JIB_CRANE,HOIST7"/>
      <sheetName val="TOWER_10TON7"/>
      <sheetName val="BSD__2_7"/>
      <sheetName val="내역서_(2)7"/>
      <sheetName val="구조______6"/>
      <sheetName val="배수입상_7"/>
      <sheetName val="내역서_(3)7"/>
      <sheetName val="내역서_(4)7"/>
      <sheetName val="아파트_7"/>
      <sheetName val="2000년_공정표6"/>
      <sheetName val="IMP_(REACTOR)6"/>
      <sheetName val="1장_7"/>
      <sheetName val="1_개요_7"/>
      <sheetName val="2_조건_7"/>
      <sheetName val="3_공식붙임7"/>
      <sheetName val="4장_7"/>
      <sheetName val="1_AHU_7"/>
      <sheetName val="2_AHU-17"/>
      <sheetName val="2_FAN7"/>
      <sheetName val="1_급탕7"/>
      <sheetName val="6장_별첨7"/>
      <sheetName val="콤보박스와_리스트박스의_연결6"/>
      <sheetName val="0_갑지6"/>
      <sheetName val="1_공통가설공사6"/>
      <sheetName val="2_토목공사6"/>
      <sheetName val="3_건축공사6"/>
      <sheetName val="4_설비공사6"/>
      <sheetName val="5_전기공사6"/>
      <sheetName val="7_안전관리비6"/>
      <sheetName val="8_현장관리비6"/>
      <sheetName val="인원투입_계획표6"/>
      <sheetName val="공사계약현황_(기계설비))6"/>
      <sheetName val="공사계약현황_(전기)6"/>
      <sheetName val="2000_056"/>
      <sheetName val="추정공사비_산출결과7"/>
      <sheetName val="월별손익(용역)_7"/>
      <sheetName val="1-1_손익(온정각)7"/>
      <sheetName val="1-1_손익(관광식당)7"/>
      <sheetName val="1-1_손익(직원식당)7"/>
      <sheetName val="1-2_월별손익(온정각)7"/>
      <sheetName val="1-2_월별손익(관광식당)7"/>
      <sheetName val="1-2_월별손익(직원식당)7"/>
      <sheetName val="2-1_판관비(지원)7"/>
      <sheetName val="2-1_판관비(관광)7"/>
      <sheetName val="2-1_판관비(직원)_7"/>
      <sheetName val="2-1_판관비(온정각)7"/>
      <sheetName val="2-2_월별판관비(온정각)7"/>
      <sheetName val="2-2_월별판관비(지원)7"/>
      <sheetName val="2-2_월별판관비(직원)7"/>
      <sheetName val="2-2_월별판관비(휴게소)7"/>
      <sheetName val="2-2_월별판관비(스넥코너)7"/>
      <sheetName val="2-2_월별판관비(음료코너)7"/>
      <sheetName val="2-2_월별판관비(온천장)7"/>
      <sheetName val="5-1_인원(온정각)7"/>
      <sheetName val="99년누계_(월별)7"/>
      <sheetName val="1_설계조건6"/>
      <sheetName val="인건비_1"/>
      <sheetName val="2__공원조도1"/>
      <sheetName val="고효율_유도전동기_적용비율_계산서7"/>
      <sheetName val="건축실행__(5)6"/>
      <sheetName val="SEV_wiress4_Total1"/>
      <sheetName val="SEV_wireles_4__fire_fighting_1"/>
      <sheetName val="SEV_wireles_4__fire_Alarm1"/>
      <sheetName val="B_1-11"/>
      <sheetName val="B_1-21"/>
      <sheetName val="B_1-31"/>
      <sheetName val="B_1-41"/>
      <sheetName val="B_1-51"/>
      <sheetName val="B_1-61"/>
      <sheetName val="B_1-71"/>
      <sheetName val="B_21"/>
      <sheetName val="B_31"/>
      <sheetName val="B_41"/>
      <sheetName val="B_6-11"/>
      <sheetName val="B_6-21"/>
      <sheetName val="BSD_(2)1"/>
      <sheetName val="플랜트_설치6"/>
      <sheetName val="참고용_(2)6"/>
      <sheetName val="COMPARISON_TABLE6"/>
      <sheetName val="Eq__Mobilization6"/>
      <sheetName val="간접비_총괄표6"/>
      <sheetName val="6PILE__(돌출)6"/>
      <sheetName val="공사예산하조서(O_K)6"/>
      <sheetName val="C_배수관공6"/>
      <sheetName val="수목데이타_6"/>
      <sheetName val="정산서_6"/>
      <sheetName val="1_설계기준6"/>
      <sheetName val="역T형옹벽(3_0)6"/>
      <sheetName val="2_냉난방설비공사6"/>
      <sheetName val="7_자동제어공사6"/>
      <sheetName val="1_취수장6"/>
      <sheetName val="3_고급화검토6"/>
      <sheetName val="2_공사비_검토6"/>
      <sheetName val="5_공종별예산내역서6"/>
      <sheetName val="1_CB6"/>
      <sheetName val="1_CB_(2)6"/>
      <sheetName val="1_CB_(3)6"/>
      <sheetName val="C급보_6"/>
      <sheetName val="wage_Cal6"/>
      <sheetName val="일단의_주택지1"/>
      <sheetName val="단가_1"/>
      <sheetName val="하도내역_(철콘)1"/>
      <sheetName val="수량산출서_갑지1"/>
      <sheetName val="실행내역_1"/>
      <sheetName val="입출재고현황_(2)1"/>
      <sheetName val="Mech_CIF6"/>
      <sheetName val="승용C_S1"/>
      <sheetName val="상용C_S1"/>
      <sheetName val="환경기계공정표_(3)1"/>
      <sheetName val="신단가_(내진설치비)1"/>
      <sheetName val="1_집계표1"/>
      <sheetName val="2_공통가설공사1"/>
      <sheetName val="4_기계설비공사1"/>
      <sheetName val="7__안전관리비1"/>
      <sheetName val="식대_숙직비1"/>
      <sheetName val="프린트_(3)1"/>
      <sheetName val="간지-2_(2)1"/>
      <sheetName val="_1__개요1"/>
      <sheetName val="_2__난방설비1"/>
      <sheetName val="열관류율_계산서1"/>
      <sheetName val="2_3_세대별난방부하집계1"/>
      <sheetName val="보일러_선정1"/>
      <sheetName val="84A_(2)1"/>
      <sheetName val="84B_(2)1"/>
      <sheetName val="84C_(2)1"/>
      <sheetName val="101A_(2)1"/>
      <sheetName val="101B_(2)1"/>
      <sheetName val="101C_(2)1"/>
      <sheetName val="난방부하집계_(2)1"/>
      <sheetName val="2_3_세대별난방부하집계_(2)1"/>
      <sheetName val="보일러_선정_(2)1"/>
      <sheetName val="4_급수설비1"/>
      <sheetName val="4_2_급수입상배관1"/>
      <sheetName val="4_3_급수횡주관1"/>
      <sheetName val="5_1_열교환기1"/>
      <sheetName val="4-0_툫자1"/>
      <sheetName val="단위세대_개요1"/>
      <sheetName val="GEN_1"/>
      <sheetName val="1_구리중_(제조사A)1"/>
      <sheetName val="1_구리중_(제조사B)1"/>
      <sheetName val="1_구리중_(제조사C)1"/>
      <sheetName val="2_토평초(제조사A)1"/>
      <sheetName val="2_토평초(제조사B)1"/>
      <sheetName val="2_토평초(제조사C)1"/>
      <sheetName val="3_평내초(제조사A)1"/>
      <sheetName val="3_평내초(제조사B)1"/>
      <sheetName val="3_평내초(제조사C)1"/>
      <sheetName val="실외기_배관트레이1"/>
      <sheetName val="중앙콘트롤러설치용전선_1"/>
      <sheetName val="을_11"/>
      <sheetName val="을_21"/>
      <sheetName val="토목내역_(2)1"/>
      <sheetName val="DATA_입력란1"/>
      <sheetName val="1__설계조건_2_단면가정_3__하중계산1"/>
      <sheetName val="12_171"/>
      <sheetName val="가스공사_1"/>
      <sheetName val="3련_BOX1"/>
      <sheetName val="1_설계조건_1"/>
      <sheetName val="설계기준설명_1"/>
      <sheetName val="2_단면가정_(BASE)1"/>
      <sheetName val="3_하중및토압_(고정)1"/>
      <sheetName val="4_작용하중(고정)1"/>
      <sheetName val="5_안정검토(고정)(풍화암)1"/>
      <sheetName val="6_벽체계산1"/>
      <sheetName val="7_흉벽계산(ASCON)1"/>
      <sheetName val="8_FOOTING1"/>
      <sheetName val="9_날개벽1"/>
      <sheetName val="10_교좌받침1"/>
      <sheetName val="11_접속슬라브(ASCON)1"/>
      <sheetName val="EQUIPMENT_-21"/>
      <sheetName val="건___축1"/>
      <sheetName val="4_3__급수펌프선정1"/>
      <sheetName val="4_3_2_급탕순환펌프1"/>
      <sheetName val="4_3_3__배수펌프1"/>
      <sheetName val="4_4__전기온수기1"/>
      <sheetName val="4_5__보일러1"/>
      <sheetName val="4_4__급탕탱크1"/>
      <sheetName val="4_6__급탕탱크1"/>
      <sheetName val="crude_SLAB_RE-bar1"/>
      <sheetName val="자__재1"/>
      <sheetName val="Bag_Filter_Sizing1"/>
      <sheetName val="BOX구조해석_설명서1"/>
      <sheetName val="철근량_검토1"/>
      <sheetName val="1_내역(청_하역장전등)1"/>
      <sheetName val="내역서1999_8최종1"/>
      <sheetName val="9,10월신제품_(2)1"/>
      <sheetName val="1_공사개요(입력)1"/>
      <sheetName val="6__안전관리비1"/>
      <sheetName val="5__현장관리비(new)_1"/>
      <sheetName val="LEGEND_i1"/>
      <sheetName val="전화_인터넷(현장)1"/>
      <sheetName val="3_0냉난방열원집계1"/>
      <sheetName val="4_1AHU1"/>
      <sheetName val="4_3_공기압축기1"/>
      <sheetName val="4_7_전기라디에타_1"/>
      <sheetName val="4_9_AC_1"/>
      <sheetName val="4_11_FAN1"/>
      <sheetName val="4_12_TANK_4_13_탈취기1"/>
      <sheetName val="4_14_PUMP1"/>
      <sheetName val="5_위생설비1"/>
      <sheetName val="평형별_세대수1"/>
      <sheetName val="G_R300경비1"/>
      <sheetName val="정계약_현황1"/>
      <sheetName val="1_기계_납품_진행__현황1"/>
      <sheetName val="2_협력업체_담당자_및_연락처1"/>
      <sheetName val="15_문제점1"/>
      <sheetName val="블럭_손익1"/>
      <sheetName val="_총괄표1"/>
      <sheetName val="수배전반_을지1"/>
      <sheetName val="Sheet2_(2)1"/>
      <sheetName val="파주_운정지구_A8블럭1"/>
      <sheetName val="3BL공동구_수량1"/>
      <sheetName val="총_원가계산1"/>
      <sheetName val="토공사및_흙막이공사8"/>
      <sheetName val="써100_(A4)8"/>
      <sheetName val="F_C_U_ZONE집계8"/>
      <sheetName val="A_H_U_ZONE별집계8"/>
      <sheetName val="PAC_집계8"/>
      <sheetName val="1_가스소비량8"/>
      <sheetName val="1-3_가스관경계산-18"/>
      <sheetName val="1-4_가스관경계산-28"/>
      <sheetName val="1-5_가스관경계산-38"/>
      <sheetName val="1-6_가스관경계산-4_8"/>
      <sheetName val="1-7_가스관경계산-58"/>
      <sheetName val="1-7_가스차압산출8"/>
      <sheetName val="1_견적서목록8"/>
      <sheetName val="부하계산서_(영문)8"/>
      <sheetName val="PEND-ITEM_(2)8"/>
      <sheetName val="견적표지_(횡)8"/>
      <sheetName val="부하집계표_(2안)8"/>
      <sheetName val="부하계산서_8"/>
      <sheetName val="UNIT_COOLER_선정표8"/>
      <sheetName val="ACCUMULALOR_(2안)8"/>
      <sheetName val="동력집계표_(2안)8"/>
      <sheetName val="cooling_tower_(2)8"/>
      <sheetName val="cooling_water_pump8"/>
      <sheetName val="DEFROEST_PUMP8"/>
      <sheetName val="기기선정표_(2안)8"/>
      <sheetName val="cooling_tower8"/>
      <sheetName val="부하집계표_(2)8"/>
      <sheetName val="덕트_및_배기그릴선정8"/>
      <sheetName val="OCT_FDN8"/>
      <sheetName val="EXT_CHECK8"/>
      <sheetName val="P-127E1,E2_8"/>
      <sheetName val="P-123E1,E2_8"/>
      <sheetName val="P-128E_8"/>
      <sheetName val="（３）_8"/>
      <sheetName val="목차_(2)8"/>
      <sheetName val="1-1_손익(부문별)8"/>
      <sheetName val="1-2_손익(월별)8"/>
      <sheetName val="2-1_판관비(부문)8"/>
      <sheetName val="2-2_판관비(월별)8"/>
      <sheetName val="3-1_수익비용(부문별)8"/>
      <sheetName val="3-2_수익비용(월별)8"/>
      <sheetName val="4-1_투자(부문)8"/>
      <sheetName val="4-2_투자(월별)8"/>
      <sheetName val="5-1_인원(부문)8"/>
      <sheetName val="5-2_인원(월별)8"/>
      <sheetName val="6_산출근거8"/>
      <sheetName val="7_현금흐름8"/>
      <sheetName val="마케팅1_(2)8"/>
      <sheetName val="마케팅1_(3)8"/>
      <sheetName val="마케팅1_(4)8"/>
      <sheetName val="01_1담당매출계획27_8$8"/>
      <sheetName val="01매출계획_선용품8"/>
      <sheetName val="작업악성채권직원판매제외(거래선별)_8"/>
      <sheetName val="작업악성채권직원판매제외_(담당별종합)8"/>
      <sheetName val="작업악성채권직원판매제외_(담당별)8"/>
      <sheetName val="판촉비예산_8"/>
      <sheetName val="인테리어_시설8"/>
      <sheetName val="파_3층_특설_장치장식비8"/>
      <sheetName val="총괄_(03년11월)h&amp;s8"/>
      <sheetName val="총괄_(03년11월)여행8"/>
      <sheetName val="세부내용_(03년11월)여행8"/>
      <sheetName val="개인_세부내용_(03년11월)여행8"/>
      <sheetName val="동구일반상품_8"/>
      <sheetName val="남양시작동자105노65기1_3화1_28"/>
      <sheetName val="97_사업추정(WEKI)8"/>
      <sheetName val="TRE_TABLE8"/>
      <sheetName val="비교손익계산서_2"/>
      <sheetName val="2003_122"/>
      <sheetName val="2002_122"/>
      <sheetName val="1_수인터널7"/>
      <sheetName val="PE거푸집(1_2)8"/>
      <sheetName val="갑지_(2)7"/>
      <sheetName val="비목별_투자_집계7"/>
      <sheetName val="자재비내역_7"/>
      <sheetName val="운반비_내역7"/>
      <sheetName val="사무_용품비7"/>
      <sheetName val="지대_및_집세7"/>
      <sheetName val="갑지_2_(2)7"/>
      <sheetName val="갑지_27"/>
      <sheetName val="영업_일12"/>
      <sheetName val="표지_(2)8"/>
      <sheetName val="unit_48"/>
      <sheetName val="1차_내역서8"/>
      <sheetName val="BEND_LOSS8"/>
      <sheetName val="토목내역서_(도급단가)8"/>
      <sheetName val="3_건축(현장안)8"/>
      <sheetName val="A_LINE8"/>
      <sheetName val="WEIGHT_LIST8"/>
      <sheetName val="산#2-1_(2)8"/>
      <sheetName val="P_M_별8"/>
      <sheetName val="PUNCH_LIST8"/>
      <sheetName val="WELDING_JOINT_INSPECTION_STATU8"/>
      <sheetName val="토공(우물통,기타)_8"/>
      <sheetName val="2_2_10_샤시등8"/>
      <sheetName val="A3_공사비_검토8"/>
      <sheetName val="C3_토목_옹벽8"/>
      <sheetName val="A6_샤시등8"/>
      <sheetName val="전선_및_전선관8"/>
      <sheetName val="에너지성능지표검토서(기계,_전기,_신재생)8"/>
      <sheetName val="7_수지8"/>
      <sheetName val="TOWER_12TON8"/>
      <sheetName val="JIB_CRANE,HOIST8"/>
      <sheetName val="TOWER_10TON8"/>
      <sheetName val="BSD__2_8"/>
      <sheetName val="내역서_(2)8"/>
      <sheetName val="구조______7"/>
      <sheetName val="배수입상_8"/>
      <sheetName val="내역서_(3)8"/>
      <sheetName val="내역서_(4)8"/>
      <sheetName val="아파트_8"/>
      <sheetName val="2000년_공정표7"/>
      <sheetName val="IMP_(REACTOR)7"/>
      <sheetName val="1장_8"/>
      <sheetName val="1_개요_8"/>
      <sheetName val="2_조건_8"/>
      <sheetName val="3_공식붙임8"/>
      <sheetName val="4장_8"/>
      <sheetName val="1_AHU_8"/>
      <sheetName val="2_AHU-18"/>
      <sheetName val="2_FAN8"/>
      <sheetName val="1_급탕8"/>
      <sheetName val="6장_별첨8"/>
      <sheetName val="콤보박스와_리스트박스의_연결7"/>
      <sheetName val="0_갑지7"/>
      <sheetName val="1_공통가설공사7"/>
      <sheetName val="2_토목공사7"/>
      <sheetName val="3_건축공사7"/>
      <sheetName val="4_설비공사7"/>
      <sheetName val="5_전기공사7"/>
      <sheetName val="7_안전관리비7"/>
      <sheetName val="8_현장관리비7"/>
      <sheetName val="인원투입_계획표7"/>
      <sheetName val="공사계약현황_(기계설비))7"/>
      <sheetName val="공사계약현황_(전기)7"/>
      <sheetName val="2000_057"/>
      <sheetName val="추정공사비_산출결과8"/>
      <sheetName val="월별손익(용역)_8"/>
      <sheetName val="1-1_손익(온정각)8"/>
      <sheetName val="1-1_손익(관광식당)8"/>
      <sheetName val="1-1_손익(직원식당)8"/>
      <sheetName val="1-2_월별손익(온정각)8"/>
      <sheetName val="1-2_월별손익(관광식당)8"/>
      <sheetName val="1-2_월별손익(직원식당)8"/>
      <sheetName val="2-1_판관비(지원)8"/>
      <sheetName val="2-1_판관비(관광)8"/>
      <sheetName val="2-1_판관비(직원)_8"/>
      <sheetName val="2-1_판관비(온정각)8"/>
      <sheetName val="2-2_월별판관비(온정각)8"/>
      <sheetName val="2-2_월별판관비(지원)8"/>
      <sheetName val="2-2_월별판관비(직원)8"/>
      <sheetName val="2-2_월별판관비(휴게소)8"/>
      <sheetName val="2-2_월별판관비(스넥코너)8"/>
      <sheetName val="2-2_월별판관비(음료코너)8"/>
      <sheetName val="2-2_월별판관비(온천장)8"/>
      <sheetName val="5-1_인원(온정각)8"/>
      <sheetName val="99년누계_(월별)8"/>
      <sheetName val="1_설계조건7"/>
      <sheetName val="인건비_2"/>
      <sheetName val="2__공원조도2"/>
      <sheetName val="고효율_유도전동기_적용비율_계산서8"/>
      <sheetName val="건축실행__(5)7"/>
      <sheetName val="SEV_wiress4_Total2"/>
      <sheetName val="SEV_wireles_4__fire_fighting_2"/>
      <sheetName val="SEV_wireles_4__fire_Alarm2"/>
      <sheetName val="B_1-12"/>
      <sheetName val="B_1-22"/>
      <sheetName val="B_1-32"/>
      <sheetName val="B_1-42"/>
      <sheetName val="B_1-52"/>
      <sheetName val="B_1-62"/>
      <sheetName val="B_1-72"/>
      <sheetName val="B_22"/>
      <sheetName val="B_32"/>
      <sheetName val="B_42"/>
      <sheetName val="B_6-12"/>
      <sheetName val="B_6-22"/>
      <sheetName val="BSD_(2)2"/>
      <sheetName val="플랜트_설치7"/>
      <sheetName val="참고용_(2)7"/>
      <sheetName val="COMPARISON_TABLE7"/>
      <sheetName val="Eq__Mobilization7"/>
      <sheetName val="간접비_총괄표7"/>
      <sheetName val="6PILE__(돌출)7"/>
      <sheetName val="공사예산하조서(O_K)7"/>
      <sheetName val="C_배수관공7"/>
      <sheetName val="수목데이타_7"/>
      <sheetName val="정산서_7"/>
      <sheetName val="1_설계기준7"/>
      <sheetName val="역T형옹벽(3_0)7"/>
      <sheetName val="2_냉난방설비공사7"/>
      <sheetName val="7_자동제어공사7"/>
      <sheetName val="1_취수장7"/>
      <sheetName val="3_고급화검토7"/>
      <sheetName val="2_공사비_검토7"/>
      <sheetName val="5_공종별예산내역서7"/>
      <sheetName val="1_CB7"/>
      <sheetName val="1_CB_(2)7"/>
      <sheetName val="1_CB_(3)7"/>
      <sheetName val="C급보_7"/>
      <sheetName val="wage_Cal7"/>
      <sheetName val="일단의_주택지2"/>
      <sheetName val="단가_2"/>
      <sheetName val="하도내역_(철콘)2"/>
      <sheetName val="수량산출서_갑지2"/>
      <sheetName val="실행내역_2"/>
      <sheetName val="입출재고현황_(2)2"/>
      <sheetName val="Mech_CIF7"/>
      <sheetName val="승용C_S2"/>
      <sheetName val="상용C_S2"/>
      <sheetName val="환경기계공정표_(3)2"/>
      <sheetName val="신단가_(내진설치비)2"/>
      <sheetName val="1_집계표2"/>
      <sheetName val="2_공통가설공사2"/>
      <sheetName val="4_기계설비공사2"/>
      <sheetName val="7__안전관리비2"/>
      <sheetName val="식대_숙직비2"/>
      <sheetName val="프린트_(3)2"/>
      <sheetName val="간지-2_(2)2"/>
      <sheetName val="_1__개요2"/>
      <sheetName val="_2__난방설비2"/>
      <sheetName val="열관류율_계산서2"/>
      <sheetName val="2_3_세대별난방부하집계2"/>
      <sheetName val="보일러_선정2"/>
      <sheetName val="84A_(2)2"/>
      <sheetName val="84B_(2)2"/>
      <sheetName val="84C_(2)2"/>
      <sheetName val="101A_(2)2"/>
      <sheetName val="101B_(2)2"/>
      <sheetName val="101C_(2)2"/>
      <sheetName val="난방부하집계_(2)2"/>
      <sheetName val="2_3_세대별난방부하집계_(2)2"/>
      <sheetName val="보일러_선정_(2)2"/>
      <sheetName val="4_급수설비2"/>
      <sheetName val="4_2_급수입상배관2"/>
      <sheetName val="4_3_급수횡주관2"/>
      <sheetName val="5_1_열교환기2"/>
      <sheetName val="4-0_툫자2"/>
      <sheetName val="단위세대_개요2"/>
      <sheetName val="GEN_2"/>
      <sheetName val="1_구리중_(제조사A)2"/>
      <sheetName val="1_구리중_(제조사B)2"/>
      <sheetName val="1_구리중_(제조사C)2"/>
      <sheetName val="2_토평초(제조사A)2"/>
      <sheetName val="2_토평초(제조사B)2"/>
      <sheetName val="2_토평초(제조사C)2"/>
      <sheetName val="3_평내초(제조사A)2"/>
      <sheetName val="3_평내초(제조사B)2"/>
      <sheetName val="3_평내초(제조사C)2"/>
      <sheetName val="실외기_배관트레이2"/>
      <sheetName val="중앙콘트롤러설치용전선_2"/>
      <sheetName val="을_12"/>
      <sheetName val="을_22"/>
      <sheetName val="토목내역_(2)2"/>
      <sheetName val="DATA_입력란2"/>
      <sheetName val="1__설계조건_2_단면가정_3__하중계산2"/>
      <sheetName val="12_172"/>
      <sheetName val="가스공사_2"/>
      <sheetName val="3련_BOX2"/>
      <sheetName val="1_설계조건_2"/>
      <sheetName val="설계기준설명_2"/>
      <sheetName val="2_단면가정_(BASE)2"/>
      <sheetName val="3_하중및토압_(고정)2"/>
      <sheetName val="4_작용하중(고정)2"/>
      <sheetName val="5_안정검토(고정)(풍화암)2"/>
      <sheetName val="6_벽체계산2"/>
      <sheetName val="7_흉벽계산(ASCON)2"/>
      <sheetName val="8_FOOTING2"/>
      <sheetName val="9_날개벽2"/>
      <sheetName val="10_교좌받침2"/>
      <sheetName val="11_접속슬라브(ASCON)2"/>
      <sheetName val="EQUIPMENT_-22"/>
      <sheetName val="건___축2"/>
      <sheetName val="4_3__급수펌프선정2"/>
      <sheetName val="4_3_2_급탕순환펌프2"/>
      <sheetName val="4_3_3__배수펌프2"/>
      <sheetName val="4_4__전기온수기2"/>
      <sheetName val="4_5__보일러2"/>
      <sheetName val="4_4__급탕탱크2"/>
      <sheetName val="4_6__급탕탱크2"/>
      <sheetName val="crude_SLAB_RE-bar2"/>
      <sheetName val="자__재2"/>
      <sheetName val="Bag_Filter_Sizing2"/>
      <sheetName val="BOX구조해석_설명서2"/>
      <sheetName val="철근량_검토2"/>
      <sheetName val="1_내역(청_하역장전등)2"/>
      <sheetName val="내역서1999_8최종2"/>
      <sheetName val="9,10월신제품_(2)2"/>
      <sheetName val="1_공사개요(입력)2"/>
      <sheetName val="6__안전관리비2"/>
      <sheetName val="5__현장관리비(new)_2"/>
      <sheetName val="LEGEND_i2"/>
      <sheetName val="전화_인터넷(현장)2"/>
      <sheetName val="3_0냉난방열원집계2"/>
      <sheetName val="4_1AHU2"/>
      <sheetName val="4_3_공기압축기2"/>
      <sheetName val="4_7_전기라디에타_2"/>
      <sheetName val="4_9_AC_2"/>
      <sheetName val="4_11_FAN2"/>
      <sheetName val="4_12_TANK_4_13_탈취기2"/>
      <sheetName val="4_14_PUMP2"/>
      <sheetName val="5_위생설비2"/>
      <sheetName val="평형별_세대수2"/>
      <sheetName val="G_R300경비2"/>
      <sheetName val="정계약_현황2"/>
      <sheetName val="1_기계_납품_진행__현황2"/>
      <sheetName val="2_협력업체_담당자_및_연락처2"/>
      <sheetName val="15_문제점2"/>
      <sheetName val="블럭_손익2"/>
      <sheetName val="_총괄표2"/>
      <sheetName val="수배전반_을지2"/>
      <sheetName val="Sheet2_(2)2"/>
      <sheetName val="파주_운정지구_A8블럭2"/>
      <sheetName val="3BL공동구_수량2"/>
      <sheetName val="총_원가계산2"/>
      <sheetName val="list"/>
      <sheetName val="eq_data"/>
      <sheetName val="MC"/>
      <sheetName val="가격표"/>
      <sheetName val="간이2"/>
      <sheetName val="연결방지용"/>
      <sheetName val="차종별"/>
      <sheetName val="간이연락"/>
      <sheetName val="예산계획"/>
      <sheetName val="이름정의"/>
      <sheetName val="전체현황"/>
      <sheetName val="GRACE"/>
      <sheetName val="차수"/>
      <sheetName val="R&amp;D"/>
      <sheetName val="HP1AMLIST"/>
      <sheetName val="ML"/>
      <sheetName val="구동"/>
      <sheetName val="계열사현황종합"/>
      <sheetName val="CALENDAR"/>
      <sheetName val="재료율"/>
      <sheetName val="일괄인쇄"/>
      <sheetName val="B-III"/>
      <sheetName val="p2-1"/>
      <sheetName val="S커브"/>
      <sheetName val="설계서을"/>
      <sheetName val="구조물공1"/>
      <sheetName val="배수및구조물공1"/>
      <sheetName val="현장설명결의서"/>
      <sheetName val="견적갑지"/>
      <sheetName val="년도별노임표"/>
      <sheetName val="중기목록표"/>
      <sheetName val="H-PILE수량집계"/>
      <sheetName val="Tool"/>
      <sheetName val="단가산출2"/>
      <sheetName val="단가산출1"/>
      <sheetName val="내역서 "/>
      <sheetName val="공종단가"/>
      <sheetName val="노무비지급명세"/>
      <sheetName val="X17-TOTAL"/>
      <sheetName val="매출매입"/>
      <sheetName val="원가계산서(남측)"/>
      <sheetName val="현장대리인_말일"/>
      <sheetName val="사원증 제작"/>
      <sheetName val="메일, 웹하드"/>
      <sheetName val="보험"/>
      <sheetName val="협업, 협회"/>
      <sheetName val="최진한"/>
      <sheetName val="윤원섭"/>
      <sheetName val="본사인적사항"/>
      <sheetName val="현장인적사항"/>
      <sheetName val="현장기술자배치기준"/>
      <sheetName val="보유명단_건설기술인협회"/>
      <sheetName val="최초교육대상"/>
      <sheetName val="사후정산-사회보험edi"/>
      <sheetName val="협력업체"/>
      <sheetName val="사업자등록증"/>
      <sheetName val="면허등록증"/>
      <sheetName val="Sheet3 (2)"/>
      <sheetName val="견적공통"/>
      <sheetName val="백암비스타내역"/>
      <sheetName val="호표"/>
      <sheetName val="일위대가 집계표"/>
      <sheetName val="FCU선정"/>
      <sheetName val="냉온수유니트"/>
      <sheetName val="물집"/>
      <sheetName val="PIPE"/>
      <sheetName val="FLANGE"/>
      <sheetName val="VALVE"/>
      <sheetName val="Internal Floor"/>
      <sheetName val="MEEDCO Vehicle List"/>
      <sheetName val="FitOutConfCentre"/>
      <sheetName val="날개벽(시점좌측)"/>
      <sheetName val="물량내역서"/>
      <sheetName val="내역5"/>
      <sheetName val="에너지성능지표"/>
      <sheetName val="구리토평"/>
      <sheetName val="설계내역"/>
      <sheetName val="금리계산"/>
      <sheetName val="DATA-UPS"/>
      <sheetName val="포장공자재집계표"/>
      <sheetName val="Check List"/>
      <sheetName val="급수 (LPM)"/>
      <sheetName val="3-3.빙축열시스템부하"/>
      <sheetName val="근거(기밀댐퍼)"/>
      <sheetName val="간접비 _x0000__x0000__x0005_"/>
      <sheetName val="총투입계"/>
      <sheetName val="PRECIOS"/>
      <sheetName val="Macro"/>
      <sheetName val="안전시설내역서"/>
      <sheetName val="기술부대조건"/>
      <sheetName val="TANK견적대지"/>
      <sheetName val="급여인건비LS"/>
      <sheetName val="추정공사비계ꀀ"/>
      <sheetName val="[1.xls][1.xls]______C______99_8"/>
      <sheetName val="포장물량집계"/>
      <sheetName val="단가결정"/>
      <sheetName val="내역아"/>
      <sheetName val="울타리"/>
      <sheetName val="시설물일위"/>
      <sheetName val="달력"/>
      <sheetName val="산출서"/>
      <sheetName val="9-1차이내역"/>
      <sheetName val="[1.xls][1.xls]______P_H_S_ex_20"/>
      <sheetName val="[1.xls][1.XLS]______P_H_S_ex_19"/>
      <sheetName val="[1.XLS][1.XLS]______P_H_S_exc_4"/>
      <sheetName val="[1.XLS][1.XLS]______P_H_S_exc_2"/>
      <sheetName val="[1.XLS][1.XLS]______P_H_S_exc_3"/>
      <sheetName val="[1.XLS][1.XLS]______P_H_S_exc_5"/>
      <sheetName val="[1.XLS][1.XLS]______P_H_S_exc_8"/>
      <sheetName val="[1.XLS][1.XLS]______P_H_S_exc_7"/>
      <sheetName val="[1.XLS][1.XLS]______P_H_S_exc_6"/>
      <sheetName val="[1.XLS][1.XLS]______P_H_S_exc_9"/>
      <sheetName val="[1.XLS][1.XLS]______P_H_S_ex_11"/>
      <sheetName val="[1.XLS][1.XLS]______P_H_S_ex_10"/>
      <sheetName val="[1.XLS][1.XLS]______P_H_S_ex_13"/>
      <sheetName val="[1.XLS][1.XLS]______P_H_S_ex_12"/>
      <sheetName val="Q(&amp;F)_x0000__x0000_蓑_x0000__x0005__x0005_Ā_x000c_NateOn 정보(&amp;V)_x0000__x0000__x0000__x0003__x0005_"/>
      <sheetName val="_x000f_?"/>
      <sheetName val="거래명세표"/>
      <sheetName val="Q(&amp;F)"/>
      <sheetName val="월효율분석"/>
      <sheetName val="[1.xls][1.xls]______P_H_S_ex_15"/>
      <sheetName val="[1.xls][1.XLS]______P_H_S_ex_14"/>
      <sheetName val="[1.xls][1.XLS]______P_H_S_ex_16"/>
      <sheetName val="[1.xls][1.XLS]______P_H_S_ex_17"/>
      <sheetName val="[1.xls][1.XLS]______P_H_S_ex_18"/>
      <sheetName val="에너지성능지표セ迢颚_x0000_㘀窢"/>
      <sheetName val="공정표"/>
      <sheetName val="출고표"/>
      <sheetName val="추적성관리대장"/>
      <sheetName val="설치공정표"/>
      <sheetName val="[1.xls][1.xls]______P_H_S_ex_21"/>
      <sheetName val="[1.xls][1.xls]______P_H_S_ex_26"/>
      <sheetName val="[1.xls][1.xls]______P_H_S_ex_22"/>
      <sheetName val="[1.xls][1.xls]______P_H_S_ex_23"/>
      <sheetName val="[1.xls][1.xls]______P_H_S_ex_24"/>
      <sheetName val="[1.xls][1.xls]______P_H_S_ex_25"/>
      <sheetName val="[1.xls][1.xls]______P_H_S_ex_27"/>
      <sheetName val="s"/>
      <sheetName val="토공계산"/>
      <sheetName val="주요자재집계표지"/>
      <sheetName val="주요자재집계표"/>
      <sheetName val="골재집계"/>
      <sheetName val="레미콘집계"/>
      <sheetName val="배수공집계"/>
      <sheetName val="폴리머 배수로"/>
      <sheetName val="폴리머 집수정"/>
      <sheetName val="포장집계"/>
      <sheetName val="우레탄포장"/>
      <sheetName val="경계석"/>
      <sheetName val="철거공"/>
      <sheetName val="철거공집계"/>
      <sheetName val="육상트랙"/>
      <sheetName val="배수로"/>
      <sheetName val="총괄집계"/>
      <sheetName val="난간기초 (길이별)"/>
      <sheetName val="난간기초철근집계"/>
      <sheetName val="정자"/>
      <sheetName val="정자철근집계"/>
      <sheetName val="난간기초(개별)"/>
      <sheetName val="5.단면검토"/>
      <sheetName val="기초INPUT"/>
      <sheetName val="4.2유효폭의 계산"/>
      <sheetName val="일위대가목록"/>
      <sheetName val="일위대가_산근"/>
      <sheetName val="중기사용료목록"/>
      <sheetName val="중기기초자료"/>
      <sheetName val="전역변수"/>
      <sheetName val="자재조서"/>
      <sheetName val="중기전역변수"/>
      <sheetName val="기계경비일람"/>
      <sheetName val="횡배수관설치현황"/>
      <sheetName val="배수설비"/>
      <sheetName val="[1.xls][1.xls]______P_H_S_ex_52"/>
      <sheetName val="[1.xls][1.XLS]__박_석_P_H_S_exc_2"/>
      <sheetName val="[1.xls][1.xls]__박_석_P_H_S_exc_4"/>
      <sheetName val="[1.xls][1.XLS]__박_석_P_H_S_exc_3"/>
      <sheetName val="[1.xls][1.xls]__박_석_P_H_S_exc_7"/>
      <sheetName val="[1.xls][1.xls]__박_석_P_H_S_exc_5"/>
      <sheetName val="[1.xls][1.xls]__박_석_P_H_S_exc_6"/>
      <sheetName val="제2호단위수량"/>
      <sheetName val="공종별현황_공무팀자료"/>
      <sheetName val="CAUDIT"/>
      <sheetName val="전입"/>
      <sheetName val="[1.xls][1.xls]______P_H_S_ex_28"/>
      <sheetName val="[1.xls][1.xls]______P_H_S_ex_33"/>
      <sheetName val="[1.xls][1.xls]______P_H_S_ex_29"/>
      <sheetName val="[1.xls][1.xls]______P_H_S_ex_32"/>
      <sheetName val="[1.xls][1.xls]______P_H_S_ex_30"/>
      <sheetName val="[1.xls][1.xls]______P_H_S_ex_31"/>
      <sheetName val="[1.xls][1.xls]______P_H_S_ex_35"/>
      <sheetName val="[1.xls][1.xls]______P_H_S_ex_34"/>
      <sheetName val="[1.xls][1.xls]______P_H_S_ex_36"/>
      <sheetName val="[1.xls][1.xls]______P_H_S_ex_37"/>
      <sheetName val="[1.xls][1.xls]______P_H_S_ex_38"/>
      <sheetName val="[1.xls][1.xls]______P_H_S_ex_41"/>
      <sheetName val="[1.xls][1.xls]______P_H_S_ex_40"/>
      <sheetName val="[1.xls][1.xls]______P_H_S_ex_39"/>
      <sheetName val="[1.xls][1.xls]______P_H_S_ex_42"/>
      <sheetName val="[1.xls][1.xls]______P_H_S_ex_46"/>
      <sheetName val="[1.xls][1.xls]______P_H_S_ex_43"/>
      <sheetName val="[1.xls][1.xls]______P_H_S_ex_45"/>
      <sheetName val="[1.xls][1.xls]______P_H_S_ex_44"/>
      <sheetName val="[1.xls][1.xls]______P_H_S_ex_47"/>
      <sheetName val="[1.xls][1.xls]______P_H_S_ex_48"/>
      <sheetName val="급쉸ᘡ"/>
      <sheetName val="제-노임"/>
      <sheetName val="[1.xls][1.xls]______P_H_S_ex_54"/>
      <sheetName val="연결관단위"/>
      <sheetName val="단기차입금(200006)"/>
      <sheetName val="11고객별 담당자"/>
      <sheetName val="99생산계획 (1,300)"/>
      <sheetName val="분양금할인"/>
      <sheetName val="계산근거"/>
      <sheetName val="물량산출근거"/>
      <sheetName val="암거단위-1련"/>
      <sheetName val="1호맨홀토공"/>
      <sheetName val="신청서"/>
      <sheetName val="unitpric"/>
      <sheetName val="5흙막이"/>
      <sheetName val="[1.xls][1.xls]______P_H_S_ex_49"/>
      <sheetName val="[1.xls][1.xls]______P_H_S_ex_50"/>
      <sheetName val="[1.xls][1.xls]______P_H_S_ex_51"/>
      <sheetName val="[1.xls][1.xls]______P_H_S_ex_53"/>
      <sheetName val="[1.xls][1.xls]______P_H_S_ex_73"/>
      <sheetName val="[1.xls][1.xls]______P_H_S_ex_55"/>
      <sheetName val="[1.xls][1.xls]______P_H_S_ex_56"/>
      <sheetName val="[1.xls][1.xls]______P_H_S_ex_57"/>
      <sheetName val="[1.xls][1.xls]______P_H_S_ex_58"/>
      <sheetName val="[1.xls][1.xls]______P_H_S_ex_60"/>
      <sheetName val="[1.xls][1.xls]______P_H_S_ex_59"/>
      <sheetName val="[1.xls][1.xls]______P_H_S_ex_61"/>
      <sheetName val="[1.xls][1.xls]______P_H_S_ex_62"/>
      <sheetName val="[1.xls][1.xls]______P_H_S_ex_63"/>
      <sheetName val="[1.xls][1.xls]______P_H_S_ex_64"/>
      <sheetName val="[1.xls][1.xls]______P_H_S_ex_65"/>
      <sheetName val="[1.xls][1.xls]______P_H_S_ex_66"/>
      <sheetName val="[1.xls][1.xls]______P_H_S_ex_67"/>
      <sheetName val="[1.xls][1.xls]______P_H_S_ex_68"/>
      <sheetName val="의무사항(1면)"/>
      <sheetName val="에너지성능지표검토서(건축)(2면)"/>
      <sheetName val="분류표"/>
      <sheetName val="유리"/>
      <sheetName val="[1.xls][1.xls]______P_H_S_ex_69"/>
      <sheetName val="[1.xls][1.xls]______P_H_S_ex_70"/>
      <sheetName val="[1.xls][1.xls]______P_H_S_ex_71"/>
      <sheetName val="[1.xls][1.xls]______P_H_S_ex_72"/>
      <sheetName val="기준단가"/>
      <sheetName val="결과조달"/>
      <sheetName val="에너지성능지표검토서(기계, 전기, 신재생)(3~5면)"/>
      <sheetName val="위생설비"/>
      <sheetName val="부대"/>
      <sheetName val="[1.xls][1.xls]______C______99_9"/>
      <sheetName val="[1.xls][1.xls]______C______9_10"/>
      <sheetName val="건축2"/>
      <sheetName val="월별"/>
      <sheetName val="[1.xls][1.xls]___희석_P_H_S_exc_3"/>
      <sheetName val="[1.xls][1.XLS]___희석_P_H_S_exc_2"/>
      <sheetName val="실행(표지,갑,을)"/>
      <sheetName val="[1.xls][1.xls]______P_H_S_ex_79"/>
      <sheetName val="[1.xls][1.xls]______P_H_S_ex_74"/>
      <sheetName val="[1.xls][1.xls]______P_H_S_ex_75"/>
      <sheetName val="[1.xls][1.xls]______P_H_S_ex_76"/>
      <sheetName val="[1.xls][1.xls]______P_H_S_ex_77"/>
      <sheetName val="[1.xls][1.xls]______P_H_S_ex_78"/>
      <sheetName val="[1.xls][1.xls]______P_H_S_ex_82"/>
      <sheetName val="[1.xls][1.xls]______P_H_S_ex_80"/>
      <sheetName val="[1.xls][1.xls]______P_H_S_ex_81"/>
      <sheetName val="[1.xls][1.xls]______P_H_S_ex_84"/>
      <sheetName val="[1.xls][1.xls]______P_H_S_ex_83"/>
      <sheetName val="중기가격"/>
      <sheetName val="하도정산계약분"/>
      <sheetName val="계실5-1"/>
      <sheetName val="계수시트"/>
      <sheetName val="가설공사"/>
      <sheetName val="1,2공구원가계산서"/>
      <sheetName val="인발시험"/>
      <sheetName val="5지진시"/>
      <sheetName val="[1.xls][1.xls]______P_H_S_ex_85"/>
      <sheetName val="영업소_x0005_"/>
      <sheetName val="[1.xls][1.xls]___희__P_H_S_exc_4"/>
      <sheetName val="[1.xls][1.xls]___희__P_H_S_exc_3"/>
      <sheetName val="[1.xls][1.xls]___희__P_H_S_exc_2"/>
      <sheetName val=" 표준양식 - 파일산출서.xlsx"/>
      <sheetName val="각입중량산출서"/>
      <sheetName val="부하(성남)"/>
      <sheetName val="[1.xls][1.xls]______P_H_S_e_115"/>
      <sheetName val="[1.xls][1.xls]______P_H_S_e_114"/>
      <sheetName val="[1.xls][1.XLS]______P_H_S_e_113"/>
      <sheetName val="기초Ȓ_x0000_"/>
      <sheetName val="loading"/>
      <sheetName val="BOQ(전체)"/>
      <sheetName val="전기혼잡제경비(45)"/>
      <sheetName val="Bill1. Block 2 - KC mong"/>
      <sheetName val="제출계산서"/>
      <sheetName val="Elemental Breakdown+20%"/>
      <sheetName val="K2 (K2M) (K2A)"/>
      <sheetName val="Bill 01 - CTN"/>
      <sheetName val="Cash2"/>
      <sheetName val="Z"/>
      <sheetName val="전기일위대가"/>
      <sheetName val="[1.xls][1.XLS]______P_H_S_e_111"/>
      <sheetName val="[1.xls][1.xls]______P_H_S_ex_86"/>
      <sheetName val="[1.xls][1.xls]______P_H_S_ex_88"/>
      <sheetName val="[1.xls][1.xls]______P_H_S_ex_87"/>
      <sheetName val="[1.xls][1.xls]______P_H_S_ex_89"/>
      <sheetName val="[1.xls][1.xls]______P_H_S_ex_90"/>
      <sheetName val="[1.xls][1.xls]______P_H_S_ex_93"/>
      <sheetName val="[1.xls][1.xls]______P_H_S_ex_91"/>
      <sheetName val="[1.xls][1.xls]______P_H_S_ex_92"/>
      <sheetName val="[1.xls][1.xls]______P_H_S_ex_95"/>
      <sheetName val="[1.xls][1.xls]______P_H_S_ex_94"/>
      <sheetName val="[1.xls][1.xls]______P_H_S_ex_99"/>
      <sheetName val="[1.xls][1.xls]______P_H_S_ex_96"/>
      <sheetName val="[1.xls][1.xls]______P_H_S_ex_97"/>
      <sheetName val="[1.xls][1.xls]______P_H_S_ex_98"/>
      <sheetName val="[1.xls][1.xls]______P_H_S_e_107"/>
      <sheetName val="[1.xls][1.XLS]______P_H_S_e_100"/>
      <sheetName val="[1.xls][1.xls]______P_H_S_e_101"/>
      <sheetName val="[1.xls][1.xls]______P_H_S_e_102"/>
      <sheetName val="[1.xls][1.xls]______P_H_S_e_103"/>
      <sheetName val="[1.xls][1.xls]______P_H_S_e_104"/>
      <sheetName val="[1.xls][1.xls]______P_H_S_e_105"/>
      <sheetName val="[1.xls][1.xls]______P_H_S_e_106"/>
      <sheetName val="[1.xls][1.xls]______P_H_S_e_108"/>
      <sheetName val="[1.xls][1.xls]______P_H_S_e_109"/>
      <sheetName val="[1.xls][1.xls]______P_H_S_e_110"/>
      <sheetName val="[1.xls][1.XLS]______P_H_S_e_112"/>
      <sheetName val="[1.xls][1.xls]______P_H_S_e_116"/>
      <sheetName val="[1.xls][1.xls]______P_H_S_e_118"/>
      <sheetName val="[1.xls][1.XLS]______P_H_S_e_117"/>
      <sheetName val="[1.xls][1.xls]______P_H_S_e_122"/>
      <sheetName val="[1.xls][1.xls]______P_H_S_e_119"/>
      <sheetName val="[1.xls][1.xls]______P_H_S_e_120"/>
      <sheetName val="[1.xls][1.xls]______P_H_S_e_121"/>
      <sheetName val="간접비 "/>
      <sheetName val="에너지성능지표セ迢颚"/>
      <sheetName val="[1.xls][1.xls]______P_H_S_e_192"/>
      <sheetName val="[1.xls][1.XLS]______P_H_S_e_191"/>
      <sheetName val="[1.xls][1.xls]______P_H_S_e_181"/>
      <sheetName val="[1.xls][1.XLS]______P_H_S_e_180"/>
      <sheetName val="Direct_MP_Updated"/>
      <sheetName val="5월_평균일수"/>
      <sheetName val="에너지성능지표℀쀀︪⇈"/>
      <sheetName val="1_공통가설"/>
      <sheetName val="태화42_"/>
      <sheetName val="BCA_INDEX"/>
      <sheetName val="에너지성능지표Ⴛ뎔迲"/>
      <sheetName val="[1.xls][1.xls]______P_H_S_e_140"/>
      <sheetName val="[1.xls][1.xls]______P_H_S_e_134"/>
      <sheetName val="[1.xls][1.xls]______P_H_S_e_133"/>
      <sheetName val="[1.xls][1.xls]______P_H_S_e_123"/>
      <sheetName val="[1.xls][1.xls]______P_H_S_e_128"/>
      <sheetName val="[1.xls][1.XLS]______P_H_S_e_125"/>
      <sheetName val="[1.xls][1.xls]______P_H_S_e_124"/>
      <sheetName val="[1.xls][1.xls]______P_H_S_e_127"/>
      <sheetName val="[1.xls][1.xls]______P_H_S_e_126"/>
      <sheetName val="[1.xls][1.xls]______P_H_S_e_129"/>
      <sheetName val="[1.xls][1.xls]______P_H_S_e_131"/>
      <sheetName val="[1.xls][1.xls]______P_H_S_e_130"/>
      <sheetName val="[1.xls][1.xls]______P_H_S_e_132"/>
      <sheetName val="[1.xls][1.xls]______P_H_S_e_135"/>
      <sheetName val="[1.xls][1.xls]______P_H_S_e_136"/>
      <sheetName val="[1.xls][1.xls]______P_H_S_e_137"/>
      <sheetName val="[1.xls][1.xls]______P_H_S_e_138"/>
      <sheetName val="[1.xls][1.xls]______P_H_S_e_139"/>
      <sheetName val="[1.xls][1.xls]______P_H_S_e_150"/>
      <sheetName val="[1.xls][1.XLS]______P_H_S_e_149"/>
      <sheetName val="[1.xls][1.XLS]______P_H_S_e_141"/>
      <sheetName val="[1.xls][1.XLS]______P_H_S_e_142"/>
      <sheetName val="[1.xls][1.XLS]______P_H_S_e_143"/>
      <sheetName val="[1.xls][1.xls]______P_H_S_e_146"/>
      <sheetName val="[1.xls][1.xls]______P_H_S_e_144"/>
      <sheetName val="[1.xls][1.xls]______P_H_S_e_145"/>
      <sheetName val="[1.xls][1.XLS]______P_H_S_e_147"/>
      <sheetName val="[1.xls][1.XLS]______P_H_S_e_148"/>
      <sheetName val="[1.xls][1.xls]______P_H_S_e_154"/>
      <sheetName val="[1.xls][1.xls]______P_H_S_e_151"/>
      <sheetName val="[1.xls][1.xls]______P_H_S_e_159"/>
      <sheetName val="[1.xls][1.xls]______P_H_S_e_152"/>
      <sheetName val="[1.xls][1.xls]______P_H_S_e_153"/>
      <sheetName val="[1.xls][1.xls]______P_H_S_e_160"/>
      <sheetName val="[1.xls][1.xls]______P_H_S_e_155"/>
      <sheetName val="[1.xls][1.xls]______P_H_S_e_157"/>
      <sheetName val="[1.xls][1.xls]______P_H_S_e_156"/>
      <sheetName val="[1.xls][1.xls]______P_H_S_e_158"/>
      <sheetName val="[1.xls][1.xls]______P_H_S_e_161"/>
      <sheetName val="해외(원화)"/>
      <sheetName val="[1.xls][1.xls]______P_H_S_e_165"/>
      <sheetName val="[1.xls][1.XLS]______P_H_S_e_164"/>
      <sheetName val="[1.xls][1.xls]______P_H_S_e_162"/>
      <sheetName val="[1.xls][1.XLS]______P_H_S_e_163"/>
      <sheetName val="[1.xls][1.xls]__박희__P_H_S_exc_4"/>
      <sheetName val="[1.xls][1.XLS]__박희__P_H_S_exc_3"/>
      <sheetName val="[1.xls][1.XLS]__박희__P_H_S_exc_2"/>
      <sheetName val="[1.xls][1.xls]__박희__P_H_S_exc_6"/>
      <sheetName val="[1.xls][1.XLS]__박희__P_H_S_exc_5"/>
      <sheetName val="[1.xls][1.xls]______P_H_S_e_166"/>
      <sheetName val="[1.xls][1.xls]______P_H_S_e_167"/>
      <sheetName val="[1.xls][1.xls]______P_H_S_e_168"/>
      <sheetName val="[1.xls][1.XLS]______P_H_S_e_169"/>
      <sheetName val="시계열"/>
      <sheetName val="[1.xls][1.XLS]____석_P_H_S_exc_2"/>
      <sheetName val="[1.xls][1.xls]______P_H_S_e_179"/>
      <sheetName val="[1.xls][1.XLS]______P_H_S_e_177"/>
      <sheetName val="[1.xls][1.xls]______P_H_S_e_170"/>
      <sheetName val="[1.xls][1.xls]______P_H_S_e_174"/>
      <sheetName val="[1.xls][1.XLS]______P_H_S_e_173"/>
      <sheetName val="[1.xls][1.xls]______P_H_S_e_171"/>
      <sheetName val="[1.xls][1.XLS]______P_H_S_e_172"/>
      <sheetName val="[1.xls][1.xls]______P_H_S_e_176"/>
      <sheetName val="[1.xls][1.XLS]______P_H_S_e_175"/>
      <sheetName val="[1.xls][1.xls]______P_H_S_e_178"/>
      <sheetName val="[1.xls][1.xls]______P_H_S_e_182"/>
      <sheetName val="[1.xls][1.xls]______P_H_S_e_190"/>
      <sheetName val="[1.xls][1.XLS]______P_H_S_e_189"/>
      <sheetName val="일위대가표(유단가)"/>
      <sheetName val="[1.xls][1.xls]______P_H_S_e_187"/>
      <sheetName val="[1.xls][1.xls]______P_H_S_e_184"/>
      <sheetName val="[1.xls][1.xls]______P_H_S_e_183"/>
      <sheetName val="[1.xls][1.xls]______P_H_S_e_185"/>
      <sheetName val="[1.xls][1.xls]______P_H_S_e_186"/>
      <sheetName val="D1"/>
      <sheetName val="D8 underpass WP-D592"/>
      <sheetName val="D10 "/>
      <sheetName val="D14"/>
      <sheetName val="WP-NW01"/>
      <sheetName val="WP-SN01-01 &amp; 02"/>
      <sheetName val="WP-WE02"/>
      <sheetName val="D16"/>
      <sheetName val="D17"/>
      <sheetName val="D18"/>
      <sheetName val="E1"/>
      <sheetName val="WP-EW01"/>
      <sheetName val="WP-NS-01"/>
      <sheetName val="WP-NS-02"/>
      <sheetName val="[1.xls][1.XLS]______P_H_S_e_188"/>
      <sheetName val="[1.xls][1.xls]______P_H_S_e_194"/>
      <sheetName val="[1.xls][1.xls]______P_H_S_e_193"/>
      <sheetName val="[1.xls][1.xls]______P_H_S_e_197"/>
      <sheetName val="[1.xls][1.xls]______P_H_S_e_195"/>
      <sheetName val="[1.xls][1.xls]______P_H_S_e_196"/>
      <sheetName val="[1.xls][1.xls]______P_H_S_e_201"/>
      <sheetName val="[1.xls][1.XLS]______P_H_S_e_199"/>
      <sheetName val="[1.xls][1.XLS]______P_H_S_e_198"/>
      <sheetName val="[1.xls][1.xls]______P_H_S_e_200"/>
      <sheetName val="[1.xls][1.xls]______P_H_S_e_203"/>
      <sheetName val="[1.xls][1.xls]______P_H_S_e_202"/>
      <sheetName val="[1.xls][1.XLS]__박___P_H_S_exc_2"/>
      <sheetName val="[1.xls][1.xls]__박___P_H_S_exc_3"/>
      <sheetName val="업무처리전"/>
      <sheetName val="[1.xls][1.xls]______P_H_S_e_205"/>
      <sheetName val="[1.xls][1.XLS]______P_H_S_e_204"/>
      <sheetName val="[1.xls][1.xls]______P_H_S_e_214"/>
      <sheetName val="[1.xls][1.XLS]______P_H_S_e_211"/>
      <sheetName val="[1.xls][1.XLS]______P_H_S_e_206"/>
      <sheetName val="[1.xls][1.XLS]______P_H_S_e_207"/>
      <sheetName val="[1.xls][1.XLS]______P_H_S_e_208"/>
      <sheetName val="[1.xls][1.XLS]______P_H_S_e_209"/>
      <sheetName val="[1.xls][1.XLS]______P_H_S_e_210"/>
      <sheetName val="[1.xls][1.xls]______P_H_S_e_212"/>
      <sheetName val="[1.xls][1.xls]______P_H_S_e_213"/>
      <sheetName val="[1.xls][1.xls]______P_H_S_e_216"/>
      <sheetName val="[1.xls][1.XLS]______P_H_S_e_215"/>
      <sheetName val="[1.xls][1.xls]______P_H_S_e_217"/>
      <sheetName val="[1.xls][1.xls]______P_H_S_e_219"/>
      <sheetName val="[1.xls][1.xls]______P_H_S_e_218"/>
      <sheetName val="[1.xls][1.xls]______P_H_S_e_220"/>
      <sheetName val="SORCE1"/>
      <sheetName val="[1.xls][1.XLS]__박희석_P_H_S_exc_4"/>
      <sheetName val="[1.xls][1.xls]__박희석_P_H_S_exc_3"/>
      <sheetName val="[1.xls][1.XLS]__박희석_P_H_S_exc_2"/>
      <sheetName val="차트작업"/>
      <sheetName val="[1.xls][1.xls]______P_H_S_e_222"/>
      <sheetName val="[1.xls][1.xls]______P_H_S_e_221"/>
      <sheetName val="[1.xls][1.xls]______P_H_S_e_223"/>
      <sheetName val="[1.xls][1.xls]______P_H_S_e_225"/>
      <sheetName val="[1.xls][1.xls]______P_H_S_e_224"/>
      <sheetName val="[1.xls][1.xls]__박___P_H_S_exc_4"/>
      <sheetName val="광주전남"/>
      <sheetName val="전통건설"/>
      <sheetName val="공주-교대(A1)"/>
      <sheetName val="[1.xls][1.xls]______P_H_S_e_277"/>
      <sheetName val="[1.xls][1.XLS]______P_H_S_e_275"/>
      <sheetName val="국내조달(통합-1)"/>
      <sheetName val="차체부품 INS REPORT(갑)"/>
      <sheetName val="[1.xls][1.xls]______P_H_S_e_262"/>
      <sheetName val="[1.xls][1.XLS]______P_H_S_e_260"/>
      <sheetName val="[1.xls][1.xls]__박_석_P_H_S_exc_8"/>
      <sheetName val="[1.xls][1.xls]______P_H_S_e_248"/>
      <sheetName val="[1.xls][1.XLS]______P_H_S_e_247"/>
      <sheetName val="[1.xls][1.xls]______P_H_S_e_226"/>
      <sheetName val="[1.xls][1.xls]______P_H_S_e_227"/>
      <sheetName val="____"/>
      <sheetName val="[1.xls][1.xls]______P_H_S_e_246"/>
      <sheetName val="[1.xls][1.XLS]______P_H_S_e_245"/>
      <sheetName val="[1.xls][1.xls]______P_H_S_e_232"/>
      <sheetName val="[1.xls][1.XLS]______P_H_S_e_230"/>
      <sheetName val="[1.xls][1.xls]______P_H_S_e_229"/>
      <sheetName val="[1.xls][1.xls]______P_H_S_e_228"/>
      <sheetName val="[1.xls][1.xls]______P_H_S_e_231"/>
      <sheetName val="[1.xls][1.xls]______P_H_S_e_235"/>
      <sheetName val="[1.xls][1.XLS]______P_H_S_e_233"/>
      <sheetName val="[1.xls][1.xls]______P_H_S_e_234"/>
      <sheetName val="[1.xls][1.xls]______P_H_S_e_236"/>
      <sheetName val="[1.xls][1.xls]______P_H_S_e_240"/>
      <sheetName val="[1.xls][1.xls]______P_H_S_e_237"/>
      <sheetName val="[1.xls][1.xls]______P_H_S_e_238"/>
      <sheetName val="[1.xls][1.xls]______P_H_S_e_239"/>
      <sheetName val="[1.xls][1.xls]______P_H_S_e_241"/>
      <sheetName val="[1.xls][1.xls]______P_H_S_e_244"/>
      <sheetName val="[1.xls][1.xls]______P_H_S_e_242"/>
      <sheetName val="[1.xls][1.XLS]______P_H_S_e_243"/>
      <sheetName val="[1.xls][1.xls]______P_H_S_e_249"/>
      <sheetName val="[1.xls][1.xls]______P_H_S_e_254"/>
      <sheetName val="[1.xls][1.xls]______P_H_S_e_250"/>
      <sheetName val="[1.xls][1.xls]______P_H_S_e_252"/>
      <sheetName val="[1.xls][1.XLS]______P_H_S_e_251"/>
      <sheetName val="[1.xls][1.xls]______P_H_S_e_255"/>
      <sheetName val="[1.xls][1.xls]______P_H_S_e_253"/>
      <sheetName val="[1.xls][1.xls]______P_H_S_e_258"/>
      <sheetName val="[1.xls][1.XLS]______P_H_S_e_256"/>
      <sheetName val="[1.xls][1.xls]______P_H_S_e_259"/>
      <sheetName val="[1.xls][1.xls]______P_H_S_e_257"/>
      <sheetName val="[1.xls][1.xls]______P_H_S_e_261"/>
      <sheetName val="[1.xls][1.xls]______P_H_S_e_263"/>
      <sheetName val="[1.xls][1.xls]______P_H_S_e_264"/>
      <sheetName val="[1.xls][1.xls]______P_H_S_e_265"/>
      <sheetName val="[1.xls][1.xls]______P_H_S_e_267"/>
      <sheetName val="[1.xls][1.xls]______P_H_S_e_269"/>
      <sheetName val="[1.xls][1.xls]______P_H_S_e_266"/>
      <sheetName val="[1.xls][1.xls]______P_H_S_e_268"/>
      <sheetName val="[1.xls][1.xls]______P_H_S_e_270"/>
      <sheetName val="[1.xls][1.xls]______P_H_S_e_271"/>
      <sheetName val="[1.xls][1.xls]______P_H_S_e_272"/>
      <sheetName val="[1.xls][1.XLS]______P_H_S_e_273"/>
      <sheetName val="[1.xls][1.XLS]______P_H_S_e_274"/>
      <sheetName val="[1.xls][1.xls]______P_H_S_e_276"/>
      <sheetName val="AHU硘Ï"/>
      <sheetName val="__MIGA_______TOWER_P_KBLEE____3"/>
      <sheetName val="중연"/>
      <sheetName val="손익총괄"/>
      <sheetName val="조정명세"/>
      <sheetName val="광주"/>
      <sheetName val="당해년도분석"/>
      <sheetName val="총매출액증감"/>
      <sheetName val="PU경상이익증감"/>
      <sheetName val="전략적목표REVIEW"/>
      <sheetName val="´ë±¸"/>
      <sheetName val="¾ð¾ç"/>
      <sheetName val="¿ë¿¬"/>
      <sheetName val="¿ï»ê"/>
      <sheetName val="Áß¿¬"/>
      <sheetName val="ÁøÃµ"/>
      <sheetName val="¼ÕÀÍÃÑ°ý"/>
      <sheetName val="Á¶Á¤¸í¼¼"/>
      <sheetName val="±¸¹Ì"/>
      <sheetName val="±¤ÁÖ"/>
      <sheetName val="Ç¥Áö"/>
      <sheetName val="´çÇØ³âµµºÐ¼®"/>
      <sheetName val="¼ÕÀÍºÐ¼®"/>
      <sheetName val="ÃÑ¸ÅÃâ¾×Áõ°¨"/>
      <sheetName val="PU°æ»óÀÌÀÍÁõ°¨"/>
      <sheetName val="Àü·«Àû¸ñÇ¥REVIEW"/>
      <sheetName val="¹°°¡ÀÚ·áºñ±³"/>
      <sheetName val="3»ç´Ü°¡ºñ±³"/>
      <sheetName val="´ëµ¿"/>
      <sheetName val="¼º¸²"/>
      <sheetName val="±Ý°­"/>
      <sheetName val="기초코드"/>
      <sheetName val="수로단위수량"/>
      <sheetName val="내장공사"/>
      <sheetName val="[1.xls][1.xls]______P_H_S_e_278"/>
      <sheetName val="단가조사표"/>
      <sheetName val="일위대가목록표"/>
      <sheetName val="예산내역서"/>
      <sheetName val="[1.xls][1.xls]______P_H_S_e_466"/>
      <sheetName val="[1.xls][1.XLS]______P_H_S_e_408"/>
      <sheetName val="12.재이용"/>
      <sheetName val="적산자료"/>
      <sheetName val="자재_계약일(2013_09_16)"/>
      <sheetName val="공통_계약일(2013_09_16)"/>
      <sheetName val="E.S적용금액 - 9차"/>
      <sheetName val="업체코드"/>
      <sheetName val="각 파트합본(제외업체삭제)"/>
      <sheetName val="[1.xls][1.xls]______P_H_S_e_293"/>
      <sheetName val="[1.xls][1.XLS]______P_H_S_e_292"/>
      <sheetName val="[1.xls][1.xls]______P_H_S_e_291"/>
      <sheetName val="[1.xls][1.XLS]______P_H_S_e_289"/>
      <sheetName val="협조전"/>
      <sheetName val="면적표"/>
      <sheetName val="[1.xls][1.xls]______P_H_S_e_288"/>
      <sheetName val="[1.xls][1.xls]______P_H_S_e_286"/>
      <sheetName val="[1.xls][1.XLS]______P_H_S_e_279"/>
      <sheetName val="[1.xls][1.xls]______P_H_S_e_280"/>
      <sheetName val="[1.xls][1.xls]______P_H_S_e_282"/>
      <sheetName val="[1.xls][1.xls]______P_H_S_e_283"/>
      <sheetName val="[1.xls][1.xls]______P_H_S_e_281"/>
      <sheetName val="[1.xls][1.xls]______P_H_S_e_285"/>
      <sheetName val="[1.xls][1.xls]______P_H_S_e_284"/>
      <sheetName val="[1.xls][1.xls]______P_H_S_e_287"/>
      <sheetName val="[1.xls][1.xls]______P_H_S_e_290"/>
      <sheetName val="[1.xls][1.xls]______P_H_S_e_294"/>
      <sheetName val="[1.xls][1.xls]______P_H_S_e_295"/>
      <sheetName val="[1.xls][1.xls]______P_H_S_e_296"/>
      <sheetName val="[1.xls][1.xls]______P_H_S_e_300"/>
      <sheetName val="[1.xls][1.XLS]______P_H_S_e_298"/>
      <sheetName val="[1.xls][1.XLS]______P_H_S_e_297"/>
      <sheetName val="[1.xls][1.xls]______P_H_S_e_299"/>
      <sheetName val="[1.xls][1.xls]______P_H_S_e_301"/>
      <sheetName val="[1.xls][1.xls]______P_H_S_e_302"/>
      <sheetName val="[1.xls][1.xls]______P_H_S_e_303"/>
      <sheetName val="[1.xls][1.XLS]______P_H_S_e_304"/>
      <sheetName val="[1.xls][1.xls]______P_H_S_e_306"/>
      <sheetName val="[1.xls][1.XLS]______P_H_S_e_305"/>
      <sheetName val="[1.xls][1.xls]______P_H_S_e_389"/>
      <sheetName val="[1.xls][1.XLS]______P_H_S_e_388"/>
      <sheetName val="A갑지"/>
      <sheetName val="비계,CON'C"/>
      <sheetName val="[1.XLS][1.XLS]___________exc_23"/>
      <sheetName val="[1.XLS][1.XLS]\\박근환\광주공장\excel\"/>
      <sheetName val="[1.XLS][1.XLS]___________exce_3"/>
      <sheetName val="[1.XLS][1.XLS]___________exce_2"/>
      <sheetName val="[1.XLS][1.XLS]___________exce_6"/>
      <sheetName val="[1.XLS][1.XLS]___________exce_4"/>
      <sheetName val="[1.XLS][1.XLS]___________exce_5"/>
      <sheetName val="[1.XLS][1.XLS]___________exce_7"/>
      <sheetName val="[1.XLS][1.XLS]___________exce_9"/>
      <sheetName val="[1.XLS][1.XLS]___________exce_8"/>
      <sheetName val="[1.XLS][1.XLS]___________exc_10"/>
      <sheetName val="[1.XLS][1.XLS]___________exc_11"/>
      <sheetName val="[1.XLS][1.XLS]___________exc_15"/>
      <sheetName val="[1.XLS][1.XLS]___________exc_14"/>
      <sheetName val="[1.XLS][1.XLS]___________exc_13"/>
      <sheetName val="[1.XLS][1.XLS]___________exc_12"/>
      <sheetName val="[1.XLS][1.XLS]___________exc_17"/>
      <sheetName val="[1.XLS][1.XLS]___________exc_16"/>
      <sheetName val="[1.XLS][1.XLS]___________exc_21"/>
      <sheetName val="[1.XLS][1.XLS]___________exc_20"/>
      <sheetName val="[1.XLS][1.XLS]___________exc_19"/>
      <sheetName val="[1.XLS][1.XLS]___________exc_18"/>
      <sheetName val="[1.XLS][1.XLS]___________exc_22"/>
      <sheetName val="[1.XLS][1.XLS]___________exc_36"/>
      <sheetName val="[1.XLS][1.XLS]___________exc_35"/>
      <sheetName val="[1.XLS][1.XLS]___________exc_24"/>
      <sheetName val="[1.XLS][1.XLS]___________exc_26"/>
      <sheetName val="[1.XLS][1.XLS]___________exc_25"/>
      <sheetName val="[1.XLS][1.XLS]___________exc_28"/>
      <sheetName val="[1.XLS][1.XLS]___________exc_27"/>
      <sheetName val="[1.XLS][1.XLS]___________exc_29"/>
      <sheetName val="[1.XLS][1.XLS]___________exc_30"/>
      <sheetName val="[1.XLS][1.XLS]___________exc_32"/>
      <sheetName val="[1.XLS][1.XLS]___________exc_31"/>
      <sheetName val="[1.XLS][1.XLS]___________exc_34"/>
      <sheetName val="[1.XLS][1.XLS]___________exc_33"/>
      <sheetName val="[1.XLS][1.XLS]___________exc_37"/>
      <sheetName val="[1.xls][1.XLS]___________exc_38"/>
      <sheetName val="[1.xls][1.XLS]___________exc_39"/>
      <sheetName val="[1.xls][1.XLS]___________exc_40"/>
      <sheetName val="[1.xls][1.XLS]______P_H_S_e_348"/>
      <sheetName val="공사비지불 (2)"/>
      <sheetName val="[1.xls][1.xls]______P_H_S_e_340"/>
      <sheetName val="[1.xls][1.xls]______P_H_S_e_338"/>
      <sheetName val="[1.xls][1.XLS]______P_H_S_e_336"/>
      <sheetName val="에너지성능지표က뎔迲_x0000_㸀蠿"/>
      <sheetName val="[1.xls][1.xls]__박_석_P_H_S_ex_10"/>
      <sheetName val="[1.xls][1.XLS]__박_석_P_H_S_exc_9"/>
      <sheetName val="[1.xls][1.xls]__박_석_P_H_S_ex_11"/>
      <sheetName val="[1.xls][1.xls]__박_석_P_H_S_ex_13"/>
      <sheetName val="[1.xls][1.XLS]__박_석_P_H_S_ex_12"/>
      <sheetName val="[1.xls][1.xls]__박_석_P_H_S_ex_14"/>
      <sheetName val="[1.xls][1.xls]__박_석_P_H_S_ex_15"/>
      <sheetName val="[1.xls][1.xls]__박_석_P_H_S_ex_17"/>
      <sheetName val="[1.xls][1.XLS]__박_석_P_H_S_ex_16"/>
      <sheetName val="[1.xls][1.xls]____석_P_H_S_exc_3"/>
      <sheetName val="[1.xls][1.xls]______P_H_S_e_333"/>
      <sheetName val="[1.xls][1.XLS]______P_H_S_e_326"/>
      <sheetName val="[1.xls][1.xls]______P_H_S_e_315"/>
      <sheetName val="[1.xls][1.XLS]______P_H_S_e_312"/>
      <sheetName val="[1.xls][1.xls]______P_H_S_e_311"/>
      <sheetName val="[1.xls][1.xls]______P_H_S_e_307"/>
      <sheetName val="[1.xls][1.xls]______P_H_S_e_308"/>
      <sheetName val="[1.xls][1.xls]______P_H_S_e_309"/>
      <sheetName val="영업소諠"/>
      <sheetName val="[1.xls][1.xls]______P_H_S_e_310"/>
      <sheetName val="[1.xls][1.xls]______P_H_S_e_317"/>
      <sheetName val="[1.xls][1.xls]______P_H_S_e_313"/>
      <sheetName val="[1.xls][1.xls]______P_H_S_e_314"/>
      <sheetName val="[1.xls][1.xls]______P_H_S_e_319"/>
      <sheetName val="[1.xls][1.xls]______P_H_S_e_316"/>
      <sheetName val="[1.xls][1.xls]______P_H_S_e_322"/>
      <sheetName val="[1.xls][1.xls]______P_H_S_e_318"/>
      <sheetName val="[1.xls][1.xls]______P_H_S_e_320"/>
      <sheetName val="[1.xls][1.xls]______P_H_S_e_321"/>
      <sheetName val="[1.xls][1.xls]______P_H_S_e_325"/>
      <sheetName val="[1.xls][1.xls]______P_H_S_e_323"/>
      <sheetName val="[1.xls][1.xls]______P_H_S_e_324"/>
      <sheetName val="[1.xls][1.xls]______P_H_S_e_327"/>
      <sheetName val="[1.xls][1.xls]______P_H_S_e_328"/>
      <sheetName val="[1.xls][1.xls]______P_H_S_e_330"/>
      <sheetName val="[1.xls][1.xls]______P_H_S_e_329"/>
      <sheetName val="[1.xls][1.xls]______P_H_S_e_331"/>
      <sheetName val="[1.xls][1.xls]______P_H_S_e_332"/>
      <sheetName val="[1.xls][1.xls]______P_H_S_e_334"/>
      <sheetName val="[1.xls][1.XLS]______P_H_S_e_335"/>
      <sheetName val="[1.xls][1.xls]______P_H_S_e_337"/>
      <sheetName val="[1.xls][1.xls]______P_H_S_e_339"/>
      <sheetName val="[1.xls][1.XLS]__박희__P_H_S_exc_7"/>
      <sheetName val="[1.xls][1.xls]______P_H_S_e_345"/>
      <sheetName val="96월별PL"/>
      <sheetName val="본부요청사항(개보수)"/>
      <sheetName val="2001년12월말"/>
      <sheetName val="[1.xls][1.xls]____석_P_H_S_exc_4"/>
      <sheetName val="3_7교축하중"/>
      <sheetName val="[1_xls][1_xls]______C______99_4"/>
      <sheetName val="[1_xls][1_xls]______C______99_3"/>
      <sheetName val="[1_xls][1_xls]______C______99_2"/>
      <sheetName val="[1_xls][1_xls]______C______99_7"/>
      <sheetName val="[1_xls][1_xls]______C______99_6"/>
      <sheetName val="[1_xls][1_xls]______C______99_5"/>
      <sheetName val="2-1__경관조명_내역총괄표"/>
      <sheetName val="돌담교_상부수량"/>
      <sheetName val="MAIN_GATE_HOUSE"/>
      <sheetName val="CRUDE_RE-bar"/>
      <sheetName val="[1.xls][1.xls]______P_H_S_e_343"/>
      <sheetName val="[1.xls][1.XLS]______P_H_S_e_342"/>
      <sheetName val="[1.xls][1.XLS]______P_H_S_e_341"/>
      <sheetName val="[1.xls][1.xls]______P_H_S_e_344"/>
      <sheetName val="[1.xls][1.xls]______P_H_S_e_347"/>
      <sheetName val="[1.xls][1.xls]______P_H_S_e_346"/>
      <sheetName val="물가시세표"/>
      <sheetName val="_x005f_x000f__x005f_x0000_"/>
      <sheetName val="구조물공총"/>
      <sheetName val="돌붙임계"/>
      <sheetName val="돌붙임단위"/>
      <sheetName val="옹벽조서"/>
      <sheetName val="반중력식옹벽수량"/>
      <sheetName val="신축이음"/>
      <sheetName val="18˗"/>
      <sheetName val="[1.xls][1.xls]______P_H_S_e_349"/>
      <sheetName val="[1.xls][1.xls]______P_H_S_e_384"/>
      <sheetName val="[1.xls][1.XLS]______P_H_S_e_383"/>
      <sheetName val="[1.xls][1.xls]______P_H_S_e_356"/>
      <sheetName val="[1.xls][1.xls]______P_H_S_e_357"/>
      <sheetName val="[1.xls][1.xls]______P_H_S_e_350"/>
      <sheetName val="[1.xls][1.xls]______P_H_S_e_352"/>
      <sheetName val="[1.xls][1.xls]______P_H_S_e_355"/>
      <sheetName val="[1.xls][1.xls]______P_H_S_e_351"/>
      <sheetName val="[1.xls][1.xls]______P_H_S_e_353"/>
      <sheetName val="[1.xls][1.xls]______P_H_S_e_354"/>
      <sheetName val="[1.xls][1.xls]______P_H_S_e_362"/>
      <sheetName val="[1.xls][1.XLS]______P_H_S_e_361"/>
      <sheetName val="[1.xls][1.XLS]______P_H_S_e_358"/>
      <sheetName val="[1.xls][1.XLS]______P_H_S_e_359"/>
      <sheetName val="[1.xls][1.XLS]______P_H_S_e_360"/>
      <sheetName val="[1.xls][1.xls]______P_H_S_e_363"/>
      <sheetName val="[1.xls][1.xls]______P_H_S_e_364"/>
      <sheetName val="[1.xls][1.xls]______P_H_S_e_365"/>
      <sheetName val="[1.xls][1.xls]______P_H_S_e_366"/>
      <sheetName val="[1.xls][1.xls]______P_H_S_e_375"/>
      <sheetName val="[1.xls][1.xls]______P_H_S_e_372"/>
      <sheetName val="[1.xls][1.xls]______P_H_S_e_367"/>
      <sheetName val="[1.xls][1.xls]______P_H_S_e_368"/>
      <sheetName val="[1.xls][1.xls]______P_H_S_e_369"/>
      <sheetName val="[1.xls][1.XLS]______P_H_S_e_370"/>
      <sheetName val="[1.xls][1.XLS]______P_H_S_e_371"/>
      <sheetName val="[1.xls][1.xls]______P_H_S_e_373"/>
      <sheetName val="[1.xls][1.xls]______P_H_S_e_374"/>
      <sheetName val="[1.xls][1.xls]______P_H_S_e_382"/>
      <sheetName val="[1.xls][1.xls]______P_H_S_e_376"/>
      <sheetName val="[1.xls][1.xls]______P_H_S_e_377"/>
      <sheetName val="[1.xls][1.xls]______P_H_S_e_378"/>
      <sheetName val="[1.xls][1.xls]______P_H_S_e_379"/>
      <sheetName val="[1.xls][1.xls]______P_H_S_e_380"/>
      <sheetName val="[1.xls][1.xls]______P_H_S_e_381"/>
      <sheetName val="[1.xls][1.xls]______P_H_S_e_386"/>
      <sheetName val="[1.xls][1.xls]______P_H_S_e_387"/>
      <sheetName val="[1.xls][1.xls]______P_H_S_e_385"/>
      <sheetName val="[1.xls][1.xls]______P_H_S_e_390"/>
      <sheetName val="[1.xls][1.xls]______P_H_S_e_391"/>
      <sheetName val="[1.xls][1.xls]______P_H_S_e_392"/>
      <sheetName val="[1.xls][1.xls]______P_H_S_e_393"/>
      <sheetName val="[1.xls][1.XLS]______P_H_S_e_394"/>
      <sheetName val="[1.xls][1.xls]______P_H_S_e_407"/>
      <sheetName val="[1.xls][1.XLS]______P_H_S_e_406"/>
      <sheetName val="[1.xls][1.xls]______P_H_S_e_405"/>
      <sheetName val="[1.xls][1.XLS]______P_H_S_e_404"/>
      <sheetName val="[1.xls][1.xls]______P_H_S_e_402"/>
      <sheetName val="[1.xls][1.XLS]______P_H_S_e_401"/>
      <sheetName val="[1.xls][1.xls]______P_H_S_e_399"/>
      <sheetName val="정릉_xdaf8_缡_x0000_"/>
      <sheetName val="[1.xls][1.xls]______P_H_S_e_396"/>
      <sheetName val="[1.xls][1.xls]______P_H_S_e_395"/>
      <sheetName val="[1.xls][1.xls]______P_H_S_e_398"/>
      <sheetName val="[1.xls][1.xls]______P_H_S_e_397"/>
      <sheetName val="[1.xls][1.xls]______P_H_S_e_400"/>
      <sheetName val="[1.xls][1.xls]______P_H_S_e_403"/>
      <sheetName val="[1.xls][1.XLS]___희석_P_H_S_exc_4"/>
      <sheetName val="[1.xls][1.xls]__박희석_P_H_S_exc_5"/>
      <sheetName val="[1.xls][1.xls]______P_H_S_e_467"/>
      <sheetName val="[1.xls][1.XLS]___________exc_41"/>
      <sheetName val="[1.xls][1.XLS]___________exc_42"/>
      <sheetName val="[1.xls][1.XLS]___________exc_43"/>
      <sheetName val="수량조서"/>
      <sheetName val="손익구조"/>
      <sheetName val="재무자료"/>
      <sheetName val="[1.xls][1.xls]______P_H_S_e_409"/>
      <sheetName val="[1.xls][1.xls]______P_H_S_e_420"/>
      <sheetName val="[1.xls][1.xls]______P_H_S_e_418"/>
      <sheetName val="[1.xls][1.xls]______P_H_S_e_417"/>
      <sheetName val="[1.xls][1.xls]______P_H_S_e_412"/>
      <sheetName val="[1.xls][1.xls]______P_H_S_e_411"/>
      <sheetName val="[1.xls][1.xls]______P_H_S_e_410"/>
      <sheetName val="[1.xls][1.XLS]______P_H_S_e_416"/>
      <sheetName val="[1.xls][1.xls]______P_H_S_e_413"/>
      <sheetName val="[1.xls][1.XLS]______P_H_S_e_414"/>
      <sheetName val="[1.xls][1.XLS]______P_H_S_e_415"/>
      <sheetName val="[1.xls][1.XLS]______P_H_S_e_419"/>
      <sheetName val="[1.xls][1.xls]______P_H_S_e_421"/>
      <sheetName val="[1.xls][1.XLS]______P_H_S_e_426"/>
      <sheetName val="[1.xls][1.xls]______P_H_S_e_422"/>
      <sheetName val="[1.xls][1.XLS]______P_H_S_e_424"/>
      <sheetName val="[1.xls][1.xls]______P_H_S_e_423"/>
      <sheetName val="[1.xls][1.XLS]______P_H_S_e_425"/>
      <sheetName val="[1.xls][1.xls]__박희석_P_H_S_exc_6"/>
      <sheetName val="[1.xls][1.xls]______P_H_S_e_439"/>
      <sheetName val="[1.xls][1.xls]______P_H_S_e_431"/>
      <sheetName val="[1.xls][1.xls]______P_H_S_e_429"/>
      <sheetName val="[1.xls][1.xls]______P_H_S_e_430"/>
      <sheetName val="[1.xls][1.xls]______P_H_S_e_428"/>
      <sheetName val="[1.xls][1.xls]______P_H_S_e_427"/>
      <sheetName val="3. KC - PODIUM"/>
      <sheetName val="1.개요입력"/>
      <sheetName val="[1.xls][1.xls]______P_H_S_e_432"/>
      <sheetName val="[1.xls][1.xls]______P_H_S_e_433"/>
      <sheetName val="[1.xls][1.xls]______P_H_S_e_434"/>
      <sheetName val="[1.xls][1.xls]______P_H_S_e_435"/>
      <sheetName val="[1.xls][1.xls]______P_H_S_e_437"/>
      <sheetName val="[1.xls][1.xls]______P_H_S_e_436"/>
      <sheetName val="[1.xls][1.xls]______P_H_S_e_438"/>
      <sheetName val="[1.xls][1.xls]______P_H_S_e_440"/>
      <sheetName val="[1.xls][1.xls]______P_H_S_e_441"/>
      <sheetName val="[1.xls][1.xls]______P_H_S_e_443"/>
      <sheetName val="[1.xls][1.xls]______P_H_S_e_442"/>
      <sheetName val="[1.xls][1.xls]______P_H_S_e_444"/>
      <sheetName val="[1.xls][1.xls]______P_H_S_e_445"/>
      <sheetName val="[1.xls][1.xls]______P_H_S_e_448"/>
      <sheetName val="[1.xls][1.xls]______P_H_S_e_447"/>
      <sheetName val="[1.xls][1.xls]______P_H_S_e_446"/>
      <sheetName val="[1.xls][1.xls]______P_H_S_e_450"/>
      <sheetName val="[1.xls][1.xls]______P_H_S_e_451"/>
      <sheetName val="[1.xls][1.XLS]______P_H_S_e_449"/>
      <sheetName val="전년,계획,실적(작업)"/>
      <sheetName val="[1.xls][1.xls]______P_H_S_e_452"/>
      <sheetName val="[1.xls][1.xls]______P_H_S_e_453"/>
      <sheetName val="[1.xls][1.xls]______P_H_S_e_454"/>
      <sheetName val="[1.xls][1.xls]______P_H_S_e_458"/>
      <sheetName val="[1.xls][1.XLS]______P_H_S_e_456"/>
      <sheetName val="[1.xls][1.XLS]______P_H_S_e_455"/>
      <sheetName val="[1.xls][1.xls]______P_H_S_e_457"/>
      <sheetName val="[1.xls][1.xls]______P_H_S_e_459"/>
      <sheetName val="[1.xls][1.xls]______P_H_S_e_465"/>
      <sheetName val="[1.xls][1.xls]______P_H_S_e_460"/>
      <sheetName val="[1.xls][1.xls]______P_H_S_e_461"/>
      <sheetName val="[1.xls][1.xls]______P_H_S_e_462"/>
      <sheetName val="[1.xls][1.xls]______P_H_S_e_463"/>
      <sheetName val="[1.xls][1.xls]______P_H_S_e_464"/>
      <sheetName val="[1.xls][1.xls]______P_H_S_e_468"/>
      <sheetName val="관경"/>
      <sheetName val="1.건물개요"/>
      <sheetName val="2.설계조건"/>
      <sheetName val="4. 열원설비"/>
      <sheetName val="5.환기설비"/>
      <sheetName val="5.3환기팬선정"/>
      <sheetName val="6-1급수"/>
      <sheetName val="6-2급탕"/>
      <sheetName val="6-3 배수"/>
      <sheetName val="6-4 위생용 펌프선정"/>
      <sheetName val="위생기구"/>
      <sheetName val="전기실 풍량"/>
      <sheetName val="증기열원의집계"/>
      <sheetName val="보일러의선정"/>
      <sheetName val="8-3 환기유니트"/>
      <sheetName val="업협"/>
      <sheetName val="열린교실"/>
      <sheetName val="토공집계표"/>
      <sheetName val="주민복지관"/>
      <sheetName val="산출금액내역"/>
      <sheetName val="토공사및_흙막이공사9"/>
      <sheetName val="써100_(A4)9"/>
      <sheetName val="남양시작동자105노65기1_3화1_29"/>
      <sheetName val="97_사업추정(WEKI)9"/>
      <sheetName val="표지_(2)9"/>
      <sheetName val="unit_49"/>
      <sheetName val="F_C_U_ZONE집계9"/>
      <sheetName val="A_H_U_ZONE별집계9"/>
      <sheetName val="PAC_집계9"/>
      <sheetName val="1_가스소비량9"/>
      <sheetName val="1-3_가스관경계산-19"/>
      <sheetName val="1-4_가스관경계산-29"/>
      <sheetName val="1-5_가스관경계산-39"/>
      <sheetName val="1-6_가스관경계산-4_9"/>
      <sheetName val="1-7_가스관경계산-59"/>
      <sheetName val="1-7_가스차압산출9"/>
      <sheetName val="덕트_및_배기그릴선정9"/>
      <sheetName val="OCT_FDN9"/>
      <sheetName val="EXT_CHECK9"/>
      <sheetName val="P-127E1,E2_9"/>
      <sheetName val="P-123E1,E2_9"/>
      <sheetName val="P-128E_9"/>
      <sheetName val="1_견적서목록9"/>
      <sheetName val="부하계산서_(영문)9"/>
      <sheetName val="PEND-ITEM_(2)9"/>
      <sheetName val="견적표지_(횡)9"/>
      <sheetName val="부하집계표_(2안)9"/>
      <sheetName val="부하계산서_9"/>
      <sheetName val="UNIT_COOLER_선정표9"/>
      <sheetName val="ACCUMULALOR_(2안)9"/>
      <sheetName val="동력집계표_(2안)9"/>
      <sheetName val="cooling_tower_(2)9"/>
      <sheetName val="cooling_water_pump9"/>
      <sheetName val="DEFROEST_PUMP9"/>
      <sheetName val="기기선정표_(2안)9"/>
      <sheetName val="cooling_tower9"/>
      <sheetName val="부하집계표_(2)9"/>
      <sheetName val="토목내역서_(도급단가)9"/>
      <sheetName val="BEND_LOSS9"/>
      <sheetName val="（３）_9"/>
      <sheetName val="목차_(2)9"/>
      <sheetName val="1-1_손익(부문별)9"/>
      <sheetName val="1-2_손익(월별)9"/>
      <sheetName val="2-1_판관비(부문)9"/>
      <sheetName val="2-2_판관비(월별)9"/>
      <sheetName val="3-1_수익비용(부문별)9"/>
      <sheetName val="3-2_수익비용(월별)9"/>
      <sheetName val="4-1_투자(부문)9"/>
      <sheetName val="4-2_투자(월별)9"/>
      <sheetName val="5-1_인원(부문)9"/>
      <sheetName val="5-2_인원(월별)9"/>
      <sheetName val="6_산출근거9"/>
      <sheetName val="7_현금흐름9"/>
      <sheetName val="마케팅1_(2)9"/>
      <sheetName val="마케팅1_(3)9"/>
      <sheetName val="마케팅1_(4)9"/>
      <sheetName val="01_1담당매출계획27_8$9"/>
      <sheetName val="01매출계획_선용품9"/>
      <sheetName val="작업악성채권직원판매제외(거래선별)_9"/>
      <sheetName val="작업악성채권직원판매제외_(담당별종합)9"/>
      <sheetName val="작업악성채권직원판매제외_(담당별)9"/>
      <sheetName val="판촉비예산_9"/>
      <sheetName val="인테리어_시설9"/>
      <sheetName val="파_3층_특설_장치장식비9"/>
      <sheetName val="총괄_(03년11월)h&amp;s9"/>
      <sheetName val="총괄_(03년11월)여행9"/>
      <sheetName val="세부내용_(03년11월)여행9"/>
      <sheetName val="개인_세부내용_(03년11월)여행9"/>
      <sheetName val="동구일반상품_9"/>
      <sheetName val="TRE_TABLE9"/>
      <sheetName val="PE거푸집(1_2)9"/>
      <sheetName val="PUNCH_LIST9"/>
      <sheetName val="WELDING_JOINT_INSPECTION_STATU9"/>
      <sheetName val="WEIGHT_LIST9"/>
      <sheetName val="산#2-1_(2)9"/>
      <sheetName val="P_M_별9"/>
      <sheetName val="1차_내역서9"/>
      <sheetName val="3_건축(현장안)9"/>
      <sheetName val="A_LINE9"/>
      <sheetName val="2_2_10_샤시등9"/>
      <sheetName val="A3_공사비_검토9"/>
      <sheetName val="C3_토목_옹벽9"/>
      <sheetName val="A6_샤시등9"/>
      <sheetName val="7_수지9"/>
      <sheetName val="TOWER_12TON9"/>
      <sheetName val="JIB_CRANE,HOIST9"/>
      <sheetName val="TOWER_10TON9"/>
      <sheetName val="토공(우물통,기타)_9"/>
      <sheetName val="BSD__2_9"/>
      <sheetName val="내역서_(2)9"/>
      <sheetName val="배수입상_9"/>
      <sheetName val="1장_9"/>
      <sheetName val="1_개요_9"/>
      <sheetName val="2_조건_9"/>
      <sheetName val="3_공식붙임9"/>
      <sheetName val="4장_9"/>
      <sheetName val="1_AHU_9"/>
      <sheetName val="2_AHU-19"/>
      <sheetName val="2_FAN9"/>
      <sheetName val="1_급탕9"/>
      <sheetName val="6장_별첨9"/>
      <sheetName val="내역서_(3)9"/>
      <sheetName val="내역서_(4)9"/>
      <sheetName val="전선_및_전선관9"/>
      <sheetName val="추정공사비_산출결과9"/>
      <sheetName val="에너지성능지표검토서(기계,_전기,_신재생)9"/>
      <sheetName val="월별손익(용역)_9"/>
      <sheetName val="1-1_손익(온정각)9"/>
      <sheetName val="1-1_손익(관광식당)9"/>
      <sheetName val="1-1_손익(직원식당)9"/>
      <sheetName val="1-2_월별손익(온정각)9"/>
      <sheetName val="1-2_월별손익(관광식당)9"/>
      <sheetName val="1-2_월별손익(직원식당)9"/>
      <sheetName val="2-1_판관비(지원)9"/>
      <sheetName val="2-1_판관비(관광)9"/>
      <sheetName val="2-1_판관비(직원)_9"/>
      <sheetName val="2-1_판관비(온정각)9"/>
      <sheetName val="2000년_공정표8"/>
      <sheetName val="2-2_월별판관비(온정각)9"/>
      <sheetName val="구조______8"/>
      <sheetName val="IMP_(REACTOR)8"/>
      <sheetName val="아파트_9"/>
      <sheetName val="1_수인터널8"/>
      <sheetName val="갑지_(2)8"/>
      <sheetName val="비목별_투자_집계8"/>
      <sheetName val="자재비내역_8"/>
      <sheetName val="운반비_내역8"/>
      <sheetName val="사무_용품비8"/>
      <sheetName val="지대_및_집세8"/>
      <sheetName val="갑지_2_(2)8"/>
      <sheetName val="갑지_28"/>
      <sheetName val="2-2_월별판관비(지원)9"/>
      <sheetName val="2-2_월별판관비(직원)9"/>
      <sheetName val="2-2_월별판관비(휴게소)9"/>
      <sheetName val="2-2_월별판관비(스넥코너)9"/>
      <sheetName val="2-2_월별판관비(음료코너)9"/>
      <sheetName val="2-2_월별판관비(온천장)9"/>
      <sheetName val="5-1_인원(온정각)9"/>
      <sheetName val="99년누계_(월별)9"/>
      <sheetName val="플랜트_설치8"/>
      <sheetName val="콤보박스와_리스트박스의_연결8"/>
      <sheetName val="0_갑지8"/>
      <sheetName val="1_공통가설공사8"/>
      <sheetName val="2_토목공사8"/>
      <sheetName val="3_건축공사8"/>
      <sheetName val="4_설비공사8"/>
      <sheetName val="5_전기공사8"/>
      <sheetName val="7_안전관리비8"/>
      <sheetName val="8_현장관리비8"/>
      <sheetName val="인원투입_계획표8"/>
      <sheetName val="공사계약현황_(기계설비))8"/>
      <sheetName val="공사계약현황_(전기)8"/>
      <sheetName val="2000_058"/>
      <sheetName val="1_설계조건8"/>
      <sheetName val="공사예산하조서(O_K)8"/>
      <sheetName val="C_배수관공8"/>
      <sheetName val="수목데이타_8"/>
      <sheetName val="고효율_유도전동기_적용비율_계산서9"/>
      <sheetName val="정산서_8"/>
      <sheetName val="역T형옹벽(3_0)8"/>
      <sheetName val="1_설계기준8"/>
      <sheetName val="5_공종별예산내역서8"/>
      <sheetName val="건축실행__(5)8"/>
      <sheetName val="참고용_(2)8"/>
      <sheetName val="COMPARISON_TABLE8"/>
      <sheetName val="Eq__Mobilization8"/>
      <sheetName val="간접비_총괄표8"/>
      <sheetName val="1_CB8"/>
      <sheetName val="1_CB_(2)8"/>
      <sheetName val="1_CB_(3)8"/>
      <sheetName val="2_냉난방설비공사8"/>
      <sheetName val="7_자동제어공사8"/>
      <sheetName val="1_취수장8"/>
      <sheetName val="3_고급화검토8"/>
      <sheetName val="2_공사비_검토8"/>
      <sheetName val="6PILE__(돌출)8"/>
      <sheetName val="C급보_8"/>
      <sheetName val="wage_Cal8"/>
      <sheetName val="단가_3"/>
      <sheetName val="수량산출서_갑지3"/>
      <sheetName val="일단의_주택지3"/>
      <sheetName val="실행내역_3"/>
      <sheetName val="입출재고현황_(2)3"/>
      <sheetName val="4-3_보온_기본물량집계3"/>
      <sheetName val="하도내역_(철콘)3"/>
      <sheetName val="Mech_CIF8"/>
      <sheetName val="비교손익계산서_3"/>
      <sheetName val="2003_123"/>
      <sheetName val="2002_123"/>
      <sheetName val="영업_일13"/>
      <sheetName val="환경기계공정표_(3)3"/>
      <sheetName val="SEV_wiress4_Total3"/>
      <sheetName val="SEV_wireles_4__fire_fighting_3"/>
      <sheetName val="SEV_wireles_4__fire_Alarm3"/>
      <sheetName val="B_1-13"/>
      <sheetName val="B_1-23"/>
      <sheetName val="B_1-33"/>
      <sheetName val="B_1-43"/>
      <sheetName val="B_1-53"/>
      <sheetName val="B_1-63"/>
      <sheetName val="B_1-73"/>
      <sheetName val="B_23"/>
      <sheetName val="B_33"/>
      <sheetName val="B_43"/>
      <sheetName val="B_6-13"/>
      <sheetName val="B_6-23"/>
      <sheetName val="7_경제성결과3"/>
      <sheetName val="2_대외공문3"/>
      <sheetName val="인건비_3"/>
      <sheetName val="2__공원조도3"/>
      <sheetName val="4-0_툫자3"/>
      <sheetName val="단위세대_개요3"/>
      <sheetName val="1_집계표3"/>
      <sheetName val="2_공통가설공사3"/>
      <sheetName val="4_기계설비공사3"/>
      <sheetName val="7__안전관리비3"/>
      <sheetName val="식대_숙직비3"/>
      <sheetName val="DATA_입력란3"/>
      <sheetName val="1__설계조건_2_단면가정_3__하중계산3"/>
      <sheetName val="3련_BOX3"/>
      <sheetName val="1_설계조건_3"/>
      <sheetName val="설계기준설명_3"/>
      <sheetName val="2_단면가정_(BASE)3"/>
      <sheetName val="3_하중및토압_(고정)3"/>
      <sheetName val="4_작용하중(고정)3"/>
      <sheetName val="5_안정검토(고정)(풍화암)3"/>
      <sheetName val="6_벽체계산3"/>
      <sheetName val="7_흉벽계산(ASCON)3"/>
      <sheetName val="8_FOOTING3"/>
      <sheetName val="9_날개벽3"/>
      <sheetName val="10_교좌받침3"/>
      <sheetName val="11_접속슬라브(ASCON)3"/>
      <sheetName val="1_구리중_(제조사A)3"/>
      <sheetName val="1_구리중_(제조사B)3"/>
      <sheetName val="1_구리중_(제조사C)3"/>
      <sheetName val="2_토평초(제조사A)3"/>
      <sheetName val="2_토평초(제조사B)3"/>
      <sheetName val="2_토평초(제조사C)3"/>
      <sheetName val="3_평내초(제조사A)3"/>
      <sheetName val="3_평내초(제조사B)3"/>
      <sheetName val="3_평내초(제조사C)3"/>
      <sheetName val="실외기_배관트레이3"/>
      <sheetName val="중앙콘트롤러설치용전선_3"/>
      <sheetName val="토목내역_(2)3"/>
      <sheetName val="EQUIPMENT_-23"/>
      <sheetName val="할증_3"/>
      <sheetName val="승용C_S3"/>
      <sheetName val="상용C_S3"/>
      <sheetName val="BSD_(2)3"/>
      <sheetName val="프린트_(3)3"/>
      <sheetName val="간지-2_(2)3"/>
      <sheetName val="_1__개요3"/>
      <sheetName val="_2__난방설비3"/>
      <sheetName val="열관류율_계산서3"/>
      <sheetName val="2_3_세대별난방부하집계3"/>
      <sheetName val="GEN_3"/>
      <sheetName val="을_13"/>
      <sheetName val="을_23"/>
      <sheetName val="신단가_(내진설치비)3"/>
      <sheetName val="보일러_선정3"/>
      <sheetName val="84A_(2)3"/>
      <sheetName val="84B_(2)3"/>
      <sheetName val="84C_(2)3"/>
      <sheetName val="101A_(2)3"/>
      <sheetName val="101B_(2)3"/>
      <sheetName val="101C_(2)3"/>
      <sheetName val="난방부하집계_(2)3"/>
      <sheetName val="2_3_세대별난방부하집계_(2)3"/>
      <sheetName val="보일러_선정_(2)3"/>
      <sheetName val="4_급수설비3"/>
      <sheetName val="4_2_급수입상배관3"/>
      <sheetName val="4_3_급수횡주관3"/>
      <sheetName val="5_1_열교환기3"/>
      <sheetName val="9,10월신제품_(2)3"/>
      <sheetName val="건___축3"/>
      <sheetName val="crude_SLAB_RE-bar3"/>
      <sheetName val="자__재3"/>
      <sheetName val="12_173"/>
      <sheetName val="가스공사_3"/>
      <sheetName val="내역서1999_8최종3"/>
      <sheetName val="수배전반_을지3"/>
      <sheetName val="Bag_Filter_Sizing3"/>
      <sheetName val="BOX구조해석_설명서3"/>
      <sheetName val="철근량_검토3"/>
      <sheetName val="1_공사개요(입력)3"/>
      <sheetName val="LEGEND_i3"/>
      <sheetName val="4_3__급수펌프선정3"/>
      <sheetName val="4_3_2_급탕순환펌프3"/>
      <sheetName val="4_3_3__배수펌프3"/>
      <sheetName val="4_4__전기온수기3"/>
      <sheetName val="4_5__보일러3"/>
      <sheetName val="4_4__급탕탱크3"/>
      <sheetName val="4_6__급탕탱크3"/>
      <sheetName val="준검_내역서3"/>
      <sheetName val="1_내역(청_하역장전등)3"/>
      <sheetName val="G_R300경비3"/>
      <sheetName val="3BL공동구_수량3"/>
      <sheetName val="집_계_표3"/>
      <sheetName val="전화_인터넷(현장)3"/>
      <sheetName val="3_0냉난방열원집계3"/>
      <sheetName val="4_1AHU3"/>
      <sheetName val="4_3_공기압축기3"/>
      <sheetName val="4_7_전기라디에타_3"/>
      <sheetName val="4_9_AC_3"/>
      <sheetName val="4_11_FAN3"/>
      <sheetName val="4_12_TANK_4_13_탈취기3"/>
      <sheetName val="4_14_PUMP3"/>
      <sheetName val="5_위생설비3"/>
      <sheetName val="15_문제점3"/>
      <sheetName val="8_PILE__(돌출)3"/>
      <sheetName val="Sheet2_(2)3"/>
      <sheetName val="6__안전관리비3"/>
      <sheetName val="5__현장관리비(new)_3"/>
      <sheetName val="평형별_세대수3"/>
      <sheetName val="정계약_현황3"/>
      <sheetName val="1_기계_납품_진행__현황3"/>
      <sheetName val="2_협력업체_담당자_및_연락처3"/>
      <sheetName val="파주_운정지구_A8블럭3"/>
      <sheetName val="_총괄표3"/>
      <sheetName val="블럭_손익3"/>
      <sheetName val="총_원가계산3"/>
      <sheetName val="5_세운W-A3"/>
      <sheetName val="현장관리비_산출내역"/>
      <sheetName val="Internal_Floor"/>
      <sheetName val="MEEDCO_Vehicle_List"/>
      <sheetName val="내역서_"/>
      <sheetName val="Check_List"/>
      <sheetName val="사원증_제작"/>
      <sheetName val="메일,_웹하드"/>
      <sheetName val="협업,_협회"/>
      <sheetName val="Sheet3_(2)"/>
      <sheetName val="일위대가_집계표"/>
      <sheetName val="간접비_"/>
      <sheetName val="급수_(LPM)"/>
      <sheetName val="3-3_빙축열시스템부하"/>
      <sheetName val="[1_xls][1_xls]______C______99_8"/>
      <sheetName val="[1_xls][1_xls]______P_H_S_ex_17"/>
      <sheetName val="[1_xls][1_XLS]______P_H_S_ex_14"/>
      <sheetName val="[1_XLS][1_XLS]______P_H_S_exc_4"/>
      <sheetName val="[1_XLS][1_XLS]______P_H_S_exc_2"/>
      <sheetName val="[1_XLS][1_XLS]______P_H_S_exc_3"/>
      <sheetName val="[1_XLS][1_XLS]______P_H_S_exc_5"/>
      <sheetName val="[1_XLS][1_XLS]______P_H_S_exc_8"/>
      <sheetName val="[1_XLS][1_XLS]______P_H_S_exc_7"/>
      <sheetName val="[1_XLS][1_XLS]______P_H_S_exc_6"/>
      <sheetName val="[1_XLS][1_XLS]______P_H_S_exc_9"/>
      <sheetName val="[1_XLS][1_XLS]______P_H_S_ex_11"/>
      <sheetName val="[1_XLS][1_XLS]______P_H_S_ex_10"/>
      <sheetName val="[1_XLS][1_XLS]______P_H_S_ex_13"/>
      <sheetName val="[1_XLS][1_XLS]______P_H_S_ex_12"/>
      <sheetName val="[1_xls][1_xls]______P_H_S_ex_15"/>
      <sheetName val="[1_xls][1_xls]______P_H_S_ex_16"/>
      <sheetName val="[1_xls][1_xls]______P_H_S_ex_50"/>
      <sheetName val="[1_xls][1_xls]______P_H_S_ex_18"/>
      <sheetName val="Q(&amp;F)蓑ĀNateOn_정보(&amp;V)"/>
      <sheetName val="?"/>
      <sheetName val="[1_xls][1_xls]______P_H_S_ex_19"/>
      <sheetName val="[1_xls][1_xls]______P_H_S_ex_20"/>
      <sheetName val="[1_xls][1_xls]______P_H_S_ex_21"/>
      <sheetName val="[1_xls][1_xls]______P_H_S_ex_22"/>
      <sheetName val="[1_xls][1_xls]______P_H_S_ex_23"/>
      <sheetName val="[1_xls][1_xls]______P_H_S_ex_24"/>
      <sheetName val="[1_xls][1_xls]______P_H_S_ex_25"/>
      <sheetName val="[1_xls][1_xls]______P_H_S_ex_26"/>
      <sheetName val="[1_xls][1_xls]______P_H_S_ex_27"/>
      <sheetName val="[1_xls][1_xls]______P_H_S_ex_28"/>
      <sheetName val="[1_xls][1_xls]______P_H_S_ex_30"/>
      <sheetName val="[1_xls][1_xls]______P_H_S_ex_29"/>
      <sheetName val="[1_xls][1_xls]______P_H_S_ex_31"/>
      <sheetName val="[1_xls][1_xls]______P_H_S_ex_32"/>
      <sheetName val="[1_xls][1_xls]______P_H_S_ex_33"/>
      <sheetName val="[1_xls][1_xls]______P_H_S_ex_34"/>
      <sheetName val="[1_xls][1_xls]______P_H_S_ex_35"/>
      <sheetName val="[1_xls][1_xls]______P_H_S_ex_36"/>
      <sheetName val="[1_xls][1_xls]______P_H_S_ex_37"/>
      <sheetName val="[1_xls][1_xls]______P_H_S_ex_38"/>
      <sheetName val="[1_xls][1_xls]______P_H_S_ex_39"/>
      <sheetName val="[1_xls][1_xls]______P_H_S_ex_40"/>
      <sheetName val="[1_xls][1_xls]______P_H_S_ex_41"/>
      <sheetName val="[1_xls][1_xls]______P_H_S_ex_42"/>
      <sheetName val="[1_xls][1_xls]______P_H_S_ex_43"/>
      <sheetName val="[1_xls][1_xls]______P_H_S_ex_44"/>
      <sheetName val="[1_xls][1_xls]______P_H_S_ex_45"/>
      <sheetName val="[1_xls][1_xls]______P_H_S_ex_46"/>
      <sheetName val="[1_xls][1_xls]______P_H_S_ex_47"/>
      <sheetName val="[1_xls][1_xls]______P_H_S_ex_48"/>
      <sheetName val="[1_xls][1_xls]______P_H_S_ex_49"/>
      <sheetName val="[1_xls][1_xls]______P_H_S_ex_71"/>
      <sheetName val="[1_xls][1_xls]______P_H_S_ex_51"/>
      <sheetName val="중기조종사_단위단가"/>
      <sheetName val="[1_xls][1_xls]______P_H_S_ex_52"/>
      <sheetName val="[1_xls][1_xls]______P_H_S_ex_54"/>
      <sheetName val="[1_xls][1_xls]______P_H_S_ex_55"/>
      <sheetName val="난간기초_(길이별)"/>
      <sheetName val="[1_xls][1_xls]______P_H_S_ex_53"/>
      <sheetName val="[1_xls][1_xls]______P_H_S_ex_56"/>
      <sheetName val="[1_xls][1_xls]______P_H_S_ex_57"/>
      <sheetName val="[1_xls][1_xls]______P_H_S_ex_58"/>
      <sheetName val="[1_xls][1_xls]______P_H_S_ex_60"/>
      <sheetName val="[1_xls][1_xls]______P_H_S_ex_59"/>
      <sheetName val="[1_xls][1_xls]______P_H_S_ex_61"/>
      <sheetName val="[1_xls][1_xls]______P_H_S_ex_62"/>
      <sheetName val="[1_xls][1_xls]______P_H_S_ex_63"/>
      <sheetName val="[1_xls][1_xls]______P_H_S_ex_64"/>
      <sheetName val="[1_xls][1_xls]______P_H_S_ex_65"/>
      <sheetName val="[1_xls][1_xls]______P_H_S_ex_66"/>
      <sheetName val="[1_xls][1_xls]______P_H_S_ex_67"/>
      <sheetName val="[1_xls][1_xls]______P_H_S_ex_68"/>
      <sheetName val="99생산계획_(1,300)"/>
      <sheetName val="[1_xls][1_xls]______P_H_S_ex_69"/>
      <sheetName val="[1_xls][1_xls]______P_H_S_ex_70"/>
      <sheetName val="[1_xls][1_xls]______P_H_S_ex_72"/>
      <sheetName val="[1_xls][1_xls]______P_H_S_ex_74"/>
      <sheetName val="[1_xls][1_XLS]______P_H_S_ex_73"/>
      <sheetName val="[1_xls][1_xls]______P_H_S_ex_75"/>
      <sheetName val="[1_xls][1_xls]______P_H_S_ex_77"/>
      <sheetName val="[1_xls][1_XLS]______P_H_S_ex_76"/>
      <sheetName val="[1_xls][1_xls]______P_H_S_ex_78"/>
      <sheetName val="[1_xls][1_xls]______P_H_S_ex_80"/>
      <sheetName val="[1_xls][1_XLS]______P_H_S_ex_79"/>
      <sheetName val="[1_xls][1_xls]______P_H_S_ex_90"/>
      <sheetName val="[1_xls][1_xls]______P_H_S_ex_81"/>
      <sheetName val="[1_xls][1_xls]______P_H_S_ex_82"/>
      <sheetName val="[1_xls][1_xls]______P_H_S_ex_83"/>
      <sheetName val="[1_xls][1_xls]______P_H_S_ex_84"/>
      <sheetName val="[1_xls][1_xls]______P_H_S_ex_85"/>
      <sheetName val="[1_xls][1_xls]______P_H_S_ex_86"/>
      <sheetName val="[1_xls][1_xls]______P_H_S_ex_87"/>
      <sheetName val="[1_xls][1_xls]______P_H_S_ex_88"/>
      <sheetName val="[1_xls][1_xls]______P_H_S_ex_89"/>
      <sheetName val="[1_xls][1_xls]______P_H_S_ex_91"/>
      <sheetName val="40총괄"/>
      <sheetName val="40집계"/>
      <sheetName val="주식"/>
      <sheetName val="변경후"/>
      <sheetName val="DETAIL SHEET"/>
      <sheetName val="_REF"/>
      <sheetName val="File_관급"/>
      <sheetName val="공정집계"/>
      <sheetName val="건축(내역)"/>
      <sheetName val="[1.xls][1.xls]______P_H_S_e_469"/>
      <sheetName val="[1.xls][1.xls]______P_H_S_e_470"/>
      <sheetName val="공통가설(기준안)"/>
      <sheetName val="4-0.툫자_x005f_x0000__x005f_x0000_문)"/>
      <sheetName val="_x005f_x0000_"/>
      <sheetName val="_x005f_x0000__x005f_x0008__x005f_x0000_ꪀᗈ_x005f_x0000_"/>
      <sheetName val="구리토평_x005f_x0000__x005f_x0000_Ԁ"/>
      <sheetName val="________x005f_x0000__x005f_x0000___x005f_x0002__2"/>
      <sheetName val="급殘⿗_x005f_x0000_"/>
      <sheetName val="영업소_x005f_x0000_"/>
      <sheetName val="1.공통가설_x005f_x0000__x005f_x0000_"/>
      <sheetName val="간접비 _x005f_x0000__x005f_x0000__x005f_x0005_"/>
      <sheetName val="변경내역을"/>
      <sheetName val="기성"/>
      <sheetName val="唸_ۏ瘀2"/>
      <sheetName val="唸_ۏ瘀3"/>
      <sheetName val="_인사관~1.XL"/>
      <sheetName val="마감산출"/>
      <sheetName val="1_3.견적(통합)"/>
      <sheetName val="dang_x0000_"/>
      <sheetName val="부산만덕"/>
      <sheetName val="수원율전"/>
      <sheetName val="안양주공"/>
      <sheetName val="표준일위대가"/>
      <sheetName val="파주"/>
      <sheetName val="중기"/>
      <sheetName val="적용기준"/>
      <sheetName val="97년추정손익계산서"/>
      <sheetName val="특별교실"/>
      <sheetName val="c_balju"/>
      <sheetName val="직접경비"/>
      <sheetName val="직접인건비"/>
      <sheetName val="계약자 명단"/>
      <sheetName val="건축토목내역"/>
      <sheetName val="조직공사중"/>
      <sheetName val="인사관~1_XLS唸ۏ瘀"/>
      <sheetName val="인사관~1_XLS인사관~1_XLS인사관~1_XL"/>
      <sheetName val="인사관~1_XLS인사관~1_XLS唸ۏ瘀"/>
      <sheetName val=" -"/>
      <sheetName val="인사관~1.XLS인사관~1.XLS_____1__2"/>
      <sheetName val="인사관~1.XLS인사관~1.XL"/>
      <sheetName val="인사관~1.XLS인사관~1_XLS唸ۏ瘀"/>
      <sheetName val="인사관~1.XLS인사관~1_XLS_____1__2"/>
      <sheetName val="인사관~1_XLS唸ۏ瘀1"/>
      <sheetName val="인사관~1_XLS인사관~1_XLS唸ۏ瘀1"/>
      <sheetName val="인사관~1_XLS인사관~1_XLS인사관~1_X1"/>
      <sheetName val="She_x005f_x0009_Y"/>
      <sheetName val="_x005f_x000a_Y"/>
      <sheetName val="인사관~1.XLS인사관~1.XLS_인___1__2"/>
      <sheetName val="인사관~1.XLS인사관~1_XLS_인___1__2"/>
      <sheetName val="唸ۏ瘀2"/>
      <sheetName val="唸ۏ瘀3"/>
      <sheetName val="인사관~1.XL"/>
      <sheetName val="인사관~1.XLS인사관~1.XLS_____1__3"/>
      <sheetName val="인사관~1_XLS인사관~1_XL"/>
      <sheetName val="인사관~1.XLS_____1__2"/>
      <sheetName val="唸ۏ瘀1"/>
      <sheetName val="인사관~1_XLS인사관~1_X1"/>
      <sheetName val="She_Y2"/>
      <sheetName val="_-"/>
      <sheetName val="인사관~1_XLS인사관~1_XLS_____1__2"/>
      <sheetName val="인사관~1_XLS인사관~1_XLS唸ۏ瘀2"/>
      <sheetName val="인사관~1_XLS인사관~1_XLS_____1__1"/>
      <sheetName val="단위량당_x0000__x0000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 refreshError="1"/>
      <sheetData sheetId="813" refreshError="1"/>
      <sheetData sheetId="814" refreshError="1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>
        <row r="2">
          <cell r="A2" t="str">
            <v>실     명</v>
          </cell>
        </row>
      </sheetData>
      <sheetData sheetId="1082"/>
      <sheetData sheetId="1083">
        <row r="2">
          <cell r="A2" t="str">
            <v>실     명</v>
          </cell>
        </row>
      </sheetData>
      <sheetData sheetId="1084">
        <row r="2">
          <cell r="A2" t="str">
            <v>실     명</v>
          </cell>
        </row>
      </sheetData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>
        <row r="2">
          <cell r="A2" t="str">
            <v>실     명</v>
          </cell>
        </row>
      </sheetData>
      <sheetData sheetId="1139"/>
      <sheetData sheetId="1140"/>
      <sheetData sheetId="1141"/>
      <sheetData sheetId="1142"/>
      <sheetData sheetId="1143">
        <row r="2">
          <cell r="A2" t="str">
            <v>실     명</v>
          </cell>
        </row>
      </sheetData>
      <sheetData sheetId="1144">
        <row r="2">
          <cell r="A2" t="str">
            <v>실     명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>
        <row r="2">
          <cell r="A2" t="str">
            <v>실     명</v>
          </cell>
        </row>
      </sheetData>
      <sheetData sheetId="1160"/>
      <sheetData sheetId="1161"/>
      <sheetData sheetId="1162"/>
      <sheetData sheetId="1163"/>
      <sheetData sheetId="1164"/>
      <sheetData sheetId="1165"/>
      <sheetData sheetId="1166">
        <row r="2">
          <cell r="A2" t="str">
            <v>실     명</v>
          </cell>
        </row>
      </sheetData>
      <sheetData sheetId="1167"/>
      <sheetData sheetId="1168"/>
      <sheetData sheetId="1169">
        <row r="2">
          <cell r="A2" t="str">
            <v>실     명</v>
          </cell>
        </row>
      </sheetData>
      <sheetData sheetId="1170"/>
      <sheetData sheetId="1171"/>
      <sheetData sheetId="1172">
        <row r="2">
          <cell r="A2" t="str">
            <v>실     명</v>
          </cell>
        </row>
      </sheetData>
      <sheetData sheetId="1173"/>
      <sheetData sheetId="1174"/>
      <sheetData sheetId="1175"/>
      <sheetData sheetId="1176"/>
      <sheetData sheetId="1177"/>
      <sheetData sheetId="1178">
        <row r="2">
          <cell r="A2" t="str">
            <v>실     명</v>
          </cell>
        </row>
      </sheetData>
      <sheetData sheetId="1179"/>
      <sheetData sheetId="1180">
        <row r="2">
          <cell r="A2" t="str">
            <v>실     명</v>
          </cell>
        </row>
      </sheetData>
      <sheetData sheetId="1181"/>
      <sheetData sheetId="1182">
        <row r="2">
          <cell r="A2" t="str">
            <v>실     명</v>
          </cell>
        </row>
      </sheetData>
      <sheetData sheetId="1183"/>
      <sheetData sheetId="1184"/>
      <sheetData sheetId="1185"/>
      <sheetData sheetId="1186"/>
      <sheetData sheetId="1187">
        <row r="2">
          <cell r="A2" t="str">
            <v>실     명</v>
          </cell>
        </row>
      </sheetData>
      <sheetData sheetId="1188"/>
      <sheetData sheetId="1189"/>
      <sheetData sheetId="1190"/>
      <sheetData sheetId="1191"/>
      <sheetData sheetId="1192"/>
      <sheetData sheetId="1193"/>
      <sheetData sheetId="1194">
        <row r="2">
          <cell r="A2" t="str">
            <v>실     명</v>
          </cell>
        </row>
      </sheetData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 refreshError="1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/>
      <sheetData sheetId="1537"/>
      <sheetData sheetId="1538"/>
      <sheetData sheetId="1539"/>
      <sheetData sheetId="1540"/>
      <sheetData sheetId="1541"/>
      <sheetData sheetId="1542" refreshError="1"/>
      <sheetData sheetId="1543" refreshError="1"/>
      <sheetData sheetId="1544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 refreshError="1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>
        <row r="2">
          <cell r="A2" t="str">
            <v>실     명</v>
          </cell>
        </row>
      </sheetData>
      <sheetData sheetId="1647"/>
      <sheetData sheetId="1648">
        <row r="2">
          <cell r="A2" t="str">
            <v>실     명</v>
          </cell>
        </row>
      </sheetData>
      <sheetData sheetId="1649">
        <row r="2">
          <cell r="A2" t="str">
            <v>실     명</v>
          </cell>
        </row>
      </sheetData>
      <sheetData sheetId="1650">
        <row r="2">
          <cell r="A2" t="str">
            <v>실     명</v>
          </cell>
        </row>
      </sheetData>
      <sheetData sheetId="1651">
        <row r="2">
          <cell r="A2" t="str">
            <v>실     명</v>
          </cell>
        </row>
      </sheetData>
      <sheetData sheetId="1652">
        <row r="2">
          <cell r="A2" t="str">
            <v>실     명</v>
          </cell>
        </row>
      </sheetData>
      <sheetData sheetId="1653"/>
      <sheetData sheetId="1654">
        <row r="2">
          <cell r="A2" t="str">
            <v>실     명</v>
          </cell>
        </row>
      </sheetData>
      <sheetData sheetId="1655"/>
      <sheetData sheetId="1656">
        <row r="2">
          <cell r="A2" t="str">
            <v>실     명</v>
          </cell>
        </row>
      </sheetData>
      <sheetData sheetId="1657"/>
      <sheetData sheetId="1658"/>
      <sheetData sheetId="1659"/>
      <sheetData sheetId="1660">
        <row r="2">
          <cell r="A2" t="str">
            <v>실     명</v>
          </cell>
        </row>
      </sheetData>
      <sheetData sheetId="1661"/>
      <sheetData sheetId="1662">
        <row r="2">
          <cell r="A2" t="str">
            <v>실     명</v>
          </cell>
        </row>
      </sheetData>
      <sheetData sheetId="1663">
        <row r="2">
          <cell r="A2" t="str">
            <v>실     명</v>
          </cell>
        </row>
      </sheetData>
      <sheetData sheetId="1664"/>
      <sheetData sheetId="1665">
        <row r="2">
          <cell r="A2" t="str">
            <v>실     명</v>
          </cell>
        </row>
      </sheetData>
      <sheetData sheetId="1666"/>
      <sheetData sheetId="1667"/>
      <sheetData sheetId="1668"/>
      <sheetData sheetId="1669"/>
      <sheetData sheetId="1670"/>
      <sheetData sheetId="1671">
        <row r="2">
          <cell r="A2" t="str">
            <v>실     명</v>
          </cell>
        </row>
      </sheetData>
      <sheetData sheetId="1672"/>
      <sheetData sheetId="1673"/>
      <sheetData sheetId="1674"/>
      <sheetData sheetId="1675"/>
      <sheetData sheetId="1676"/>
      <sheetData sheetId="1677">
        <row r="2">
          <cell r="A2" t="str">
            <v>실     명</v>
          </cell>
        </row>
      </sheetData>
      <sheetData sheetId="1678">
        <row r="2">
          <cell r="A2" t="str">
            <v>실     명</v>
          </cell>
        </row>
      </sheetData>
      <sheetData sheetId="1679"/>
      <sheetData sheetId="1680"/>
      <sheetData sheetId="1681"/>
      <sheetData sheetId="1682">
        <row r="2">
          <cell r="A2" t="str">
            <v>실     명</v>
          </cell>
        </row>
      </sheetData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>
        <row r="2">
          <cell r="A2" t="str">
            <v>실     명</v>
          </cell>
        </row>
      </sheetData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 refreshError="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/>
      <sheetData sheetId="1773"/>
      <sheetData sheetId="1774"/>
      <sheetData sheetId="1775"/>
      <sheetData sheetId="1776">
        <row r="2">
          <cell r="A2" t="str">
            <v>실     명</v>
          </cell>
        </row>
      </sheetData>
      <sheetData sheetId="1777"/>
      <sheetData sheetId="1778"/>
      <sheetData sheetId="1779"/>
      <sheetData sheetId="1780"/>
      <sheetData sheetId="1781" refreshError="1"/>
      <sheetData sheetId="1782">
        <row r="2">
          <cell r="A2" t="str">
            <v>실     명</v>
          </cell>
        </row>
      </sheetData>
      <sheetData sheetId="1783"/>
      <sheetData sheetId="1784">
        <row r="2">
          <cell r="A2" t="str">
            <v>실     명</v>
          </cell>
        </row>
      </sheetData>
      <sheetData sheetId="1785">
        <row r="2">
          <cell r="A2" t="str">
            <v>실     명</v>
          </cell>
        </row>
      </sheetData>
      <sheetData sheetId="1786"/>
      <sheetData sheetId="1787"/>
      <sheetData sheetId="1788"/>
      <sheetData sheetId="1789"/>
      <sheetData sheetId="1790">
        <row r="2">
          <cell r="A2" t="str">
            <v>실     명</v>
          </cell>
        </row>
      </sheetData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>
        <row r="2">
          <cell r="A2" t="str">
            <v>실     명</v>
          </cell>
        </row>
      </sheetData>
      <sheetData sheetId="1805">
        <row r="2">
          <cell r="A2" t="str">
            <v>실     명</v>
          </cell>
        </row>
      </sheetData>
      <sheetData sheetId="1806"/>
      <sheetData sheetId="1807"/>
      <sheetData sheetId="1808">
        <row r="2">
          <cell r="A2" t="str">
            <v>실     명</v>
          </cell>
        </row>
      </sheetData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/>
      <sheetData sheetId="1833"/>
      <sheetData sheetId="1834"/>
      <sheetData sheetId="1835"/>
      <sheetData sheetId="1836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>
        <row r="2">
          <cell r="A2" t="str">
            <v>실     명</v>
          </cell>
        </row>
      </sheetData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/>
      <sheetData sheetId="1897" refreshError="1"/>
      <sheetData sheetId="1898" refreshError="1"/>
      <sheetData sheetId="1899" refreshError="1"/>
      <sheetData sheetId="1900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>
        <row r="2">
          <cell r="A2" t="str">
            <v>실     명</v>
          </cell>
        </row>
      </sheetData>
      <sheetData sheetId="1961">
        <row r="2">
          <cell r="A2" t="str">
            <v>실     명</v>
          </cell>
        </row>
      </sheetData>
      <sheetData sheetId="1962">
        <row r="2">
          <cell r="A2" t="str">
            <v>실     명</v>
          </cell>
        </row>
      </sheetData>
      <sheetData sheetId="1963">
        <row r="2">
          <cell r="A2" t="str">
            <v>실     명</v>
          </cell>
        </row>
      </sheetData>
      <sheetData sheetId="1964">
        <row r="2">
          <cell r="A2" t="str">
            <v>실     명</v>
          </cell>
        </row>
      </sheetData>
      <sheetData sheetId="1965">
        <row r="2">
          <cell r="A2" t="str">
            <v>실     명</v>
          </cell>
        </row>
      </sheetData>
      <sheetData sheetId="1966">
        <row r="2">
          <cell r="A2" t="str">
            <v>실     명</v>
          </cell>
        </row>
      </sheetData>
      <sheetData sheetId="1967">
        <row r="2">
          <cell r="A2" t="str">
            <v>실     명</v>
          </cell>
        </row>
      </sheetData>
      <sheetData sheetId="1968">
        <row r="2">
          <cell r="A2" t="str">
            <v>실     명</v>
          </cell>
        </row>
      </sheetData>
      <sheetData sheetId="1969">
        <row r="2">
          <cell r="A2" t="str">
            <v>실     명</v>
          </cell>
        </row>
      </sheetData>
      <sheetData sheetId="1970">
        <row r="2">
          <cell r="A2" t="str">
            <v>실     명</v>
          </cell>
        </row>
      </sheetData>
      <sheetData sheetId="1971">
        <row r="2">
          <cell r="A2" t="str">
            <v>실     명</v>
          </cell>
        </row>
      </sheetData>
      <sheetData sheetId="1972">
        <row r="2">
          <cell r="A2" t="str">
            <v>실     명</v>
          </cell>
        </row>
      </sheetData>
      <sheetData sheetId="1973">
        <row r="2">
          <cell r="A2" t="str">
            <v>실     명</v>
          </cell>
        </row>
      </sheetData>
      <sheetData sheetId="1974">
        <row r="2">
          <cell r="A2" t="str">
            <v>실     명</v>
          </cell>
        </row>
      </sheetData>
      <sheetData sheetId="1975">
        <row r="2">
          <cell r="A2" t="str">
            <v>실     명</v>
          </cell>
        </row>
      </sheetData>
      <sheetData sheetId="1976">
        <row r="2">
          <cell r="A2" t="str">
            <v>실     명</v>
          </cell>
        </row>
      </sheetData>
      <sheetData sheetId="1977">
        <row r="2">
          <cell r="A2" t="str">
            <v>실     명</v>
          </cell>
        </row>
      </sheetData>
      <sheetData sheetId="1978">
        <row r="2">
          <cell r="A2" t="str">
            <v>실     명</v>
          </cell>
        </row>
      </sheetData>
      <sheetData sheetId="1979">
        <row r="2">
          <cell r="A2" t="str">
            <v>실     명</v>
          </cell>
        </row>
      </sheetData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>
        <row r="2">
          <cell r="A2" t="str">
            <v>실     명</v>
          </cell>
        </row>
      </sheetData>
      <sheetData sheetId="1987">
        <row r="2">
          <cell r="A2" t="str">
            <v>실     명</v>
          </cell>
        </row>
      </sheetData>
      <sheetData sheetId="1988">
        <row r="2">
          <cell r="A2" t="str">
            <v>실     명</v>
          </cell>
        </row>
      </sheetData>
      <sheetData sheetId="1989">
        <row r="2">
          <cell r="A2" t="str">
            <v>실     명</v>
          </cell>
        </row>
      </sheetData>
      <sheetData sheetId="1990">
        <row r="2">
          <cell r="A2" t="str">
            <v>실     명</v>
          </cell>
        </row>
      </sheetData>
      <sheetData sheetId="1991">
        <row r="2">
          <cell r="A2" t="str">
            <v>실     명</v>
          </cell>
        </row>
      </sheetData>
      <sheetData sheetId="1992">
        <row r="2">
          <cell r="A2" t="str">
            <v>실     명</v>
          </cell>
        </row>
      </sheetData>
      <sheetData sheetId="1993">
        <row r="2">
          <cell r="A2" t="str">
            <v>실     명</v>
          </cell>
        </row>
      </sheetData>
      <sheetData sheetId="1994">
        <row r="2">
          <cell r="A2" t="str">
            <v>실     명</v>
          </cell>
        </row>
      </sheetData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>
        <row r="2">
          <cell r="A2" t="str">
            <v>실     명</v>
          </cell>
        </row>
      </sheetData>
      <sheetData sheetId="2033">
        <row r="2">
          <cell r="A2" t="str">
            <v>실     명</v>
          </cell>
        </row>
      </sheetData>
      <sheetData sheetId="2034">
        <row r="2">
          <cell r="A2" t="str">
            <v>실     명</v>
          </cell>
        </row>
      </sheetData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>
        <row r="2">
          <cell r="A2" t="str">
            <v>실     명</v>
          </cell>
        </row>
      </sheetData>
      <sheetData sheetId="2067" refreshError="1"/>
      <sheetData sheetId="2068" refreshError="1"/>
      <sheetData sheetId="2069" refreshError="1"/>
      <sheetData sheetId="2070">
        <row r="2">
          <cell r="A2" t="str">
            <v>실     명</v>
          </cell>
        </row>
      </sheetData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>
        <row r="2">
          <cell r="A2" t="str">
            <v>실     명</v>
          </cell>
        </row>
      </sheetData>
      <sheetData sheetId="2104">
        <row r="2">
          <cell r="A2" t="str">
            <v>실     명</v>
          </cell>
        </row>
      </sheetData>
      <sheetData sheetId="2105">
        <row r="2">
          <cell r="A2" t="str">
            <v>실     명</v>
          </cell>
        </row>
      </sheetData>
      <sheetData sheetId="2106">
        <row r="2">
          <cell r="A2" t="str">
            <v>실     명</v>
          </cell>
        </row>
      </sheetData>
      <sheetData sheetId="2107">
        <row r="2">
          <cell r="A2" t="str">
            <v>실     명</v>
          </cell>
        </row>
      </sheetData>
      <sheetData sheetId="2108">
        <row r="2">
          <cell r="A2" t="str">
            <v>실     명</v>
          </cell>
        </row>
      </sheetData>
      <sheetData sheetId="2109">
        <row r="2">
          <cell r="A2" t="str">
            <v>실     명</v>
          </cell>
        </row>
      </sheetData>
      <sheetData sheetId="2110">
        <row r="2">
          <cell r="A2" t="str">
            <v>실     명</v>
          </cell>
        </row>
      </sheetData>
      <sheetData sheetId="2111">
        <row r="2">
          <cell r="A2" t="str">
            <v>실     명</v>
          </cell>
        </row>
      </sheetData>
      <sheetData sheetId="2112">
        <row r="2">
          <cell r="A2" t="str">
            <v>실     명</v>
          </cell>
        </row>
      </sheetData>
      <sheetData sheetId="2113">
        <row r="2">
          <cell r="A2" t="str">
            <v>실     명</v>
          </cell>
        </row>
      </sheetData>
      <sheetData sheetId="2114">
        <row r="2">
          <cell r="A2" t="str">
            <v>실     명</v>
          </cell>
        </row>
      </sheetData>
      <sheetData sheetId="2115">
        <row r="2">
          <cell r="A2" t="str">
            <v>실     명</v>
          </cell>
        </row>
      </sheetData>
      <sheetData sheetId="2116">
        <row r="2">
          <cell r="A2" t="str">
            <v>실     명</v>
          </cell>
        </row>
      </sheetData>
      <sheetData sheetId="2117">
        <row r="2">
          <cell r="A2" t="str">
            <v>실     명</v>
          </cell>
        </row>
      </sheetData>
      <sheetData sheetId="2118">
        <row r="2">
          <cell r="A2" t="str">
            <v>실     명</v>
          </cell>
        </row>
      </sheetData>
      <sheetData sheetId="2119">
        <row r="2">
          <cell r="A2" t="str">
            <v>실     명</v>
          </cell>
        </row>
      </sheetData>
      <sheetData sheetId="2120">
        <row r="2">
          <cell r="A2" t="str">
            <v>실     명</v>
          </cell>
        </row>
      </sheetData>
      <sheetData sheetId="2121">
        <row r="2">
          <cell r="A2" t="str">
            <v>실     명</v>
          </cell>
        </row>
      </sheetData>
      <sheetData sheetId="2122">
        <row r="2">
          <cell r="A2" t="str">
            <v>실     명</v>
          </cell>
        </row>
      </sheetData>
      <sheetData sheetId="2123">
        <row r="2">
          <cell r="A2" t="str">
            <v>실     명</v>
          </cell>
        </row>
      </sheetData>
      <sheetData sheetId="2124">
        <row r="2">
          <cell r="A2" t="str">
            <v>실     명</v>
          </cell>
        </row>
      </sheetData>
      <sheetData sheetId="2125">
        <row r="2">
          <cell r="A2" t="str">
            <v>실     명</v>
          </cell>
        </row>
      </sheetData>
      <sheetData sheetId="2126">
        <row r="2">
          <cell r="A2" t="str">
            <v>실     명</v>
          </cell>
        </row>
      </sheetData>
      <sheetData sheetId="2127">
        <row r="2">
          <cell r="A2" t="str">
            <v>실     명</v>
          </cell>
        </row>
      </sheetData>
      <sheetData sheetId="2128">
        <row r="2">
          <cell r="A2" t="str">
            <v>실     명</v>
          </cell>
        </row>
      </sheetData>
      <sheetData sheetId="2129">
        <row r="2">
          <cell r="A2" t="str">
            <v>실     명</v>
          </cell>
        </row>
      </sheetData>
      <sheetData sheetId="2130">
        <row r="2">
          <cell r="A2" t="str">
            <v>실     명</v>
          </cell>
        </row>
      </sheetData>
      <sheetData sheetId="2131">
        <row r="2">
          <cell r="A2" t="str">
            <v>실     명</v>
          </cell>
        </row>
      </sheetData>
      <sheetData sheetId="2132">
        <row r="2">
          <cell r="A2" t="str">
            <v>실     명</v>
          </cell>
        </row>
      </sheetData>
      <sheetData sheetId="2133">
        <row r="2">
          <cell r="A2" t="str">
            <v>실     명</v>
          </cell>
        </row>
      </sheetData>
      <sheetData sheetId="2134">
        <row r="2">
          <cell r="A2" t="str">
            <v>실     명</v>
          </cell>
        </row>
      </sheetData>
      <sheetData sheetId="2135">
        <row r="2">
          <cell r="A2" t="str">
            <v>실     명</v>
          </cell>
        </row>
      </sheetData>
      <sheetData sheetId="2136">
        <row r="2">
          <cell r="A2" t="str">
            <v>실     명</v>
          </cell>
        </row>
      </sheetData>
      <sheetData sheetId="2137">
        <row r="2">
          <cell r="A2" t="str">
            <v>실     명</v>
          </cell>
        </row>
      </sheetData>
      <sheetData sheetId="2138">
        <row r="2">
          <cell r="A2" t="str">
            <v>실     명</v>
          </cell>
        </row>
      </sheetData>
      <sheetData sheetId="2139">
        <row r="2">
          <cell r="A2" t="str">
            <v>실     명</v>
          </cell>
        </row>
      </sheetData>
      <sheetData sheetId="2140">
        <row r="2">
          <cell r="A2" t="str">
            <v>실     명</v>
          </cell>
        </row>
      </sheetData>
      <sheetData sheetId="2141">
        <row r="2">
          <cell r="A2" t="str">
            <v>실     명</v>
          </cell>
        </row>
      </sheetData>
      <sheetData sheetId="2142">
        <row r="2">
          <cell r="A2" t="str">
            <v>실     명</v>
          </cell>
        </row>
      </sheetData>
      <sheetData sheetId="2143">
        <row r="2">
          <cell r="A2" t="str">
            <v>실     명</v>
          </cell>
        </row>
      </sheetData>
      <sheetData sheetId="2144">
        <row r="2">
          <cell r="A2" t="str">
            <v>실     명</v>
          </cell>
        </row>
      </sheetData>
      <sheetData sheetId="2145">
        <row r="2">
          <cell r="A2" t="str">
            <v>실     명</v>
          </cell>
        </row>
      </sheetData>
      <sheetData sheetId="2146">
        <row r="2">
          <cell r="A2" t="str">
            <v>실     명</v>
          </cell>
        </row>
      </sheetData>
      <sheetData sheetId="2147">
        <row r="2">
          <cell r="A2" t="str">
            <v>실     명</v>
          </cell>
        </row>
      </sheetData>
      <sheetData sheetId="2148">
        <row r="2">
          <cell r="A2" t="str">
            <v>실     명</v>
          </cell>
        </row>
      </sheetData>
      <sheetData sheetId="2149">
        <row r="2">
          <cell r="A2" t="str">
            <v>실     명</v>
          </cell>
        </row>
      </sheetData>
      <sheetData sheetId="2150">
        <row r="2">
          <cell r="A2" t="str">
            <v>실     명</v>
          </cell>
        </row>
      </sheetData>
      <sheetData sheetId="2151">
        <row r="2">
          <cell r="A2" t="str">
            <v>실     명</v>
          </cell>
        </row>
      </sheetData>
      <sheetData sheetId="2152">
        <row r="2">
          <cell r="A2" t="str">
            <v>실     명</v>
          </cell>
        </row>
      </sheetData>
      <sheetData sheetId="2153">
        <row r="2">
          <cell r="A2" t="str">
            <v>실     명</v>
          </cell>
        </row>
      </sheetData>
      <sheetData sheetId="2154">
        <row r="2">
          <cell r="A2" t="str">
            <v>실     명</v>
          </cell>
        </row>
      </sheetData>
      <sheetData sheetId="2155">
        <row r="2">
          <cell r="A2" t="str">
            <v>실     명</v>
          </cell>
        </row>
      </sheetData>
      <sheetData sheetId="2156">
        <row r="2">
          <cell r="A2" t="str">
            <v>실     명</v>
          </cell>
        </row>
      </sheetData>
      <sheetData sheetId="2157">
        <row r="2">
          <cell r="A2" t="str">
            <v>실     명</v>
          </cell>
        </row>
      </sheetData>
      <sheetData sheetId="2158">
        <row r="2">
          <cell r="A2" t="str">
            <v>실     명</v>
          </cell>
        </row>
      </sheetData>
      <sheetData sheetId="2159">
        <row r="2">
          <cell r="A2" t="str">
            <v>실     명</v>
          </cell>
        </row>
      </sheetData>
      <sheetData sheetId="2160">
        <row r="2">
          <cell r="A2" t="str">
            <v>실     명</v>
          </cell>
        </row>
      </sheetData>
      <sheetData sheetId="2161">
        <row r="2">
          <cell r="A2" t="str">
            <v>실     명</v>
          </cell>
        </row>
      </sheetData>
      <sheetData sheetId="2162">
        <row r="2">
          <cell r="A2" t="str">
            <v>실     명</v>
          </cell>
        </row>
      </sheetData>
      <sheetData sheetId="2163">
        <row r="2">
          <cell r="A2" t="str">
            <v>실     명</v>
          </cell>
        </row>
      </sheetData>
      <sheetData sheetId="2164">
        <row r="2">
          <cell r="A2" t="str">
            <v>실     명</v>
          </cell>
        </row>
      </sheetData>
      <sheetData sheetId="2165">
        <row r="2">
          <cell r="A2" t="str">
            <v>실     명</v>
          </cell>
        </row>
      </sheetData>
      <sheetData sheetId="2166">
        <row r="2">
          <cell r="A2" t="str">
            <v>실     명</v>
          </cell>
        </row>
      </sheetData>
      <sheetData sheetId="2167">
        <row r="2">
          <cell r="A2" t="str">
            <v>실     명</v>
          </cell>
        </row>
      </sheetData>
      <sheetData sheetId="2168">
        <row r="2">
          <cell r="A2" t="str">
            <v>실     명</v>
          </cell>
        </row>
      </sheetData>
      <sheetData sheetId="2169">
        <row r="2">
          <cell r="A2" t="str">
            <v>실     명</v>
          </cell>
        </row>
      </sheetData>
      <sheetData sheetId="2170">
        <row r="2">
          <cell r="A2" t="str">
            <v>실     명</v>
          </cell>
        </row>
      </sheetData>
      <sheetData sheetId="2171">
        <row r="2">
          <cell r="A2" t="str">
            <v>실     명</v>
          </cell>
        </row>
      </sheetData>
      <sheetData sheetId="2172">
        <row r="2">
          <cell r="A2" t="str">
            <v>실     명</v>
          </cell>
        </row>
      </sheetData>
      <sheetData sheetId="2173">
        <row r="2">
          <cell r="A2" t="str">
            <v>실     명</v>
          </cell>
        </row>
      </sheetData>
      <sheetData sheetId="2174">
        <row r="2">
          <cell r="A2" t="str">
            <v>실     명</v>
          </cell>
        </row>
      </sheetData>
      <sheetData sheetId="2175">
        <row r="2">
          <cell r="A2" t="str">
            <v>실     명</v>
          </cell>
        </row>
      </sheetData>
      <sheetData sheetId="2176">
        <row r="2">
          <cell r="A2" t="str">
            <v>실     명</v>
          </cell>
        </row>
      </sheetData>
      <sheetData sheetId="2177">
        <row r="2">
          <cell r="A2" t="str">
            <v>실     명</v>
          </cell>
        </row>
      </sheetData>
      <sheetData sheetId="2178">
        <row r="2">
          <cell r="A2" t="str">
            <v>실     명</v>
          </cell>
        </row>
      </sheetData>
      <sheetData sheetId="2179">
        <row r="2">
          <cell r="A2" t="str">
            <v>실     명</v>
          </cell>
        </row>
      </sheetData>
      <sheetData sheetId="2180">
        <row r="2">
          <cell r="A2" t="str">
            <v>실     명</v>
          </cell>
        </row>
      </sheetData>
      <sheetData sheetId="2181">
        <row r="2">
          <cell r="A2" t="str">
            <v>실     명</v>
          </cell>
        </row>
      </sheetData>
      <sheetData sheetId="2182">
        <row r="2">
          <cell r="A2" t="str">
            <v>실     명</v>
          </cell>
        </row>
      </sheetData>
      <sheetData sheetId="2183">
        <row r="2">
          <cell r="A2" t="str">
            <v>실     명</v>
          </cell>
        </row>
      </sheetData>
      <sheetData sheetId="2184">
        <row r="2">
          <cell r="A2" t="str">
            <v>실     명</v>
          </cell>
        </row>
      </sheetData>
      <sheetData sheetId="2185">
        <row r="2">
          <cell r="A2" t="str">
            <v>실     명</v>
          </cell>
        </row>
      </sheetData>
      <sheetData sheetId="2186">
        <row r="2">
          <cell r="A2" t="str">
            <v>실     명</v>
          </cell>
        </row>
      </sheetData>
      <sheetData sheetId="2187">
        <row r="2">
          <cell r="A2" t="str">
            <v>실     명</v>
          </cell>
        </row>
      </sheetData>
      <sheetData sheetId="2188">
        <row r="2">
          <cell r="A2" t="str">
            <v>실     명</v>
          </cell>
        </row>
      </sheetData>
      <sheetData sheetId="2189">
        <row r="2">
          <cell r="A2" t="str">
            <v>실     명</v>
          </cell>
        </row>
      </sheetData>
      <sheetData sheetId="2190">
        <row r="2">
          <cell r="A2" t="str">
            <v>실     명</v>
          </cell>
        </row>
      </sheetData>
      <sheetData sheetId="2191">
        <row r="2">
          <cell r="A2" t="str">
            <v>실     명</v>
          </cell>
        </row>
      </sheetData>
      <sheetData sheetId="2192">
        <row r="2">
          <cell r="A2" t="str">
            <v>실     명</v>
          </cell>
        </row>
      </sheetData>
      <sheetData sheetId="2193">
        <row r="2">
          <cell r="A2" t="str">
            <v>실     명</v>
          </cell>
        </row>
      </sheetData>
      <sheetData sheetId="2194">
        <row r="2">
          <cell r="A2" t="str">
            <v>실     명</v>
          </cell>
        </row>
      </sheetData>
      <sheetData sheetId="2195">
        <row r="2">
          <cell r="A2" t="str">
            <v>실     명</v>
          </cell>
        </row>
      </sheetData>
      <sheetData sheetId="2196">
        <row r="2">
          <cell r="A2" t="str">
            <v>실     명</v>
          </cell>
        </row>
      </sheetData>
      <sheetData sheetId="2197">
        <row r="2">
          <cell r="A2" t="str">
            <v>실     명</v>
          </cell>
        </row>
      </sheetData>
      <sheetData sheetId="2198">
        <row r="2">
          <cell r="A2" t="str">
            <v>실     명</v>
          </cell>
        </row>
      </sheetData>
      <sheetData sheetId="2199">
        <row r="2">
          <cell r="A2" t="str">
            <v>실     명</v>
          </cell>
        </row>
      </sheetData>
      <sheetData sheetId="2200">
        <row r="2">
          <cell r="A2" t="str">
            <v>실     명</v>
          </cell>
        </row>
      </sheetData>
      <sheetData sheetId="2201">
        <row r="2">
          <cell r="A2" t="str">
            <v>실     명</v>
          </cell>
        </row>
      </sheetData>
      <sheetData sheetId="2202">
        <row r="2">
          <cell r="A2" t="str">
            <v>실     명</v>
          </cell>
        </row>
      </sheetData>
      <sheetData sheetId="2203">
        <row r="2">
          <cell r="A2" t="str">
            <v>실     명</v>
          </cell>
        </row>
      </sheetData>
      <sheetData sheetId="2204">
        <row r="2">
          <cell r="A2" t="str">
            <v>실     명</v>
          </cell>
        </row>
      </sheetData>
      <sheetData sheetId="2205">
        <row r="2">
          <cell r="A2" t="str">
            <v>실     명</v>
          </cell>
        </row>
      </sheetData>
      <sheetData sheetId="2206">
        <row r="2">
          <cell r="A2" t="str">
            <v>실     명</v>
          </cell>
        </row>
      </sheetData>
      <sheetData sheetId="2207">
        <row r="2">
          <cell r="A2" t="str">
            <v>실     명</v>
          </cell>
        </row>
      </sheetData>
      <sheetData sheetId="2208">
        <row r="2">
          <cell r="A2" t="str">
            <v>실     명</v>
          </cell>
        </row>
      </sheetData>
      <sheetData sheetId="2209">
        <row r="2">
          <cell r="A2" t="str">
            <v>실     명</v>
          </cell>
        </row>
      </sheetData>
      <sheetData sheetId="2210" refreshError="1"/>
      <sheetData sheetId="2211">
        <row r="2">
          <cell r="A2" t="str">
            <v>실     명</v>
          </cell>
        </row>
      </sheetData>
      <sheetData sheetId="2212">
        <row r="2">
          <cell r="A2" t="str">
            <v>실     명</v>
          </cell>
        </row>
      </sheetData>
      <sheetData sheetId="2213">
        <row r="2">
          <cell r="A2" t="str">
            <v>실     명</v>
          </cell>
        </row>
      </sheetData>
      <sheetData sheetId="2214">
        <row r="2">
          <cell r="A2" t="str">
            <v>실     명</v>
          </cell>
        </row>
      </sheetData>
      <sheetData sheetId="2215">
        <row r="2">
          <cell r="A2" t="str">
            <v>실     명</v>
          </cell>
        </row>
      </sheetData>
      <sheetData sheetId="2216">
        <row r="2">
          <cell r="A2" t="str">
            <v>실     명</v>
          </cell>
        </row>
      </sheetData>
      <sheetData sheetId="2217">
        <row r="2">
          <cell r="A2" t="str">
            <v>실     명</v>
          </cell>
        </row>
      </sheetData>
      <sheetData sheetId="2218">
        <row r="2">
          <cell r="A2" t="str">
            <v>실     명</v>
          </cell>
        </row>
      </sheetData>
      <sheetData sheetId="2219">
        <row r="2">
          <cell r="A2" t="str">
            <v>실     명</v>
          </cell>
        </row>
      </sheetData>
      <sheetData sheetId="2220">
        <row r="2">
          <cell r="A2" t="str">
            <v>실     명</v>
          </cell>
        </row>
      </sheetData>
      <sheetData sheetId="2221">
        <row r="2">
          <cell r="A2" t="str">
            <v>실     명</v>
          </cell>
        </row>
      </sheetData>
      <sheetData sheetId="2222">
        <row r="2">
          <cell r="A2" t="str">
            <v>실     명</v>
          </cell>
        </row>
      </sheetData>
      <sheetData sheetId="2223">
        <row r="2">
          <cell r="A2" t="str">
            <v>실     명</v>
          </cell>
        </row>
      </sheetData>
      <sheetData sheetId="2224">
        <row r="2">
          <cell r="A2" t="str">
            <v>실     명</v>
          </cell>
        </row>
      </sheetData>
      <sheetData sheetId="2225">
        <row r="2">
          <cell r="A2" t="str">
            <v>실     명</v>
          </cell>
        </row>
      </sheetData>
      <sheetData sheetId="2226">
        <row r="2">
          <cell r="A2" t="str">
            <v>실     명</v>
          </cell>
        </row>
      </sheetData>
      <sheetData sheetId="2227">
        <row r="2">
          <cell r="A2" t="str">
            <v>실     명</v>
          </cell>
        </row>
      </sheetData>
      <sheetData sheetId="2228">
        <row r="2">
          <cell r="A2" t="str">
            <v>실     명</v>
          </cell>
        </row>
      </sheetData>
      <sheetData sheetId="2229" refreshError="1"/>
      <sheetData sheetId="2230" refreshError="1"/>
      <sheetData sheetId="2231">
        <row r="2">
          <cell r="A2" t="str">
            <v>실     명</v>
          </cell>
        </row>
      </sheetData>
      <sheetData sheetId="2232">
        <row r="2">
          <cell r="A2" t="str">
            <v>실     명</v>
          </cell>
        </row>
      </sheetData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>
        <row r="2">
          <cell r="A2" t="str">
            <v>실     명</v>
          </cell>
        </row>
      </sheetData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>
        <row r="2">
          <cell r="A2" t="str">
            <v>실     명</v>
          </cell>
        </row>
      </sheetData>
      <sheetData sheetId="2351" refreshError="1"/>
      <sheetData sheetId="2352" refreshError="1"/>
      <sheetData sheetId="2353" refreshError="1"/>
      <sheetData sheetId="2354">
        <row r="2">
          <cell r="A2" t="str">
            <v>실     명</v>
          </cell>
        </row>
      </sheetData>
      <sheetData sheetId="2355">
        <row r="2">
          <cell r="A2" t="str">
            <v>실     명</v>
          </cell>
        </row>
      </sheetData>
      <sheetData sheetId="2356">
        <row r="2">
          <cell r="A2" t="str">
            <v>실     명</v>
          </cell>
        </row>
      </sheetData>
      <sheetData sheetId="2357">
        <row r="2">
          <cell r="A2" t="str">
            <v>실     명</v>
          </cell>
        </row>
      </sheetData>
      <sheetData sheetId="2358">
        <row r="2">
          <cell r="A2" t="str">
            <v>실     명</v>
          </cell>
        </row>
      </sheetData>
      <sheetData sheetId="2359">
        <row r="2">
          <cell r="A2" t="str">
            <v>실     명</v>
          </cell>
        </row>
      </sheetData>
      <sheetData sheetId="2360">
        <row r="2">
          <cell r="A2" t="str">
            <v>실     명</v>
          </cell>
        </row>
      </sheetData>
      <sheetData sheetId="2361">
        <row r="2">
          <cell r="A2" t="str">
            <v>실     명</v>
          </cell>
        </row>
      </sheetData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>
        <row r="2">
          <cell r="A2" t="str">
            <v>실     명</v>
          </cell>
        </row>
      </sheetData>
      <sheetData sheetId="2476">
        <row r="2">
          <cell r="A2" t="str">
            <v>실     명</v>
          </cell>
        </row>
      </sheetData>
      <sheetData sheetId="2477">
        <row r="2">
          <cell r="A2" t="str">
            <v>실     명</v>
          </cell>
        </row>
      </sheetData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>
        <row r="2">
          <cell r="A2" t="str">
            <v>실     명</v>
          </cell>
        </row>
      </sheetData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>
        <row r="2">
          <cell r="A2" t="str">
            <v>실     명</v>
          </cell>
        </row>
      </sheetData>
      <sheetData sheetId="2574">
        <row r="2">
          <cell r="A2" t="str">
            <v>실     명</v>
          </cell>
        </row>
      </sheetData>
      <sheetData sheetId="2575" refreshError="1"/>
      <sheetData sheetId="2576">
        <row r="2">
          <cell r="A2" t="str">
            <v>실     명</v>
          </cell>
        </row>
      </sheetData>
      <sheetData sheetId="2577">
        <row r="2">
          <cell r="A2" t="str">
            <v>실     명</v>
          </cell>
        </row>
      </sheetData>
      <sheetData sheetId="2578">
        <row r="2">
          <cell r="A2" t="str">
            <v>실     명</v>
          </cell>
        </row>
      </sheetData>
      <sheetData sheetId="2579">
        <row r="2">
          <cell r="A2" t="str">
            <v>실     명</v>
          </cell>
        </row>
      </sheetData>
      <sheetData sheetId="2580">
        <row r="2">
          <cell r="A2" t="str">
            <v>실     명</v>
          </cell>
        </row>
      </sheetData>
      <sheetData sheetId="2581">
        <row r="2">
          <cell r="A2" t="str">
            <v>실     명</v>
          </cell>
        </row>
      </sheetData>
      <sheetData sheetId="2582">
        <row r="2">
          <cell r="A2" t="str">
            <v>실     명</v>
          </cell>
        </row>
      </sheetData>
      <sheetData sheetId="2583">
        <row r="2">
          <cell r="A2" t="str">
            <v>실     명</v>
          </cell>
        </row>
      </sheetData>
      <sheetData sheetId="2584">
        <row r="2">
          <cell r="A2" t="str">
            <v>실     명</v>
          </cell>
        </row>
      </sheetData>
      <sheetData sheetId="2585">
        <row r="2">
          <cell r="A2" t="str">
            <v>실     명</v>
          </cell>
        </row>
      </sheetData>
      <sheetData sheetId="2586">
        <row r="2">
          <cell r="A2" t="str">
            <v>실     명</v>
          </cell>
        </row>
      </sheetData>
      <sheetData sheetId="2587">
        <row r="2">
          <cell r="A2" t="str">
            <v>실     명</v>
          </cell>
        </row>
      </sheetData>
      <sheetData sheetId="2588">
        <row r="2">
          <cell r="A2" t="str">
            <v>실     명</v>
          </cell>
        </row>
      </sheetData>
      <sheetData sheetId="2589">
        <row r="2">
          <cell r="A2" t="str">
            <v>실     명</v>
          </cell>
        </row>
      </sheetData>
      <sheetData sheetId="2590">
        <row r="2">
          <cell r="A2" t="str">
            <v>실     명</v>
          </cell>
        </row>
      </sheetData>
      <sheetData sheetId="2591">
        <row r="2">
          <cell r="A2" t="str">
            <v>실     명</v>
          </cell>
        </row>
      </sheetData>
      <sheetData sheetId="2592">
        <row r="2">
          <cell r="A2" t="str">
            <v>실     명</v>
          </cell>
        </row>
      </sheetData>
      <sheetData sheetId="2593">
        <row r="2">
          <cell r="A2" t="str">
            <v>실     명</v>
          </cell>
        </row>
      </sheetData>
      <sheetData sheetId="2594">
        <row r="2">
          <cell r="A2" t="str">
            <v>실     명</v>
          </cell>
        </row>
      </sheetData>
      <sheetData sheetId="2595">
        <row r="2">
          <cell r="A2" t="str">
            <v>실     명</v>
          </cell>
        </row>
      </sheetData>
      <sheetData sheetId="2596">
        <row r="2">
          <cell r="A2" t="str">
            <v>실     명</v>
          </cell>
        </row>
      </sheetData>
      <sheetData sheetId="2597">
        <row r="2">
          <cell r="A2" t="str">
            <v>실     명</v>
          </cell>
        </row>
      </sheetData>
      <sheetData sheetId="2598">
        <row r="2">
          <cell r="A2" t="str">
            <v>실     명</v>
          </cell>
        </row>
      </sheetData>
      <sheetData sheetId="2599">
        <row r="2">
          <cell r="A2" t="str">
            <v>실     명</v>
          </cell>
        </row>
      </sheetData>
      <sheetData sheetId="2600">
        <row r="2">
          <cell r="A2" t="str">
            <v>실     명</v>
          </cell>
        </row>
      </sheetData>
      <sheetData sheetId="2601">
        <row r="2">
          <cell r="A2" t="str">
            <v>실     명</v>
          </cell>
        </row>
      </sheetData>
      <sheetData sheetId="2602">
        <row r="2">
          <cell r="A2" t="str">
            <v>실     명</v>
          </cell>
        </row>
      </sheetData>
      <sheetData sheetId="2603">
        <row r="2">
          <cell r="A2" t="str">
            <v>실     명</v>
          </cell>
        </row>
      </sheetData>
      <sheetData sheetId="2604">
        <row r="2">
          <cell r="A2" t="str">
            <v>실     명</v>
          </cell>
        </row>
      </sheetData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>
        <row r="2">
          <cell r="A2" t="str">
            <v>실     명</v>
          </cell>
        </row>
      </sheetData>
      <sheetData sheetId="2684">
        <row r="2">
          <cell r="A2" t="str">
            <v>실     명</v>
          </cell>
        </row>
      </sheetData>
      <sheetData sheetId="2685">
        <row r="2">
          <cell r="A2" t="str">
            <v>실     명</v>
          </cell>
        </row>
      </sheetData>
      <sheetData sheetId="2686">
        <row r="2">
          <cell r="A2" t="str">
            <v>실     명</v>
          </cell>
        </row>
      </sheetData>
      <sheetData sheetId="2687">
        <row r="2">
          <cell r="A2" t="str">
            <v>실     명</v>
          </cell>
        </row>
      </sheetData>
      <sheetData sheetId="2688">
        <row r="2">
          <cell r="A2" t="str">
            <v>실     명</v>
          </cell>
        </row>
      </sheetData>
      <sheetData sheetId="2689">
        <row r="2">
          <cell r="A2" t="str">
            <v>실     명</v>
          </cell>
        </row>
      </sheetData>
      <sheetData sheetId="2690">
        <row r="2">
          <cell r="A2" t="str">
            <v>실     명</v>
          </cell>
        </row>
      </sheetData>
      <sheetData sheetId="2691">
        <row r="2">
          <cell r="A2" t="str">
            <v>실     명</v>
          </cell>
        </row>
      </sheetData>
      <sheetData sheetId="2692">
        <row r="2">
          <cell r="A2" t="str">
            <v>실     명</v>
          </cell>
        </row>
      </sheetData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>
        <row r="2">
          <cell r="A2" t="str">
            <v>실     명</v>
          </cell>
        </row>
      </sheetData>
      <sheetData sheetId="2810">
        <row r="2">
          <cell r="A2" t="str">
            <v>실     명</v>
          </cell>
        </row>
      </sheetData>
      <sheetData sheetId="2811">
        <row r="2">
          <cell r="A2" t="str">
            <v>실     명</v>
          </cell>
        </row>
      </sheetData>
      <sheetData sheetId="2812">
        <row r="2">
          <cell r="A2" t="str">
            <v>실     명</v>
          </cell>
        </row>
      </sheetData>
      <sheetData sheetId="2813">
        <row r="2">
          <cell r="A2" t="str">
            <v>실     명</v>
          </cell>
        </row>
      </sheetData>
      <sheetData sheetId="2814">
        <row r="2">
          <cell r="A2" t="str">
            <v>B¹</v>
          </cell>
        </row>
      </sheetData>
      <sheetData sheetId="2815" refreshError="1"/>
      <sheetData sheetId="2816" refreshError="1"/>
      <sheetData sheetId="2817"/>
      <sheetData sheetId="2818">
        <row r="2">
          <cell r="A2" t="str">
            <v>실     명</v>
          </cell>
        </row>
      </sheetData>
      <sheetData sheetId="2819" refreshError="1"/>
      <sheetData sheetId="2820" refreshError="1"/>
      <sheetData sheetId="2821">
        <row r="2">
          <cell r="A2" t="str">
            <v>실     명</v>
          </cell>
        </row>
      </sheetData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>
        <row r="2">
          <cell r="A2" t="str">
            <v>실     명</v>
          </cell>
        </row>
      </sheetData>
      <sheetData sheetId="2843">
        <row r="2">
          <cell r="A2" t="str">
            <v>실     명</v>
          </cell>
        </row>
      </sheetData>
      <sheetData sheetId="2844">
        <row r="2">
          <cell r="A2" t="str">
            <v>실     명</v>
          </cell>
        </row>
      </sheetData>
      <sheetData sheetId="2845"/>
      <sheetData sheetId="2846" refreshError="1"/>
      <sheetData sheetId="2847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>
        <row r="2">
          <cell r="A2" t="str">
            <v>실     명</v>
          </cell>
        </row>
      </sheetData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>
        <row r="2">
          <cell r="A2" t="str">
            <v>실     명</v>
          </cell>
        </row>
      </sheetData>
      <sheetData sheetId="2905">
        <row r="2">
          <cell r="A2" t="str">
            <v>실     명</v>
          </cell>
        </row>
      </sheetData>
      <sheetData sheetId="2906">
        <row r="2">
          <cell r="A2" t="str">
            <v>실     명</v>
          </cell>
        </row>
      </sheetData>
      <sheetData sheetId="2907">
        <row r="2">
          <cell r="A2" t="str">
            <v>실     명</v>
          </cell>
        </row>
      </sheetData>
      <sheetData sheetId="2908">
        <row r="2">
          <cell r="A2" t="str">
            <v>실     명</v>
          </cell>
        </row>
      </sheetData>
      <sheetData sheetId="2909">
        <row r="2">
          <cell r="A2" t="str">
            <v>실     명</v>
          </cell>
        </row>
      </sheetData>
      <sheetData sheetId="2910">
        <row r="2">
          <cell r="A2" t="str">
            <v>실     명</v>
          </cell>
        </row>
      </sheetData>
      <sheetData sheetId="291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>
        <row r="2">
          <cell r="A2" t="str">
            <v>실     명</v>
          </cell>
        </row>
      </sheetData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>
        <row r="2">
          <cell r="A2" t="str">
            <v>실     명</v>
          </cell>
        </row>
      </sheetData>
      <sheetData sheetId="3028" refreshError="1"/>
      <sheetData sheetId="3029">
        <row r="2">
          <cell r="A2" t="str">
            <v>실     명</v>
          </cell>
        </row>
      </sheetData>
      <sheetData sheetId="3030">
        <row r="2">
          <cell r="A2" t="str">
            <v>실     명</v>
          </cell>
        </row>
      </sheetData>
      <sheetData sheetId="3031">
        <row r="2">
          <cell r="A2" t="str">
            <v>실     명</v>
          </cell>
        </row>
      </sheetData>
      <sheetData sheetId="3032">
        <row r="2">
          <cell r="A2" t="str">
            <v>실     명</v>
          </cell>
        </row>
      </sheetData>
      <sheetData sheetId="3033">
        <row r="2">
          <cell r="A2" t="str">
            <v>실     명</v>
          </cell>
        </row>
      </sheetData>
      <sheetData sheetId="3034">
        <row r="2">
          <cell r="A2" t="str">
            <v>실     명</v>
          </cell>
        </row>
      </sheetData>
      <sheetData sheetId="3035">
        <row r="2">
          <cell r="A2" t="str">
            <v>실     명</v>
          </cell>
        </row>
      </sheetData>
      <sheetData sheetId="3036">
        <row r="2">
          <cell r="A2" t="str">
            <v>실     명</v>
          </cell>
        </row>
      </sheetData>
      <sheetData sheetId="3037">
        <row r="2">
          <cell r="A2" t="str">
            <v>실     명</v>
          </cell>
        </row>
      </sheetData>
      <sheetData sheetId="3038">
        <row r="2">
          <cell r="A2" t="str">
            <v>실     명</v>
          </cell>
        </row>
      </sheetData>
      <sheetData sheetId="3039">
        <row r="2">
          <cell r="A2" t="str">
            <v>실     명</v>
          </cell>
        </row>
      </sheetData>
      <sheetData sheetId="3040">
        <row r="2">
          <cell r="A2" t="str">
            <v>실     명</v>
          </cell>
        </row>
      </sheetData>
      <sheetData sheetId="3041">
        <row r="2">
          <cell r="A2" t="str">
            <v>실     명</v>
          </cell>
        </row>
      </sheetData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>
        <row r="2">
          <cell r="A2" t="str">
            <v>실     명</v>
          </cell>
        </row>
      </sheetData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>
        <row r="2">
          <cell r="A2" t="str">
            <v>B¹</v>
          </cell>
        </row>
      </sheetData>
      <sheetData sheetId="3158">
        <row r="2">
          <cell r="A2" t="str">
            <v>$</v>
          </cell>
        </row>
      </sheetData>
      <sheetData sheetId="3159">
        <row r="2">
          <cell r="A2" t="str">
            <v>Y</v>
          </cell>
        </row>
      </sheetData>
      <sheetData sheetId="3160">
        <row r="2">
          <cell r="A2" t="str">
            <v>레미콘</v>
          </cell>
        </row>
      </sheetData>
      <sheetData sheetId="3161">
        <row r="2">
          <cell r="A2" t="str">
            <v>실     명</v>
          </cell>
        </row>
      </sheetData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>
        <row r="2">
          <cell r="A2" t="str">
            <v>실     명</v>
          </cell>
        </row>
      </sheetData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>
        <row r="2">
          <cell r="A2" t="str">
            <v>실     명</v>
          </cell>
        </row>
      </sheetData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>
        <row r="2">
          <cell r="A2" t="str">
            <v>실     명</v>
          </cell>
        </row>
      </sheetData>
      <sheetData sheetId="3226">
        <row r="2">
          <cell r="A2" t="str">
            <v>실     명</v>
          </cell>
        </row>
      </sheetData>
      <sheetData sheetId="3227">
        <row r="2">
          <cell r="A2" t="str">
            <v>실     명</v>
          </cell>
        </row>
      </sheetData>
      <sheetData sheetId="3228">
        <row r="2">
          <cell r="A2" t="str">
            <v>실     명</v>
          </cell>
        </row>
      </sheetData>
      <sheetData sheetId="3229">
        <row r="2">
          <cell r="A2" t="str">
            <v>실     명</v>
          </cell>
        </row>
      </sheetData>
      <sheetData sheetId="3230">
        <row r="2">
          <cell r="A2" t="str">
            <v>실     명</v>
          </cell>
        </row>
      </sheetData>
      <sheetData sheetId="3231">
        <row r="2">
          <cell r="A2" t="str">
            <v>실     명</v>
          </cell>
        </row>
      </sheetData>
      <sheetData sheetId="3232">
        <row r="2">
          <cell r="A2" t="str">
            <v>실     명</v>
          </cell>
        </row>
      </sheetData>
      <sheetData sheetId="3233">
        <row r="2">
          <cell r="A2" t="str">
            <v>실     명</v>
          </cell>
        </row>
      </sheetData>
      <sheetData sheetId="3234">
        <row r="2">
          <cell r="A2" t="str">
            <v>실     명</v>
          </cell>
        </row>
      </sheetData>
      <sheetData sheetId="3235">
        <row r="2">
          <cell r="A2" t="str">
            <v>실     명</v>
          </cell>
        </row>
      </sheetData>
      <sheetData sheetId="3236">
        <row r="2">
          <cell r="A2" t="str">
            <v>실     명</v>
          </cell>
        </row>
      </sheetData>
      <sheetData sheetId="3237">
        <row r="2">
          <cell r="A2" t="str">
            <v>실     명</v>
          </cell>
        </row>
      </sheetData>
      <sheetData sheetId="3238">
        <row r="2">
          <cell r="A2" t="str">
            <v>실     명</v>
          </cell>
        </row>
      </sheetData>
      <sheetData sheetId="3239">
        <row r="2">
          <cell r="A2" t="str">
            <v>실     명</v>
          </cell>
        </row>
      </sheetData>
      <sheetData sheetId="3240">
        <row r="2">
          <cell r="A2" t="str">
            <v>실     명</v>
          </cell>
        </row>
      </sheetData>
      <sheetData sheetId="3241">
        <row r="2">
          <cell r="A2" t="str">
            <v>실     명</v>
          </cell>
        </row>
      </sheetData>
      <sheetData sheetId="3242">
        <row r="2">
          <cell r="A2" t="str">
            <v>실     명</v>
          </cell>
        </row>
      </sheetData>
      <sheetData sheetId="3243">
        <row r="2">
          <cell r="A2" t="str">
            <v>실     명</v>
          </cell>
        </row>
      </sheetData>
      <sheetData sheetId="3244">
        <row r="2">
          <cell r="A2" t="str">
            <v>실     명</v>
          </cell>
        </row>
      </sheetData>
      <sheetData sheetId="3245">
        <row r="2">
          <cell r="A2" t="str">
            <v>실     명</v>
          </cell>
        </row>
      </sheetData>
      <sheetData sheetId="3246">
        <row r="2">
          <cell r="A2" t="str">
            <v>실     명</v>
          </cell>
        </row>
      </sheetData>
      <sheetData sheetId="3247">
        <row r="2">
          <cell r="A2" t="str">
            <v>실     명</v>
          </cell>
        </row>
      </sheetData>
      <sheetData sheetId="3248">
        <row r="2">
          <cell r="A2" t="str">
            <v>실     명</v>
          </cell>
        </row>
      </sheetData>
      <sheetData sheetId="3249">
        <row r="2">
          <cell r="A2" t="str">
            <v>실     명</v>
          </cell>
        </row>
      </sheetData>
      <sheetData sheetId="3250">
        <row r="2">
          <cell r="A2" t="str">
            <v>실     명</v>
          </cell>
        </row>
      </sheetData>
      <sheetData sheetId="3251">
        <row r="2">
          <cell r="A2" t="str">
            <v>실     명</v>
          </cell>
        </row>
      </sheetData>
      <sheetData sheetId="3252">
        <row r="2">
          <cell r="A2" t="str">
            <v>실     명</v>
          </cell>
        </row>
      </sheetData>
      <sheetData sheetId="3253">
        <row r="2">
          <cell r="A2" t="str">
            <v>실     명</v>
          </cell>
        </row>
      </sheetData>
      <sheetData sheetId="3254">
        <row r="2">
          <cell r="A2" t="str">
            <v>실     명</v>
          </cell>
        </row>
      </sheetData>
      <sheetData sheetId="3255">
        <row r="2">
          <cell r="A2" t="str">
            <v>실     명</v>
          </cell>
        </row>
      </sheetData>
      <sheetData sheetId="3256">
        <row r="2">
          <cell r="A2" t="str">
            <v>실     명</v>
          </cell>
        </row>
      </sheetData>
      <sheetData sheetId="3257">
        <row r="2">
          <cell r="A2" t="str">
            <v>실     명</v>
          </cell>
        </row>
      </sheetData>
      <sheetData sheetId="3258">
        <row r="2">
          <cell r="A2" t="str">
            <v>실     명</v>
          </cell>
        </row>
      </sheetData>
      <sheetData sheetId="3259">
        <row r="2">
          <cell r="A2" t="str">
            <v>실     명</v>
          </cell>
        </row>
      </sheetData>
      <sheetData sheetId="3260">
        <row r="2">
          <cell r="A2" t="str">
            <v>실     명</v>
          </cell>
        </row>
      </sheetData>
      <sheetData sheetId="3261">
        <row r="2">
          <cell r="A2" t="str">
            <v>실     명</v>
          </cell>
        </row>
      </sheetData>
      <sheetData sheetId="3262">
        <row r="2">
          <cell r="A2" t="str">
            <v>실     명</v>
          </cell>
        </row>
      </sheetData>
      <sheetData sheetId="3263">
        <row r="2">
          <cell r="A2" t="str">
            <v>실     명</v>
          </cell>
        </row>
      </sheetData>
      <sheetData sheetId="3264">
        <row r="2">
          <cell r="A2" t="str">
            <v>실     명</v>
          </cell>
        </row>
      </sheetData>
      <sheetData sheetId="3265">
        <row r="2">
          <cell r="A2" t="str">
            <v>실     명</v>
          </cell>
        </row>
      </sheetData>
      <sheetData sheetId="3266">
        <row r="2">
          <cell r="A2" t="str">
            <v>실     명</v>
          </cell>
        </row>
      </sheetData>
      <sheetData sheetId="3267">
        <row r="2">
          <cell r="A2" t="str">
            <v>실     명</v>
          </cell>
        </row>
      </sheetData>
      <sheetData sheetId="3268">
        <row r="2">
          <cell r="A2" t="str">
            <v>실     명</v>
          </cell>
        </row>
      </sheetData>
      <sheetData sheetId="3269">
        <row r="2">
          <cell r="A2" t="str">
            <v>실     명</v>
          </cell>
        </row>
      </sheetData>
      <sheetData sheetId="3270">
        <row r="2">
          <cell r="A2" t="str">
            <v>실     명</v>
          </cell>
        </row>
      </sheetData>
      <sheetData sheetId="3271">
        <row r="2">
          <cell r="A2" t="str">
            <v>실     명</v>
          </cell>
        </row>
      </sheetData>
      <sheetData sheetId="3272">
        <row r="2">
          <cell r="A2" t="str">
            <v>실     명</v>
          </cell>
        </row>
      </sheetData>
      <sheetData sheetId="3273">
        <row r="2">
          <cell r="A2" t="str">
            <v>실     명</v>
          </cell>
        </row>
      </sheetData>
      <sheetData sheetId="3274">
        <row r="2">
          <cell r="A2" t="str">
            <v>실     명</v>
          </cell>
        </row>
      </sheetData>
      <sheetData sheetId="3275">
        <row r="2">
          <cell r="A2" t="str">
            <v>실     명</v>
          </cell>
        </row>
      </sheetData>
      <sheetData sheetId="3276">
        <row r="2">
          <cell r="A2" t="str">
            <v>실     명</v>
          </cell>
        </row>
      </sheetData>
      <sheetData sheetId="3277">
        <row r="2">
          <cell r="A2" t="str">
            <v>실     명</v>
          </cell>
        </row>
      </sheetData>
      <sheetData sheetId="3278">
        <row r="2">
          <cell r="A2" t="str">
            <v>실     명</v>
          </cell>
        </row>
      </sheetData>
      <sheetData sheetId="3279">
        <row r="2">
          <cell r="A2" t="str">
            <v>실     명</v>
          </cell>
        </row>
      </sheetData>
      <sheetData sheetId="3280">
        <row r="2">
          <cell r="A2" t="str">
            <v>실     명</v>
          </cell>
        </row>
      </sheetData>
      <sheetData sheetId="3281">
        <row r="2">
          <cell r="A2" t="str">
            <v>실     명</v>
          </cell>
        </row>
      </sheetData>
      <sheetData sheetId="3282">
        <row r="2">
          <cell r="A2" t="str">
            <v>실     명</v>
          </cell>
        </row>
      </sheetData>
      <sheetData sheetId="3283">
        <row r="2">
          <cell r="A2" t="str">
            <v>실     명</v>
          </cell>
        </row>
      </sheetData>
      <sheetData sheetId="3284">
        <row r="2">
          <cell r="A2" t="str">
            <v>실     명</v>
          </cell>
        </row>
      </sheetData>
      <sheetData sheetId="3285">
        <row r="2">
          <cell r="A2" t="str">
            <v>실     명</v>
          </cell>
        </row>
      </sheetData>
      <sheetData sheetId="3286">
        <row r="2">
          <cell r="A2" t="str">
            <v>실     명</v>
          </cell>
        </row>
      </sheetData>
      <sheetData sheetId="3287">
        <row r="2">
          <cell r="A2" t="str">
            <v>실     명</v>
          </cell>
        </row>
      </sheetData>
      <sheetData sheetId="3288">
        <row r="2">
          <cell r="A2" t="str">
            <v>실     명</v>
          </cell>
        </row>
      </sheetData>
      <sheetData sheetId="3289">
        <row r="2">
          <cell r="A2" t="str">
            <v>실     명</v>
          </cell>
        </row>
      </sheetData>
      <sheetData sheetId="3290">
        <row r="2">
          <cell r="A2" t="str">
            <v>실     명</v>
          </cell>
        </row>
      </sheetData>
      <sheetData sheetId="3291">
        <row r="2">
          <cell r="A2" t="str">
            <v>실     명</v>
          </cell>
        </row>
      </sheetData>
      <sheetData sheetId="3292">
        <row r="2">
          <cell r="A2" t="str">
            <v>실     명</v>
          </cell>
        </row>
      </sheetData>
      <sheetData sheetId="3293">
        <row r="2">
          <cell r="A2" t="str">
            <v>실     명</v>
          </cell>
        </row>
      </sheetData>
      <sheetData sheetId="3294">
        <row r="2">
          <cell r="A2" t="str">
            <v>실     명</v>
          </cell>
        </row>
      </sheetData>
      <sheetData sheetId="3295">
        <row r="2">
          <cell r="A2" t="str">
            <v>실     명</v>
          </cell>
        </row>
      </sheetData>
      <sheetData sheetId="3296">
        <row r="2">
          <cell r="A2" t="str">
            <v>실     명</v>
          </cell>
        </row>
      </sheetData>
      <sheetData sheetId="3297">
        <row r="2">
          <cell r="A2" t="str">
            <v>실     명</v>
          </cell>
        </row>
      </sheetData>
      <sheetData sheetId="3298">
        <row r="2">
          <cell r="A2" t="str">
            <v>실     명</v>
          </cell>
        </row>
      </sheetData>
      <sheetData sheetId="3299">
        <row r="2">
          <cell r="A2" t="str">
            <v>실     명</v>
          </cell>
        </row>
      </sheetData>
      <sheetData sheetId="3300">
        <row r="2">
          <cell r="A2" t="str">
            <v>실     명</v>
          </cell>
        </row>
      </sheetData>
      <sheetData sheetId="3301">
        <row r="2">
          <cell r="A2" t="str">
            <v>실     명</v>
          </cell>
        </row>
      </sheetData>
      <sheetData sheetId="3302">
        <row r="2">
          <cell r="A2" t="str">
            <v>실     명</v>
          </cell>
        </row>
      </sheetData>
      <sheetData sheetId="3303">
        <row r="2">
          <cell r="A2" t="str">
            <v>실     명</v>
          </cell>
        </row>
      </sheetData>
      <sheetData sheetId="3304">
        <row r="2">
          <cell r="A2" t="str">
            <v>실     명</v>
          </cell>
        </row>
      </sheetData>
      <sheetData sheetId="3305">
        <row r="2">
          <cell r="A2" t="str">
            <v>실     명</v>
          </cell>
        </row>
      </sheetData>
      <sheetData sheetId="3306">
        <row r="2">
          <cell r="A2" t="str">
            <v>실     명</v>
          </cell>
        </row>
      </sheetData>
      <sheetData sheetId="3307">
        <row r="2">
          <cell r="A2" t="str">
            <v>실     명</v>
          </cell>
        </row>
      </sheetData>
      <sheetData sheetId="3308">
        <row r="2">
          <cell r="A2" t="str">
            <v>실     명</v>
          </cell>
        </row>
      </sheetData>
      <sheetData sheetId="3309">
        <row r="2">
          <cell r="A2" t="str">
            <v>실     명</v>
          </cell>
        </row>
      </sheetData>
      <sheetData sheetId="3310">
        <row r="2">
          <cell r="A2" t="str">
            <v>실     명</v>
          </cell>
        </row>
      </sheetData>
      <sheetData sheetId="3311">
        <row r="2">
          <cell r="A2" t="str">
            <v>실     명</v>
          </cell>
        </row>
      </sheetData>
      <sheetData sheetId="3312">
        <row r="2">
          <cell r="A2" t="str">
            <v>실     명</v>
          </cell>
        </row>
      </sheetData>
      <sheetData sheetId="3313">
        <row r="2">
          <cell r="A2" t="str">
            <v>실     명</v>
          </cell>
        </row>
      </sheetData>
      <sheetData sheetId="3314">
        <row r="2">
          <cell r="A2" t="str">
            <v>실     명</v>
          </cell>
        </row>
      </sheetData>
      <sheetData sheetId="3315">
        <row r="2">
          <cell r="A2" t="str">
            <v>실     명</v>
          </cell>
        </row>
      </sheetData>
      <sheetData sheetId="3316">
        <row r="2">
          <cell r="A2" t="str">
            <v>실     명</v>
          </cell>
        </row>
      </sheetData>
      <sheetData sheetId="3317">
        <row r="2">
          <cell r="A2" t="str">
            <v>실     명</v>
          </cell>
        </row>
      </sheetData>
      <sheetData sheetId="3318">
        <row r="2">
          <cell r="A2" t="str">
            <v>실     명</v>
          </cell>
        </row>
      </sheetData>
      <sheetData sheetId="3319">
        <row r="2">
          <cell r="A2" t="str">
            <v>실     명</v>
          </cell>
        </row>
      </sheetData>
      <sheetData sheetId="3320">
        <row r="2">
          <cell r="A2" t="str">
            <v>실     명</v>
          </cell>
        </row>
      </sheetData>
      <sheetData sheetId="3321">
        <row r="2">
          <cell r="A2" t="str">
            <v>실     명</v>
          </cell>
        </row>
      </sheetData>
      <sheetData sheetId="3322">
        <row r="2">
          <cell r="A2" t="str">
            <v>실     명</v>
          </cell>
        </row>
      </sheetData>
      <sheetData sheetId="3323">
        <row r="2">
          <cell r="A2" t="str">
            <v>실     명</v>
          </cell>
        </row>
      </sheetData>
      <sheetData sheetId="3324">
        <row r="2">
          <cell r="A2" t="str">
            <v>실     명</v>
          </cell>
        </row>
      </sheetData>
      <sheetData sheetId="3325">
        <row r="2">
          <cell r="A2" t="str">
            <v>실     명</v>
          </cell>
        </row>
      </sheetData>
      <sheetData sheetId="3326">
        <row r="2">
          <cell r="A2" t="str">
            <v>실     명</v>
          </cell>
        </row>
      </sheetData>
      <sheetData sheetId="3327">
        <row r="2">
          <cell r="A2" t="str">
            <v>실     명</v>
          </cell>
        </row>
      </sheetData>
      <sheetData sheetId="3328">
        <row r="2">
          <cell r="A2" t="str">
            <v>실     명</v>
          </cell>
        </row>
      </sheetData>
      <sheetData sheetId="3329">
        <row r="2">
          <cell r="A2" t="str">
            <v>실     명</v>
          </cell>
        </row>
      </sheetData>
      <sheetData sheetId="3330">
        <row r="2">
          <cell r="A2" t="str">
            <v>실     명</v>
          </cell>
        </row>
      </sheetData>
      <sheetData sheetId="3331">
        <row r="2">
          <cell r="A2" t="str">
            <v>실     명</v>
          </cell>
        </row>
      </sheetData>
      <sheetData sheetId="3332">
        <row r="2">
          <cell r="A2" t="str">
            <v>실     명</v>
          </cell>
        </row>
      </sheetData>
      <sheetData sheetId="3333">
        <row r="2">
          <cell r="A2" t="str">
            <v>실     명</v>
          </cell>
        </row>
      </sheetData>
      <sheetData sheetId="3334">
        <row r="2">
          <cell r="A2" t="str">
            <v>실     명</v>
          </cell>
        </row>
      </sheetData>
      <sheetData sheetId="3335">
        <row r="2">
          <cell r="A2" t="str">
            <v>실     명</v>
          </cell>
        </row>
      </sheetData>
      <sheetData sheetId="3336">
        <row r="2">
          <cell r="A2" t="str">
            <v>실     명</v>
          </cell>
        </row>
      </sheetData>
      <sheetData sheetId="3337">
        <row r="2">
          <cell r="A2" t="str">
            <v>실     명</v>
          </cell>
        </row>
      </sheetData>
      <sheetData sheetId="3338">
        <row r="2">
          <cell r="A2" t="str">
            <v>실     명</v>
          </cell>
        </row>
      </sheetData>
      <sheetData sheetId="3339">
        <row r="2">
          <cell r="A2" t="str">
            <v>실     명</v>
          </cell>
        </row>
      </sheetData>
      <sheetData sheetId="3340">
        <row r="2">
          <cell r="A2" t="str">
            <v>실     명</v>
          </cell>
        </row>
      </sheetData>
      <sheetData sheetId="3341">
        <row r="2">
          <cell r="A2" t="str">
            <v>실     명</v>
          </cell>
        </row>
      </sheetData>
      <sheetData sheetId="3342">
        <row r="2">
          <cell r="A2" t="str">
            <v>실     명</v>
          </cell>
        </row>
      </sheetData>
      <sheetData sheetId="3343">
        <row r="2">
          <cell r="A2" t="str">
            <v>실     명</v>
          </cell>
        </row>
      </sheetData>
      <sheetData sheetId="3344">
        <row r="2">
          <cell r="A2" t="str">
            <v>실     명</v>
          </cell>
        </row>
      </sheetData>
      <sheetData sheetId="3345">
        <row r="2">
          <cell r="A2" t="str">
            <v>실     명</v>
          </cell>
        </row>
      </sheetData>
      <sheetData sheetId="3346">
        <row r="2">
          <cell r="A2" t="str">
            <v>실     명</v>
          </cell>
        </row>
      </sheetData>
      <sheetData sheetId="3347">
        <row r="2">
          <cell r="A2" t="str">
            <v>실     명</v>
          </cell>
        </row>
      </sheetData>
      <sheetData sheetId="3348">
        <row r="2">
          <cell r="A2" t="str">
            <v>실     명</v>
          </cell>
        </row>
      </sheetData>
      <sheetData sheetId="3349">
        <row r="2">
          <cell r="A2" t="str">
            <v>실     명</v>
          </cell>
        </row>
      </sheetData>
      <sheetData sheetId="3350">
        <row r="2">
          <cell r="A2" t="str">
            <v>실     명</v>
          </cell>
        </row>
      </sheetData>
      <sheetData sheetId="3351">
        <row r="2">
          <cell r="A2" t="str">
            <v>실     명</v>
          </cell>
        </row>
      </sheetData>
      <sheetData sheetId="3352">
        <row r="2">
          <cell r="A2" t="str">
            <v>실     명</v>
          </cell>
        </row>
      </sheetData>
      <sheetData sheetId="3353">
        <row r="2">
          <cell r="A2" t="str">
            <v>실     명</v>
          </cell>
        </row>
      </sheetData>
      <sheetData sheetId="3354">
        <row r="2">
          <cell r="A2" t="str">
            <v>실     명</v>
          </cell>
        </row>
      </sheetData>
      <sheetData sheetId="3355">
        <row r="2">
          <cell r="A2" t="str">
            <v>실     명</v>
          </cell>
        </row>
      </sheetData>
      <sheetData sheetId="3356">
        <row r="2">
          <cell r="A2" t="str">
            <v>실     명</v>
          </cell>
        </row>
      </sheetData>
      <sheetData sheetId="3357">
        <row r="2">
          <cell r="A2" t="str">
            <v>실     명</v>
          </cell>
        </row>
      </sheetData>
      <sheetData sheetId="3358">
        <row r="2">
          <cell r="A2" t="str">
            <v>실     명</v>
          </cell>
        </row>
      </sheetData>
      <sheetData sheetId="3359">
        <row r="2">
          <cell r="A2" t="str">
            <v>실     명</v>
          </cell>
        </row>
      </sheetData>
      <sheetData sheetId="3360">
        <row r="2">
          <cell r="A2" t="str">
            <v>실     명</v>
          </cell>
        </row>
      </sheetData>
      <sheetData sheetId="3361">
        <row r="2">
          <cell r="A2" t="str">
            <v>실     명</v>
          </cell>
        </row>
      </sheetData>
      <sheetData sheetId="3362">
        <row r="2">
          <cell r="A2" t="str">
            <v>실     명</v>
          </cell>
        </row>
      </sheetData>
      <sheetData sheetId="3363">
        <row r="2">
          <cell r="A2" t="str">
            <v>실     명</v>
          </cell>
        </row>
      </sheetData>
      <sheetData sheetId="3364">
        <row r="2">
          <cell r="A2" t="str">
            <v>실     명</v>
          </cell>
        </row>
      </sheetData>
      <sheetData sheetId="3365">
        <row r="2">
          <cell r="A2" t="str">
            <v>실     명</v>
          </cell>
        </row>
      </sheetData>
      <sheetData sheetId="3366">
        <row r="2">
          <cell r="A2" t="str">
            <v>실     명</v>
          </cell>
        </row>
      </sheetData>
      <sheetData sheetId="3367">
        <row r="2">
          <cell r="A2" t="str">
            <v>실     명</v>
          </cell>
        </row>
      </sheetData>
      <sheetData sheetId="3368">
        <row r="2">
          <cell r="A2" t="str">
            <v>실     명</v>
          </cell>
        </row>
      </sheetData>
      <sheetData sheetId="3369">
        <row r="2">
          <cell r="A2" t="str">
            <v>실     명</v>
          </cell>
        </row>
      </sheetData>
      <sheetData sheetId="3370">
        <row r="2">
          <cell r="A2" t="str">
            <v>실     명</v>
          </cell>
        </row>
      </sheetData>
      <sheetData sheetId="3371">
        <row r="2">
          <cell r="A2" t="str">
            <v>실     명</v>
          </cell>
        </row>
      </sheetData>
      <sheetData sheetId="3372">
        <row r="2">
          <cell r="A2" t="str">
            <v>실     명</v>
          </cell>
        </row>
      </sheetData>
      <sheetData sheetId="3373">
        <row r="2">
          <cell r="A2" t="str">
            <v>실     명</v>
          </cell>
        </row>
      </sheetData>
      <sheetData sheetId="3374">
        <row r="2">
          <cell r="A2" t="str">
            <v>실     명</v>
          </cell>
        </row>
      </sheetData>
      <sheetData sheetId="3375">
        <row r="2">
          <cell r="A2" t="str">
            <v>실     명</v>
          </cell>
        </row>
      </sheetData>
      <sheetData sheetId="3376">
        <row r="2">
          <cell r="A2" t="str">
            <v>실     명</v>
          </cell>
        </row>
      </sheetData>
      <sheetData sheetId="3377">
        <row r="2">
          <cell r="A2" t="str">
            <v>실     명</v>
          </cell>
        </row>
      </sheetData>
      <sheetData sheetId="3378">
        <row r="2">
          <cell r="A2" t="str">
            <v>실     명</v>
          </cell>
        </row>
      </sheetData>
      <sheetData sheetId="3379">
        <row r="2">
          <cell r="A2" t="str">
            <v>실     명</v>
          </cell>
        </row>
      </sheetData>
      <sheetData sheetId="3380">
        <row r="2">
          <cell r="A2" t="str">
            <v>실     명</v>
          </cell>
        </row>
      </sheetData>
      <sheetData sheetId="3381">
        <row r="2">
          <cell r="A2" t="str">
            <v>실     명</v>
          </cell>
        </row>
      </sheetData>
      <sheetData sheetId="3382">
        <row r="2">
          <cell r="A2" t="str">
            <v>실     명</v>
          </cell>
        </row>
      </sheetData>
      <sheetData sheetId="3383">
        <row r="2">
          <cell r="A2" t="str">
            <v>실     명</v>
          </cell>
        </row>
      </sheetData>
      <sheetData sheetId="3384">
        <row r="2">
          <cell r="A2" t="str">
            <v>실     명</v>
          </cell>
        </row>
      </sheetData>
      <sheetData sheetId="3385" refreshError="1"/>
      <sheetData sheetId="3386">
        <row r="2">
          <cell r="A2" t="str">
            <v>실     명</v>
          </cell>
        </row>
      </sheetData>
      <sheetData sheetId="3387">
        <row r="2">
          <cell r="A2" t="str">
            <v>실     명</v>
          </cell>
        </row>
      </sheetData>
      <sheetData sheetId="3388">
        <row r="2">
          <cell r="A2" t="str">
            <v>실     명</v>
          </cell>
        </row>
      </sheetData>
      <sheetData sheetId="3389">
        <row r="2">
          <cell r="A2" t="str">
            <v>실     명</v>
          </cell>
        </row>
      </sheetData>
      <sheetData sheetId="3390">
        <row r="2">
          <cell r="A2" t="str">
            <v>실     명</v>
          </cell>
        </row>
      </sheetData>
      <sheetData sheetId="3391">
        <row r="2">
          <cell r="A2" t="str">
            <v>실     명</v>
          </cell>
        </row>
      </sheetData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>
        <row r="2">
          <cell r="A2" t="str">
            <v>실     명</v>
          </cell>
        </row>
      </sheetData>
      <sheetData sheetId="3401">
        <row r="2">
          <cell r="A2" t="str">
            <v>실     명</v>
          </cell>
        </row>
      </sheetData>
      <sheetData sheetId="3402">
        <row r="2">
          <cell r="A2" t="str">
            <v>실     명</v>
          </cell>
        </row>
      </sheetData>
      <sheetData sheetId="3403">
        <row r="2">
          <cell r="A2" t="str">
            <v>실     명</v>
          </cell>
        </row>
      </sheetData>
      <sheetData sheetId="3404">
        <row r="2">
          <cell r="A2" t="str">
            <v>실     명</v>
          </cell>
        </row>
      </sheetData>
      <sheetData sheetId="3405">
        <row r="2">
          <cell r="A2" t="str">
            <v>실     명</v>
          </cell>
        </row>
      </sheetData>
      <sheetData sheetId="3406">
        <row r="2">
          <cell r="A2" t="str">
            <v>실     명</v>
          </cell>
        </row>
      </sheetData>
      <sheetData sheetId="3407">
        <row r="2">
          <cell r="A2" t="str">
            <v>실     명</v>
          </cell>
        </row>
      </sheetData>
      <sheetData sheetId="3408">
        <row r="2">
          <cell r="A2" t="str">
            <v>실     명</v>
          </cell>
        </row>
      </sheetData>
      <sheetData sheetId="3409">
        <row r="2">
          <cell r="A2" t="str">
            <v>실     명</v>
          </cell>
        </row>
      </sheetData>
      <sheetData sheetId="3410">
        <row r="2">
          <cell r="A2" t="str">
            <v>실     명</v>
          </cell>
        </row>
      </sheetData>
      <sheetData sheetId="3411">
        <row r="2">
          <cell r="A2" t="str">
            <v>실     명</v>
          </cell>
        </row>
      </sheetData>
      <sheetData sheetId="3412">
        <row r="2">
          <cell r="A2" t="str">
            <v>실     명</v>
          </cell>
        </row>
      </sheetData>
      <sheetData sheetId="3413">
        <row r="2">
          <cell r="A2" t="str">
            <v>실     명</v>
          </cell>
        </row>
      </sheetData>
      <sheetData sheetId="3414">
        <row r="2">
          <cell r="A2" t="str">
            <v>실     명</v>
          </cell>
        </row>
      </sheetData>
      <sheetData sheetId="3415">
        <row r="2">
          <cell r="A2" t="str">
            <v>실     명</v>
          </cell>
        </row>
      </sheetData>
      <sheetData sheetId="3416">
        <row r="2">
          <cell r="A2" t="str">
            <v>실     명</v>
          </cell>
        </row>
      </sheetData>
      <sheetData sheetId="3417">
        <row r="2">
          <cell r="A2" t="str">
            <v>실     명</v>
          </cell>
        </row>
      </sheetData>
      <sheetData sheetId="3418">
        <row r="2">
          <cell r="A2" t="str">
            <v>실     명</v>
          </cell>
        </row>
      </sheetData>
      <sheetData sheetId="3419">
        <row r="2">
          <cell r="A2" t="str">
            <v>실     명</v>
          </cell>
        </row>
      </sheetData>
      <sheetData sheetId="3420">
        <row r="2">
          <cell r="A2" t="str">
            <v>실     명</v>
          </cell>
        </row>
      </sheetData>
      <sheetData sheetId="3421">
        <row r="2">
          <cell r="A2" t="str">
            <v>실     명</v>
          </cell>
        </row>
      </sheetData>
      <sheetData sheetId="3422">
        <row r="2">
          <cell r="A2" t="str">
            <v>실     명</v>
          </cell>
        </row>
      </sheetData>
      <sheetData sheetId="3423">
        <row r="2">
          <cell r="A2" t="str">
            <v>실     명</v>
          </cell>
        </row>
      </sheetData>
      <sheetData sheetId="3424">
        <row r="2">
          <cell r="A2" t="str">
            <v>실     명</v>
          </cell>
        </row>
      </sheetData>
      <sheetData sheetId="3425">
        <row r="2">
          <cell r="A2" t="str">
            <v>실     명</v>
          </cell>
        </row>
      </sheetData>
      <sheetData sheetId="3426">
        <row r="2">
          <cell r="A2" t="str">
            <v>실     명</v>
          </cell>
        </row>
      </sheetData>
      <sheetData sheetId="3427">
        <row r="2">
          <cell r="A2" t="str">
            <v>실     명</v>
          </cell>
        </row>
      </sheetData>
      <sheetData sheetId="3428">
        <row r="2">
          <cell r="A2" t="str">
            <v>실     명</v>
          </cell>
        </row>
      </sheetData>
      <sheetData sheetId="3429">
        <row r="2">
          <cell r="A2" t="str">
            <v>실     명</v>
          </cell>
        </row>
      </sheetData>
      <sheetData sheetId="3430">
        <row r="2">
          <cell r="A2" t="str">
            <v>실     명</v>
          </cell>
        </row>
      </sheetData>
      <sheetData sheetId="3431">
        <row r="2">
          <cell r="A2" t="str">
            <v>실     명</v>
          </cell>
        </row>
      </sheetData>
      <sheetData sheetId="3432">
        <row r="2">
          <cell r="A2" t="str">
            <v>실     명</v>
          </cell>
        </row>
      </sheetData>
      <sheetData sheetId="3433">
        <row r="2">
          <cell r="A2" t="str">
            <v>실     명</v>
          </cell>
        </row>
      </sheetData>
      <sheetData sheetId="3434">
        <row r="2">
          <cell r="A2" t="str">
            <v>실     명</v>
          </cell>
        </row>
      </sheetData>
      <sheetData sheetId="3435">
        <row r="2">
          <cell r="A2" t="str">
            <v>실     명</v>
          </cell>
        </row>
      </sheetData>
      <sheetData sheetId="3436">
        <row r="2">
          <cell r="A2" t="str">
            <v>실     명</v>
          </cell>
        </row>
      </sheetData>
      <sheetData sheetId="3437">
        <row r="2">
          <cell r="A2" t="str">
            <v>실     명</v>
          </cell>
        </row>
      </sheetData>
      <sheetData sheetId="3438">
        <row r="2">
          <cell r="A2" t="str">
            <v>실     명</v>
          </cell>
        </row>
      </sheetData>
      <sheetData sheetId="3439">
        <row r="2">
          <cell r="A2" t="str">
            <v>실     명</v>
          </cell>
        </row>
      </sheetData>
      <sheetData sheetId="3440">
        <row r="2">
          <cell r="A2" t="str">
            <v>실     명</v>
          </cell>
        </row>
      </sheetData>
      <sheetData sheetId="3441">
        <row r="2">
          <cell r="A2" t="str">
            <v>실     명</v>
          </cell>
        </row>
      </sheetData>
      <sheetData sheetId="3442">
        <row r="2">
          <cell r="A2" t="str">
            <v>$</v>
          </cell>
        </row>
      </sheetData>
      <sheetData sheetId="3443">
        <row r="2">
          <cell r="A2" t="str">
            <v>Y</v>
          </cell>
        </row>
      </sheetData>
      <sheetData sheetId="3444">
        <row r="2">
          <cell r="A2" t="str">
            <v>레미콘</v>
          </cell>
        </row>
      </sheetData>
      <sheetData sheetId="3445">
        <row r="2">
          <cell r="A2" t="str">
            <v>실     명</v>
          </cell>
        </row>
      </sheetData>
      <sheetData sheetId="3446">
        <row r="2">
          <cell r="A2" t="str">
            <v>실     명</v>
          </cell>
        </row>
      </sheetData>
      <sheetData sheetId="3447">
        <row r="2">
          <cell r="A2" t="str">
            <v>실     명</v>
          </cell>
        </row>
      </sheetData>
      <sheetData sheetId="3448">
        <row r="2">
          <cell r="A2" t="str">
            <v>실     명</v>
          </cell>
        </row>
      </sheetData>
      <sheetData sheetId="3449">
        <row r="2">
          <cell r="A2" t="str">
            <v>실     명</v>
          </cell>
        </row>
      </sheetData>
      <sheetData sheetId="3450">
        <row r="2">
          <cell r="A2" t="str">
            <v>실     명</v>
          </cell>
        </row>
      </sheetData>
      <sheetData sheetId="3451">
        <row r="2">
          <cell r="A2" t="str">
            <v>실     명</v>
          </cell>
        </row>
      </sheetData>
      <sheetData sheetId="3452">
        <row r="2">
          <cell r="A2" t="str">
            <v>실     명</v>
          </cell>
        </row>
      </sheetData>
      <sheetData sheetId="3453">
        <row r="2">
          <cell r="A2" t="str">
            <v>실     명</v>
          </cell>
        </row>
      </sheetData>
      <sheetData sheetId="3454">
        <row r="2">
          <cell r="A2" t="str">
            <v>실     명</v>
          </cell>
        </row>
      </sheetData>
      <sheetData sheetId="3455">
        <row r="2">
          <cell r="A2" t="str">
            <v>실     명</v>
          </cell>
        </row>
      </sheetData>
      <sheetData sheetId="3456">
        <row r="2">
          <cell r="A2" t="str">
            <v>실     명</v>
          </cell>
        </row>
      </sheetData>
      <sheetData sheetId="3457">
        <row r="2">
          <cell r="A2" t="str">
            <v>실     명</v>
          </cell>
        </row>
      </sheetData>
      <sheetData sheetId="3458">
        <row r="2">
          <cell r="A2" t="str">
            <v>실     명</v>
          </cell>
        </row>
      </sheetData>
      <sheetData sheetId="3459">
        <row r="2">
          <cell r="A2" t="str">
            <v>실     명</v>
          </cell>
        </row>
      </sheetData>
      <sheetData sheetId="3460">
        <row r="2">
          <cell r="A2" t="str">
            <v>실     명</v>
          </cell>
        </row>
      </sheetData>
      <sheetData sheetId="3461">
        <row r="2">
          <cell r="A2" t="str">
            <v>실     명</v>
          </cell>
        </row>
      </sheetData>
      <sheetData sheetId="3462">
        <row r="2">
          <cell r="A2" t="str">
            <v>실     명</v>
          </cell>
        </row>
      </sheetData>
      <sheetData sheetId="3463">
        <row r="2">
          <cell r="A2" t="str">
            <v>실     명</v>
          </cell>
        </row>
      </sheetData>
      <sheetData sheetId="3464">
        <row r="2">
          <cell r="A2" t="str">
            <v>실     명</v>
          </cell>
        </row>
      </sheetData>
      <sheetData sheetId="3465">
        <row r="2">
          <cell r="A2" t="str">
            <v>실     명</v>
          </cell>
        </row>
      </sheetData>
      <sheetData sheetId="3466">
        <row r="2">
          <cell r="A2" t="str">
            <v>실     명</v>
          </cell>
        </row>
      </sheetData>
      <sheetData sheetId="3467">
        <row r="2">
          <cell r="A2" t="str">
            <v>실     명</v>
          </cell>
        </row>
      </sheetData>
      <sheetData sheetId="3468">
        <row r="2">
          <cell r="A2" t="str">
            <v>실     명</v>
          </cell>
        </row>
      </sheetData>
      <sheetData sheetId="3469">
        <row r="2">
          <cell r="A2" t="str">
            <v>실     명</v>
          </cell>
        </row>
      </sheetData>
      <sheetData sheetId="3470">
        <row r="2">
          <cell r="A2" t="str">
            <v>실     명</v>
          </cell>
        </row>
      </sheetData>
      <sheetData sheetId="3471">
        <row r="2">
          <cell r="A2" t="str">
            <v>실     명</v>
          </cell>
        </row>
      </sheetData>
      <sheetData sheetId="3472">
        <row r="2">
          <cell r="A2" t="str">
            <v>실     명</v>
          </cell>
        </row>
      </sheetData>
      <sheetData sheetId="3473">
        <row r="2">
          <cell r="A2" t="str">
            <v>실     명</v>
          </cell>
        </row>
      </sheetData>
      <sheetData sheetId="3474">
        <row r="2">
          <cell r="A2" t="str">
            <v>실     명</v>
          </cell>
        </row>
      </sheetData>
      <sheetData sheetId="3475">
        <row r="2">
          <cell r="A2" t="str">
            <v>실     명</v>
          </cell>
        </row>
      </sheetData>
      <sheetData sheetId="3476">
        <row r="2">
          <cell r="A2" t="str">
            <v>실     명</v>
          </cell>
        </row>
      </sheetData>
      <sheetData sheetId="3477">
        <row r="2">
          <cell r="A2" t="str">
            <v>실     명</v>
          </cell>
        </row>
      </sheetData>
      <sheetData sheetId="3478">
        <row r="2">
          <cell r="A2" t="str">
            <v>실     명</v>
          </cell>
        </row>
      </sheetData>
      <sheetData sheetId="3479">
        <row r="2">
          <cell r="A2" t="str">
            <v>실     명</v>
          </cell>
        </row>
      </sheetData>
      <sheetData sheetId="3480">
        <row r="2">
          <cell r="A2" t="str">
            <v>실     명</v>
          </cell>
        </row>
      </sheetData>
      <sheetData sheetId="3481">
        <row r="2">
          <cell r="A2" t="str">
            <v>실     명</v>
          </cell>
        </row>
      </sheetData>
      <sheetData sheetId="3482">
        <row r="2">
          <cell r="A2" t="str">
            <v>실     명</v>
          </cell>
        </row>
      </sheetData>
      <sheetData sheetId="3483">
        <row r="2">
          <cell r="A2" t="str">
            <v>실     명</v>
          </cell>
        </row>
      </sheetData>
      <sheetData sheetId="3484">
        <row r="2">
          <cell r="A2" t="str">
            <v>실     명</v>
          </cell>
        </row>
      </sheetData>
      <sheetData sheetId="3485">
        <row r="2">
          <cell r="A2" t="str">
            <v>실     명</v>
          </cell>
        </row>
      </sheetData>
      <sheetData sheetId="3486">
        <row r="2">
          <cell r="A2" t="str">
            <v>실     명</v>
          </cell>
        </row>
      </sheetData>
      <sheetData sheetId="3487">
        <row r="2">
          <cell r="A2" t="str">
            <v>실     명</v>
          </cell>
        </row>
      </sheetData>
      <sheetData sheetId="3488">
        <row r="2">
          <cell r="A2" t="str">
            <v>실     명</v>
          </cell>
        </row>
      </sheetData>
      <sheetData sheetId="3489">
        <row r="2">
          <cell r="A2" t="str">
            <v>실     명</v>
          </cell>
        </row>
      </sheetData>
      <sheetData sheetId="3490">
        <row r="2">
          <cell r="A2" t="str">
            <v>실     명</v>
          </cell>
        </row>
      </sheetData>
      <sheetData sheetId="3491">
        <row r="2">
          <cell r="A2" t="str">
            <v>실     명</v>
          </cell>
        </row>
      </sheetData>
      <sheetData sheetId="3492">
        <row r="2">
          <cell r="A2" t="str">
            <v>실     명</v>
          </cell>
        </row>
      </sheetData>
      <sheetData sheetId="3493">
        <row r="2">
          <cell r="A2" t="str">
            <v>실     명</v>
          </cell>
        </row>
      </sheetData>
      <sheetData sheetId="3494">
        <row r="2">
          <cell r="A2" t="str">
            <v>실     명</v>
          </cell>
        </row>
      </sheetData>
      <sheetData sheetId="3495">
        <row r="2">
          <cell r="A2" t="str">
            <v>실     명</v>
          </cell>
        </row>
      </sheetData>
      <sheetData sheetId="3496">
        <row r="2">
          <cell r="A2" t="str">
            <v>실     명</v>
          </cell>
        </row>
      </sheetData>
      <sheetData sheetId="3497">
        <row r="2">
          <cell r="A2" t="str">
            <v>실     명</v>
          </cell>
        </row>
      </sheetData>
      <sheetData sheetId="3498">
        <row r="2">
          <cell r="A2" t="str">
            <v>실     명</v>
          </cell>
        </row>
      </sheetData>
      <sheetData sheetId="3499">
        <row r="2">
          <cell r="A2" t="str">
            <v>실     명</v>
          </cell>
        </row>
      </sheetData>
      <sheetData sheetId="3500">
        <row r="2">
          <cell r="A2" t="str">
            <v>실     명</v>
          </cell>
        </row>
      </sheetData>
      <sheetData sheetId="3501">
        <row r="2">
          <cell r="A2" t="str">
            <v>실     명</v>
          </cell>
        </row>
      </sheetData>
      <sheetData sheetId="3502">
        <row r="2">
          <cell r="A2" t="str">
            <v>실     명</v>
          </cell>
        </row>
      </sheetData>
      <sheetData sheetId="3503">
        <row r="2">
          <cell r="A2" t="str">
            <v>실     명</v>
          </cell>
        </row>
      </sheetData>
      <sheetData sheetId="3504">
        <row r="2">
          <cell r="A2" t="str">
            <v>실     명</v>
          </cell>
        </row>
      </sheetData>
      <sheetData sheetId="3505">
        <row r="2">
          <cell r="A2" t="str">
            <v>실     명</v>
          </cell>
        </row>
      </sheetData>
      <sheetData sheetId="3506">
        <row r="2">
          <cell r="A2" t="str">
            <v>실     명</v>
          </cell>
        </row>
      </sheetData>
      <sheetData sheetId="3507">
        <row r="2">
          <cell r="A2" t="str">
            <v>실     명</v>
          </cell>
        </row>
      </sheetData>
      <sheetData sheetId="3508">
        <row r="2">
          <cell r="A2" t="str">
            <v>실     명</v>
          </cell>
        </row>
      </sheetData>
      <sheetData sheetId="3509">
        <row r="2">
          <cell r="A2" t="str">
            <v>실     명</v>
          </cell>
        </row>
      </sheetData>
      <sheetData sheetId="3510">
        <row r="2">
          <cell r="A2" t="str">
            <v>실     명</v>
          </cell>
        </row>
      </sheetData>
      <sheetData sheetId="3511">
        <row r="2">
          <cell r="A2" t="str">
            <v>실     명</v>
          </cell>
        </row>
      </sheetData>
      <sheetData sheetId="3512">
        <row r="2">
          <cell r="A2" t="str">
            <v>실     명</v>
          </cell>
        </row>
      </sheetData>
      <sheetData sheetId="3513">
        <row r="2">
          <cell r="A2" t="str">
            <v>실     명</v>
          </cell>
        </row>
      </sheetData>
      <sheetData sheetId="3514">
        <row r="2">
          <cell r="A2" t="str">
            <v>실     명</v>
          </cell>
        </row>
      </sheetData>
      <sheetData sheetId="3515">
        <row r="2">
          <cell r="A2" t="str">
            <v>실     명</v>
          </cell>
        </row>
      </sheetData>
      <sheetData sheetId="3516">
        <row r="2">
          <cell r="A2" t="str">
            <v>실     명</v>
          </cell>
        </row>
      </sheetData>
      <sheetData sheetId="3517">
        <row r="2">
          <cell r="A2" t="str">
            <v>실     명</v>
          </cell>
        </row>
      </sheetData>
      <sheetData sheetId="3518">
        <row r="2">
          <cell r="A2" t="str">
            <v>실     명</v>
          </cell>
        </row>
      </sheetData>
      <sheetData sheetId="3519">
        <row r="2">
          <cell r="A2" t="str">
            <v>실     명</v>
          </cell>
        </row>
      </sheetData>
      <sheetData sheetId="3520">
        <row r="2">
          <cell r="A2" t="str">
            <v>실     명</v>
          </cell>
        </row>
      </sheetData>
      <sheetData sheetId="3521">
        <row r="2">
          <cell r="A2" t="str">
            <v>실     명</v>
          </cell>
        </row>
      </sheetData>
      <sheetData sheetId="3522">
        <row r="2">
          <cell r="A2" t="str">
            <v>실     명</v>
          </cell>
        </row>
      </sheetData>
      <sheetData sheetId="3523">
        <row r="2">
          <cell r="A2" t="str">
            <v>실     명</v>
          </cell>
        </row>
      </sheetData>
      <sheetData sheetId="3524">
        <row r="2">
          <cell r="A2" t="str">
            <v>실     명</v>
          </cell>
        </row>
      </sheetData>
      <sheetData sheetId="3525">
        <row r="2">
          <cell r="A2" t="str">
            <v>실     명</v>
          </cell>
        </row>
      </sheetData>
      <sheetData sheetId="3526">
        <row r="2">
          <cell r="A2" t="str">
            <v>실     명</v>
          </cell>
        </row>
      </sheetData>
      <sheetData sheetId="3527">
        <row r="2">
          <cell r="A2" t="str">
            <v>실     명</v>
          </cell>
        </row>
      </sheetData>
      <sheetData sheetId="3528">
        <row r="2">
          <cell r="A2" t="str">
            <v>실     명</v>
          </cell>
        </row>
      </sheetData>
      <sheetData sheetId="3529">
        <row r="2">
          <cell r="A2" t="str">
            <v>실     명</v>
          </cell>
        </row>
      </sheetData>
      <sheetData sheetId="3530">
        <row r="2">
          <cell r="A2" t="str">
            <v>실     명</v>
          </cell>
        </row>
      </sheetData>
      <sheetData sheetId="3531">
        <row r="2">
          <cell r="A2" t="str">
            <v>실     명</v>
          </cell>
        </row>
      </sheetData>
      <sheetData sheetId="3532">
        <row r="2">
          <cell r="A2" t="str">
            <v>실     명</v>
          </cell>
        </row>
      </sheetData>
      <sheetData sheetId="3533">
        <row r="2">
          <cell r="A2" t="str">
            <v>실     명</v>
          </cell>
        </row>
      </sheetData>
      <sheetData sheetId="3534">
        <row r="2">
          <cell r="A2" t="str">
            <v>실     명</v>
          </cell>
        </row>
      </sheetData>
      <sheetData sheetId="3535">
        <row r="2">
          <cell r="A2" t="str">
            <v>실     명</v>
          </cell>
        </row>
      </sheetData>
      <sheetData sheetId="3536">
        <row r="2">
          <cell r="A2" t="str">
            <v>실     명</v>
          </cell>
        </row>
      </sheetData>
      <sheetData sheetId="3537">
        <row r="2">
          <cell r="A2" t="str">
            <v>실     명</v>
          </cell>
        </row>
      </sheetData>
      <sheetData sheetId="3538">
        <row r="2">
          <cell r="A2" t="str">
            <v>실     명</v>
          </cell>
        </row>
      </sheetData>
      <sheetData sheetId="3539">
        <row r="2">
          <cell r="A2" t="str">
            <v>실     명</v>
          </cell>
        </row>
      </sheetData>
      <sheetData sheetId="3540">
        <row r="2">
          <cell r="A2" t="str">
            <v>실     명</v>
          </cell>
        </row>
      </sheetData>
      <sheetData sheetId="3541">
        <row r="2">
          <cell r="A2" t="str">
            <v>실     명</v>
          </cell>
        </row>
      </sheetData>
      <sheetData sheetId="3542">
        <row r="2">
          <cell r="A2" t="str">
            <v>실     명</v>
          </cell>
        </row>
      </sheetData>
      <sheetData sheetId="3543">
        <row r="2">
          <cell r="A2" t="str">
            <v>실     명</v>
          </cell>
        </row>
      </sheetData>
      <sheetData sheetId="3544">
        <row r="2">
          <cell r="A2" t="str">
            <v>실     명</v>
          </cell>
        </row>
      </sheetData>
      <sheetData sheetId="3545">
        <row r="2">
          <cell r="A2" t="str">
            <v>실     명</v>
          </cell>
        </row>
      </sheetData>
      <sheetData sheetId="3546">
        <row r="2">
          <cell r="A2" t="str">
            <v>실     명</v>
          </cell>
        </row>
      </sheetData>
      <sheetData sheetId="3547">
        <row r="2">
          <cell r="A2" t="str">
            <v>실     명</v>
          </cell>
        </row>
      </sheetData>
      <sheetData sheetId="3548">
        <row r="2">
          <cell r="A2" t="str">
            <v>실     명</v>
          </cell>
        </row>
      </sheetData>
      <sheetData sheetId="3549">
        <row r="2">
          <cell r="A2" t="str">
            <v>실     명</v>
          </cell>
        </row>
      </sheetData>
      <sheetData sheetId="3550">
        <row r="2">
          <cell r="A2" t="str">
            <v>실     명</v>
          </cell>
        </row>
      </sheetData>
      <sheetData sheetId="3551">
        <row r="2">
          <cell r="A2" t="str">
            <v>실     명</v>
          </cell>
        </row>
      </sheetData>
      <sheetData sheetId="3552">
        <row r="2">
          <cell r="A2" t="str">
            <v>실     명</v>
          </cell>
        </row>
      </sheetData>
      <sheetData sheetId="3553">
        <row r="2">
          <cell r="A2" t="str">
            <v>실     명</v>
          </cell>
        </row>
      </sheetData>
      <sheetData sheetId="3554">
        <row r="2">
          <cell r="A2" t="str">
            <v>실     명</v>
          </cell>
        </row>
      </sheetData>
      <sheetData sheetId="3555">
        <row r="2">
          <cell r="A2" t="str">
            <v>실     명</v>
          </cell>
        </row>
      </sheetData>
      <sheetData sheetId="3556">
        <row r="2">
          <cell r="A2" t="str">
            <v>실     명</v>
          </cell>
        </row>
      </sheetData>
      <sheetData sheetId="3557">
        <row r="2">
          <cell r="A2" t="str">
            <v>실     명</v>
          </cell>
        </row>
      </sheetData>
      <sheetData sheetId="3558">
        <row r="2">
          <cell r="A2" t="str">
            <v>실     명</v>
          </cell>
        </row>
      </sheetData>
      <sheetData sheetId="3559">
        <row r="2">
          <cell r="A2" t="str">
            <v>실     명</v>
          </cell>
        </row>
      </sheetData>
      <sheetData sheetId="3560">
        <row r="2">
          <cell r="A2" t="str">
            <v>실     명</v>
          </cell>
        </row>
      </sheetData>
      <sheetData sheetId="3561">
        <row r="2">
          <cell r="A2" t="str">
            <v>실     명</v>
          </cell>
        </row>
      </sheetData>
      <sheetData sheetId="3562">
        <row r="2">
          <cell r="A2" t="str">
            <v>실     명</v>
          </cell>
        </row>
      </sheetData>
      <sheetData sheetId="3563">
        <row r="2">
          <cell r="A2" t="str">
            <v>실     명</v>
          </cell>
        </row>
      </sheetData>
      <sheetData sheetId="3564">
        <row r="2">
          <cell r="A2" t="str">
            <v>실     명</v>
          </cell>
        </row>
      </sheetData>
      <sheetData sheetId="3565">
        <row r="2">
          <cell r="A2" t="str">
            <v>실     명</v>
          </cell>
        </row>
      </sheetData>
      <sheetData sheetId="3566">
        <row r="2">
          <cell r="A2" t="str">
            <v>실     명</v>
          </cell>
        </row>
      </sheetData>
      <sheetData sheetId="3567">
        <row r="2">
          <cell r="A2" t="str">
            <v>실     명</v>
          </cell>
        </row>
      </sheetData>
      <sheetData sheetId="3568">
        <row r="2">
          <cell r="A2" t="str">
            <v>실     명</v>
          </cell>
        </row>
      </sheetData>
      <sheetData sheetId="3569">
        <row r="2">
          <cell r="A2" t="str">
            <v>실     명</v>
          </cell>
        </row>
      </sheetData>
      <sheetData sheetId="3570">
        <row r="2">
          <cell r="A2" t="str">
            <v>실     명</v>
          </cell>
        </row>
      </sheetData>
      <sheetData sheetId="3571">
        <row r="2">
          <cell r="A2" t="str">
            <v>실     명</v>
          </cell>
        </row>
      </sheetData>
      <sheetData sheetId="3572">
        <row r="2">
          <cell r="A2" t="str">
            <v>실     명</v>
          </cell>
        </row>
      </sheetData>
      <sheetData sheetId="3573">
        <row r="2">
          <cell r="A2" t="str">
            <v>실     명</v>
          </cell>
        </row>
      </sheetData>
      <sheetData sheetId="3574">
        <row r="2">
          <cell r="A2" t="str">
            <v>실     명</v>
          </cell>
        </row>
      </sheetData>
      <sheetData sheetId="3575">
        <row r="2">
          <cell r="A2" t="str">
            <v>실     명</v>
          </cell>
        </row>
      </sheetData>
      <sheetData sheetId="3576">
        <row r="2">
          <cell r="A2" t="str">
            <v>실     명</v>
          </cell>
        </row>
      </sheetData>
      <sheetData sheetId="3577">
        <row r="2">
          <cell r="A2" t="str">
            <v>실     명</v>
          </cell>
        </row>
      </sheetData>
      <sheetData sheetId="3578">
        <row r="2">
          <cell r="A2" t="str">
            <v>실     명</v>
          </cell>
        </row>
      </sheetData>
      <sheetData sheetId="3579">
        <row r="2">
          <cell r="A2" t="str">
            <v>실     명</v>
          </cell>
        </row>
      </sheetData>
      <sheetData sheetId="3580">
        <row r="2">
          <cell r="A2" t="str">
            <v>실     명</v>
          </cell>
        </row>
      </sheetData>
      <sheetData sheetId="3581">
        <row r="2">
          <cell r="A2" t="str">
            <v>실     명</v>
          </cell>
        </row>
      </sheetData>
      <sheetData sheetId="3582">
        <row r="2">
          <cell r="A2" t="str">
            <v>실     명</v>
          </cell>
        </row>
      </sheetData>
      <sheetData sheetId="3583">
        <row r="2">
          <cell r="A2" t="str">
            <v>실     명</v>
          </cell>
        </row>
      </sheetData>
      <sheetData sheetId="3584">
        <row r="2">
          <cell r="A2" t="str">
            <v>실     명</v>
          </cell>
        </row>
      </sheetData>
      <sheetData sheetId="3585">
        <row r="2">
          <cell r="A2" t="str">
            <v>실     명</v>
          </cell>
        </row>
      </sheetData>
      <sheetData sheetId="3586">
        <row r="2">
          <cell r="A2" t="str">
            <v>실     명</v>
          </cell>
        </row>
      </sheetData>
      <sheetData sheetId="3587">
        <row r="2">
          <cell r="A2" t="str">
            <v>실     명</v>
          </cell>
        </row>
      </sheetData>
      <sheetData sheetId="3588">
        <row r="2">
          <cell r="A2" t="str">
            <v>실     명</v>
          </cell>
        </row>
      </sheetData>
      <sheetData sheetId="3589">
        <row r="2">
          <cell r="A2" t="str">
            <v>실     명</v>
          </cell>
        </row>
      </sheetData>
      <sheetData sheetId="3590">
        <row r="2">
          <cell r="A2" t="str">
            <v>실     명</v>
          </cell>
        </row>
      </sheetData>
      <sheetData sheetId="3591">
        <row r="2">
          <cell r="A2" t="str">
            <v>실     명</v>
          </cell>
        </row>
      </sheetData>
      <sheetData sheetId="3592">
        <row r="2">
          <cell r="A2" t="str">
            <v>실     명</v>
          </cell>
        </row>
      </sheetData>
      <sheetData sheetId="3593">
        <row r="2">
          <cell r="A2" t="str">
            <v>실     명</v>
          </cell>
        </row>
      </sheetData>
      <sheetData sheetId="3594">
        <row r="2">
          <cell r="A2" t="str">
            <v>실     명</v>
          </cell>
        </row>
      </sheetData>
      <sheetData sheetId="3595">
        <row r="2">
          <cell r="A2" t="str">
            <v>실     명</v>
          </cell>
        </row>
      </sheetData>
      <sheetData sheetId="3596">
        <row r="2">
          <cell r="A2" t="str">
            <v>실     명</v>
          </cell>
        </row>
      </sheetData>
      <sheetData sheetId="3597">
        <row r="2">
          <cell r="A2" t="str">
            <v>실     명</v>
          </cell>
        </row>
      </sheetData>
      <sheetData sheetId="3598">
        <row r="2">
          <cell r="A2" t="str">
            <v>실     명</v>
          </cell>
        </row>
      </sheetData>
      <sheetData sheetId="3599">
        <row r="2">
          <cell r="A2" t="str">
            <v>실     명</v>
          </cell>
        </row>
      </sheetData>
      <sheetData sheetId="3600">
        <row r="2">
          <cell r="A2" t="str">
            <v>실     명</v>
          </cell>
        </row>
      </sheetData>
      <sheetData sheetId="3601">
        <row r="2">
          <cell r="A2" t="str">
            <v>실     명</v>
          </cell>
        </row>
      </sheetData>
      <sheetData sheetId="3602">
        <row r="2">
          <cell r="A2" t="str">
            <v>실     명</v>
          </cell>
        </row>
      </sheetData>
      <sheetData sheetId="3603">
        <row r="2">
          <cell r="A2" t="str">
            <v>실     명</v>
          </cell>
        </row>
      </sheetData>
      <sheetData sheetId="3604">
        <row r="2">
          <cell r="A2" t="str">
            <v>실     명</v>
          </cell>
        </row>
      </sheetData>
      <sheetData sheetId="3605">
        <row r="2">
          <cell r="A2" t="str">
            <v>실     명</v>
          </cell>
        </row>
      </sheetData>
      <sheetData sheetId="3606">
        <row r="2">
          <cell r="A2" t="str">
            <v>실     명</v>
          </cell>
        </row>
      </sheetData>
      <sheetData sheetId="3607">
        <row r="2">
          <cell r="A2" t="str">
            <v>실     명</v>
          </cell>
        </row>
      </sheetData>
      <sheetData sheetId="3608">
        <row r="2">
          <cell r="A2" t="str">
            <v>실     명</v>
          </cell>
        </row>
      </sheetData>
      <sheetData sheetId="3609">
        <row r="2">
          <cell r="A2" t="str">
            <v>실     명</v>
          </cell>
        </row>
      </sheetData>
      <sheetData sheetId="3610">
        <row r="2">
          <cell r="A2" t="str">
            <v>실     명</v>
          </cell>
        </row>
      </sheetData>
      <sheetData sheetId="3611">
        <row r="2">
          <cell r="A2" t="str">
            <v>실     명</v>
          </cell>
        </row>
      </sheetData>
      <sheetData sheetId="3612">
        <row r="2">
          <cell r="A2" t="str">
            <v>실     명</v>
          </cell>
        </row>
      </sheetData>
      <sheetData sheetId="3613">
        <row r="2">
          <cell r="A2" t="str">
            <v>실     명</v>
          </cell>
        </row>
      </sheetData>
      <sheetData sheetId="3614">
        <row r="2">
          <cell r="A2" t="str">
            <v>실     명</v>
          </cell>
        </row>
      </sheetData>
      <sheetData sheetId="3615">
        <row r="2">
          <cell r="A2" t="str">
            <v>실     명</v>
          </cell>
        </row>
      </sheetData>
      <sheetData sheetId="3616">
        <row r="2">
          <cell r="A2" t="str">
            <v>실     명</v>
          </cell>
        </row>
      </sheetData>
      <sheetData sheetId="3617">
        <row r="2">
          <cell r="A2" t="str">
            <v>실     명</v>
          </cell>
        </row>
      </sheetData>
      <sheetData sheetId="3618">
        <row r="2">
          <cell r="A2" t="str">
            <v>실     명</v>
          </cell>
        </row>
      </sheetData>
      <sheetData sheetId="3619">
        <row r="2">
          <cell r="A2" t="str">
            <v>실     명</v>
          </cell>
        </row>
      </sheetData>
      <sheetData sheetId="3620">
        <row r="2">
          <cell r="A2" t="str">
            <v>실     명</v>
          </cell>
        </row>
      </sheetData>
      <sheetData sheetId="3621">
        <row r="2">
          <cell r="A2" t="str">
            <v>실     명</v>
          </cell>
        </row>
      </sheetData>
      <sheetData sheetId="3622">
        <row r="2">
          <cell r="A2" t="str">
            <v>실     명</v>
          </cell>
        </row>
      </sheetData>
      <sheetData sheetId="3623">
        <row r="2">
          <cell r="A2" t="str">
            <v>실     명</v>
          </cell>
        </row>
      </sheetData>
      <sheetData sheetId="3624">
        <row r="2">
          <cell r="A2" t="str">
            <v>실     명</v>
          </cell>
        </row>
      </sheetData>
      <sheetData sheetId="3625">
        <row r="2">
          <cell r="A2" t="str">
            <v>실     명</v>
          </cell>
        </row>
      </sheetData>
      <sheetData sheetId="3626">
        <row r="2">
          <cell r="A2" t="str">
            <v>실     명</v>
          </cell>
        </row>
      </sheetData>
      <sheetData sheetId="3627">
        <row r="2">
          <cell r="A2" t="str">
            <v>실     명</v>
          </cell>
        </row>
      </sheetData>
      <sheetData sheetId="3628">
        <row r="2">
          <cell r="A2" t="str">
            <v>실     명</v>
          </cell>
        </row>
      </sheetData>
      <sheetData sheetId="3629">
        <row r="2">
          <cell r="A2" t="str">
            <v>실     명</v>
          </cell>
        </row>
      </sheetData>
      <sheetData sheetId="3630">
        <row r="2">
          <cell r="A2" t="str">
            <v>실     명</v>
          </cell>
        </row>
      </sheetData>
      <sheetData sheetId="3631">
        <row r="2">
          <cell r="A2" t="str">
            <v>실     명</v>
          </cell>
        </row>
      </sheetData>
      <sheetData sheetId="3632">
        <row r="2">
          <cell r="A2" t="str">
            <v>실     명</v>
          </cell>
        </row>
      </sheetData>
      <sheetData sheetId="3633">
        <row r="2">
          <cell r="A2" t="str">
            <v>실     명</v>
          </cell>
        </row>
      </sheetData>
      <sheetData sheetId="3634">
        <row r="2">
          <cell r="A2" t="str">
            <v>실     명</v>
          </cell>
        </row>
      </sheetData>
      <sheetData sheetId="3635">
        <row r="2">
          <cell r="A2" t="str">
            <v>실     명</v>
          </cell>
        </row>
      </sheetData>
      <sheetData sheetId="3636">
        <row r="2">
          <cell r="A2" t="str">
            <v>실     명</v>
          </cell>
        </row>
      </sheetData>
      <sheetData sheetId="3637">
        <row r="2">
          <cell r="A2" t="str">
            <v>실     명</v>
          </cell>
        </row>
      </sheetData>
      <sheetData sheetId="3638">
        <row r="2">
          <cell r="A2" t="str">
            <v>실     명</v>
          </cell>
        </row>
      </sheetData>
      <sheetData sheetId="3639">
        <row r="2">
          <cell r="A2" t="str">
            <v>실     명</v>
          </cell>
        </row>
      </sheetData>
      <sheetData sheetId="3640">
        <row r="2">
          <cell r="A2" t="str">
            <v>실     명</v>
          </cell>
        </row>
      </sheetData>
      <sheetData sheetId="3641">
        <row r="2">
          <cell r="A2" t="str">
            <v>실     명</v>
          </cell>
        </row>
      </sheetData>
      <sheetData sheetId="3642">
        <row r="2">
          <cell r="A2" t="str">
            <v>실     명</v>
          </cell>
        </row>
      </sheetData>
      <sheetData sheetId="3643">
        <row r="2">
          <cell r="A2" t="str">
            <v>실     명</v>
          </cell>
        </row>
      </sheetData>
      <sheetData sheetId="3644">
        <row r="2">
          <cell r="A2" t="str">
            <v>실     명</v>
          </cell>
        </row>
      </sheetData>
      <sheetData sheetId="3645">
        <row r="2">
          <cell r="A2" t="str">
            <v>실     명</v>
          </cell>
        </row>
      </sheetData>
      <sheetData sheetId="3646">
        <row r="2">
          <cell r="A2" t="str">
            <v>실     명</v>
          </cell>
        </row>
      </sheetData>
      <sheetData sheetId="3647">
        <row r="2">
          <cell r="A2" t="str">
            <v>실     명</v>
          </cell>
        </row>
      </sheetData>
      <sheetData sheetId="3648">
        <row r="2">
          <cell r="A2" t="str">
            <v>실     명</v>
          </cell>
        </row>
      </sheetData>
      <sheetData sheetId="3649">
        <row r="2">
          <cell r="A2" t="str">
            <v>실     명</v>
          </cell>
        </row>
      </sheetData>
      <sheetData sheetId="3650">
        <row r="2">
          <cell r="A2" t="str">
            <v>실     명</v>
          </cell>
        </row>
      </sheetData>
      <sheetData sheetId="3651">
        <row r="2">
          <cell r="A2" t="str">
            <v>실     명</v>
          </cell>
        </row>
      </sheetData>
      <sheetData sheetId="3652">
        <row r="2">
          <cell r="A2" t="str">
            <v>실     명</v>
          </cell>
        </row>
      </sheetData>
      <sheetData sheetId="3653">
        <row r="2">
          <cell r="A2" t="str">
            <v>실     명</v>
          </cell>
        </row>
      </sheetData>
      <sheetData sheetId="3654">
        <row r="2">
          <cell r="A2" t="str">
            <v>실     명</v>
          </cell>
        </row>
      </sheetData>
      <sheetData sheetId="3655">
        <row r="2">
          <cell r="A2" t="str">
            <v>실     명</v>
          </cell>
        </row>
      </sheetData>
      <sheetData sheetId="3656">
        <row r="2">
          <cell r="A2" t="str">
            <v>실     명</v>
          </cell>
        </row>
      </sheetData>
      <sheetData sheetId="3657">
        <row r="2">
          <cell r="A2" t="str">
            <v>실     명</v>
          </cell>
        </row>
      </sheetData>
      <sheetData sheetId="3658">
        <row r="2">
          <cell r="A2" t="str">
            <v>실     명</v>
          </cell>
        </row>
      </sheetData>
      <sheetData sheetId="3659">
        <row r="2">
          <cell r="A2" t="str">
            <v>실     명</v>
          </cell>
        </row>
      </sheetData>
      <sheetData sheetId="3660">
        <row r="2">
          <cell r="A2" t="str">
            <v>실     명</v>
          </cell>
        </row>
      </sheetData>
      <sheetData sheetId="3661">
        <row r="2">
          <cell r="A2" t="str">
            <v>실     명</v>
          </cell>
        </row>
      </sheetData>
      <sheetData sheetId="3662">
        <row r="2">
          <cell r="A2" t="str">
            <v>실     명</v>
          </cell>
        </row>
      </sheetData>
      <sheetData sheetId="3663">
        <row r="2">
          <cell r="A2" t="str">
            <v>실     명</v>
          </cell>
        </row>
      </sheetData>
      <sheetData sheetId="3664">
        <row r="2">
          <cell r="A2" t="str">
            <v>실     명</v>
          </cell>
        </row>
      </sheetData>
      <sheetData sheetId="3665">
        <row r="2">
          <cell r="A2" t="str">
            <v>실     명</v>
          </cell>
        </row>
      </sheetData>
      <sheetData sheetId="3666">
        <row r="2">
          <cell r="A2" t="str">
            <v>실     명</v>
          </cell>
        </row>
      </sheetData>
      <sheetData sheetId="3667">
        <row r="2">
          <cell r="A2" t="str">
            <v>실     명</v>
          </cell>
        </row>
      </sheetData>
      <sheetData sheetId="3668">
        <row r="2">
          <cell r="A2" t="str">
            <v>실     명</v>
          </cell>
        </row>
      </sheetData>
      <sheetData sheetId="3669">
        <row r="2">
          <cell r="A2" t="str">
            <v>실     명</v>
          </cell>
        </row>
      </sheetData>
      <sheetData sheetId="3670">
        <row r="2">
          <cell r="A2" t="str">
            <v>실     명</v>
          </cell>
        </row>
      </sheetData>
      <sheetData sheetId="3671">
        <row r="2">
          <cell r="A2" t="str">
            <v>실     명</v>
          </cell>
        </row>
      </sheetData>
      <sheetData sheetId="3672">
        <row r="2">
          <cell r="A2" t="str">
            <v>실     명</v>
          </cell>
        </row>
      </sheetData>
      <sheetData sheetId="3673">
        <row r="2">
          <cell r="A2" t="str">
            <v>실     명</v>
          </cell>
        </row>
      </sheetData>
      <sheetData sheetId="3674">
        <row r="2">
          <cell r="A2" t="str">
            <v>실     명</v>
          </cell>
        </row>
      </sheetData>
      <sheetData sheetId="3675">
        <row r="2">
          <cell r="A2" t="str">
            <v>실     명</v>
          </cell>
        </row>
      </sheetData>
      <sheetData sheetId="3676">
        <row r="2">
          <cell r="A2" t="str">
            <v>실     명</v>
          </cell>
        </row>
      </sheetData>
      <sheetData sheetId="3677">
        <row r="2">
          <cell r="A2" t="str">
            <v>실     명</v>
          </cell>
        </row>
      </sheetData>
      <sheetData sheetId="3678">
        <row r="2">
          <cell r="A2" t="str">
            <v>실     명</v>
          </cell>
        </row>
      </sheetData>
      <sheetData sheetId="3679">
        <row r="2">
          <cell r="A2" t="str">
            <v>실     명</v>
          </cell>
        </row>
      </sheetData>
      <sheetData sheetId="3680">
        <row r="2">
          <cell r="A2" t="str">
            <v>실     명</v>
          </cell>
        </row>
      </sheetData>
      <sheetData sheetId="3681">
        <row r="2">
          <cell r="A2" t="str">
            <v>실     명</v>
          </cell>
        </row>
      </sheetData>
      <sheetData sheetId="3682">
        <row r="2">
          <cell r="A2" t="str">
            <v>실     명</v>
          </cell>
        </row>
      </sheetData>
      <sheetData sheetId="3683">
        <row r="2">
          <cell r="A2" t="str">
            <v>실     명</v>
          </cell>
        </row>
      </sheetData>
      <sheetData sheetId="3684">
        <row r="2">
          <cell r="A2" t="str">
            <v>실     명</v>
          </cell>
        </row>
      </sheetData>
      <sheetData sheetId="3685">
        <row r="2">
          <cell r="A2" t="str">
            <v>실     명</v>
          </cell>
        </row>
      </sheetData>
      <sheetData sheetId="3686">
        <row r="2">
          <cell r="A2" t="str">
            <v>실     명</v>
          </cell>
        </row>
      </sheetData>
      <sheetData sheetId="3687">
        <row r="2">
          <cell r="A2" t="str">
            <v>실     명</v>
          </cell>
        </row>
      </sheetData>
      <sheetData sheetId="3688">
        <row r="2">
          <cell r="A2" t="str">
            <v>실     명</v>
          </cell>
        </row>
      </sheetData>
      <sheetData sheetId="3689">
        <row r="2">
          <cell r="A2" t="str">
            <v>실     명</v>
          </cell>
        </row>
      </sheetData>
      <sheetData sheetId="3690">
        <row r="2">
          <cell r="A2" t="str">
            <v>실     명</v>
          </cell>
        </row>
      </sheetData>
      <sheetData sheetId="3691">
        <row r="2">
          <cell r="A2" t="str">
            <v>실     명</v>
          </cell>
        </row>
      </sheetData>
      <sheetData sheetId="3692">
        <row r="2">
          <cell r="A2" t="str">
            <v>실     명</v>
          </cell>
        </row>
      </sheetData>
      <sheetData sheetId="3693">
        <row r="2">
          <cell r="A2" t="str">
            <v>실     명</v>
          </cell>
        </row>
      </sheetData>
      <sheetData sheetId="3694">
        <row r="2">
          <cell r="A2" t="str">
            <v>실     명</v>
          </cell>
        </row>
      </sheetData>
      <sheetData sheetId="3695">
        <row r="2">
          <cell r="A2" t="str">
            <v>실     명</v>
          </cell>
        </row>
      </sheetData>
      <sheetData sheetId="3696">
        <row r="2">
          <cell r="A2" t="str">
            <v>실     명</v>
          </cell>
        </row>
      </sheetData>
      <sheetData sheetId="3697">
        <row r="2">
          <cell r="A2" t="str">
            <v>실     명</v>
          </cell>
        </row>
      </sheetData>
      <sheetData sheetId="3698">
        <row r="2">
          <cell r="A2" t="str">
            <v>실     명</v>
          </cell>
        </row>
      </sheetData>
      <sheetData sheetId="3699">
        <row r="2">
          <cell r="A2" t="str">
            <v>실     명</v>
          </cell>
        </row>
      </sheetData>
      <sheetData sheetId="3700">
        <row r="2">
          <cell r="A2" t="str">
            <v>실     명</v>
          </cell>
        </row>
      </sheetData>
      <sheetData sheetId="3701">
        <row r="2">
          <cell r="A2" t="str">
            <v>실     명</v>
          </cell>
        </row>
      </sheetData>
      <sheetData sheetId="3702">
        <row r="2">
          <cell r="A2" t="str">
            <v>실     명</v>
          </cell>
        </row>
      </sheetData>
      <sheetData sheetId="3703">
        <row r="2">
          <cell r="A2" t="str">
            <v>실     명</v>
          </cell>
        </row>
      </sheetData>
      <sheetData sheetId="3704">
        <row r="2">
          <cell r="A2" t="str">
            <v>실     명</v>
          </cell>
        </row>
      </sheetData>
      <sheetData sheetId="3705">
        <row r="2">
          <cell r="A2" t="str">
            <v>실     명</v>
          </cell>
        </row>
      </sheetData>
      <sheetData sheetId="3706">
        <row r="2">
          <cell r="A2" t="str">
            <v>실     명</v>
          </cell>
        </row>
      </sheetData>
      <sheetData sheetId="3707">
        <row r="2">
          <cell r="A2" t="str">
            <v>실     명</v>
          </cell>
        </row>
      </sheetData>
      <sheetData sheetId="3708">
        <row r="2">
          <cell r="A2" t="str">
            <v>실     명</v>
          </cell>
        </row>
      </sheetData>
      <sheetData sheetId="3709">
        <row r="2">
          <cell r="A2" t="str">
            <v>실     명</v>
          </cell>
        </row>
      </sheetData>
      <sheetData sheetId="3710">
        <row r="2">
          <cell r="A2" t="str">
            <v>실     명</v>
          </cell>
        </row>
      </sheetData>
      <sheetData sheetId="3711">
        <row r="2">
          <cell r="A2" t="str">
            <v>실     명</v>
          </cell>
        </row>
      </sheetData>
      <sheetData sheetId="3712">
        <row r="2">
          <cell r="A2" t="str">
            <v>실     명</v>
          </cell>
        </row>
      </sheetData>
      <sheetData sheetId="3713">
        <row r="2">
          <cell r="A2" t="str">
            <v>실     명</v>
          </cell>
        </row>
      </sheetData>
      <sheetData sheetId="3714">
        <row r="2">
          <cell r="A2" t="str">
            <v>실     명</v>
          </cell>
        </row>
      </sheetData>
      <sheetData sheetId="3715">
        <row r="2">
          <cell r="A2" t="str">
            <v>실     명</v>
          </cell>
        </row>
      </sheetData>
      <sheetData sheetId="3716">
        <row r="2">
          <cell r="A2" t="str">
            <v>실     명</v>
          </cell>
        </row>
      </sheetData>
      <sheetData sheetId="3717">
        <row r="2">
          <cell r="A2" t="str">
            <v>실     명</v>
          </cell>
        </row>
      </sheetData>
      <sheetData sheetId="3718">
        <row r="2">
          <cell r="A2" t="str">
            <v>실     명</v>
          </cell>
        </row>
      </sheetData>
      <sheetData sheetId="3719">
        <row r="2">
          <cell r="A2" t="str">
            <v>실     명</v>
          </cell>
        </row>
      </sheetData>
      <sheetData sheetId="3720">
        <row r="2">
          <cell r="A2" t="str">
            <v>실     명</v>
          </cell>
        </row>
      </sheetData>
      <sheetData sheetId="3721">
        <row r="2">
          <cell r="A2" t="str">
            <v>실     명</v>
          </cell>
        </row>
      </sheetData>
      <sheetData sheetId="3722">
        <row r="2">
          <cell r="A2" t="str">
            <v>실     명</v>
          </cell>
        </row>
      </sheetData>
      <sheetData sheetId="3723">
        <row r="2">
          <cell r="A2" t="str">
            <v>실     명</v>
          </cell>
        </row>
      </sheetData>
      <sheetData sheetId="3724">
        <row r="2">
          <cell r="A2" t="str">
            <v>실     명</v>
          </cell>
        </row>
      </sheetData>
      <sheetData sheetId="3725">
        <row r="2">
          <cell r="A2" t="str">
            <v>실     명</v>
          </cell>
        </row>
      </sheetData>
      <sheetData sheetId="3726">
        <row r="2">
          <cell r="A2" t="str">
            <v>실     명</v>
          </cell>
        </row>
      </sheetData>
      <sheetData sheetId="3727">
        <row r="2">
          <cell r="A2" t="str">
            <v>실     명</v>
          </cell>
        </row>
      </sheetData>
      <sheetData sheetId="3728">
        <row r="2">
          <cell r="A2" t="str">
            <v>실     명</v>
          </cell>
        </row>
      </sheetData>
      <sheetData sheetId="3729">
        <row r="2">
          <cell r="A2" t="str">
            <v>실     명</v>
          </cell>
        </row>
      </sheetData>
      <sheetData sheetId="3730">
        <row r="2">
          <cell r="A2" t="str">
            <v>실     명</v>
          </cell>
        </row>
      </sheetData>
      <sheetData sheetId="3731">
        <row r="2">
          <cell r="A2" t="str">
            <v>실     명</v>
          </cell>
        </row>
      </sheetData>
      <sheetData sheetId="3732">
        <row r="2">
          <cell r="A2" t="str">
            <v>실     명</v>
          </cell>
        </row>
      </sheetData>
      <sheetData sheetId="3733">
        <row r="2">
          <cell r="A2" t="str">
            <v>실     명</v>
          </cell>
        </row>
      </sheetData>
      <sheetData sheetId="3734">
        <row r="2">
          <cell r="A2" t="str">
            <v>실     명</v>
          </cell>
        </row>
      </sheetData>
      <sheetData sheetId="3735">
        <row r="2">
          <cell r="A2" t="str">
            <v>실     명</v>
          </cell>
        </row>
      </sheetData>
      <sheetData sheetId="3736">
        <row r="2">
          <cell r="A2" t="str">
            <v>실     명</v>
          </cell>
        </row>
      </sheetData>
      <sheetData sheetId="3737">
        <row r="2">
          <cell r="A2" t="str">
            <v>실     명</v>
          </cell>
        </row>
      </sheetData>
      <sheetData sheetId="3738">
        <row r="2">
          <cell r="A2" t="str">
            <v>실     명</v>
          </cell>
        </row>
      </sheetData>
      <sheetData sheetId="3739">
        <row r="2">
          <cell r="A2" t="str">
            <v>실     명</v>
          </cell>
        </row>
      </sheetData>
      <sheetData sheetId="3740">
        <row r="2">
          <cell r="A2" t="str">
            <v>실     명</v>
          </cell>
        </row>
      </sheetData>
      <sheetData sheetId="3741">
        <row r="2">
          <cell r="A2" t="str">
            <v>실     명</v>
          </cell>
        </row>
      </sheetData>
      <sheetData sheetId="3742">
        <row r="2">
          <cell r="A2" t="str">
            <v>실     명</v>
          </cell>
        </row>
      </sheetData>
      <sheetData sheetId="3743">
        <row r="2">
          <cell r="A2" t="str">
            <v>실     명</v>
          </cell>
        </row>
      </sheetData>
      <sheetData sheetId="3744">
        <row r="2">
          <cell r="A2" t="str">
            <v>실     명</v>
          </cell>
        </row>
      </sheetData>
      <sheetData sheetId="3745">
        <row r="2">
          <cell r="A2" t="str">
            <v>실     명</v>
          </cell>
        </row>
      </sheetData>
      <sheetData sheetId="3746">
        <row r="2">
          <cell r="A2" t="str">
            <v>실     명</v>
          </cell>
        </row>
      </sheetData>
      <sheetData sheetId="3747">
        <row r="2">
          <cell r="A2" t="str">
            <v>실     명</v>
          </cell>
        </row>
      </sheetData>
      <sheetData sheetId="3748">
        <row r="2">
          <cell r="A2" t="str">
            <v>실     명</v>
          </cell>
        </row>
      </sheetData>
      <sheetData sheetId="3749">
        <row r="2">
          <cell r="A2" t="str">
            <v>실     명</v>
          </cell>
        </row>
      </sheetData>
      <sheetData sheetId="3750">
        <row r="2">
          <cell r="A2" t="str">
            <v>실     명</v>
          </cell>
        </row>
      </sheetData>
      <sheetData sheetId="3751">
        <row r="2">
          <cell r="A2" t="str">
            <v>실     명</v>
          </cell>
        </row>
      </sheetData>
      <sheetData sheetId="3752">
        <row r="2">
          <cell r="A2" t="str">
            <v>실     명</v>
          </cell>
        </row>
      </sheetData>
      <sheetData sheetId="3753">
        <row r="2">
          <cell r="A2" t="str">
            <v>실     명</v>
          </cell>
        </row>
      </sheetData>
      <sheetData sheetId="3754">
        <row r="2">
          <cell r="A2" t="str">
            <v>실     명</v>
          </cell>
        </row>
      </sheetData>
      <sheetData sheetId="3755">
        <row r="2">
          <cell r="A2" t="str">
            <v>실     명</v>
          </cell>
        </row>
      </sheetData>
      <sheetData sheetId="3756">
        <row r="2">
          <cell r="A2" t="str">
            <v>실     명</v>
          </cell>
        </row>
      </sheetData>
      <sheetData sheetId="3757">
        <row r="2">
          <cell r="A2" t="str">
            <v>실     명</v>
          </cell>
        </row>
      </sheetData>
      <sheetData sheetId="3758">
        <row r="2">
          <cell r="A2" t="str">
            <v>실     명</v>
          </cell>
        </row>
      </sheetData>
      <sheetData sheetId="3759">
        <row r="2">
          <cell r="A2" t="str">
            <v>실     명</v>
          </cell>
        </row>
      </sheetData>
      <sheetData sheetId="3760">
        <row r="2">
          <cell r="A2" t="str">
            <v>실     명</v>
          </cell>
        </row>
      </sheetData>
      <sheetData sheetId="3761">
        <row r="2">
          <cell r="A2" t="str">
            <v>실     명</v>
          </cell>
        </row>
      </sheetData>
      <sheetData sheetId="3762">
        <row r="2">
          <cell r="A2" t="str">
            <v>실     명</v>
          </cell>
        </row>
      </sheetData>
      <sheetData sheetId="3763">
        <row r="2">
          <cell r="A2" t="str">
            <v>실     명</v>
          </cell>
        </row>
      </sheetData>
      <sheetData sheetId="3764">
        <row r="2">
          <cell r="A2" t="str">
            <v>실     명</v>
          </cell>
        </row>
      </sheetData>
      <sheetData sheetId="3765">
        <row r="2">
          <cell r="A2" t="str">
            <v>실     명</v>
          </cell>
        </row>
      </sheetData>
      <sheetData sheetId="3766">
        <row r="2">
          <cell r="A2" t="str">
            <v>실     명</v>
          </cell>
        </row>
      </sheetData>
      <sheetData sheetId="3767">
        <row r="2">
          <cell r="A2" t="str">
            <v>실     명</v>
          </cell>
        </row>
      </sheetData>
      <sheetData sheetId="3768">
        <row r="2">
          <cell r="A2" t="str">
            <v>실     명</v>
          </cell>
        </row>
      </sheetData>
      <sheetData sheetId="3769">
        <row r="2">
          <cell r="A2" t="str">
            <v>실     명</v>
          </cell>
        </row>
      </sheetData>
      <sheetData sheetId="3770">
        <row r="2">
          <cell r="A2" t="str">
            <v>실     명</v>
          </cell>
        </row>
      </sheetData>
      <sheetData sheetId="3771">
        <row r="2">
          <cell r="A2" t="str">
            <v>실     명</v>
          </cell>
        </row>
      </sheetData>
      <sheetData sheetId="3772">
        <row r="2">
          <cell r="A2" t="str">
            <v>실     명</v>
          </cell>
        </row>
      </sheetData>
      <sheetData sheetId="3773">
        <row r="2">
          <cell r="A2" t="str">
            <v>실     명</v>
          </cell>
        </row>
      </sheetData>
      <sheetData sheetId="3774">
        <row r="2">
          <cell r="A2" t="str">
            <v>실     명</v>
          </cell>
        </row>
      </sheetData>
      <sheetData sheetId="3775">
        <row r="2">
          <cell r="A2" t="str">
            <v>실     명</v>
          </cell>
        </row>
      </sheetData>
      <sheetData sheetId="3776">
        <row r="2">
          <cell r="A2" t="str">
            <v>실     명</v>
          </cell>
        </row>
      </sheetData>
      <sheetData sheetId="3777">
        <row r="2">
          <cell r="A2" t="str">
            <v>실     명</v>
          </cell>
        </row>
      </sheetData>
      <sheetData sheetId="3778">
        <row r="2">
          <cell r="A2" t="str">
            <v>실     명</v>
          </cell>
        </row>
      </sheetData>
      <sheetData sheetId="3779">
        <row r="2">
          <cell r="A2" t="str">
            <v>실     명</v>
          </cell>
        </row>
      </sheetData>
      <sheetData sheetId="3780">
        <row r="2">
          <cell r="A2" t="str">
            <v>실     명</v>
          </cell>
        </row>
      </sheetData>
      <sheetData sheetId="3781">
        <row r="2">
          <cell r="A2" t="str">
            <v>실     명</v>
          </cell>
        </row>
      </sheetData>
      <sheetData sheetId="3782">
        <row r="2">
          <cell r="A2" t="str">
            <v>실     명</v>
          </cell>
        </row>
      </sheetData>
      <sheetData sheetId="3783">
        <row r="2">
          <cell r="A2" t="str">
            <v>실     명</v>
          </cell>
        </row>
      </sheetData>
      <sheetData sheetId="3784">
        <row r="2">
          <cell r="A2" t="str">
            <v>실     명</v>
          </cell>
        </row>
      </sheetData>
      <sheetData sheetId="3785">
        <row r="2">
          <cell r="A2" t="str">
            <v>실     명</v>
          </cell>
        </row>
      </sheetData>
      <sheetData sheetId="3786">
        <row r="2">
          <cell r="A2" t="str">
            <v>실     명</v>
          </cell>
        </row>
      </sheetData>
      <sheetData sheetId="3787">
        <row r="2">
          <cell r="A2" t="str">
            <v>실     명</v>
          </cell>
        </row>
      </sheetData>
      <sheetData sheetId="3788">
        <row r="2">
          <cell r="A2" t="str">
            <v>실     명</v>
          </cell>
        </row>
      </sheetData>
      <sheetData sheetId="3789">
        <row r="2">
          <cell r="A2" t="str">
            <v>실     명</v>
          </cell>
        </row>
      </sheetData>
      <sheetData sheetId="3790">
        <row r="2">
          <cell r="A2" t="str">
            <v>실     명</v>
          </cell>
        </row>
      </sheetData>
      <sheetData sheetId="3791">
        <row r="2">
          <cell r="A2" t="str">
            <v>실     명</v>
          </cell>
        </row>
      </sheetData>
      <sheetData sheetId="3792">
        <row r="2">
          <cell r="A2" t="str">
            <v>실     명</v>
          </cell>
        </row>
      </sheetData>
      <sheetData sheetId="3793">
        <row r="2">
          <cell r="A2" t="str">
            <v>실     명</v>
          </cell>
        </row>
      </sheetData>
      <sheetData sheetId="3794">
        <row r="2">
          <cell r="A2" t="str">
            <v>실     명</v>
          </cell>
        </row>
      </sheetData>
      <sheetData sheetId="3795">
        <row r="2">
          <cell r="A2" t="str">
            <v>실     명</v>
          </cell>
        </row>
      </sheetData>
      <sheetData sheetId="3796">
        <row r="2">
          <cell r="A2" t="str">
            <v>실     명</v>
          </cell>
        </row>
      </sheetData>
      <sheetData sheetId="3797">
        <row r="2">
          <cell r="A2" t="str">
            <v>실     명</v>
          </cell>
        </row>
      </sheetData>
      <sheetData sheetId="3798">
        <row r="2">
          <cell r="A2" t="str">
            <v>실     명</v>
          </cell>
        </row>
      </sheetData>
      <sheetData sheetId="3799">
        <row r="2">
          <cell r="A2" t="str">
            <v>실     명</v>
          </cell>
        </row>
      </sheetData>
      <sheetData sheetId="3800">
        <row r="2">
          <cell r="A2" t="str">
            <v>실     명</v>
          </cell>
        </row>
      </sheetData>
      <sheetData sheetId="3801">
        <row r="2">
          <cell r="A2" t="str">
            <v>실     명</v>
          </cell>
        </row>
      </sheetData>
      <sheetData sheetId="3802">
        <row r="2">
          <cell r="A2" t="str">
            <v>실     명</v>
          </cell>
        </row>
      </sheetData>
      <sheetData sheetId="3803">
        <row r="2">
          <cell r="A2" t="str">
            <v>실     명</v>
          </cell>
        </row>
      </sheetData>
      <sheetData sheetId="3804">
        <row r="2">
          <cell r="A2" t="str">
            <v>실     명</v>
          </cell>
        </row>
      </sheetData>
      <sheetData sheetId="3805">
        <row r="2">
          <cell r="A2" t="str">
            <v>실     명</v>
          </cell>
        </row>
      </sheetData>
      <sheetData sheetId="3806">
        <row r="2">
          <cell r="A2" t="str">
            <v>실     명</v>
          </cell>
        </row>
      </sheetData>
      <sheetData sheetId="3807">
        <row r="2">
          <cell r="A2" t="str">
            <v>실     명</v>
          </cell>
        </row>
      </sheetData>
      <sheetData sheetId="3808">
        <row r="2">
          <cell r="A2" t="str">
            <v>실     명</v>
          </cell>
        </row>
      </sheetData>
      <sheetData sheetId="3809">
        <row r="2">
          <cell r="A2" t="str">
            <v>실     명</v>
          </cell>
        </row>
      </sheetData>
      <sheetData sheetId="3810">
        <row r="2">
          <cell r="A2" t="str">
            <v>실     명</v>
          </cell>
        </row>
      </sheetData>
      <sheetData sheetId="3811">
        <row r="2">
          <cell r="A2" t="str">
            <v>실     명</v>
          </cell>
        </row>
      </sheetData>
      <sheetData sheetId="3812">
        <row r="2">
          <cell r="A2" t="str">
            <v>실     명</v>
          </cell>
        </row>
      </sheetData>
      <sheetData sheetId="3813">
        <row r="2">
          <cell r="A2" t="str">
            <v>실     명</v>
          </cell>
        </row>
      </sheetData>
      <sheetData sheetId="3814">
        <row r="2">
          <cell r="A2" t="str">
            <v>실     명</v>
          </cell>
        </row>
      </sheetData>
      <sheetData sheetId="3815">
        <row r="2">
          <cell r="A2" t="str">
            <v>실     명</v>
          </cell>
        </row>
      </sheetData>
      <sheetData sheetId="3816">
        <row r="2">
          <cell r="A2" t="str">
            <v>실     명</v>
          </cell>
        </row>
      </sheetData>
      <sheetData sheetId="3817">
        <row r="2">
          <cell r="A2" t="str">
            <v>실     명</v>
          </cell>
        </row>
      </sheetData>
      <sheetData sheetId="3818">
        <row r="2">
          <cell r="A2" t="str">
            <v>실     명</v>
          </cell>
        </row>
      </sheetData>
      <sheetData sheetId="3819">
        <row r="2">
          <cell r="A2" t="str">
            <v>실     명</v>
          </cell>
        </row>
      </sheetData>
      <sheetData sheetId="3820">
        <row r="2">
          <cell r="A2" t="str">
            <v>실     명</v>
          </cell>
        </row>
      </sheetData>
      <sheetData sheetId="3821">
        <row r="2">
          <cell r="A2" t="str">
            <v>실     명</v>
          </cell>
        </row>
      </sheetData>
      <sheetData sheetId="3822">
        <row r="2">
          <cell r="A2" t="str">
            <v>실     명</v>
          </cell>
        </row>
      </sheetData>
      <sheetData sheetId="3823">
        <row r="2">
          <cell r="A2" t="str">
            <v>실     명</v>
          </cell>
        </row>
      </sheetData>
      <sheetData sheetId="3824">
        <row r="2">
          <cell r="A2" t="str">
            <v>실     명</v>
          </cell>
        </row>
      </sheetData>
      <sheetData sheetId="3825">
        <row r="2">
          <cell r="A2" t="str">
            <v>실     명</v>
          </cell>
        </row>
      </sheetData>
      <sheetData sheetId="3826">
        <row r="2">
          <cell r="A2" t="str">
            <v>실     명</v>
          </cell>
        </row>
      </sheetData>
      <sheetData sheetId="3827">
        <row r="2">
          <cell r="A2" t="str">
            <v>실     명</v>
          </cell>
        </row>
      </sheetData>
      <sheetData sheetId="3828">
        <row r="2">
          <cell r="A2" t="str">
            <v>실     명</v>
          </cell>
        </row>
      </sheetData>
      <sheetData sheetId="3829">
        <row r="2">
          <cell r="A2" t="str">
            <v>실     명</v>
          </cell>
        </row>
      </sheetData>
      <sheetData sheetId="3830">
        <row r="2">
          <cell r="A2" t="str">
            <v>실     명</v>
          </cell>
        </row>
      </sheetData>
      <sheetData sheetId="3831">
        <row r="2">
          <cell r="A2" t="str">
            <v>실     명</v>
          </cell>
        </row>
      </sheetData>
      <sheetData sheetId="3832">
        <row r="2">
          <cell r="A2" t="str">
            <v>실     명</v>
          </cell>
        </row>
      </sheetData>
      <sheetData sheetId="3833">
        <row r="2">
          <cell r="A2" t="str">
            <v>실     명</v>
          </cell>
        </row>
      </sheetData>
      <sheetData sheetId="3834">
        <row r="2">
          <cell r="A2" t="str">
            <v>실     명</v>
          </cell>
        </row>
      </sheetData>
      <sheetData sheetId="3835">
        <row r="2">
          <cell r="A2" t="str">
            <v>실     명</v>
          </cell>
        </row>
      </sheetData>
      <sheetData sheetId="3836">
        <row r="2">
          <cell r="A2" t="str">
            <v>실     명</v>
          </cell>
        </row>
      </sheetData>
      <sheetData sheetId="3837">
        <row r="2">
          <cell r="A2" t="str">
            <v>실     명</v>
          </cell>
        </row>
      </sheetData>
      <sheetData sheetId="3838">
        <row r="2">
          <cell r="A2" t="str">
            <v>실     명</v>
          </cell>
        </row>
      </sheetData>
      <sheetData sheetId="3839">
        <row r="2">
          <cell r="A2" t="str">
            <v>실     명</v>
          </cell>
        </row>
      </sheetData>
      <sheetData sheetId="3840">
        <row r="2">
          <cell r="A2" t="str">
            <v>실     명</v>
          </cell>
        </row>
      </sheetData>
      <sheetData sheetId="3841">
        <row r="2">
          <cell r="A2" t="str">
            <v>실     명</v>
          </cell>
        </row>
      </sheetData>
      <sheetData sheetId="3842">
        <row r="2">
          <cell r="A2" t="str">
            <v>실     명</v>
          </cell>
        </row>
      </sheetData>
      <sheetData sheetId="3843">
        <row r="2">
          <cell r="A2" t="str">
            <v>실     명</v>
          </cell>
        </row>
      </sheetData>
      <sheetData sheetId="3844">
        <row r="2">
          <cell r="A2" t="str">
            <v>실     명</v>
          </cell>
        </row>
      </sheetData>
      <sheetData sheetId="3845">
        <row r="2">
          <cell r="A2" t="str">
            <v>실     명</v>
          </cell>
        </row>
      </sheetData>
      <sheetData sheetId="3846">
        <row r="2">
          <cell r="A2" t="str">
            <v>실     명</v>
          </cell>
        </row>
      </sheetData>
      <sheetData sheetId="3847">
        <row r="2">
          <cell r="A2" t="str">
            <v>실     명</v>
          </cell>
        </row>
      </sheetData>
      <sheetData sheetId="3848">
        <row r="2">
          <cell r="A2" t="str">
            <v>실     명</v>
          </cell>
        </row>
      </sheetData>
      <sheetData sheetId="3849">
        <row r="2">
          <cell r="A2" t="str">
            <v>실     명</v>
          </cell>
        </row>
      </sheetData>
      <sheetData sheetId="3850">
        <row r="2">
          <cell r="A2" t="str">
            <v>실     명</v>
          </cell>
        </row>
      </sheetData>
      <sheetData sheetId="3851">
        <row r="2">
          <cell r="A2" t="str">
            <v>실     명</v>
          </cell>
        </row>
      </sheetData>
      <sheetData sheetId="3852">
        <row r="2">
          <cell r="A2" t="str">
            <v>실     명</v>
          </cell>
        </row>
      </sheetData>
      <sheetData sheetId="3853">
        <row r="2">
          <cell r="A2" t="str">
            <v>실     명</v>
          </cell>
        </row>
      </sheetData>
      <sheetData sheetId="3854">
        <row r="2">
          <cell r="A2" t="str">
            <v>실     명</v>
          </cell>
        </row>
      </sheetData>
      <sheetData sheetId="3855">
        <row r="2">
          <cell r="A2" t="str">
            <v>실     명</v>
          </cell>
        </row>
      </sheetData>
      <sheetData sheetId="3856">
        <row r="2">
          <cell r="A2" t="str">
            <v>실     명</v>
          </cell>
        </row>
      </sheetData>
      <sheetData sheetId="3857">
        <row r="2">
          <cell r="A2" t="str">
            <v>실     명</v>
          </cell>
        </row>
      </sheetData>
      <sheetData sheetId="3858">
        <row r="2">
          <cell r="A2" t="str">
            <v>실     명</v>
          </cell>
        </row>
      </sheetData>
      <sheetData sheetId="3859">
        <row r="2">
          <cell r="A2" t="str">
            <v>실     명</v>
          </cell>
        </row>
      </sheetData>
      <sheetData sheetId="3860">
        <row r="2">
          <cell r="A2" t="str">
            <v>실     명</v>
          </cell>
        </row>
      </sheetData>
      <sheetData sheetId="3861">
        <row r="2">
          <cell r="A2" t="str">
            <v>실     명</v>
          </cell>
        </row>
      </sheetData>
      <sheetData sheetId="3862">
        <row r="2">
          <cell r="A2" t="str">
            <v>실     명</v>
          </cell>
        </row>
      </sheetData>
      <sheetData sheetId="3863">
        <row r="2">
          <cell r="A2" t="str">
            <v>실     명</v>
          </cell>
        </row>
      </sheetData>
      <sheetData sheetId="3864">
        <row r="2">
          <cell r="A2" t="str">
            <v>실     명</v>
          </cell>
        </row>
      </sheetData>
      <sheetData sheetId="3865">
        <row r="2">
          <cell r="A2" t="str">
            <v>실     명</v>
          </cell>
        </row>
      </sheetData>
      <sheetData sheetId="3866">
        <row r="2">
          <cell r="A2" t="str">
            <v>실     명</v>
          </cell>
        </row>
      </sheetData>
      <sheetData sheetId="3867">
        <row r="2">
          <cell r="A2" t="str">
            <v>실     명</v>
          </cell>
        </row>
      </sheetData>
      <sheetData sheetId="3868">
        <row r="2">
          <cell r="A2" t="str">
            <v>실     명</v>
          </cell>
        </row>
      </sheetData>
      <sheetData sheetId="3869">
        <row r="2">
          <cell r="A2" t="str">
            <v>실     명</v>
          </cell>
        </row>
      </sheetData>
      <sheetData sheetId="3870">
        <row r="2">
          <cell r="A2" t="str">
            <v>실     명</v>
          </cell>
        </row>
      </sheetData>
      <sheetData sheetId="3871">
        <row r="2">
          <cell r="A2" t="str">
            <v>실     명</v>
          </cell>
        </row>
      </sheetData>
      <sheetData sheetId="3872">
        <row r="2">
          <cell r="A2" t="str">
            <v>실     명</v>
          </cell>
        </row>
      </sheetData>
      <sheetData sheetId="3873">
        <row r="2">
          <cell r="A2" t="str">
            <v>실     명</v>
          </cell>
        </row>
      </sheetData>
      <sheetData sheetId="3874">
        <row r="2">
          <cell r="A2" t="str">
            <v>실     명</v>
          </cell>
        </row>
      </sheetData>
      <sheetData sheetId="3875">
        <row r="2">
          <cell r="A2" t="str">
            <v>실     명</v>
          </cell>
        </row>
      </sheetData>
      <sheetData sheetId="3876">
        <row r="2">
          <cell r="A2" t="str">
            <v>실     명</v>
          </cell>
        </row>
      </sheetData>
      <sheetData sheetId="3877">
        <row r="2">
          <cell r="A2" t="str">
            <v>실     명</v>
          </cell>
        </row>
      </sheetData>
      <sheetData sheetId="3878">
        <row r="2">
          <cell r="A2" t="str">
            <v>실     명</v>
          </cell>
        </row>
      </sheetData>
      <sheetData sheetId="3879">
        <row r="2">
          <cell r="A2" t="str">
            <v>실     명</v>
          </cell>
        </row>
      </sheetData>
      <sheetData sheetId="3880">
        <row r="2">
          <cell r="A2" t="str">
            <v>실     명</v>
          </cell>
        </row>
      </sheetData>
      <sheetData sheetId="3881">
        <row r="2">
          <cell r="A2" t="str">
            <v>실     명</v>
          </cell>
        </row>
      </sheetData>
      <sheetData sheetId="3882">
        <row r="2">
          <cell r="A2" t="str">
            <v>실     명</v>
          </cell>
        </row>
      </sheetData>
      <sheetData sheetId="3883">
        <row r="2">
          <cell r="A2" t="str">
            <v>실     명</v>
          </cell>
        </row>
      </sheetData>
      <sheetData sheetId="3884">
        <row r="2">
          <cell r="A2" t="str">
            <v>실     명</v>
          </cell>
        </row>
      </sheetData>
      <sheetData sheetId="3885">
        <row r="2">
          <cell r="A2" t="str">
            <v>실     명</v>
          </cell>
        </row>
      </sheetData>
      <sheetData sheetId="3886">
        <row r="2">
          <cell r="A2" t="str">
            <v>실     명</v>
          </cell>
        </row>
      </sheetData>
      <sheetData sheetId="3887">
        <row r="2">
          <cell r="A2" t="str">
            <v>실     명</v>
          </cell>
        </row>
      </sheetData>
      <sheetData sheetId="3888">
        <row r="2">
          <cell r="A2" t="str">
            <v>실     명</v>
          </cell>
        </row>
      </sheetData>
      <sheetData sheetId="3889">
        <row r="2">
          <cell r="A2" t="str">
            <v>실     명</v>
          </cell>
        </row>
      </sheetData>
      <sheetData sheetId="3890">
        <row r="2">
          <cell r="A2" t="str">
            <v>실     명</v>
          </cell>
        </row>
      </sheetData>
      <sheetData sheetId="3891">
        <row r="2">
          <cell r="A2" t="str">
            <v>실     명</v>
          </cell>
        </row>
      </sheetData>
      <sheetData sheetId="3892">
        <row r="2">
          <cell r="A2" t="str">
            <v>실     명</v>
          </cell>
        </row>
      </sheetData>
      <sheetData sheetId="3893">
        <row r="2">
          <cell r="A2" t="str">
            <v>실     명</v>
          </cell>
        </row>
      </sheetData>
      <sheetData sheetId="3894">
        <row r="2">
          <cell r="A2" t="str">
            <v>실     명</v>
          </cell>
        </row>
      </sheetData>
      <sheetData sheetId="3895">
        <row r="2">
          <cell r="A2" t="str">
            <v>실     명</v>
          </cell>
        </row>
      </sheetData>
      <sheetData sheetId="3896">
        <row r="2">
          <cell r="A2" t="str">
            <v>실     명</v>
          </cell>
        </row>
      </sheetData>
      <sheetData sheetId="3897">
        <row r="2">
          <cell r="A2" t="str">
            <v>실     명</v>
          </cell>
        </row>
      </sheetData>
      <sheetData sheetId="3898">
        <row r="2">
          <cell r="A2" t="str">
            <v>실     명</v>
          </cell>
        </row>
      </sheetData>
      <sheetData sheetId="3899">
        <row r="2">
          <cell r="A2" t="str">
            <v>실     명</v>
          </cell>
        </row>
      </sheetData>
      <sheetData sheetId="3900">
        <row r="2">
          <cell r="A2" t="str">
            <v>실     명</v>
          </cell>
        </row>
      </sheetData>
      <sheetData sheetId="3901">
        <row r="2">
          <cell r="A2" t="str">
            <v>실     명</v>
          </cell>
        </row>
      </sheetData>
      <sheetData sheetId="3902">
        <row r="2">
          <cell r="A2" t="str">
            <v>실     명</v>
          </cell>
        </row>
      </sheetData>
      <sheetData sheetId="3903">
        <row r="2">
          <cell r="A2" t="str">
            <v>실     명</v>
          </cell>
        </row>
      </sheetData>
      <sheetData sheetId="3904">
        <row r="2">
          <cell r="A2" t="str">
            <v>실     명</v>
          </cell>
        </row>
      </sheetData>
      <sheetData sheetId="3905">
        <row r="2">
          <cell r="A2" t="str">
            <v>실     명</v>
          </cell>
        </row>
      </sheetData>
      <sheetData sheetId="3906">
        <row r="2">
          <cell r="A2" t="str">
            <v>실     명</v>
          </cell>
        </row>
      </sheetData>
      <sheetData sheetId="3907">
        <row r="2">
          <cell r="A2" t="str">
            <v>실     명</v>
          </cell>
        </row>
      </sheetData>
      <sheetData sheetId="3908">
        <row r="2">
          <cell r="A2" t="str">
            <v>실     명</v>
          </cell>
        </row>
      </sheetData>
      <sheetData sheetId="3909">
        <row r="2">
          <cell r="A2" t="str">
            <v>실     명</v>
          </cell>
        </row>
      </sheetData>
      <sheetData sheetId="3910">
        <row r="2">
          <cell r="A2" t="str">
            <v>실     명</v>
          </cell>
        </row>
      </sheetData>
      <sheetData sheetId="3911">
        <row r="2">
          <cell r="A2" t="str">
            <v>실     명</v>
          </cell>
        </row>
      </sheetData>
      <sheetData sheetId="3912">
        <row r="2">
          <cell r="A2" t="str">
            <v>실     명</v>
          </cell>
        </row>
      </sheetData>
      <sheetData sheetId="3913">
        <row r="2">
          <cell r="A2" t="str">
            <v>실     명</v>
          </cell>
        </row>
      </sheetData>
      <sheetData sheetId="3914">
        <row r="2">
          <cell r="A2" t="str">
            <v>실     명</v>
          </cell>
        </row>
      </sheetData>
      <sheetData sheetId="3915">
        <row r="2">
          <cell r="A2" t="str">
            <v>실     명</v>
          </cell>
        </row>
      </sheetData>
      <sheetData sheetId="3916">
        <row r="2">
          <cell r="A2" t="str">
            <v>실     명</v>
          </cell>
        </row>
      </sheetData>
      <sheetData sheetId="3917">
        <row r="2">
          <cell r="A2" t="str">
            <v>실     명</v>
          </cell>
        </row>
      </sheetData>
      <sheetData sheetId="3918">
        <row r="2">
          <cell r="A2" t="str">
            <v>실     명</v>
          </cell>
        </row>
      </sheetData>
      <sheetData sheetId="3919">
        <row r="2">
          <cell r="A2" t="str">
            <v>실     명</v>
          </cell>
        </row>
      </sheetData>
      <sheetData sheetId="3920">
        <row r="2">
          <cell r="A2" t="str">
            <v>실     명</v>
          </cell>
        </row>
      </sheetData>
      <sheetData sheetId="3921">
        <row r="2">
          <cell r="A2" t="str">
            <v>실     명</v>
          </cell>
        </row>
      </sheetData>
      <sheetData sheetId="3922">
        <row r="2">
          <cell r="A2" t="str">
            <v>실     명</v>
          </cell>
        </row>
      </sheetData>
      <sheetData sheetId="3923">
        <row r="2">
          <cell r="A2" t="str">
            <v>실     명</v>
          </cell>
        </row>
      </sheetData>
      <sheetData sheetId="3924">
        <row r="2">
          <cell r="A2" t="str">
            <v>실     명</v>
          </cell>
        </row>
      </sheetData>
      <sheetData sheetId="3925">
        <row r="2">
          <cell r="A2" t="str">
            <v>실     명</v>
          </cell>
        </row>
      </sheetData>
      <sheetData sheetId="3926">
        <row r="2">
          <cell r="A2" t="str">
            <v>실     명</v>
          </cell>
        </row>
      </sheetData>
      <sheetData sheetId="3927">
        <row r="2">
          <cell r="A2" t="str">
            <v>실     명</v>
          </cell>
        </row>
      </sheetData>
      <sheetData sheetId="3928">
        <row r="2">
          <cell r="A2" t="str">
            <v>실     명</v>
          </cell>
        </row>
      </sheetData>
      <sheetData sheetId="3929">
        <row r="2">
          <cell r="A2" t="str">
            <v>실     명</v>
          </cell>
        </row>
      </sheetData>
      <sheetData sheetId="3930">
        <row r="2">
          <cell r="A2" t="str">
            <v>실     명</v>
          </cell>
        </row>
      </sheetData>
      <sheetData sheetId="3931">
        <row r="2">
          <cell r="A2" t="str">
            <v>실     명</v>
          </cell>
        </row>
      </sheetData>
      <sheetData sheetId="3932">
        <row r="2">
          <cell r="A2" t="str">
            <v>실     명</v>
          </cell>
        </row>
      </sheetData>
      <sheetData sheetId="3933">
        <row r="2">
          <cell r="A2" t="str">
            <v>실     명</v>
          </cell>
        </row>
      </sheetData>
      <sheetData sheetId="3934">
        <row r="2">
          <cell r="A2" t="str">
            <v>실     명</v>
          </cell>
        </row>
      </sheetData>
      <sheetData sheetId="3935">
        <row r="2">
          <cell r="A2" t="str">
            <v>실     명</v>
          </cell>
        </row>
      </sheetData>
      <sheetData sheetId="3936">
        <row r="2">
          <cell r="A2" t="str">
            <v>실     명</v>
          </cell>
        </row>
      </sheetData>
      <sheetData sheetId="3937">
        <row r="2">
          <cell r="A2" t="str">
            <v>실     명</v>
          </cell>
        </row>
      </sheetData>
      <sheetData sheetId="3938">
        <row r="2">
          <cell r="A2" t="str">
            <v>실     명</v>
          </cell>
        </row>
      </sheetData>
      <sheetData sheetId="3939">
        <row r="2">
          <cell r="A2" t="str">
            <v>실     명</v>
          </cell>
        </row>
      </sheetData>
      <sheetData sheetId="3940">
        <row r="2">
          <cell r="A2" t="str">
            <v>실     명</v>
          </cell>
        </row>
      </sheetData>
      <sheetData sheetId="3941">
        <row r="2">
          <cell r="A2" t="str">
            <v>실     명</v>
          </cell>
        </row>
      </sheetData>
      <sheetData sheetId="3942">
        <row r="2">
          <cell r="A2" t="str">
            <v>실     명</v>
          </cell>
        </row>
      </sheetData>
      <sheetData sheetId="3943">
        <row r="2">
          <cell r="A2" t="str">
            <v>실     명</v>
          </cell>
        </row>
      </sheetData>
      <sheetData sheetId="3944">
        <row r="2">
          <cell r="A2" t="str">
            <v>실     명</v>
          </cell>
        </row>
      </sheetData>
      <sheetData sheetId="3945">
        <row r="2">
          <cell r="A2" t="str">
            <v>실     명</v>
          </cell>
        </row>
      </sheetData>
      <sheetData sheetId="3946">
        <row r="2">
          <cell r="A2" t="str">
            <v>실     명</v>
          </cell>
        </row>
      </sheetData>
      <sheetData sheetId="3947">
        <row r="2">
          <cell r="A2" t="str">
            <v>실     명</v>
          </cell>
        </row>
      </sheetData>
      <sheetData sheetId="3948">
        <row r="2">
          <cell r="A2" t="str">
            <v>실     명</v>
          </cell>
        </row>
      </sheetData>
      <sheetData sheetId="3949">
        <row r="2">
          <cell r="A2" t="str">
            <v>실     명</v>
          </cell>
        </row>
      </sheetData>
      <sheetData sheetId="3950">
        <row r="2">
          <cell r="A2" t="str">
            <v>실     명</v>
          </cell>
        </row>
      </sheetData>
      <sheetData sheetId="3951">
        <row r="2">
          <cell r="A2" t="str">
            <v>실     명</v>
          </cell>
        </row>
      </sheetData>
      <sheetData sheetId="3952">
        <row r="2">
          <cell r="A2" t="str">
            <v>실     명</v>
          </cell>
        </row>
      </sheetData>
      <sheetData sheetId="3953">
        <row r="2">
          <cell r="A2" t="str">
            <v>실     명</v>
          </cell>
        </row>
      </sheetData>
      <sheetData sheetId="3954">
        <row r="2">
          <cell r="A2" t="str">
            <v>실     명</v>
          </cell>
        </row>
      </sheetData>
      <sheetData sheetId="3955">
        <row r="2">
          <cell r="A2" t="str">
            <v>실     명</v>
          </cell>
        </row>
      </sheetData>
      <sheetData sheetId="3956">
        <row r="2">
          <cell r="A2" t="str">
            <v>실     명</v>
          </cell>
        </row>
      </sheetData>
      <sheetData sheetId="3957">
        <row r="2">
          <cell r="A2" t="str">
            <v>실     명</v>
          </cell>
        </row>
      </sheetData>
      <sheetData sheetId="3958">
        <row r="2">
          <cell r="A2" t="str">
            <v>실     명</v>
          </cell>
        </row>
      </sheetData>
      <sheetData sheetId="3959">
        <row r="2">
          <cell r="A2" t="str">
            <v>실     명</v>
          </cell>
        </row>
      </sheetData>
      <sheetData sheetId="3960">
        <row r="2">
          <cell r="A2" t="str">
            <v>실     명</v>
          </cell>
        </row>
      </sheetData>
      <sheetData sheetId="3961">
        <row r="2">
          <cell r="A2" t="str">
            <v>실     명</v>
          </cell>
        </row>
      </sheetData>
      <sheetData sheetId="3962">
        <row r="2">
          <cell r="A2" t="str">
            <v>실     명</v>
          </cell>
        </row>
      </sheetData>
      <sheetData sheetId="3963">
        <row r="2">
          <cell r="A2" t="str">
            <v>실     명</v>
          </cell>
        </row>
      </sheetData>
      <sheetData sheetId="3964">
        <row r="2">
          <cell r="A2" t="str">
            <v>실     명</v>
          </cell>
        </row>
      </sheetData>
      <sheetData sheetId="3965">
        <row r="2">
          <cell r="A2" t="str">
            <v>실     명</v>
          </cell>
        </row>
      </sheetData>
      <sheetData sheetId="3966">
        <row r="2">
          <cell r="A2" t="str">
            <v>실     명</v>
          </cell>
        </row>
      </sheetData>
      <sheetData sheetId="3967">
        <row r="2">
          <cell r="A2" t="str">
            <v>실     명</v>
          </cell>
        </row>
      </sheetData>
      <sheetData sheetId="3968">
        <row r="2">
          <cell r="A2" t="str">
            <v>실     명</v>
          </cell>
        </row>
      </sheetData>
      <sheetData sheetId="3969">
        <row r="2">
          <cell r="A2" t="str">
            <v>실     명</v>
          </cell>
        </row>
      </sheetData>
      <sheetData sheetId="3970">
        <row r="2">
          <cell r="A2" t="str">
            <v>실     명</v>
          </cell>
        </row>
      </sheetData>
      <sheetData sheetId="3971">
        <row r="2">
          <cell r="A2" t="str">
            <v>실     명</v>
          </cell>
        </row>
      </sheetData>
      <sheetData sheetId="3972">
        <row r="2">
          <cell r="A2" t="str">
            <v>실     명</v>
          </cell>
        </row>
      </sheetData>
      <sheetData sheetId="3973">
        <row r="2">
          <cell r="A2" t="str">
            <v>실     명</v>
          </cell>
        </row>
      </sheetData>
      <sheetData sheetId="3974">
        <row r="2">
          <cell r="A2" t="str">
            <v>B¹</v>
          </cell>
        </row>
      </sheetData>
      <sheetData sheetId="3975">
        <row r="2">
          <cell r="A2" t="str">
            <v>$</v>
          </cell>
        </row>
      </sheetData>
      <sheetData sheetId="3976">
        <row r="2">
          <cell r="A2" t="str">
            <v>Y</v>
          </cell>
        </row>
      </sheetData>
      <sheetData sheetId="3977">
        <row r="2">
          <cell r="A2" t="str">
            <v>레미콘</v>
          </cell>
        </row>
      </sheetData>
      <sheetData sheetId="3978">
        <row r="2">
          <cell r="A2" t="str">
            <v>실     명</v>
          </cell>
        </row>
      </sheetData>
      <sheetData sheetId="3979">
        <row r="2">
          <cell r="A2" t="str">
            <v>B¹</v>
          </cell>
        </row>
      </sheetData>
      <sheetData sheetId="3980">
        <row r="2">
          <cell r="A2" t="str">
            <v>$</v>
          </cell>
        </row>
      </sheetData>
      <sheetData sheetId="3981">
        <row r="2">
          <cell r="A2" t="str">
            <v>Y</v>
          </cell>
        </row>
      </sheetData>
      <sheetData sheetId="3982">
        <row r="2">
          <cell r="A2" t="str">
            <v>레미콘</v>
          </cell>
        </row>
      </sheetData>
      <sheetData sheetId="3983">
        <row r="2">
          <cell r="A2" t="str">
            <v>실     명</v>
          </cell>
        </row>
      </sheetData>
      <sheetData sheetId="3984">
        <row r="2">
          <cell r="A2" t="str">
            <v>실     명</v>
          </cell>
        </row>
      </sheetData>
      <sheetData sheetId="3985">
        <row r="2">
          <cell r="A2" t="str">
            <v>실     명</v>
          </cell>
        </row>
      </sheetData>
      <sheetData sheetId="3986">
        <row r="2">
          <cell r="A2" t="str">
            <v>실     명</v>
          </cell>
        </row>
      </sheetData>
      <sheetData sheetId="3987">
        <row r="2">
          <cell r="A2" t="str">
            <v>실     명</v>
          </cell>
        </row>
      </sheetData>
      <sheetData sheetId="3988">
        <row r="2">
          <cell r="A2" t="str">
            <v>실     명</v>
          </cell>
        </row>
      </sheetData>
      <sheetData sheetId="3989">
        <row r="2">
          <cell r="A2" t="str">
            <v>실     명</v>
          </cell>
        </row>
      </sheetData>
      <sheetData sheetId="3990">
        <row r="2">
          <cell r="A2" t="str">
            <v>실     명</v>
          </cell>
        </row>
      </sheetData>
      <sheetData sheetId="3991">
        <row r="2">
          <cell r="A2" t="str">
            <v>실     명</v>
          </cell>
        </row>
      </sheetData>
      <sheetData sheetId="3992">
        <row r="2">
          <cell r="A2" t="str">
            <v>실     명</v>
          </cell>
        </row>
      </sheetData>
      <sheetData sheetId="3993">
        <row r="2">
          <cell r="A2" t="str">
            <v>실     명</v>
          </cell>
        </row>
      </sheetData>
      <sheetData sheetId="3994">
        <row r="2">
          <cell r="A2" t="str">
            <v>실     명</v>
          </cell>
        </row>
      </sheetData>
      <sheetData sheetId="3995">
        <row r="2">
          <cell r="A2" t="str">
            <v>실     명</v>
          </cell>
        </row>
      </sheetData>
      <sheetData sheetId="3996">
        <row r="2">
          <cell r="A2" t="str">
            <v>실     명</v>
          </cell>
        </row>
      </sheetData>
      <sheetData sheetId="3997">
        <row r="2">
          <cell r="A2" t="str">
            <v>실     명</v>
          </cell>
        </row>
      </sheetData>
      <sheetData sheetId="3998">
        <row r="2">
          <cell r="A2" t="str">
            <v>실     명</v>
          </cell>
        </row>
      </sheetData>
      <sheetData sheetId="3999">
        <row r="2">
          <cell r="A2" t="str">
            <v>실     명</v>
          </cell>
        </row>
      </sheetData>
      <sheetData sheetId="4000">
        <row r="2">
          <cell r="A2" t="str">
            <v>실     명</v>
          </cell>
        </row>
      </sheetData>
      <sheetData sheetId="4001">
        <row r="2">
          <cell r="A2" t="str">
            <v>실     명</v>
          </cell>
        </row>
      </sheetData>
      <sheetData sheetId="4002">
        <row r="2">
          <cell r="A2" t="str">
            <v>실     명</v>
          </cell>
        </row>
      </sheetData>
      <sheetData sheetId="4003">
        <row r="2">
          <cell r="A2" t="str">
            <v>실     명</v>
          </cell>
        </row>
      </sheetData>
      <sheetData sheetId="4004">
        <row r="2">
          <cell r="A2" t="str">
            <v>실     명</v>
          </cell>
        </row>
      </sheetData>
      <sheetData sheetId="4005">
        <row r="2">
          <cell r="A2" t="str">
            <v>실     명</v>
          </cell>
        </row>
      </sheetData>
      <sheetData sheetId="4006">
        <row r="2">
          <cell r="A2" t="str">
            <v>실     명</v>
          </cell>
        </row>
      </sheetData>
      <sheetData sheetId="4007">
        <row r="2">
          <cell r="A2" t="str">
            <v>실     명</v>
          </cell>
        </row>
      </sheetData>
      <sheetData sheetId="4008">
        <row r="2">
          <cell r="A2" t="str">
            <v>실     명</v>
          </cell>
        </row>
      </sheetData>
      <sheetData sheetId="4009">
        <row r="2">
          <cell r="A2" t="str">
            <v>실     명</v>
          </cell>
        </row>
      </sheetData>
      <sheetData sheetId="4010">
        <row r="2">
          <cell r="A2" t="str">
            <v>실     명</v>
          </cell>
        </row>
      </sheetData>
      <sheetData sheetId="4011">
        <row r="2">
          <cell r="A2" t="str">
            <v>실     명</v>
          </cell>
        </row>
      </sheetData>
      <sheetData sheetId="4012">
        <row r="2">
          <cell r="A2" t="str">
            <v>실     명</v>
          </cell>
        </row>
      </sheetData>
      <sheetData sheetId="4013">
        <row r="2">
          <cell r="A2" t="str">
            <v>실     명</v>
          </cell>
        </row>
      </sheetData>
      <sheetData sheetId="4014">
        <row r="2">
          <cell r="A2" t="str">
            <v>실     명</v>
          </cell>
        </row>
      </sheetData>
      <sheetData sheetId="4015">
        <row r="2">
          <cell r="A2" t="str">
            <v>실     명</v>
          </cell>
        </row>
      </sheetData>
      <sheetData sheetId="4016">
        <row r="2">
          <cell r="A2" t="str">
            <v>실     명</v>
          </cell>
        </row>
      </sheetData>
      <sheetData sheetId="4017">
        <row r="2">
          <cell r="A2" t="str">
            <v>실     명</v>
          </cell>
        </row>
      </sheetData>
      <sheetData sheetId="4018">
        <row r="2">
          <cell r="A2" t="str">
            <v>실     명</v>
          </cell>
        </row>
      </sheetData>
      <sheetData sheetId="4019">
        <row r="2">
          <cell r="A2" t="str">
            <v>실     명</v>
          </cell>
        </row>
      </sheetData>
      <sheetData sheetId="4020">
        <row r="2">
          <cell r="A2" t="str">
            <v>실     명</v>
          </cell>
        </row>
      </sheetData>
      <sheetData sheetId="4021">
        <row r="2">
          <cell r="A2" t="str">
            <v>실     명</v>
          </cell>
        </row>
      </sheetData>
      <sheetData sheetId="4022">
        <row r="2">
          <cell r="A2" t="str">
            <v>실     명</v>
          </cell>
        </row>
      </sheetData>
      <sheetData sheetId="4023">
        <row r="2">
          <cell r="A2" t="str">
            <v>실     명</v>
          </cell>
        </row>
      </sheetData>
      <sheetData sheetId="4024">
        <row r="2">
          <cell r="A2" t="str">
            <v>실     명</v>
          </cell>
        </row>
      </sheetData>
      <sheetData sheetId="4025">
        <row r="2">
          <cell r="A2" t="str">
            <v>실     명</v>
          </cell>
        </row>
      </sheetData>
      <sheetData sheetId="4026">
        <row r="2">
          <cell r="A2" t="str">
            <v>실     명</v>
          </cell>
        </row>
      </sheetData>
      <sheetData sheetId="4027">
        <row r="2">
          <cell r="A2" t="str">
            <v>실     명</v>
          </cell>
        </row>
      </sheetData>
      <sheetData sheetId="4028">
        <row r="2">
          <cell r="A2" t="str">
            <v>실     명</v>
          </cell>
        </row>
      </sheetData>
      <sheetData sheetId="4029">
        <row r="2">
          <cell r="A2" t="str">
            <v>실     명</v>
          </cell>
        </row>
      </sheetData>
      <sheetData sheetId="4030">
        <row r="2">
          <cell r="A2" t="str">
            <v>실     명</v>
          </cell>
        </row>
      </sheetData>
      <sheetData sheetId="4031">
        <row r="2">
          <cell r="A2" t="str">
            <v>실     명</v>
          </cell>
        </row>
      </sheetData>
      <sheetData sheetId="4032">
        <row r="2">
          <cell r="A2" t="str">
            <v>실     명</v>
          </cell>
        </row>
      </sheetData>
      <sheetData sheetId="4033">
        <row r="2">
          <cell r="A2" t="str">
            <v>실     명</v>
          </cell>
        </row>
      </sheetData>
      <sheetData sheetId="4034">
        <row r="2">
          <cell r="A2" t="str">
            <v>실     명</v>
          </cell>
        </row>
      </sheetData>
      <sheetData sheetId="4035">
        <row r="2">
          <cell r="A2" t="str">
            <v>실     명</v>
          </cell>
        </row>
      </sheetData>
      <sheetData sheetId="4036">
        <row r="2">
          <cell r="A2" t="str">
            <v>실     명</v>
          </cell>
        </row>
      </sheetData>
      <sheetData sheetId="4037">
        <row r="2">
          <cell r="A2" t="str">
            <v>실     명</v>
          </cell>
        </row>
      </sheetData>
      <sheetData sheetId="4038">
        <row r="2">
          <cell r="A2" t="str">
            <v>실     명</v>
          </cell>
        </row>
      </sheetData>
      <sheetData sheetId="4039">
        <row r="2">
          <cell r="A2" t="str">
            <v>실     명</v>
          </cell>
        </row>
      </sheetData>
      <sheetData sheetId="4040">
        <row r="2">
          <cell r="A2" t="str">
            <v>실     명</v>
          </cell>
        </row>
      </sheetData>
      <sheetData sheetId="4041">
        <row r="2">
          <cell r="A2" t="str">
            <v>실     명</v>
          </cell>
        </row>
      </sheetData>
      <sheetData sheetId="4042">
        <row r="2">
          <cell r="A2" t="str">
            <v>실     명</v>
          </cell>
        </row>
      </sheetData>
      <sheetData sheetId="4043">
        <row r="2">
          <cell r="A2" t="str">
            <v>실     명</v>
          </cell>
        </row>
      </sheetData>
      <sheetData sheetId="4044">
        <row r="2">
          <cell r="A2" t="str">
            <v>실     명</v>
          </cell>
        </row>
      </sheetData>
      <sheetData sheetId="4045">
        <row r="2">
          <cell r="A2" t="str">
            <v>실     명</v>
          </cell>
        </row>
      </sheetData>
      <sheetData sheetId="4046">
        <row r="2">
          <cell r="A2" t="str">
            <v>실     명</v>
          </cell>
        </row>
      </sheetData>
      <sheetData sheetId="4047">
        <row r="2">
          <cell r="A2" t="str">
            <v>실     명</v>
          </cell>
        </row>
      </sheetData>
      <sheetData sheetId="4048">
        <row r="2">
          <cell r="A2" t="str">
            <v>실     명</v>
          </cell>
        </row>
      </sheetData>
      <sheetData sheetId="4049">
        <row r="2">
          <cell r="A2" t="str">
            <v>실     명</v>
          </cell>
        </row>
      </sheetData>
      <sheetData sheetId="4050">
        <row r="2">
          <cell r="A2" t="str">
            <v>실     명</v>
          </cell>
        </row>
      </sheetData>
      <sheetData sheetId="4051">
        <row r="2">
          <cell r="A2" t="str">
            <v>실     명</v>
          </cell>
        </row>
      </sheetData>
      <sheetData sheetId="4052">
        <row r="2">
          <cell r="A2" t="str">
            <v>실     명</v>
          </cell>
        </row>
      </sheetData>
      <sheetData sheetId="4053">
        <row r="2">
          <cell r="A2" t="str">
            <v>실     명</v>
          </cell>
        </row>
      </sheetData>
      <sheetData sheetId="4054">
        <row r="2">
          <cell r="A2" t="str">
            <v>실     명</v>
          </cell>
        </row>
      </sheetData>
      <sheetData sheetId="4055">
        <row r="2">
          <cell r="A2" t="str">
            <v>실     명</v>
          </cell>
        </row>
      </sheetData>
      <sheetData sheetId="4056">
        <row r="2">
          <cell r="A2" t="str">
            <v>실     명</v>
          </cell>
        </row>
      </sheetData>
      <sheetData sheetId="4057">
        <row r="2">
          <cell r="A2" t="str">
            <v>실     명</v>
          </cell>
        </row>
      </sheetData>
      <sheetData sheetId="4058">
        <row r="2">
          <cell r="A2" t="str">
            <v>실     명</v>
          </cell>
        </row>
      </sheetData>
      <sheetData sheetId="4059">
        <row r="2">
          <cell r="A2" t="str">
            <v>실     명</v>
          </cell>
        </row>
      </sheetData>
      <sheetData sheetId="4060">
        <row r="2">
          <cell r="A2" t="str">
            <v>실     명</v>
          </cell>
        </row>
      </sheetData>
      <sheetData sheetId="4061">
        <row r="2">
          <cell r="A2" t="str">
            <v>실     명</v>
          </cell>
        </row>
      </sheetData>
      <sheetData sheetId="4062">
        <row r="2">
          <cell r="A2" t="str">
            <v>실     명</v>
          </cell>
        </row>
      </sheetData>
      <sheetData sheetId="4063">
        <row r="2">
          <cell r="A2" t="str">
            <v>실     명</v>
          </cell>
        </row>
      </sheetData>
      <sheetData sheetId="4064">
        <row r="2">
          <cell r="A2" t="str">
            <v>실     명</v>
          </cell>
        </row>
      </sheetData>
      <sheetData sheetId="4065">
        <row r="2">
          <cell r="A2" t="str">
            <v>실     명</v>
          </cell>
        </row>
      </sheetData>
      <sheetData sheetId="4066">
        <row r="2">
          <cell r="A2" t="str">
            <v>실     명</v>
          </cell>
        </row>
      </sheetData>
      <sheetData sheetId="4067">
        <row r="2">
          <cell r="A2" t="str">
            <v>실     명</v>
          </cell>
        </row>
      </sheetData>
      <sheetData sheetId="4068">
        <row r="2">
          <cell r="A2" t="str">
            <v>실     명</v>
          </cell>
        </row>
      </sheetData>
      <sheetData sheetId="4069">
        <row r="2">
          <cell r="A2" t="str">
            <v>실     명</v>
          </cell>
        </row>
      </sheetData>
      <sheetData sheetId="4070">
        <row r="2">
          <cell r="A2" t="str">
            <v>실     명</v>
          </cell>
        </row>
      </sheetData>
      <sheetData sheetId="4071">
        <row r="2">
          <cell r="A2" t="str">
            <v>실     명</v>
          </cell>
        </row>
      </sheetData>
      <sheetData sheetId="4072">
        <row r="2">
          <cell r="A2" t="str">
            <v>B¹</v>
          </cell>
        </row>
      </sheetData>
      <sheetData sheetId="4073">
        <row r="2">
          <cell r="A2" t="str">
            <v>$</v>
          </cell>
        </row>
      </sheetData>
      <sheetData sheetId="4074">
        <row r="2">
          <cell r="A2" t="str">
            <v>실     명</v>
          </cell>
        </row>
      </sheetData>
      <sheetData sheetId="4075">
        <row r="2">
          <cell r="A2" t="str">
            <v>실     명</v>
          </cell>
        </row>
      </sheetData>
      <sheetData sheetId="4076">
        <row r="2">
          <cell r="A2" t="str">
            <v>실     명</v>
          </cell>
        </row>
      </sheetData>
      <sheetData sheetId="4077">
        <row r="2">
          <cell r="A2" t="str">
            <v>실     명</v>
          </cell>
        </row>
      </sheetData>
      <sheetData sheetId="4078">
        <row r="2">
          <cell r="A2" t="str">
            <v>실     명</v>
          </cell>
        </row>
      </sheetData>
      <sheetData sheetId="4079">
        <row r="2">
          <cell r="A2" t="str">
            <v>실     명</v>
          </cell>
        </row>
      </sheetData>
      <sheetData sheetId="4080">
        <row r="2">
          <cell r="A2" t="str">
            <v>실     명</v>
          </cell>
        </row>
      </sheetData>
      <sheetData sheetId="4081">
        <row r="2">
          <cell r="A2" t="str">
            <v>실     명</v>
          </cell>
        </row>
      </sheetData>
      <sheetData sheetId="4082">
        <row r="2">
          <cell r="A2" t="str">
            <v>실     명</v>
          </cell>
        </row>
      </sheetData>
      <sheetData sheetId="4083">
        <row r="2">
          <cell r="A2" t="str">
            <v>실     명</v>
          </cell>
        </row>
      </sheetData>
      <sheetData sheetId="4084">
        <row r="2">
          <cell r="A2" t="str">
            <v>실     명</v>
          </cell>
        </row>
      </sheetData>
      <sheetData sheetId="4085">
        <row r="2">
          <cell r="A2" t="str">
            <v>실     명</v>
          </cell>
        </row>
      </sheetData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>
        <row r="2">
          <cell r="A2" t="str">
            <v>실     명</v>
          </cell>
        </row>
      </sheetData>
      <sheetData sheetId="4094">
        <row r="2">
          <cell r="A2" t="str">
            <v>실     명</v>
          </cell>
        </row>
      </sheetData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>
        <row r="2">
          <cell r="A2" t="str">
            <v>실     명</v>
          </cell>
        </row>
      </sheetData>
      <sheetData sheetId="4101">
        <row r="2">
          <cell r="A2" t="str">
            <v>실     명</v>
          </cell>
        </row>
      </sheetData>
      <sheetData sheetId="4102">
        <row r="2">
          <cell r="A2" t="str">
            <v>실     명</v>
          </cell>
        </row>
      </sheetData>
      <sheetData sheetId="4103">
        <row r="2">
          <cell r="A2" t="str">
            <v>실     명</v>
          </cell>
        </row>
      </sheetData>
      <sheetData sheetId="4104">
        <row r="2">
          <cell r="A2" t="str">
            <v>실     명</v>
          </cell>
        </row>
      </sheetData>
      <sheetData sheetId="4105">
        <row r="2">
          <cell r="A2" t="str">
            <v>실     명</v>
          </cell>
        </row>
      </sheetData>
      <sheetData sheetId="4106">
        <row r="2">
          <cell r="A2" t="str">
            <v>실     명</v>
          </cell>
        </row>
      </sheetData>
      <sheetData sheetId="4107">
        <row r="2">
          <cell r="A2" t="str">
            <v>실     명</v>
          </cell>
        </row>
      </sheetData>
      <sheetData sheetId="4108">
        <row r="2">
          <cell r="A2" t="str">
            <v>실     명</v>
          </cell>
        </row>
      </sheetData>
      <sheetData sheetId="4109">
        <row r="2">
          <cell r="A2" t="str">
            <v>실     명</v>
          </cell>
        </row>
      </sheetData>
      <sheetData sheetId="4110">
        <row r="2">
          <cell r="A2" t="str">
            <v>실     명</v>
          </cell>
        </row>
      </sheetData>
      <sheetData sheetId="4111">
        <row r="2">
          <cell r="A2" t="str">
            <v>실     명</v>
          </cell>
        </row>
      </sheetData>
      <sheetData sheetId="4112">
        <row r="2">
          <cell r="A2" t="str">
            <v>실     명</v>
          </cell>
        </row>
      </sheetData>
      <sheetData sheetId="4113">
        <row r="2">
          <cell r="A2" t="str">
            <v>실     명</v>
          </cell>
        </row>
      </sheetData>
      <sheetData sheetId="4114">
        <row r="2">
          <cell r="A2" t="str">
            <v>실     명</v>
          </cell>
        </row>
      </sheetData>
      <sheetData sheetId="4115">
        <row r="2">
          <cell r="A2" t="str">
            <v>실     명</v>
          </cell>
        </row>
      </sheetData>
      <sheetData sheetId="4116">
        <row r="2">
          <cell r="A2" t="str">
            <v>실     명</v>
          </cell>
        </row>
      </sheetData>
      <sheetData sheetId="4117">
        <row r="2">
          <cell r="A2" t="str">
            <v>실     명</v>
          </cell>
        </row>
      </sheetData>
      <sheetData sheetId="4118">
        <row r="2">
          <cell r="A2" t="str">
            <v>실     명</v>
          </cell>
        </row>
      </sheetData>
      <sheetData sheetId="4119">
        <row r="2">
          <cell r="A2" t="str">
            <v>실     명</v>
          </cell>
        </row>
      </sheetData>
      <sheetData sheetId="4120">
        <row r="2">
          <cell r="A2" t="str">
            <v>실     명</v>
          </cell>
        </row>
      </sheetData>
      <sheetData sheetId="4121">
        <row r="2">
          <cell r="A2" t="str">
            <v>실     명</v>
          </cell>
        </row>
      </sheetData>
      <sheetData sheetId="4122">
        <row r="2">
          <cell r="A2" t="str">
            <v>실     명</v>
          </cell>
        </row>
      </sheetData>
      <sheetData sheetId="4123">
        <row r="2">
          <cell r="A2" t="str">
            <v>실     명</v>
          </cell>
        </row>
      </sheetData>
      <sheetData sheetId="4124">
        <row r="2">
          <cell r="A2" t="str">
            <v>실     명</v>
          </cell>
        </row>
      </sheetData>
      <sheetData sheetId="4125">
        <row r="2">
          <cell r="A2" t="str">
            <v>실     명</v>
          </cell>
        </row>
      </sheetData>
      <sheetData sheetId="4126">
        <row r="2">
          <cell r="A2" t="str">
            <v>실     명</v>
          </cell>
        </row>
      </sheetData>
      <sheetData sheetId="4127">
        <row r="2">
          <cell r="A2" t="str">
            <v>실     명</v>
          </cell>
        </row>
      </sheetData>
      <sheetData sheetId="4128">
        <row r="2">
          <cell r="A2" t="str">
            <v>실     명</v>
          </cell>
        </row>
      </sheetData>
      <sheetData sheetId="4129" refreshError="1"/>
      <sheetData sheetId="4130" refreshError="1"/>
      <sheetData sheetId="4131">
        <row r="2">
          <cell r="A2" t="str">
            <v>실     명</v>
          </cell>
        </row>
      </sheetData>
      <sheetData sheetId="4132">
        <row r="2">
          <cell r="A2" t="str">
            <v>실     명</v>
          </cell>
        </row>
      </sheetData>
      <sheetData sheetId="4133" refreshError="1"/>
      <sheetData sheetId="4134">
        <row r="2">
          <cell r="A2" t="str">
            <v>실     명</v>
          </cell>
        </row>
      </sheetData>
      <sheetData sheetId="4135" refreshError="1"/>
      <sheetData sheetId="4136" refreshError="1"/>
      <sheetData sheetId="4137" refreshError="1"/>
      <sheetData sheetId="4138" refreshError="1"/>
      <sheetData sheetId="4139">
        <row r="2">
          <cell r="A2" t="str">
            <v>실     명</v>
          </cell>
        </row>
      </sheetData>
      <sheetData sheetId="4140">
        <row r="2">
          <cell r="A2" t="str">
            <v>실     명</v>
          </cell>
        </row>
      </sheetData>
      <sheetData sheetId="4141">
        <row r="2">
          <cell r="A2" t="str">
            <v>실     명</v>
          </cell>
        </row>
      </sheetData>
      <sheetData sheetId="4142">
        <row r="2">
          <cell r="A2" t="str">
            <v>실     명</v>
          </cell>
        </row>
      </sheetData>
      <sheetData sheetId="4143">
        <row r="2">
          <cell r="A2" t="str">
            <v>실     명</v>
          </cell>
        </row>
      </sheetData>
      <sheetData sheetId="4144">
        <row r="2">
          <cell r="A2" t="str">
            <v>실     명</v>
          </cell>
        </row>
      </sheetData>
      <sheetData sheetId="4145">
        <row r="2">
          <cell r="A2" t="str">
            <v>실     명</v>
          </cell>
        </row>
      </sheetData>
      <sheetData sheetId="4146">
        <row r="2">
          <cell r="A2" t="str">
            <v>실     명</v>
          </cell>
        </row>
      </sheetData>
      <sheetData sheetId="4147">
        <row r="2">
          <cell r="A2" t="str">
            <v>실     명</v>
          </cell>
        </row>
      </sheetData>
      <sheetData sheetId="4148">
        <row r="2">
          <cell r="A2" t="str">
            <v>실     명</v>
          </cell>
        </row>
      </sheetData>
      <sheetData sheetId="4149">
        <row r="2">
          <cell r="A2" t="str">
            <v>실     명</v>
          </cell>
        </row>
      </sheetData>
      <sheetData sheetId="4150">
        <row r="2">
          <cell r="A2" t="str">
            <v>실     명</v>
          </cell>
        </row>
      </sheetData>
      <sheetData sheetId="4151">
        <row r="2">
          <cell r="A2" t="str">
            <v>실     명</v>
          </cell>
        </row>
      </sheetData>
      <sheetData sheetId="4152">
        <row r="2">
          <cell r="A2" t="str">
            <v>실     명</v>
          </cell>
        </row>
      </sheetData>
      <sheetData sheetId="4153">
        <row r="2">
          <cell r="A2" t="str">
            <v>실     명</v>
          </cell>
        </row>
      </sheetData>
      <sheetData sheetId="4154">
        <row r="2">
          <cell r="A2" t="str">
            <v>실     명</v>
          </cell>
        </row>
      </sheetData>
      <sheetData sheetId="4155">
        <row r="2">
          <cell r="A2" t="str">
            <v>실     명</v>
          </cell>
        </row>
      </sheetData>
      <sheetData sheetId="4156">
        <row r="2">
          <cell r="A2" t="str">
            <v>실     명</v>
          </cell>
        </row>
      </sheetData>
      <sheetData sheetId="4157">
        <row r="2">
          <cell r="A2" t="str">
            <v>실     명</v>
          </cell>
        </row>
      </sheetData>
      <sheetData sheetId="4158">
        <row r="2">
          <cell r="A2" t="str">
            <v>실     명</v>
          </cell>
        </row>
      </sheetData>
      <sheetData sheetId="4159">
        <row r="2">
          <cell r="A2" t="str">
            <v>실     명</v>
          </cell>
        </row>
      </sheetData>
      <sheetData sheetId="4160">
        <row r="2">
          <cell r="A2" t="str">
            <v>실     명</v>
          </cell>
        </row>
      </sheetData>
      <sheetData sheetId="4161">
        <row r="2">
          <cell r="A2" t="str">
            <v>실     명</v>
          </cell>
        </row>
      </sheetData>
      <sheetData sheetId="4162">
        <row r="2">
          <cell r="A2" t="str">
            <v>실     명</v>
          </cell>
        </row>
      </sheetData>
      <sheetData sheetId="4163">
        <row r="2">
          <cell r="A2" t="str">
            <v>실     명</v>
          </cell>
        </row>
      </sheetData>
      <sheetData sheetId="4164">
        <row r="2">
          <cell r="A2" t="str">
            <v>실     명</v>
          </cell>
        </row>
      </sheetData>
      <sheetData sheetId="4165" refreshError="1"/>
      <sheetData sheetId="4166">
        <row r="2">
          <cell r="A2" t="str">
            <v>실     명</v>
          </cell>
        </row>
      </sheetData>
      <sheetData sheetId="4167">
        <row r="2">
          <cell r="A2" t="str">
            <v>실     명</v>
          </cell>
        </row>
      </sheetData>
      <sheetData sheetId="4168">
        <row r="2">
          <cell r="A2" t="str">
            <v>실     명</v>
          </cell>
        </row>
      </sheetData>
      <sheetData sheetId="4169">
        <row r="2">
          <cell r="A2" t="str">
            <v>실     명</v>
          </cell>
        </row>
      </sheetData>
      <sheetData sheetId="4170">
        <row r="2">
          <cell r="A2" t="str">
            <v>실     명</v>
          </cell>
        </row>
      </sheetData>
      <sheetData sheetId="4171">
        <row r="2">
          <cell r="A2" t="str">
            <v>실     명</v>
          </cell>
        </row>
      </sheetData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>
        <row r="2">
          <cell r="A2" t="str">
            <v>실     명</v>
          </cell>
        </row>
      </sheetData>
      <sheetData sheetId="4196" refreshError="1"/>
      <sheetData sheetId="4197" refreshError="1"/>
      <sheetData sheetId="4198">
        <row r="2">
          <cell r="A2" t="str">
            <v>실     명</v>
          </cell>
        </row>
      </sheetData>
      <sheetData sheetId="4199">
        <row r="2">
          <cell r="A2" t="str">
            <v>실     명</v>
          </cell>
        </row>
      </sheetData>
      <sheetData sheetId="4200">
        <row r="2">
          <cell r="A2" t="str">
            <v>실     명</v>
          </cell>
        </row>
      </sheetData>
      <sheetData sheetId="4201">
        <row r="2">
          <cell r="A2" t="str">
            <v>실     명</v>
          </cell>
        </row>
      </sheetData>
      <sheetData sheetId="4202">
        <row r="2">
          <cell r="A2" t="str">
            <v>실     명</v>
          </cell>
        </row>
      </sheetData>
      <sheetData sheetId="4203">
        <row r="2">
          <cell r="A2" t="str">
            <v>실     명</v>
          </cell>
        </row>
      </sheetData>
      <sheetData sheetId="4204">
        <row r="2">
          <cell r="A2" t="str">
            <v>실     명</v>
          </cell>
        </row>
      </sheetData>
      <sheetData sheetId="4205">
        <row r="2">
          <cell r="A2" t="str">
            <v>실     명</v>
          </cell>
        </row>
      </sheetData>
      <sheetData sheetId="4206">
        <row r="2">
          <cell r="A2" t="str">
            <v>실     명</v>
          </cell>
        </row>
      </sheetData>
      <sheetData sheetId="4207">
        <row r="2">
          <cell r="A2" t="str">
            <v>실     명</v>
          </cell>
        </row>
      </sheetData>
      <sheetData sheetId="4208">
        <row r="2">
          <cell r="A2" t="str">
            <v>실     명</v>
          </cell>
        </row>
      </sheetData>
      <sheetData sheetId="4209">
        <row r="2">
          <cell r="A2" t="str">
            <v>실     명</v>
          </cell>
        </row>
      </sheetData>
      <sheetData sheetId="4210">
        <row r="2">
          <cell r="A2" t="str">
            <v>실     명</v>
          </cell>
        </row>
      </sheetData>
      <sheetData sheetId="4211">
        <row r="2">
          <cell r="A2" t="str">
            <v>실     명</v>
          </cell>
        </row>
      </sheetData>
      <sheetData sheetId="4212">
        <row r="2">
          <cell r="A2" t="str">
            <v>실     명</v>
          </cell>
        </row>
      </sheetData>
      <sheetData sheetId="4213">
        <row r="2">
          <cell r="A2" t="str">
            <v>실     명</v>
          </cell>
        </row>
      </sheetData>
      <sheetData sheetId="4214">
        <row r="2">
          <cell r="A2" t="str">
            <v>실     명</v>
          </cell>
        </row>
      </sheetData>
      <sheetData sheetId="4215">
        <row r="2">
          <cell r="A2" t="str">
            <v>실     명</v>
          </cell>
        </row>
      </sheetData>
      <sheetData sheetId="4216">
        <row r="2">
          <cell r="A2" t="str">
            <v>실     명</v>
          </cell>
        </row>
      </sheetData>
      <sheetData sheetId="4217">
        <row r="2">
          <cell r="A2" t="str">
            <v>실     명</v>
          </cell>
        </row>
      </sheetData>
      <sheetData sheetId="4218">
        <row r="2">
          <cell r="A2" t="str">
            <v>실     명</v>
          </cell>
        </row>
      </sheetData>
      <sheetData sheetId="4219">
        <row r="2">
          <cell r="A2" t="str">
            <v>실     명</v>
          </cell>
        </row>
      </sheetData>
      <sheetData sheetId="4220">
        <row r="2">
          <cell r="A2" t="str">
            <v>실     명</v>
          </cell>
        </row>
      </sheetData>
      <sheetData sheetId="4221">
        <row r="2">
          <cell r="A2" t="str">
            <v>실     명</v>
          </cell>
        </row>
      </sheetData>
      <sheetData sheetId="4222">
        <row r="2">
          <cell r="A2" t="str">
            <v>실     명</v>
          </cell>
        </row>
      </sheetData>
      <sheetData sheetId="4223">
        <row r="2">
          <cell r="A2" t="str">
            <v>실     명</v>
          </cell>
        </row>
      </sheetData>
      <sheetData sheetId="4224">
        <row r="2">
          <cell r="A2" t="str">
            <v>실     명</v>
          </cell>
        </row>
      </sheetData>
      <sheetData sheetId="4225">
        <row r="2">
          <cell r="A2" t="str">
            <v>실     명</v>
          </cell>
        </row>
      </sheetData>
      <sheetData sheetId="4226">
        <row r="2">
          <cell r="A2" t="str">
            <v>실     명</v>
          </cell>
        </row>
      </sheetData>
      <sheetData sheetId="4227">
        <row r="2">
          <cell r="A2" t="str">
            <v>실     명</v>
          </cell>
        </row>
      </sheetData>
      <sheetData sheetId="4228">
        <row r="2">
          <cell r="A2" t="str">
            <v>실     명</v>
          </cell>
        </row>
      </sheetData>
      <sheetData sheetId="4229">
        <row r="2">
          <cell r="A2" t="str">
            <v>실     명</v>
          </cell>
        </row>
      </sheetData>
      <sheetData sheetId="4230">
        <row r="2">
          <cell r="A2" t="str">
            <v>실     명</v>
          </cell>
        </row>
      </sheetData>
      <sheetData sheetId="4231">
        <row r="2">
          <cell r="A2" t="str">
            <v>실     명</v>
          </cell>
        </row>
      </sheetData>
      <sheetData sheetId="4232">
        <row r="2">
          <cell r="A2" t="str">
            <v>실     명</v>
          </cell>
        </row>
      </sheetData>
      <sheetData sheetId="4233">
        <row r="2">
          <cell r="A2" t="str">
            <v>실     명</v>
          </cell>
        </row>
      </sheetData>
      <sheetData sheetId="4234">
        <row r="2">
          <cell r="A2" t="str">
            <v>실     명</v>
          </cell>
        </row>
      </sheetData>
      <sheetData sheetId="4235">
        <row r="2">
          <cell r="A2" t="str">
            <v>실     명</v>
          </cell>
        </row>
      </sheetData>
      <sheetData sheetId="4236">
        <row r="2">
          <cell r="A2" t="str">
            <v>실     명</v>
          </cell>
        </row>
      </sheetData>
      <sheetData sheetId="4237">
        <row r="2">
          <cell r="A2" t="str">
            <v>실     명</v>
          </cell>
        </row>
      </sheetData>
      <sheetData sheetId="4238">
        <row r="2">
          <cell r="A2" t="str">
            <v>실     명</v>
          </cell>
        </row>
      </sheetData>
      <sheetData sheetId="4239">
        <row r="2">
          <cell r="A2" t="str">
            <v>실     명</v>
          </cell>
        </row>
      </sheetData>
      <sheetData sheetId="4240">
        <row r="2">
          <cell r="A2" t="str">
            <v>실     명</v>
          </cell>
        </row>
      </sheetData>
      <sheetData sheetId="4241">
        <row r="2">
          <cell r="A2" t="str">
            <v>실     명</v>
          </cell>
        </row>
      </sheetData>
      <sheetData sheetId="4242">
        <row r="2">
          <cell r="A2" t="str">
            <v>실     명</v>
          </cell>
        </row>
      </sheetData>
      <sheetData sheetId="4243">
        <row r="2">
          <cell r="A2" t="str">
            <v>실     명</v>
          </cell>
        </row>
      </sheetData>
      <sheetData sheetId="4244">
        <row r="2">
          <cell r="A2" t="str">
            <v>실     명</v>
          </cell>
        </row>
      </sheetData>
      <sheetData sheetId="4245">
        <row r="2">
          <cell r="A2" t="str">
            <v>실     명</v>
          </cell>
        </row>
      </sheetData>
      <sheetData sheetId="4246">
        <row r="2">
          <cell r="A2" t="str">
            <v>실     명</v>
          </cell>
        </row>
      </sheetData>
      <sheetData sheetId="4247">
        <row r="2">
          <cell r="A2" t="str">
            <v>실     명</v>
          </cell>
        </row>
      </sheetData>
      <sheetData sheetId="4248">
        <row r="2">
          <cell r="A2" t="str">
            <v>실     명</v>
          </cell>
        </row>
      </sheetData>
      <sheetData sheetId="4249">
        <row r="2">
          <cell r="A2" t="str">
            <v>실     명</v>
          </cell>
        </row>
      </sheetData>
      <sheetData sheetId="4250">
        <row r="2">
          <cell r="A2" t="str">
            <v>실     명</v>
          </cell>
        </row>
      </sheetData>
      <sheetData sheetId="4251">
        <row r="2">
          <cell r="A2" t="str">
            <v>실     명</v>
          </cell>
        </row>
      </sheetData>
      <sheetData sheetId="4252">
        <row r="2">
          <cell r="A2" t="str">
            <v>실     명</v>
          </cell>
        </row>
      </sheetData>
      <sheetData sheetId="4253">
        <row r="2">
          <cell r="A2" t="str">
            <v>실     명</v>
          </cell>
        </row>
      </sheetData>
      <sheetData sheetId="4254">
        <row r="2">
          <cell r="A2" t="str">
            <v>실     명</v>
          </cell>
        </row>
      </sheetData>
      <sheetData sheetId="4255">
        <row r="2">
          <cell r="A2" t="str">
            <v>실     명</v>
          </cell>
        </row>
      </sheetData>
      <sheetData sheetId="4256">
        <row r="2">
          <cell r="A2" t="str">
            <v>실     명</v>
          </cell>
        </row>
      </sheetData>
      <sheetData sheetId="4257">
        <row r="2">
          <cell r="A2" t="str">
            <v>실     명</v>
          </cell>
        </row>
      </sheetData>
      <sheetData sheetId="4258">
        <row r="2">
          <cell r="A2" t="str">
            <v>실     명</v>
          </cell>
        </row>
      </sheetData>
      <sheetData sheetId="4259">
        <row r="2">
          <cell r="A2" t="str">
            <v>실     명</v>
          </cell>
        </row>
      </sheetData>
      <sheetData sheetId="4260">
        <row r="2">
          <cell r="A2" t="str">
            <v>실     명</v>
          </cell>
        </row>
      </sheetData>
      <sheetData sheetId="4261">
        <row r="2">
          <cell r="A2" t="str">
            <v>실     명</v>
          </cell>
        </row>
      </sheetData>
      <sheetData sheetId="4262">
        <row r="2">
          <cell r="A2" t="str">
            <v>실     명</v>
          </cell>
        </row>
      </sheetData>
      <sheetData sheetId="4263">
        <row r="2">
          <cell r="A2" t="str">
            <v>실     명</v>
          </cell>
        </row>
      </sheetData>
      <sheetData sheetId="4264">
        <row r="2">
          <cell r="A2" t="str">
            <v>실     명</v>
          </cell>
        </row>
      </sheetData>
      <sheetData sheetId="4265">
        <row r="2">
          <cell r="A2" t="str">
            <v>실     명</v>
          </cell>
        </row>
      </sheetData>
      <sheetData sheetId="4266">
        <row r="2">
          <cell r="A2" t="str">
            <v>실     명</v>
          </cell>
        </row>
      </sheetData>
      <sheetData sheetId="4267">
        <row r="2">
          <cell r="A2" t="str">
            <v>실     명</v>
          </cell>
        </row>
      </sheetData>
      <sheetData sheetId="4268">
        <row r="2">
          <cell r="A2" t="str">
            <v>실     명</v>
          </cell>
        </row>
      </sheetData>
      <sheetData sheetId="4269">
        <row r="2">
          <cell r="A2" t="str">
            <v>실     명</v>
          </cell>
        </row>
      </sheetData>
      <sheetData sheetId="4270">
        <row r="2">
          <cell r="A2" t="str">
            <v>실     명</v>
          </cell>
        </row>
      </sheetData>
      <sheetData sheetId="4271">
        <row r="2">
          <cell r="A2" t="str">
            <v>실     명</v>
          </cell>
        </row>
      </sheetData>
      <sheetData sheetId="4272">
        <row r="2">
          <cell r="A2" t="str">
            <v>실     명</v>
          </cell>
        </row>
      </sheetData>
      <sheetData sheetId="4273">
        <row r="2">
          <cell r="A2" t="str">
            <v>실     명</v>
          </cell>
        </row>
      </sheetData>
      <sheetData sheetId="4274">
        <row r="2">
          <cell r="A2" t="str">
            <v>실     명</v>
          </cell>
        </row>
      </sheetData>
      <sheetData sheetId="4275">
        <row r="2">
          <cell r="A2" t="str">
            <v>실     명</v>
          </cell>
        </row>
      </sheetData>
      <sheetData sheetId="4276">
        <row r="2">
          <cell r="A2" t="str">
            <v>실     명</v>
          </cell>
        </row>
      </sheetData>
      <sheetData sheetId="4277">
        <row r="2">
          <cell r="A2" t="str">
            <v>실     명</v>
          </cell>
        </row>
      </sheetData>
      <sheetData sheetId="4278">
        <row r="2">
          <cell r="A2" t="str">
            <v>실     명</v>
          </cell>
        </row>
      </sheetData>
      <sheetData sheetId="4279">
        <row r="2">
          <cell r="A2" t="str">
            <v>실     명</v>
          </cell>
        </row>
      </sheetData>
      <sheetData sheetId="4280">
        <row r="2">
          <cell r="A2" t="str">
            <v>실     명</v>
          </cell>
        </row>
      </sheetData>
      <sheetData sheetId="4281">
        <row r="2">
          <cell r="A2" t="str">
            <v>실     명</v>
          </cell>
        </row>
      </sheetData>
      <sheetData sheetId="4282">
        <row r="2">
          <cell r="A2" t="str">
            <v>실     명</v>
          </cell>
        </row>
      </sheetData>
      <sheetData sheetId="4283">
        <row r="2">
          <cell r="A2" t="str">
            <v>실     명</v>
          </cell>
        </row>
      </sheetData>
      <sheetData sheetId="4284">
        <row r="2">
          <cell r="A2" t="str">
            <v>실     명</v>
          </cell>
        </row>
      </sheetData>
      <sheetData sheetId="4285">
        <row r="2">
          <cell r="A2" t="str">
            <v>실     명</v>
          </cell>
        </row>
      </sheetData>
      <sheetData sheetId="4286">
        <row r="2">
          <cell r="A2" t="str">
            <v>실     명</v>
          </cell>
        </row>
      </sheetData>
      <sheetData sheetId="4287">
        <row r="2">
          <cell r="A2" t="str">
            <v>실     명</v>
          </cell>
        </row>
      </sheetData>
      <sheetData sheetId="4288">
        <row r="2">
          <cell r="A2" t="str">
            <v>실     명</v>
          </cell>
        </row>
      </sheetData>
      <sheetData sheetId="4289">
        <row r="2">
          <cell r="A2" t="str">
            <v>실     명</v>
          </cell>
        </row>
      </sheetData>
      <sheetData sheetId="4290">
        <row r="2">
          <cell r="A2" t="str">
            <v>실     명</v>
          </cell>
        </row>
      </sheetData>
      <sheetData sheetId="4291">
        <row r="2">
          <cell r="A2" t="str">
            <v>실     명</v>
          </cell>
        </row>
      </sheetData>
      <sheetData sheetId="4292">
        <row r="2">
          <cell r="A2" t="str">
            <v>실     명</v>
          </cell>
        </row>
      </sheetData>
      <sheetData sheetId="4293">
        <row r="2">
          <cell r="A2" t="str">
            <v>실     명</v>
          </cell>
        </row>
      </sheetData>
      <sheetData sheetId="4294">
        <row r="2">
          <cell r="A2" t="str">
            <v>실     명</v>
          </cell>
        </row>
      </sheetData>
      <sheetData sheetId="4295">
        <row r="2">
          <cell r="A2" t="str">
            <v>실     명</v>
          </cell>
        </row>
      </sheetData>
      <sheetData sheetId="4296">
        <row r="2">
          <cell r="A2" t="str">
            <v>실     명</v>
          </cell>
        </row>
      </sheetData>
      <sheetData sheetId="4297">
        <row r="2">
          <cell r="A2" t="str">
            <v>실     명</v>
          </cell>
        </row>
      </sheetData>
      <sheetData sheetId="4298">
        <row r="2">
          <cell r="A2" t="str">
            <v>실     명</v>
          </cell>
        </row>
      </sheetData>
      <sheetData sheetId="4299">
        <row r="2">
          <cell r="A2" t="str">
            <v>실     명</v>
          </cell>
        </row>
      </sheetData>
      <sheetData sheetId="4300">
        <row r="2">
          <cell r="A2" t="str">
            <v>실     명</v>
          </cell>
        </row>
      </sheetData>
      <sheetData sheetId="4301">
        <row r="2">
          <cell r="A2" t="str">
            <v>실     명</v>
          </cell>
        </row>
      </sheetData>
      <sheetData sheetId="4302">
        <row r="2">
          <cell r="A2" t="str">
            <v>실     명</v>
          </cell>
        </row>
      </sheetData>
      <sheetData sheetId="4303">
        <row r="2">
          <cell r="A2" t="str">
            <v>실     명</v>
          </cell>
        </row>
      </sheetData>
      <sheetData sheetId="4304">
        <row r="2">
          <cell r="A2" t="str">
            <v>실     명</v>
          </cell>
        </row>
      </sheetData>
      <sheetData sheetId="4305">
        <row r="2">
          <cell r="A2" t="str">
            <v>실     명</v>
          </cell>
        </row>
      </sheetData>
      <sheetData sheetId="4306">
        <row r="2">
          <cell r="A2" t="str">
            <v>실     명</v>
          </cell>
        </row>
      </sheetData>
      <sheetData sheetId="4307">
        <row r="2">
          <cell r="A2" t="str">
            <v>실     명</v>
          </cell>
        </row>
      </sheetData>
      <sheetData sheetId="4308">
        <row r="2">
          <cell r="A2" t="str">
            <v>실     명</v>
          </cell>
        </row>
      </sheetData>
      <sheetData sheetId="4309">
        <row r="2">
          <cell r="A2" t="str">
            <v>실     명</v>
          </cell>
        </row>
      </sheetData>
      <sheetData sheetId="4310">
        <row r="2">
          <cell r="A2" t="str">
            <v>실     명</v>
          </cell>
        </row>
      </sheetData>
      <sheetData sheetId="4311">
        <row r="2">
          <cell r="A2" t="str">
            <v>실     명</v>
          </cell>
        </row>
      </sheetData>
      <sheetData sheetId="4312">
        <row r="2">
          <cell r="A2" t="str">
            <v>실     명</v>
          </cell>
        </row>
      </sheetData>
      <sheetData sheetId="4313">
        <row r="2">
          <cell r="A2" t="str">
            <v>실     명</v>
          </cell>
        </row>
      </sheetData>
      <sheetData sheetId="4314">
        <row r="2">
          <cell r="A2" t="str">
            <v>실     명</v>
          </cell>
        </row>
      </sheetData>
      <sheetData sheetId="4315">
        <row r="2">
          <cell r="A2" t="str">
            <v>실     명</v>
          </cell>
        </row>
      </sheetData>
      <sheetData sheetId="4316">
        <row r="2">
          <cell r="A2" t="str">
            <v>실     명</v>
          </cell>
        </row>
      </sheetData>
      <sheetData sheetId="4317">
        <row r="2">
          <cell r="A2" t="str">
            <v>실     명</v>
          </cell>
        </row>
      </sheetData>
      <sheetData sheetId="4318">
        <row r="2">
          <cell r="A2" t="str">
            <v>실     명</v>
          </cell>
        </row>
      </sheetData>
      <sheetData sheetId="4319">
        <row r="2">
          <cell r="A2" t="str">
            <v>실     명</v>
          </cell>
        </row>
      </sheetData>
      <sheetData sheetId="4320">
        <row r="2">
          <cell r="A2" t="str">
            <v>실     명</v>
          </cell>
        </row>
      </sheetData>
      <sheetData sheetId="4321">
        <row r="2">
          <cell r="A2" t="str">
            <v>실     명</v>
          </cell>
        </row>
      </sheetData>
      <sheetData sheetId="4322">
        <row r="2">
          <cell r="A2" t="str">
            <v>실     명</v>
          </cell>
        </row>
      </sheetData>
      <sheetData sheetId="4323">
        <row r="2">
          <cell r="A2" t="str">
            <v>실     명</v>
          </cell>
        </row>
      </sheetData>
      <sheetData sheetId="4324">
        <row r="2">
          <cell r="A2" t="str">
            <v>실     명</v>
          </cell>
        </row>
      </sheetData>
      <sheetData sheetId="4325">
        <row r="2">
          <cell r="A2" t="str">
            <v>실     명</v>
          </cell>
        </row>
      </sheetData>
      <sheetData sheetId="4326">
        <row r="2">
          <cell r="A2" t="str">
            <v>실     명</v>
          </cell>
        </row>
      </sheetData>
      <sheetData sheetId="4327">
        <row r="2">
          <cell r="A2" t="str">
            <v>실     명</v>
          </cell>
        </row>
      </sheetData>
      <sheetData sheetId="4328">
        <row r="2">
          <cell r="A2" t="str">
            <v>실     명</v>
          </cell>
        </row>
      </sheetData>
      <sheetData sheetId="4329">
        <row r="2">
          <cell r="A2" t="str">
            <v>실     명</v>
          </cell>
        </row>
      </sheetData>
      <sheetData sheetId="4330">
        <row r="2">
          <cell r="A2" t="str">
            <v>실     명</v>
          </cell>
        </row>
      </sheetData>
      <sheetData sheetId="4331">
        <row r="2">
          <cell r="A2" t="str">
            <v>실     명</v>
          </cell>
        </row>
      </sheetData>
      <sheetData sheetId="4332">
        <row r="2">
          <cell r="A2" t="str">
            <v>실     명</v>
          </cell>
        </row>
      </sheetData>
      <sheetData sheetId="4333">
        <row r="2">
          <cell r="A2" t="str">
            <v>실     명</v>
          </cell>
        </row>
      </sheetData>
      <sheetData sheetId="4334">
        <row r="2">
          <cell r="A2" t="str">
            <v>실     명</v>
          </cell>
        </row>
      </sheetData>
      <sheetData sheetId="4335">
        <row r="2">
          <cell r="A2" t="str">
            <v>실     명</v>
          </cell>
        </row>
      </sheetData>
      <sheetData sheetId="4336">
        <row r="2">
          <cell r="A2" t="str">
            <v>실     명</v>
          </cell>
        </row>
      </sheetData>
      <sheetData sheetId="4337">
        <row r="2">
          <cell r="A2" t="str">
            <v>실     명</v>
          </cell>
        </row>
      </sheetData>
      <sheetData sheetId="4338">
        <row r="2">
          <cell r="A2" t="str">
            <v>실     명</v>
          </cell>
        </row>
      </sheetData>
      <sheetData sheetId="4339">
        <row r="2">
          <cell r="A2" t="str">
            <v>실     명</v>
          </cell>
        </row>
      </sheetData>
      <sheetData sheetId="4340">
        <row r="2">
          <cell r="A2" t="str">
            <v>실     명</v>
          </cell>
        </row>
      </sheetData>
      <sheetData sheetId="4341">
        <row r="2">
          <cell r="A2" t="str">
            <v>실     명</v>
          </cell>
        </row>
      </sheetData>
      <sheetData sheetId="4342">
        <row r="2">
          <cell r="A2" t="str">
            <v>실     명</v>
          </cell>
        </row>
      </sheetData>
      <sheetData sheetId="4343">
        <row r="2">
          <cell r="A2" t="str">
            <v>실     명</v>
          </cell>
        </row>
      </sheetData>
      <sheetData sheetId="4344">
        <row r="2">
          <cell r="A2" t="str">
            <v>실     명</v>
          </cell>
        </row>
      </sheetData>
      <sheetData sheetId="4345">
        <row r="2">
          <cell r="A2" t="str">
            <v>실     명</v>
          </cell>
        </row>
      </sheetData>
      <sheetData sheetId="4346">
        <row r="2">
          <cell r="A2" t="str">
            <v>실     명</v>
          </cell>
        </row>
      </sheetData>
      <sheetData sheetId="4347">
        <row r="2">
          <cell r="A2" t="str">
            <v>실     명</v>
          </cell>
        </row>
      </sheetData>
      <sheetData sheetId="4348">
        <row r="2">
          <cell r="A2" t="str">
            <v>실     명</v>
          </cell>
        </row>
      </sheetData>
      <sheetData sheetId="4349">
        <row r="2">
          <cell r="A2" t="str">
            <v>실     명</v>
          </cell>
        </row>
      </sheetData>
      <sheetData sheetId="4350">
        <row r="2">
          <cell r="A2" t="str">
            <v>실     명</v>
          </cell>
        </row>
      </sheetData>
      <sheetData sheetId="4351">
        <row r="2">
          <cell r="A2" t="str">
            <v>실     명</v>
          </cell>
        </row>
      </sheetData>
      <sheetData sheetId="4352">
        <row r="2">
          <cell r="A2" t="str">
            <v>실     명</v>
          </cell>
        </row>
      </sheetData>
      <sheetData sheetId="4353">
        <row r="2">
          <cell r="A2" t="str">
            <v>실     명</v>
          </cell>
        </row>
      </sheetData>
      <sheetData sheetId="4354">
        <row r="2">
          <cell r="A2" t="str">
            <v>실     명</v>
          </cell>
        </row>
      </sheetData>
      <sheetData sheetId="4355">
        <row r="2">
          <cell r="A2" t="str">
            <v>실     명</v>
          </cell>
        </row>
      </sheetData>
      <sheetData sheetId="4356">
        <row r="2">
          <cell r="A2" t="str">
            <v>실     명</v>
          </cell>
        </row>
      </sheetData>
      <sheetData sheetId="4357">
        <row r="2">
          <cell r="A2" t="str">
            <v>실     명</v>
          </cell>
        </row>
      </sheetData>
      <sheetData sheetId="4358">
        <row r="2">
          <cell r="A2" t="str">
            <v>실     명</v>
          </cell>
        </row>
      </sheetData>
      <sheetData sheetId="4359">
        <row r="2">
          <cell r="A2" t="str">
            <v>실     명</v>
          </cell>
        </row>
      </sheetData>
      <sheetData sheetId="4360">
        <row r="2">
          <cell r="A2" t="str">
            <v>실     명</v>
          </cell>
        </row>
      </sheetData>
      <sheetData sheetId="4361">
        <row r="2">
          <cell r="A2" t="str">
            <v>실     명</v>
          </cell>
        </row>
      </sheetData>
      <sheetData sheetId="4362">
        <row r="2">
          <cell r="A2" t="str">
            <v>실     명</v>
          </cell>
        </row>
      </sheetData>
      <sheetData sheetId="4363">
        <row r="2">
          <cell r="A2" t="str">
            <v>실     명</v>
          </cell>
        </row>
      </sheetData>
      <sheetData sheetId="4364">
        <row r="2">
          <cell r="A2" t="str">
            <v>실     명</v>
          </cell>
        </row>
      </sheetData>
      <sheetData sheetId="4365">
        <row r="2">
          <cell r="A2" t="str">
            <v>실     명</v>
          </cell>
        </row>
      </sheetData>
      <sheetData sheetId="4366">
        <row r="2">
          <cell r="A2" t="str">
            <v>실     명</v>
          </cell>
        </row>
      </sheetData>
      <sheetData sheetId="4367">
        <row r="2">
          <cell r="A2" t="str">
            <v>실     명</v>
          </cell>
        </row>
      </sheetData>
      <sheetData sheetId="4368">
        <row r="2">
          <cell r="A2" t="str">
            <v>실     명</v>
          </cell>
        </row>
      </sheetData>
      <sheetData sheetId="4369">
        <row r="2">
          <cell r="A2" t="str">
            <v>실     명</v>
          </cell>
        </row>
      </sheetData>
      <sheetData sheetId="4370">
        <row r="2">
          <cell r="A2" t="str">
            <v>실     명</v>
          </cell>
        </row>
      </sheetData>
      <sheetData sheetId="4371">
        <row r="2">
          <cell r="A2" t="str">
            <v>실     명</v>
          </cell>
        </row>
      </sheetData>
      <sheetData sheetId="4372">
        <row r="2">
          <cell r="A2" t="str">
            <v>실     명</v>
          </cell>
        </row>
      </sheetData>
      <sheetData sheetId="4373">
        <row r="2">
          <cell r="A2" t="str">
            <v>실     명</v>
          </cell>
        </row>
      </sheetData>
      <sheetData sheetId="4374">
        <row r="2">
          <cell r="A2" t="str">
            <v>실     명</v>
          </cell>
        </row>
      </sheetData>
      <sheetData sheetId="4375">
        <row r="2">
          <cell r="A2" t="str">
            <v>실     명</v>
          </cell>
        </row>
      </sheetData>
      <sheetData sheetId="4376">
        <row r="2">
          <cell r="A2" t="str">
            <v>실     명</v>
          </cell>
        </row>
      </sheetData>
      <sheetData sheetId="4377">
        <row r="2">
          <cell r="A2" t="str">
            <v>실     명</v>
          </cell>
        </row>
      </sheetData>
      <sheetData sheetId="4378">
        <row r="2">
          <cell r="A2" t="str">
            <v>실     명</v>
          </cell>
        </row>
      </sheetData>
      <sheetData sheetId="4379">
        <row r="2">
          <cell r="A2" t="str">
            <v>실     명</v>
          </cell>
        </row>
      </sheetData>
      <sheetData sheetId="4380">
        <row r="2">
          <cell r="A2" t="str">
            <v>실     명</v>
          </cell>
        </row>
      </sheetData>
      <sheetData sheetId="4381">
        <row r="2">
          <cell r="A2" t="str">
            <v>실     명</v>
          </cell>
        </row>
      </sheetData>
      <sheetData sheetId="4382">
        <row r="2">
          <cell r="A2" t="str">
            <v>실     명</v>
          </cell>
        </row>
      </sheetData>
      <sheetData sheetId="4383">
        <row r="2">
          <cell r="A2" t="str">
            <v>실     명</v>
          </cell>
        </row>
      </sheetData>
      <sheetData sheetId="4384">
        <row r="2">
          <cell r="A2" t="str">
            <v>실     명</v>
          </cell>
        </row>
      </sheetData>
      <sheetData sheetId="4385">
        <row r="2">
          <cell r="A2" t="str">
            <v>실     명</v>
          </cell>
        </row>
      </sheetData>
      <sheetData sheetId="4386">
        <row r="2">
          <cell r="A2" t="str">
            <v>실     명</v>
          </cell>
        </row>
      </sheetData>
      <sheetData sheetId="4387">
        <row r="2">
          <cell r="A2" t="str">
            <v>실     명</v>
          </cell>
        </row>
      </sheetData>
      <sheetData sheetId="4388">
        <row r="2">
          <cell r="A2" t="str">
            <v>실     명</v>
          </cell>
        </row>
      </sheetData>
      <sheetData sheetId="4389">
        <row r="2">
          <cell r="A2" t="str">
            <v>실     명</v>
          </cell>
        </row>
      </sheetData>
      <sheetData sheetId="4390">
        <row r="2">
          <cell r="A2" t="str">
            <v>실     명</v>
          </cell>
        </row>
      </sheetData>
      <sheetData sheetId="4391">
        <row r="2">
          <cell r="A2" t="str">
            <v>실     명</v>
          </cell>
        </row>
      </sheetData>
      <sheetData sheetId="4392">
        <row r="2">
          <cell r="A2" t="str">
            <v>실     명</v>
          </cell>
        </row>
      </sheetData>
      <sheetData sheetId="4393">
        <row r="2">
          <cell r="A2" t="str">
            <v>실     명</v>
          </cell>
        </row>
      </sheetData>
      <sheetData sheetId="4394">
        <row r="2">
          <cell r="A2" t="str">
            <v>실     명</v>
          </cell>
        </row>
      </sheetData>
      <sheetData sheetId="4395">
        <row r="2">
          <cell r="A2" t="str">
            <v>실     명</v>
          </cell>
        </row>
      </sheetData>
      <sheetData sheetId="4396">
        <row r="2">
          <cell r="A2" t="str">
            <v>실     명</v>
          </cell>
        </row>
      </sheetData>
      <sheetData sheetId="4397">
        <row r="2">
          <cell r="A2" t="str">
            <v>실     명</v>
          </cell>
        </row>
      </sheetData>
      <sheetData sheetId="4398">
        <row r="2">
          <cell r="A2" t="str">
            <v>실     명</v>
          </cell>
        </row>
      </sheetData>
      <sheetData sheetId="4399">
        <row r="2">
          <cell r="A2" t="str">
            <v>실     명</v>
          </cell>
        </row>
      </sheetData>
      <sheetData sheetId="4400">
        <row r="2">
          <cell r="A2" t="str">
            <v>실     명</v>
          </cell>
        </row>
      </sheetData>
      <sheetData sheetId="4401">
        <row r="2">
          <cell r="A2" t="str">
            <v>실     명</v>
          </cell>
        </row>
      </sheetData>
      <sheetData sheetId="4402">
        <row r="2">
          <cell r="A2" t="str">
            <v>실     명</v>
          </cell>
        </row>
      </sheetData>
      <sheetData sheetId="4403">
        <row r="2">
          <cell r="A2" t="str">
            <v>실     명</v>
          </cell>
        </row>
      </sheetData>
      <sheetData sheetId="4404">
        <row r="2">
          <cell r="A2" t="str">
            <v>실     명</v>
          </cell>
        </row>
      </sheetData>
      <sheetData sheetId="4405">
        <row r="2">
          <cell r="A2" t="str">
            <v>실     명</v>
          </cell>
        </row>
      </sheetData>
      <sheetData sheetId="4406">
        <row r="2">
          <cell r="A2" t="str">
            <v>실     명</v>
          </cell>
        </row>
      </sheetData>
      <sheetData sheetId="4407">
        <row r="2">
          <cell r="A2" t="str">
            <v>실     명</v>
          </cell>
        </row>
      </sheetData>
      <sheetData sheetId="4408">
        <row r="2">
          <cell r="A2" t="str">
            <v>실     명</v>
          </cell>
        </row>
      </sheetData>
      <sheetData sheetId="4409">
        <row r="2">
          <cell r="A2" t="str">
            <v>실     명</v>
          </cell>
        </row>
      </sheetData>
      <sheetData sheetId="4410">
        <row r="2">
          <cell r="A2" t="str">
            <v>실     명</v>
          </cell>
        </row>
      </sheetData>
      <sheetData sheetId="4411">
        <row r="2">
          <cell r="A2" t="str">
            <v>실     명</v>
          </cell>
        </row>
      </sheetData>
      <sheetData sheetId="4412">
        <row r="2">
          <cell r="A2" t="str">
            <v>실     명</v>
          </cell>
        </row>
      </sheetData>
      <sheetData sheetId="4413">
        <row r="2">
          <cell r="A2" t="str">
            <v>실     명</v>
          </cell>
        </row>
      </sheetData>
      <sheetData sheetId="4414">
        <row r="2">
          <cell r="A2" t="str">
            <v>실     명</v>
          </cell>
        </row>
      </sheetData>
      <sheetData sheetId="4415">
        <row r="2">
          <cell r="A2" t="str">
            <v>실     명</v>
          </cell>
        </row>
      </sheetData>
      <sheetData sheetId="4416">
        <row r="2">
          <cell r="A2" t="str">
            <v>실     명</v>
          </cell>
        </row>
      </sheetData>
      <sheetData sheetId="4417">
        <row r="2">
          <cell r="A2" t="str">
            <v>실     명</v>
          </cell>
        </row>
      </sheetData>
      <sheetData sheetId="4418">
        <row r="2">
          <cell r="A2" t="str">
            <v>실     명</v>
          </cell>
        </row>
      </sheetData>
      <sheetData sheetId="4419">
        <row r="2">
          <cell r="A2" t="str">
            <v>실     명</v>
          </cell>
        </row>
      </sheetData>
      <sheetData sheetId="4420">
        <row r="2">
          <cell r="A2" t="str">
            <v>실     명</v>
          </cell>
        </row>
      </sheetData>
      <sheetData sheetId="4421">
        <row r="2">
          <cell r="A2" t="str">
            <v>실     명</v>
          </cell>
        </row>
      </sheetData>
      <sheetData sheetId="4422">
        <row r="2">
          <cell r="A2" t="str">
            <v>실     명</v>
          </cell>
        </row>
      </sheetData>
      <sheetData sheetId="4423">
        <row r="2">
          <cell r="A2" t="str">
            <v>실     명</v>
          </cell>
        </row>
      </sheetData>
      <sheetData sheetId="4424">
        <row r="2">
          <cell r="A2" t="str">
            <v>실     명</v>
          </cell>
        </row>
      </sheetData>
      <sheetData sheetId="4425">
        <row r="2">
          <cell r="A2" t="str">
            <v>실     명</v>
          </cell>
        </row>
      </sheetData>
      <sheetData sheetId="4426">
        <row r="2">
          <cell r="A2" t="str">
            <v>실     명</v>
          </cell>
        </row>
      </sheetData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>
        <row r="2">
          <cell r="A2" t="str">
            <v>실     명</v>
          </cell>
        </row>
      </sheetData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>
        <row r="2">
          <cell r="A2" t="str">
            <v>실     명</v>
          </cell>
        </row>
      </sheetData>
      <sheetData sheetId="4440">
        <row r="2">
          <cell r="A2" t="str">
            <v>실     명</v>
          </cell>
        </row>
      </sheetData>
      <sheetData sheetId="4441">
        <row r="2">
          <cell r="A2" t="str">
            <v>실     명</v>
          </cell>
        </row>
      </sheetData>
      <sheetData sheetId="4442">
        <row r="2">
          <cell r="A2" t="str">
            <v>실     명</v>
          </cell>
        </row>
      </sheetData>
      <sheetData sheetId="4443">
        <row r="2">
          <cell r="A2" t="str">
            <v>실     명</v>
          </cell>
        </row>
      </sheetData>
      <sheetData sheetId="4444">
        <row r="2">
          <cell r="A2" t="str">
            <v>실     명</v>
          </cell>
        </row>
      </sheetData>
      <sheetData sheetId="4445">
        <row r="2">
          <cell r="A2" t="str">
            <v>실     명</v>
          </cell>
        </row>
      </sheetData>
      <sheetData sheetId="4446">
        <row r="2">
          <cell r="A2" t="str">
            <v>실     명</v>
          </cell>
        </row>
      </sheetData>
      <sheetData sheetId="4447">
        <row r="2">
          <cell r="A2" t="str">
            <v>실     명</v>
          </cell>
        </row>
      </sheetData>
      <sheetData sheetId="4448">
        <row r="2">
          <cell r="A2" t="str">
            <v>실     명</v>
          </cell>
        </row>
      </sheetData>
      <sheetData sheetId="4449">
        <row r="2">
          <cell r="A2" t="str">
            <v>실     명</v>
          </cell>
        </row>
      </sheetData>
      <sheetData sheetId="4450">
        <row r="2">
          <cell r="A2" t="str">
            <v>실     명</v>
          </cell>
        </row>
      </sheetData>
      <sheetData sheetId="4451">
        <row r="2">
          <cell r="A2" t="str">
            <v>실     명</v>
          </cell>
        </row>
      </sheetData>
      <sheetData sheetId="4452">
        <row r="2">
          <cell r="A2" t="str">
            <v>실     명</v>
          </cell>
        </row>
      </sheetData>
      <sheetData sheetId="4453">
        <row r="2">
          <cell r="A2" t="str">
            <v>실     명</v>
          </cell>
        </row>
      </sheetData>
      <sheetData sheetId="4454">
        <row r="2">
          <cell r="A2" t="str">
            <v>실     명</v>
          </cell>
        </row>
      </sheetData>
      <sheetData sheetId="4455">
        <row r="2">
          <cell r="A2" t="str">
            <v>실     명</v>
          </cell>
        </row>
      </sheetData>
      <sheetData sheetId="4456">
        <row r="2">
          <cell r="A2" t="str">
            <v>실     명</v>
          </cell>
        </row>
      </sheetData>
      <sheetData sheetId="4457">
        <row r="2">
          <cell r="A2" t="str">
            <v>실     명</v>
          </cell>
        </row>
      </sheetData>
      <sheetData sheetId="4458">
        <row r="2">
          <cell r="A2" t="str">
            <v>실     명</v>
          </cell>
        </row>
      </sheetData>
      <sheetData sheetId="4459">
        <row r="2">
          <cell r="A2" t="str">
            <v>실     명</v>
          </cell>
        </row>
      </sheetData>
      <sheetData sheetId="4460">
        <row r="2">
          <cell r="A2" t="str">
            <v>실     명</v>
          </cell>
        </row>
      </sheetData>
      <sheetData sheetId="4461">
        <row r="2">
          <cell r="A2" t="str">
            <v>실     명</v>
          </cell>
        </row>
      </sheetData>
      <sheetData sheetId="4462">
        <row r="2">
          <cell r="A2" t="str">
            <v>실     명</v>
          </cell>
        </row>
      </sheetData>
      <sheetData sheetId="4463">
        <row r="2">
          <cell r="A2" t="str">
            <v>실     명</v>
          </cell>
        </row>
      </sheetData>
      <sheetData sheetId="4464">
        <row r="2">
          <cell r="A2" t="str">
            <v>실     명</v>
          </cell>
        </row>
      </sheetData>
      <sheetData sheetId="4465">
        <row r="2">
          <cell r="A2" t="str">
            <v>실     명</v>
          </cell>
        </row>
      </sheetData>
      <sheetData sheetId="4466">
        <row r="2">
          <cell r="A2" t="str">
            <v>실     명</v>
          </cell>
        </row>
      </sheetData>
      <sheetData sheetId="4467">
        <row r="2">
          <cell r="A2" t="str">
            <v>실     명</v>
          </cell>
        </row>
      </sheetData>
      <sheetData sheetId="4468">
        <row r="2">
          <cell r="A2" t="str">
            <v>실     명</v>
          </cell>
        </row>
      </sheetData>
      <sheetData sheetId="4469">
        <row r="2">
          <cell r="A2" t="str">
            <v>실     명</v>
          </cell>
        </row>
      </sheetData>
      <sheetData sheetId="4470">
        <row r="2">
          <cell r="A2" t="str">
            <v>실     명</v>
          </cell>
        </row>
      </sheetData>
      <sheetData sheetId="4471">
        <row r="2">
          <cell r="A2" t="str">
            <v>실     명</v>
          </cell>
        </row>
      </sheetData>
      <sheetData sheetId="4472">
        <row r="2">
          <cell r="A2" t="str">
            <v>실     명</v>
          </cell>
        </row>
      </sheetData>
      <sheetData sheetId="4473">
        <row r="2">
          <cell r="A2" t="str">
            <v>실     명</v>
          </cell>
        </row>
      </sheetData>
      <sheetData sheetId="4474">
        <row r="2">
          <cell r="A2" t="str">
            <v>실     명</v>
          </cell>
        </row>
      </sheetData>
      <sheetData sheetId="4475">
        <row r="2">
          <cell r="A2" t="str">
            <v>실     명</v>
          </cell>
        </row>
      </sheetData>
      <sheetData sheetId="4476">
        <row r="2">
          <cell r="A2" t="str">
            <v>실     명</v>
          </cell>
        </row>
      </sheetData>
      <sheetData sheetId="4477">
        <row r="2">
          <cell r="A2" t="str">
            <v>실     명</v>
          </cell>
        </row>
      </sheetData>
      <sheetData sheetId="4478">
        <row r="2">
          <cell r="A2" t="str">
            <v>실     명</v>
          </cell>
        </row>
      </sheetData>
      <sheetData sheetId="4479">
        <row r="2">
          <cell r="A2" t="str">
            <v>실     명</v>
          </cell>
        </row>
      </sheetData>
      <sheetData sheetId="4480">
        <row r="2">
          <cell r="A2" t="str">
            <v>실     명</v>
          </cell>
        </row>
      </sheetData>
      <sheetData sheetId="4481">
        <row r="2">
          <cell r="A2" t="str">
            <v>실     명</v>
          </cell>
        </row>
      </sheetData>
      <sheetData sheetId="4482">
        <row r="2">
          <cell r="A2" t="str">
            <v>실     명</v>
          </cell>
        </row>
      </sheetData>
      <sheetData sheetId="4483">
        <row r="2">
          <cell r="A2" t="str">
            <v>실     명</v>
          </cell>
        </row>
      </sheetData>
      <sheetData sheetId="4484">
        <row r="2">
          <cell r="A2" t="str">
            <v>실     명</v>
          </cell>
        </row>
      </sheetData>
      <sheetData sheetId="4485">
        <row r="2">
          <cell r="A2" t="str">
            <v>실     명</v>
          </cell>
        </row>
      </sheetData>
      <sheetData sheetId="4486">
        <row r="2">
          <cell r="A2" t="str">
            <v>실     명</v>
          </cell>
        </row>
      </sheetData>
      <sheetData sheetId="4487">
        <row r="2">
          <cell r="A2" t="str">
            <v>실     명</v>
          </cell>
        </row>
      </sheetData>
      <sheetData sheetId="4488">
        <row r="2">
          <cell r="A2" t="str">
            <v>실     명</v>
          </cell>
        </row>
      </sheetData>
      <sheetData sheetId="4489">
        <row r="2">
          <cell r="A2" t="str">
            <v>실     명</v>
          </cell>
        </row>
      </sheetData>
      <sheetData sheetId="4490">
        <row r="2">
          <cell r="A2" t="str">
            <v>실     명</v>
          </cell>
        </row>
      </sheetData>
      <sheetData sheetId="4491">
        <row r="2">
          <cell r="A2" t="str">
            <v>실     명</v>
          </cell>
        </row>
      </sheetData>
      <sheetData sheetId="4492">
        <row r="2">
          <cell r="A2" t="str">
            <v>실     명</v>
          </cell>
        </row>
      </sheetData>
      <sheetData sheetId="4493">
        <row r="2">
          <cell r="A2" t="str">
            <v>실     명</v>
          </cell>
        </row>
      </sheetData>
      <sheetData sheetId="4494">
        <row r="2">
          <cell r="A2" t="str">
            <v>실     명</v>
          </cell>
        </row>
      </sheetData>
      <sheetData sheetId="4495">
        <row r="2">
          <cell r="A2" t="str">
            <v>실     명</v>
          </cell>
        </row>
      </sheetData>
      <sheetData sheetId="4496">
        <row r="2">
          <cell r="A2" t="str">
            <v>실     명</v>
          </cell>
        </row>
      </sheetData>
      <sheetData sheetId="4497">
        <row r="2">
          <cell r="A2" t="str">
            <v>실     명</v>
          </cell>
        </row>
      </sheetData>
      <sheetData sheetId="4498">
        <row r="2">
          <cell r="A2" t="str">
            <v>실     명</v>
          </cell>
        </row>
      </sheetData>
      <sheetData sheetId="4499">
        <row r="2">
          <cell r="A2" t="str">
            <v>실     명</v>
          </cell>
        </row>
      </sheetData>
      <sheetData sheetId="4500">
        <row r="2">
          <cell r="A2" t="str">
            <v>실     명</v>
          </cell>
        </row>
      </sheetData>
      <sheetData sheetId="4501">
        <row r="2">
          <cell r="A2" t="str">
            <v>실     명</v>
          </cell>
        </row>
      </sheetData>
      <sheetData sheetId="4502">
        <row r="2">
          <cell r="A2" t="str">
            <v>실     명</v>
          </cell>
        </row>
      </sheetData>
      <sheetData sheetId="4503">
        <row r="2">
          <cell r="A2" t="str">
            <v>실     명</v>
          </cell>
        </row>
      </sheetData>
      <sheetData sheetId="4504">
        <row r="2">
          <cell r="A2" t="str">
            <v>실     명</v>
          </cell>
        </row>
      </sheetData>
      <sheetData sheetId="4505">
        <row r="2">
          <cell r="A2" t="str">
            <v>실     명</v>
          </cell>
        </row>
      </sheetData>
      <sheetData sheetId="4506">
        <row r="2">
          <cell r="A2" t="str">
            <v>실     명</v>
          </cell>
        </row>
      </sheetData>
      <sheetData sheetId="4507">
        <row r="2">
          <cell r="A2" t="str">
            <v>실     명</v>
          </cell>
        </row>
      </sheetData>
      <sheetData sheetId="4508">
        <row r="2">
          <cell r="A2" t="str">
            <v>실     명</v>
          </cell>
        </row>
      </sheetData>
      <sheetData sheetId="4509">
        <row r="2">
          <cell r="A2" t="str">
            <v>실     명</v>
          </cell>
        </row>
      </sheetData>
      <sheetData sheetId="4510">
        <row r="2">
          <cell r="A2" t="str">
            <v>실     명</v>
          </cell>
        </row>
      </sheetData>
      <sheetData sheetId="4511">
        <row r="2">
          <cell r="A2" t="str">
            <v>실     명</v>
          </cell>
        </row>
      </sheetData>
      <sheetData sheetId="4512">
        <row r="2">
          <cell r="A2" t="str">
            <v>실     명</v>
          </cell>
        </row>
      </sheetData>
      <sheetData sheetId="4513">
        <row r="2">
          <cell r="A2" t="str">
            <v>실     명</v>
          </cell>
        </row>
      </sheetData>
      <sheetData sheetId="4514">
        <row r="2">
          <cell r="A2" t="str">
            <v>실     명</v>
          </cell>
        </row>
      </sheetData>
      <sheetData sheetId="4515">
        <row r="2">
          <cell r="A2" t="str">
            <v>실     명</v>
          </cell>
        </row>
      </sheetData>
      <sheetData sheetId="4516">
        <row r="2">
          <cell r="A2" t="str">
            <v>실     명</v>
          </cell>
        </row>
      </sheetData>
      <sheetData sheetId="4517">
        <row r="2">
          <cell r="A2" t="str">
            <v>실     명</v>
          </cell>
        </row>
      </sheetData>
      <sheetData sheetId="4518">
        <row r="2">
          <cell r="A2" t="str">
            <v>실     명</v>
          </cell>
        </row>
      </sheetData>
      <sheetData sheetId="4519">
        <row r="2">
          <cell r="A2" t="str">
            <v>실     명</v>
          </cell>
        </row>
      </sheetData>
      <sheetData sheetId="4520">
        <row r="2">
          <cell r="A2" t="str">
            <v>실     명</v>
          </cell>
        </row>
      </sheetData>
      <sheetData sheetId="4521">
        <row r="2">
          <cell r="A2" t="str">
            <v>실     명</v>
          </cell>
        </row>
      </sheetData>
      <sheetData sheetId="4522">
        <row r="2">
          <cell r="A2" t="str">
            <v>실     명</v>
          </cell>
        </row>
      </sheetData>
      <sheetData sheetId="4523">
        <row r="2">
          <cell r="A2" t="str">
            <v>실     명</v>
          </cell>
        </row>
      </sheetData>
      <sheetData sheetId="4524">
        <row r="2">
          <cell r="A2" t="str">
            <v>실     명</v>
          </cell>
        </row>
      </sheetData>
      <sheetData sheetId="4525">
        <row r="2">
          <cell r="A2" t="str">
            <v>실     명</v>
          </cell>
        </row>
      </sheetData>
      <sheetData sheetId="4526">
        <row r="2">
          <cell r="A2" t="str">
            <v>실     명</v>
          </cell>
        </row>
      </sheetData>
      <sheetData sheetId="4527">
        <row r="2">
          <cell r="A2" t="str">
            <v>실     명</v>
          </cell>
        </row>
      </sheetData>
      <sheetData sheetId="4528">
        <row r="2">
          <cell r="A2" t="str">
            <v>실     명</v>
          </cell>
        </row>
      </sheetData>
      <sheetData sheetId="4529">
        <row r="2">
          <cell r="A2" t="str">
            <v>실     명</v>
          </cell>
        </row>
      </sheetData>
      <sheetData sheetId="4530">
        <row r="2">
          <cell r="A2" t="str">
            <v>실     명</v>
          </cell>
        </row>
      </sheetData>
      <sheetData sheetId="4531">
        <row r="2">
          <cell r="A2" t="str">
            <v>실     명</v>
          </cell>
        </row>
      </sheetData>
      <sheetData sheetId="4532">
        <row r="2">
          <cell r="A2" t="str">
            <v>실     명</v>
          </cell>
        </row>
      </sheetData>
      <sheetData sheetId="4533">
        <row r="2">
          <cell r="A2" t="str">
            <v>실     명</v>
          </cell>
        </row>
      </sheetData>
      <sheetData sheetId="4534">
        <row r="2">
          <cell r="A2" t="str">
            <v>실     명</v>
          </cell>
        </row>
      </sheetData>
      <sheetData sheetId="4535">
        <row r="2">
          <cell r="A2" t="str">
            <v>실     명</v>
          </cell>
        </row>
      </sheetData>
      <sheetData sheetId="4536">
        <row r="2">
          <cell r="A2" t="str">
            <v>실     명</v>
          </cell>
        </row>
      </sheetData>
      <sheetData sheetId="4537">
        <row r="2">
          <cell r="A2" t="str">
            <v>실     명</v>
          </cell>
        </row>
      </sheetData>
      <sheetData sheetId="4538">
        <row r="2">
          <cell r="A2" t="str">
            <v>실     명</v>
          </cell>
        </row>
      </sheetData>
      <sheetData sheetId="4539">
        <row r="2">
          <cell r="A2" t="str">
            <v>실     명</v>
          </cell>
        </row>
      </sheetData>
      <sheetData sheetId="4540">
        <row r="2">
          <cell r="A2" t="str">
            <v>실     명</v>
          </cell>
        </row>
      </sheetData>
      <sheetData sheetId="4541">
        <row r="2">
          <cell r="A2" t="str">
            <v>실     명</v>
          </cell>
        </row>
      </sheetData>
      <sheetData sheetId="4542">
        <row r="2">
          <cell r="A2" t="str">
            <v>실     명</v>
          </cell>
        </row>
      </sheetData>
      <sheetData sheetId="4543">
        <row r="2">
          <cell r="A2" t="str">
            <v>실     명</v>
          </cell>
        </row>
      </sheetData>
      <sheetData sheetId="4544">
        <row r="2">
          <cell r="A2" t="str">
            <v>실     명</v>
          </cell>
        </row>
      </sheetData>
      <sheetData sheetId="4545">
        <row r="2">
          <cell r="A2" t="str">
            <v>실     명</v>
          </cell>
        </row>
      </sheetData>
      <sheetData sheetId="4546">
        <row r="2">
          <cell r="A2" t="str">
            <v>실     명</v>
          </cell>
        </row>
      </sheetData>
      <sheetData sheetId="4547">
        <row r="2">
          <cell r="A2" t="str">
            <v>실     명</v>
          </cell>
        </row>
      </sheetData>
      <sheetData sheetId="4548">
        <row r="2">
          <cell r="A2" t="str">
            <v>실     명</v>
          </cell>
        </row>
      </sheetData>
      <sheetData sheetId="4549">
        <row r="2">
          <cell r="A2" t="str">
            <v>실     명</v>
          </cell>
        </row>
      </sheetData>
      <sheetData sheetId="4550">
        <row r="2">
          <cell r="A2" t="str">
            <v>실     명</v>
          </cell>
        </row>
      </sheetData>
      <sheetData sheetId="4551">
        <row r="2">
          <cell r="A2" t="str">
            <v>실     명</v>
          </cell>
        </row>
      </sheetData>
      <sheetData sheetId="4552">
        <row r="2">
          <cell r="A2" t="str">
            <v>실     명</v>
          </cell>
        </row>
      </sheetData>
      <sheetData sheetId="4553">
        <row r="2">
          <cell r="A2" t="str">
            <v>실     명</v>
          </cell>
        </row>
      </sheetData>
      <sheetData sheetId="4554">
        <row r="2">
          <cell r="A2" t="str">
            <v>실     명</v>
          </cell>
        </row>
      </sheetData>
      <sheetData sheetId="4555">
        <row r="2">
          <cell r="A2" t="str">
            <v>실     명</v>
          </cell>
        </row>
      </sheetData>
      <sheetData sheetId="4556">
        <row r="2">
          <cell r="A2" t="str">
            <v>실     명</v>
          </cell>
        </row>
      </sheetData>
      <sheetData sheetId="4557">
        <row r="2">
          <cell r="A2" t="str">
            <v>실     명</v>
          </cell>
        </row>
      </sheetData>
      <sheetData sheetId="4558">
        <row r="2">
          <cell r="A2" t="str">
            <v>실     명</v>
          </cell>
        </row>
      </sheetData>
      <sheetData sheetId="4559">
        <row r="2">
          <cell r="A2" t="str">
            <v>실     명</v>
          </cell>
        </row>
      </sheetData>
      <sheetData sheetId="4560">
        <row r="2">
          <cell r="A2" t="str">
            <v>실     명</v>
          </cell>
        </row>
      </sheetData>
      <sheetData sheetId="4561">
        <row r="2">
          <cell r="A2" t="str">
            <v>실     명</v>
          </cell>
        </row>
      </sheetData>
      <sheetData sheetId="4562">
        <row r="2">
          <cell r="A2" t="str">
            <v>실     명</v>
          </cell>
        </row>
      </sheetData>
      <sheetData sheetId="4563">
        <row r="2">
          <cell r="A2" t="str">
            <v>실     명</v>
          </cell>
        </row>
      </sheetData>
      <sheetData sheetId="4564">
        <row r="2">
          <cell r="A2" t="str">
            <v>실     명</v>
          </cell>
        </row>
      </sheetData>
      <sheetData sheetId="4565">
        <row r="2">
          <cell r="A2" t="str">
            <v>실     명</v>
          </cell>
        </row>
      </sheetData>
      <sheetData sheetId="4566">
        <row r="2">
          <cell r="A2" t="str">
            <v>실     명</v>
          </cell>
        </row>
      </sheetData>
      <sheetData sheetId="4567">
        <row r="2">
          <cell r="A2" t="str">
            <v>실     명</v>
          </cell>
        </row>
      </sheetData>
      <sheetData sheetId="4568">
        <row r="2">
          <cell r="A2" t="str">
            <v>실     명</v>
          </cell>
        </row>
      </sheetData>
      <sheetData sheetId="4569">
        <row r="2">
          <cell r="A2" t="str">
            <v>실     명</v>
          </cell>
        </row>
      </sheetData>
      <sheetData sheetId="4570">
        <row r="2">
          <cell r="A2" t="str">
            <v>실     명</v>
          </cell>
        </row>
      </sheetData>
      <sheetData sheetId="4571">
        <row r="2">
          <cell r="A2" t="str">
            <v>실     명</v>
          </cell>
        </row>
      </sheetData>
      <sheetData sheetId="4572">
        <row r="2">
          <cell r="A2" t="str">
            <v>실     명</v>
          </cell>
        </row>
      </sheetData>
      <sheetData sheetId="4573">
        <row r="2">
          <cell r="A2" t="str">
            <v>실     명</v>
          </cell>
        </row>
      </sheetData>
      <sheetData sheetId="4574">
        <row r="2">
          <cell r="A2" t="str">
            <v>실     명</v>
          </cell>
        </row>
      </sheetData>
      <sheetData sheetId="4575">
        <row r="2">
          <cell r="A2" t="str">
            <v>실     명</v>
          </cell>
        </row>
      </sheetData>
      <sheetData sheetId="4576">
        <row r="2">
          <cell r="A2" t="str">
            <v>실     명</v>
          </cell>
        </row>
      </sheetData>
      <sheetData sheetId="4577">
        <row r="2">
          <cell r="A2" t="str">
            <v>실     명</v>
          </cell>
        </row>
      </sheetData>
      <sheetData sheetId="4578">
        <row r="2">
          <cell r="A2" t="str">
            <v>실     명</v>
          </cell>
        </row>
      </sheetData>
      <sheetData sheetId="4579">
        <row r="2">
          <cell r="A2" t="str">
            <v>실     명</v>
          </cell>
        </row>
      </sheetData>
      <sheetData sheetId="4580">
        <row r="2">
          <cell r="A2" t="str">
            <v>실     명</v>
          </cell>
        </row>
      </sheetData>
      <sheetData sheetId="4581">
        <row r="2">
          <cell r="A2" t="str">
            <v>실     명</v>
          </cell>
        </row>
      </sheetData>
      <sheetData sheetId="4582">
        <row r="2">
          <cell r="A2" t="str">
            <v>실     명</v>
          </cell>
        </row>
      </sheetData>
      <sheetData sheetId="4583">
        <row r="2">
          <cell r="A2" t="str">
            <v>실     명</v>
          </cell>
        </row>
      </sheetData>
      <sheetData sheetId="4584">
        <row r="2">
          <cell r="A2" t="str">
            <v>실     명</v>
          </cell>
        </row>
      </sheetData>
      <sheetData sheetId="4585">
        <row r="2">
          <cell r="A2" t="str">
            <v>실     명</v>
          </cell>
        </row>
      </sheetData>
      <sheetData sheetId="4586">
        <row r="2">
          <cell r="A2" t="str">
            <v>실     명</v>
          </cell>
        </row>
      </sheetData>
      <sheetData sheetId="4587">
        <row r="2">
          <cell r="A2" t="str">
            <v>실     명</v>
          </cell>
        </row>
      </sheetData>
      <sheetData sheetId="4588">
        <row r="2">
          <cell r="A2" t="str">
            <v>실     명</v>
          </cell>
        </row>
      </sheetData>
      <sheetData sheetId="4589">
        <row r="2">
          <cell r="A2" t="str">
            <v>실     명</v>
          </cell>
        </row>
      </sheetData>
      <sheetData sheetId="4590">
        <row r="2">
          <cell r="A2" t="str">
            <v>실     명</v>
          </cell>
        </row>
      </sheetData>
      <sheetData sheetId="4591">
        <row r="2">
          <cell r="A2" t="str">
            <v>실     명</v>
          </cell>
        </row>
      </sheetData>
      <sheetData sheetId="4592">
        <row r="2">
          <cell r="A2" t="str">
            <v>실     명</v>
          </cell>
        </row>
      </sheetData>
      <sheetData sheetId="4593">
        <row r="2">
          <cell r="A2" t="str">
            <v>실     명</v>
          </cell>
        </row>
      </sheetData>
      <sheetData sheetId="4594">
        <row r="2">
          <cell r="A2" t="str">
            <v>실     명</v>
          </cell>
        </row>
      </sheetData>
      <sheetData sheetId="4595">
        <row r="2">
          <cell r="A2" t="str">
            <v>실     명</v>
          </cell>
        </row>
      </sheetData>
      <sheetData sheetId="4596">
        <row r="2">
          <cell r="A2" t="str">
            <v>실     명</v>
          </cell>
        </row>
      </sheetData>
      <sheetData sheetId="4597">
        <row r="2">
          <cell r="A2" t="str">
            <v>실     명</v>
          </cell>
        </row>
      </sheetData>
      <sheetData sheetId="4598">
        <row r="2">
          <cell r="A2" t="str">
            <v>실     명</v>
          </cell>
        </row>
      </sheetData>
      <sheetData sheetId="4599">
        <row r="2">
          <cell r="A2" t="str">
            <v>실     명</v>
          </cell>
        </row>
      </sheetData>
      <sheetData sheetId="4600">
        <row r="2">
          <cell r="A2" t="str">
            <v>실     명</v>
          </cell>
        </row>
      </sheetData>
      <sheetData sheetId="4601">
        <row r="2">
          <cell r="A2" t="str">
            <v>실     명</v>
          </cell>
        </row>
      </sheetData>
      <sheetData sheetId="4602">
        <row r="2">
          <cell r="A2" t="str">
            <v>실     명</v>
          </cell>
        </row>
      </sheetData>
      <sheetData sheetId="4603">
        <row r="2">
          <cell r="A2" t="str">
            <v>실     명</v>
          </cell>
        </row>
      </sheetData>
      <sheetData sheetId="4604">
        <row r="2">
          <cell r="A2" t="str">
            <v>실     명</v>
          </cell>
        </row>
      </sheetData>
      <sheetData sheetId="4605">
        <row r="2">
          <cell r="A2" t="str">
            <v>실     명</v>
          </cell>
        </row>
      </sheetData>
      <sheetData sheetId="4606">
        <row r="2">
          <cell r="A2" t="str">
            <v>실     명</v>
          </cell>
        </row>
      </sheetData>
      <sheetData sheetId="4607">
        <row r="2">
          <cell r="A2" t="str">
            <v>실     명</v>
          </cell>
        </row>
      </sheetData>
      <sheetData sheetId="4608">
        <row r="2">
          <cell r="A2" t="str">
            <v>실     명</v>
          </cell>
        </row>
      </sheetData>
      <sheetData sheetId="4609">
        <row r="2">
          <cell r="A2" t="str">
            <v>실     명</v>
          </cell>
        </row>
      </sheetData>
      <sheetData sheetId="4610">
        <row r="2">
          <cell r="A2" t="str">
            <v>실     명</v>
          </cell>
        </row>
      </sheetData>
      <sheetData sheetId="4611">
        <row r="2">
          <cell r="A2" t="str">
            <v>실     명</v>
          </cell>
        </row>
      </sheetData>
      <sheetData sheetId="4612">
        <row r="2">
          <cell r="A2" t="str">
            <v>실     명</v>
          </cell>
        </row>
      </sheetData>
      <sheetData sheetId="4613">
        <row r="2">
          <cell r="A2" t="str">
            <v>실     명</v>
          </cell>
        </row>
      </sheetData>
      <sheetData sheetId="4614">
        <row r="2">
          <cell r="A2" t="str">
            <v>실     명</v>
          </cell>
        </row>
      </sheetData>
      <sheetData sheetId="4615">
        <row r="2">
          <cell r="A2" t="str">
            <v>실     명</v>
          </cell>
        </row>
      </sheetData>
      <sheetData sheetId="4616">
        <row r="2">
          <cell r="A2" t="str">
            <v>실     명</v>
          </cell>
        </row>
      </sheetData>
      <sheetData sheetId="4617">
        <row r="2">
          <cell r="A2" t="str">
            <v>실     명</v>
          </cell>
        </row>
      </sheetData>
      <sheetData sheetId="4618">
        <row r="2">
          <cell r="A2" t="str">
            <v>실     명</v>
          </cell>
        </row>
      </sheetData>
      <sheetData sheetId="4619">
        <row r="2">
          <cell r="A2" t="str">
            <v>실     명</v>
          </cell>
        </row>
      </sheetData>
      <sheetData sheetId="4620">
        <row r="2">
          <cell r="A2" t="str">
            <v>실     명</v>
          </cell>
        </row>
      </sheetData>
      <sheetData sheetId="4621">
        <row r="2">
          <cell r="A2" t="str">
            <v>실     명</v>
          </cell>
        </row>
      </sheetData>
      <sheetData sheetId="4622">
        <row r="2">
          <cell r="A2" t="str">
            <v>실     명</v>
          </cell>
        </row>
      </sheetData>
      <sheetData sheetId="4623">
        <row r="2">
          <cell r="A2" t="str">
            <v>실     명</v>
          </cell>
        </row>
      </sheetData>
      <sheetData sheetId="4624">
        <row r="2">
          <cell r="A2" t="str">
            <v>실     명</v>
          </cell>
        </row>
      </sheetData>
      <sheetData sheetId="4625">
        <row r="2">
          <cell r="A2" t="str">
            <v>실     명</v>
          </cell>
        </row>
      </sheetData>
      <sheetData sheetId="4626">
        <row r="2">
          <cell r="A2" t="str">
            <v>실     명</v>
          </cell>
        </row>
      </sheetData>
      <sheetData sheetId="4627">
        <row r="2">
          <cell r="A2" t="str">
            <v>실     명</v>
          </cell>
        </row>
      </sheetData>
      <sheetData sheetId="4628">
        <row r="2">
          <cell r="A2" t="str">
            <v>실     명</v>
          </cell>
        </row>
      </sheetData>
      <sheetData sheetId="4629">
        <row r="2">
          <cell r="A2" t="str">
            <v>실     명</v>
          </cell>
        </row>
      </sheetData>
      <sheetData sheetId="4630">
        <row r="2">
          <cell r="A2" t="str">
            <v>실     명</v>
          </cell>
        </row>
      </sheetData>
      <sheetData sheetId="4631">
        <row r="2">
          <cell r="A2" t="str">
            <v>실     명</v>
          </cell>
        </row>
      </sheetData>
      <sheetData sheetId="4632">
        <row r="2">
          <cell r="A2" t="str">
            <v>실     명</v>
          </cell>
        </row>
      </sheetData>
      <sheetData sheetId="4633">
        <row r="2">
          <cell r="A2" t="str">
            <v>실     명</v>
          </cell>
        </row>
      </sheetData>
      <sheetData sheetId="4634">
        <row r="2">
          <cell r="A2" t="str">
            <v>실     명</v>
          </cell>
        </row>
      </sheetData>
      <sheetData sheetId="4635">
        <row r="2">
          <cell r="A2" t="str">
            <v>실     명</v>
          </cell>
        </row>
      </sheetData>
      <sheetData sheetId="4636">
        <row r="2">
          <cell r="A2" t="str">
            <v>실     명</v>
          </cell>
        </row>
      </sheetData>
      <sheetData sheetId="4637">
        <row r="2">
          <cell r="A2" t="str">
            <v>실     명</v>
          </cell>
        </row>
      </sheetData>
      <sheetData sheetId="4638">
        <row r="2">
          <cell r="A2" t="str">
            <v>실     명</v>
          </cell>
        </row>
      </sheetData>
      <sheetData sheetId="4639">
        <row r="2">
          <cell r="A2" t="str">
            <v>실     명</v>
          </cell>
        </row>
      </sheetData>
      <sheetData sheetId="4640">
        <row r="2">
          <cell r="A2" t="str">
            <v>실     명</v>
          </cell>
        </row>
      </sheetData>
      <sheetData sheetId="4641">
        <row r="2">
          <cell r="A2" t="str">
            <v>실     명</v>
          </cell>
        </row>
      </sheetData>
      <sheetData sheetId="4642">
        <row r="2">
          <cell r="A2" t="str">
            <v>실     명</v>
          </cell>
        </row>
      </sheetData>
      <sheetData sheetId="4643">
        <row r="2">
          <cell r="A2" t="str">
            <v>실     명</v>
          </cell>
        </row>
      </sheetData>
      <sheetData sheetId="4644">
        <row r="2">
          <cell r="A2" t="str">
            <v>실     명</v>
          </cell>
        </row>
      </sheetData>
      <sheetData sheetId="4645">
        <row r="2">
          <cell r="A2" t="str">
            <v>실     명</v>
          </cell>
        </row>
      </sheetData>
      <sheetData sheetId="4646">
        <row r="2">
          <cell r="A2" t="str">
            <v>실     명</v>
          </cell>
        </row>
      </sheetData>
      <sheetData sheetId="4647">
        <row r="2">
          <cell r="A2" t="str">
            <v>실     명</v>
          </cell>
        </row>
      </sheetData>
      <sheetData sheetId="4648">
        <row r="2">
          <cell r="A2" t="str">
            <v>실     명</v>
          </cell>
        </row>
      </sheetData>
      <sheetData sheetId="4649">
        <row r="2">
          <cell r="A2" t="str">
            <v>실     명</v>
          </cell>
        </row>
      </sheetData>
      <sheetData sheetId="4650">
        <row r="2">
          <cell r="A2" t="str">
            <v>실     명</v>
          </cell>
        </row>
      </sheetData>
      <sheetData sheetId="4651">
        <row r="2">
          <cell r="A2" t="str">
            <v>실     명</v>
          </cell>
        </row>
      </sheetData>
      <sheetData sheetId="4652">
        <row r="2">
          <cell r="A2" t="str">
            <v>실     명</v>
          </cell>
        </row>
      </sheetData>
      <sheetData sheetId="4653">
        <row r="2">
          <cell r="A2" t="str">
            <v>실     명</v>
          </cell>
        </row>
      </sheetData>
      <sheetData sheetId="4654">
        <row r="2">
          <cell r="A2" t="str">
            <v>실     명</v>
          </cell>
        </row>
      </sheetData>
      <sheetData sheetId="4655">
        <row r="2">
          <cell r="A2" t="str">
            <v>실     명</v>
          </cell>
        </row>
      </sheetData>
      <sheetData sheetId="4656">
        <row r="2">
          <cell r="A2" t="str">
            <v>실     명</v>
          </cell>
        </row>
      </sheetData>
      <sheetData sheetId="4657">
        <row r="2">
          <cell r="A2" t="str">
            <v>실     명</v>
          </cell>
        </row>
      </sheetData>
      <sheetData sheetId="4658">
        <row r="2">
          <cell r="A2" t="str">
            <v>실     명</v>
          </cell>
        </row>
      </sheetData>
      <sheetData sheetId="4659">
        <row r="2">
          <cell r="A2" t="str">
            <v>실     명</v>
          </cell>
        </row>
      </sheetData>
      <sheetData sheetId="4660">
        <row r="2">
          <cell r="A2" t="str">
            <v>실     명</v>
          </cell>
        </row>
      </sheetData>
      <sheetData sheetId="4661">
        <row r="2">
          <cell r="A2" t="str">
            <v>실     명</v>
          </cell>
        </row>
      </sheetData>
      <sheetData sheetId="4662">
        <row r="2">
          <cell r="A2" t="str">
            <v>실     명</v>
          </cell>
        </row>
      </sheetData>
      <sheetData sheetId="4663">
        <row r="2">
          <cell r="A2" t="str">
            <v>실     명</v>
          </cell>
        </row>
      </sheetData>
      <sheetData sheetId="4664">
        <row r="2">
          <cell r="A2" t="str">
            <v>실     명</v>
          </cell>
        </row>
      </sheetData>
      <sheetData sheetId="4665">
        <row r="2">
          <cell r="A2" t="str">
            <v>실     명</v>
          </cell>
        </row>
      </sheetData>
      <sheetData sheetId="4666">
        <row r="2">
          <cell r="A2" t="str">
            <v>실     명</v>
          </cell>
        </row>
      </sheetData>
      <sheetData sheetId="4667">
        <row r="2">
          <cell r="A2" t="str">
            <v>실     명</v>
          </cell>
        </row>
      </sheetData>
      <sheetData sheetId="4668">
        <row r="2">
          <cell r="A2" t="str">
            <v>실     명</v>
          </cell>
        </row>
      </sheetData>
      <sheetData sheetId="4669">
        <row r="2">
          <cell r="A2" t="str">
            <v>실     명</v>
          </cell>
        </row>
      </sheetData>
      <sheetData sheetId="4670">
        <row r="2">
          <cell r="A2" t="str">
            <v>실     명</v>
          </cell>
        </row>
      </sheetData>
      <sheetData sheetId="4671">
        <row r="2">
          <cell r="A2" t="str">
            <v>실     명</v>
          </cell>
        </row>
      </sheetData>
      <sheetData sheetId="4672">
        <row r="2">
          <cell r="A2" t="str">
            <v>실     명</v>
          </cell>
        </row>
      </sheetData>
      <sheetData sheetId="4673">
        <row r="2">
          <cell r="A2" t="str">
            <v>실     명</v>
          </cell>
        </row>
      </sheetData>
      <sheetData sheetId="4674">
        <row r="2">
          <cell r="A2" t="str">
            <v>실     명</v>
          </cell>
        </row>
      </sheetData>
      <sheetData sheetId="4675">
        <row r="2">
          <cell r="A2" t="str">
            <v>실     명</v>
          </cell>
        </row>
      </sheetData>
      <sheetData sheetId="4676">
        <row r="2">
          <cell r="A2" t="str">
            <v>실     명</v>
          </cell>
        </row>
      </sheetData>
      <sheetData sheetId="4677">
        <row r="2">
          <cell r="A2" t="str">
            <v>실     명</v>
          </cell>
        </row>
      </sheetData>
      <sheetData sheetId="4678">
        <row r="2">
          <cell r="A2" t="str">
            <v>실     명</v>
          </cell>
        </row>
      </sheetData>
      <sheetData sheetId="4679">
        <row r="2">
          <cell r="A2" t="str">
            <v>실     명</v>
          </cell>
        </row>
      </sheetData>
      <sheetData sheetId="4680">
        <row r="2">
          <cell r="A2" t="str">
            <v>실     명</v>
          </cell>
        </row>
      </sheetData>
      <sheetData sheetId="4681">
        <row r="2">
          <cell r="A2" t="str">
            <v>실     명</v>
          </cell>
        </row>
      </sheetData>
      <sheetData sheetId="4682">
        <row r="2">
          <cell r="A2" t="str">
            <v>실     명</v>
          </cell>
        </row>
      </sheetData>
      <sheetData sheetId="4683">
        <row r="2">
          <cell r="A2" t="str">
            <v>실     명</v>
          </cell>
        </row>
      </sheetData>
      <sheetData sheetId="4684">
        <row r="2">
          <cell r="A2" t="str">
            <v>실     명</v>
          </cell>
        </row>
      </sheetData>
      <sheetData sheetId="4685">
        <row r="2">
          <cell r="A2" t="str">
            <v>실     명</v>
          </cell>
        </row>
      </sheetData>
      <sheetData sheetId="4686">
        <row r="2">
          <cell r="A2" t="str">
            <v>실     명</v>
          </cell>
        </row>
      </sheetData>
      <sheetData sheetId="4687">
        <row r="2">
          <cell r="A2" t="str">
            <v>실     명</v>
          </cell>
        </row>
      </sheetData>
      <sheetData sheetId="4688">
        <row r="2">
          <cell r="A2" t="str">
            <v>실     명</v>
          </cell>
        </row>
      </sheetData>
      <sheetData sheetId="4689">
        <row r="2">
          <cell r="A2" t="str">
            <v>실     명</v>
          </cell>
        </row>
      </sheetData>
      <sheetData sheetId="4690">
        <row r="2">
          <cell r="A2" t="str">
            <v>실     명</v>
          </cell>
        </row>
      </sheetData>
      <sheetData sheetId="4691">
        <row r="2">
          <cell r="A2" t="str">
            <v>실     명</v>
          </cell>
        </row>
      </sheetData>
      <sheetData sheetId="4692">
        <row r="2">
          <cell r="A2" t="str">
            <v>실     명</v>
          </cell>
        </row>
      </sheetData>
      <sheetData sheetId="4693">
        <row r="2">
          <cell r="A2" t="str">
            <v>실     명</v>
          </cell>
        </row>
      </sheetData>
      <sheetData sheetId="4694">
        <row r="2">
          <cell r="A2" t="str">
            <v>실     명</v>
          </cell>
        </row>
      </sheetData>
      <sheetData sheetId="4695">
        <row r="2">
          <cell r="A2" t="str">
            <v>실     명</v>
          </cell>
        </row>
      </sheetData>
      <sheetData sheetId="4696">
        <row r="2">
          <cell r="A2" t="str">
            <v>실     명</v>
          </cell>
        </row>
      </sheetData>
      <sheetData sheetId="4697">
        <row r="2">
          <cell r="A2" t="str">
            <v>실     명</v>
          </cell>
        </row>
      </sheetData>
      <sheetData sheetId="4698">
        <row r="2">
          <cell r="A2" t="str">
            <v>실     명</v>
          </cell>
        </row>
      </sheetData>
      <sheetData sheetId="4699">
        <row r="2">
          <cell r="A2" t="str">
            <v>실     명</v>
          </cell>
        </row>
      </sheetData>
      <sheetData sheetId="4700">
        <row r="2">
          <cell r="A2" t="str">
            <v>실     명</v>
          </cell>
        </row>
      </sheetData>
      <sheetData sheetId="4701">
        <row r="2">
          <cell r="A2" t="str">
            <v>실     명</v>
          </cell>
        </row>
      </sheetData>
      <sheetData sheetId="4702">
        <row r="2">
          <cell r="A2" t="str">
            <v>실     명</v>
          </cell>
        </row>
      </sheetData>
      <sheetData sheetId="4703">
        <row r="2">
          <cell r="A2" t="str">
            <v>실     명</v>
          </cell>
        </row>
      </sheetData>
      <sheetData sheetId="4704">
        <row r="2">
          <cell r="A2" t="str">
            <v>실     명</v>
          </cell>
        </row>
      </sheetData>
      <sheetData sheetId="4705">
        <row r="2">
          <cell r="A2" t="str">
            <v>실     명</v>
          </cell>
        </row>
      </sheetData>
      <sheetData sheetId="4706">
        <row r="2">
          <cell r="A2" t="str">
            <v>실     명</v>
          </cell>
        </row>
      </sheetData>
      <sheetData sheetId="4707">
        <row r="2">
          <cell r="A2" t="str">
            <v>실     명</v>
          </cell>
        </row>
      </sheetData>
      <sheetData sheetId="4708">
        <row r="2">
          <cell r="A2" t="str">
            <v>실     명</v>
          </cell>
        </row>
      </sheetData>
      <sheetData sheetId="4709">
        <row r="2">
          <cell r="A2" t="str">
            <v>실     명</v>
          </cell>
        </row>
      </sheetData>
      <sheetData sheetId="4710">
        <row r="2">
          <cell r="A2" t="str">
            <v>실     명</v>
          </cell>
        </row>
      </sheetData>
      <sheetData sheetId="4711">
        <row r="2">
          <cell r="A2" t="str">
            <v>실     명</v>
          </cell>
        </row>
      </sheetData>
      <sheetData sheetId="4712">
        <row r="2">
          <cell r="A2" t="str">
            <v>실     명</v>
          </cell>
        </row>
      </sheetData>
      <sheetData sheetId="4713">
        <row r="2">
          <cell r="A2" t="str">
            <v>실     명</v>
          </cell>
        </row>
      </sheetData>
      <sheetData sheetId="4714">
        <row r="2">
          <cell r="A2" t="str">
            <v>실     명</v>
          </cell>
        </row>
      </sheetData>
      <sheetData sheetId="4715">
        <row r="2">
          <cell r="A2" t="str">
            <v>실     명</v>
          </cell>
        </row>
      </sheetData>
      <sheetData sheetId="4716">
        <row r="2">
          <cell r="A2" t="str">
            <v>실     명</v>
          </cell>
        </row>
      </sheetData>
      <sheetData sheetId="4717">
        <row r="2">
          <cell r="A2" t="str">
            <v>실     명</v>
          </cell>
        </row>
      </sheetData>
      <sheetData sheetId="4718">
        <row r="2">
          <cell r="A2" t="str">
            <v>실     명</v>
          </cell>
        </row>
      </sheetData>
      <sheetData sheetId="4719">
        <row r="2">
          <cell r="A2" t="str">
            <v>실     명</v>
          </cell>
        </row>
      </sheetData>
      <sheetData sheetId="4720">
        <row r="2">
          <cell r="A2" t="str">
            <v>실     명</v>
          </cell>
        </row>
      </sheetData>
      <sheetData sheetId="4721">
        <row r="2">
          <cell r="A2" t="str">
            <v>실     명</v>
          </cell>
        </row>
      </sheetData>
      <sheetData sheetId="4722">
        <row r="2">
          <cell r="A2" t="str">
            <v>실     명</v>
          </cell>
        </row>
      </sheetData>
      <sheetData sheetId="4723">
        <row r="2">
          <cell r="A2" t="str">
            <v>실     명</v>
          </cell>
        </row>
      </sheetData>
      <sheetData sheetId="4724">
        <row r="2">
          <cell r="A2" t="str">
            <v>실     명</v>
          </cell>
        </row>
      </sheetData>
      <sheetData sheetId="4725">
        <row r="2">
          <cell r="A2" t="str">
            <v>실     명</v>
          </cell>
        </row>
      </sheetData>
      <sheetData sheetId="4726">
        <row r="2">
          <cell r="A2" t="str">
            <v>실     명</v>
          </cell>
        </row>
      </sheetData>
      <sheetData sheetId="4727">
        <row r="2">
          <cell r="A2" t="str">
            <v>실     명</v>
          </cell>
        </row>
      </sheetData>
      <sheetData sheetId="4728">
        <row r="2">
          <cell r="A2" t="str">
            <v>실     명</v>
          </cell>
        </row>
      </sheetData>
      <sheetData sheetId="4729">
        <row r="2">
          <cell r="A2" t="str">
            <v>실     명</v>
          </cell>
        </row>
      </sheetData>
      <sheetData sheetId="4730">
        <row r="2">
          <cell r="A2" t="str">
            <v>실     명</v>
          </cell>
        </row>
      </sheetData>
      <sheetData sheetId="4731">
        <row r="2">
          <cell r="A2" t="str">
            <v>실     명</v>
          </cell>
        </row>
      </sheetData>
      <sheetData sheetId="4732">
        <row r="2">
          <cell r="A2" t="str">
            <v>실     명</v>
          </cell>
        </row>
      </sheetData>
      <sheetData sheetId="4733">
        <row r="2">
          <cell r="A2" t="str">
            <v>실     명</v>
          </cell>
        </row>
      </sheetData>
      <sheetData sheetId="4734">
        <row r="2">
          <cell r="A2" t="str">
            <v>실     명</v>
          </cell>
        </row>
      </sheetData>
      <sheetData sheetId="4735">
        <row r="2">
          <cell r="A2" t="str">
            <v>실     명</v>
          </cell>
        </row>
      </sheetData>
      <sheetData sheetId="4736">
        <row r="2">
          <cell r="A2" t="str">
            <v>실     명</v>
          </cell>
        </row>
      </sheetData>
      <sheetData sheetId="4737">
        <row r="2">
          <cell r="A2" t="str">
            <v>실     명</v>
          </cell>
        </row>
      </sheetData>
      <sheetData sheetId="4738">
        <row r="2">
          <cell r="A2" t="str">
            <v>실     명</v>
          </cell>
        </row>
      </sheetData>
      <sheetData sheetId="4739">
        <row r="2">
          <cell r="A2" t="str">
            <v>실     명</v>
          </cell>
        </row>
      </sheetData>
      <sheetData sheetId="4740">
        <row r="2">
          <cell r="A2" t="str">
            <v>실     명</v>
          </cell>
        </row>
      </sheetData>
      <sheetData sheetId="4741">
        <row r="2">
          <cell r="A2" t="str">
            <v>실     명</v>
          </cell>
        </row>
      </sheetData>
      <sheetData sheetId="4742">
        <row r="2">
          <cell r="A2" t="str">
            <v>실     명</v>
          </cell>
        </row>
      </sheetData>
      <sheetData sheetId="4743">
        <row r="2">
          <cell r="A2" t="str">
            <v>실     명</v>
          </cell>
        </row>
      </sheetData>
      <sheetData sheetId="4744">
        <row r="2">
          <cell r="A2" t="str">
            <v>실     명</v>
          </cell>
        </row>
      </sheetData>
      <sheetData sheetId="4745">
        <row r="2">
          <cell r="A2" t="str">
            <v>실     명</v>
          </cell>
        </row>
      </sheetData>
      <sheetData sheetId="4746">
        <row r="2">
          <cell r="A2" t="str">
            <v>실     명</v>
          </cell>
        </row>
      </sheetData>
      <sheetData sheetId="4747">
        <row r="2">
          <cell r="A2" t="str">
            <v>실     명</v>
          </cell>
        </row>
      </sheetData>
      <sheetData sheetId="4748">
        <row r="2">
          <cell r="A2" t="str">
            <v>실     명</v>
          </cell>
        </row>
      </sheetData>
      <sheetData sheetId="4749">
        <row r="2">
          <cell r="A2" t="str">
            <v>실     명</v>
          </cell>
        </row>
      </sheetData>
      <sheetData sheetId="4750">
        <row r="2">
          <cell r="A2" t="str">
            <v>실     명</v>
          </cell>
        </row>
      </sheetData>
      <sheetData sheetId="4751">
        <row r="2">
          <cell r="A2" t="str">
            <v>실     명</v>
          </cell>
        </row>
      </sheetData>
      <sheetData sheetId="4752">
        <row r="2">
          <cell r="A2" t="str">
            <v>실     명</v>
          </cell>
        </row>
      </sheetData>
      <sheetData sheetId="4753">
        <row r="2">
          <cell r="A2" t="str">
            <v>실     명</v>
          </cell>
        </row>
      </sheetData>
      <sheetData sheetId="4754">
        <row r="2">
          <cell r="A2" t="str">
            <v>실     명</v>
          </cell>
        </row>
      </sheetData>
      <sheetData sheetId="4755">
        <row r="2">
          <cell r="A2" t="str">
            <v>실     명</v>
          </cell>
        </row>
      </sheetData>
      <sheetData sheetId="4756">
        <row r="2">
          <cell r="A2" t="str">
            <v>실     명</v>
          </cell>
        </row>
      </sheetData>
      <sheetData sheetId="4757">
        <row r="2">
          <cell r="A2" t="str">
            <v>실     명</v>
          </cell>
        </row>
      </sheetData>
      <sheetData sheetId="4758">
        <row r="2">
          <cell r="A2" t="str">
            <v>실     명</v>
          </cell>
        </row>
      </sheetData>
      <sheetData sheetId="4759">
        <row r="2">
          <cell r="A2" t="str">
            <v>실     명</v>
          </cell>
        </row>
      </sheetData>
      <sheetData sheetId="4760">
        <row r="2">
          <cell r="A2" t="str">
            <v>실     명</v>
          </cell>
        </row>
      </sheetData>
      <sheetData sheetId="4761">
        <row r="2">
          <cell r="A2" t="str">
            <v>실     명</v>
          </cell>
        </row>
      </sheetData>
      <sheetData sheetId="4762">
        <row r="2">
          <cell r="A2" t="str">
            <v>실     명</v>
          </cell>
        </row>
      </sheetData>
      <sheetData sheetId="4763">
        <row r="2">
          <cell r="A2" t="str">
            <v>실     명</v>
          </cell>
        </row>
      </sheetData>
      <sheetData sheetId="4764">
        <row r="2">
          <cell r="A2" t="str">
            <v>실     명</v>
          </cell>
        </row>
      </sheetData>
      <sheetData sheetId="4765">
        <row r="2">
          <cell r="A2" t="str">
            <v>실     명</v>
          </cell>
        </row>
      </sheetData>
      <sheetData sheetId="4766">
        <row r="2">
          <cell r="A2" t="str">
            <v>실     명</v>
          </cell>
        </row>
      </sheetData>
      <sheetData sheetId="4767">
        <row r="2">
          <cell r="A2" t="str">
            <v>실     명</v>
          </cell>
        </row>
      </sheetData>
      <sheetData sheetId="4768">
        <row r="2">
          <cell r="A2" t="str">
            <v>실     명</v>
          </cell>
        </row>
      </sheetData>
      <sheetData sheetId="4769">
        <row r="2">
          <cell r="A2" t="str">
            <v>실     명</v>
          </cell>
        </row>
      </sheetData>
      <sheetData sheetId="4770">
        <row r="2">
          <cell r="A2" t="str">
            <v>실     명</v>
          </cell>
        </row>
      </sheetData>
      <sheetData sheetId="4771">
        <row r="2">
          <cell r="A2" t="str">
            <v>실     명</v>
          </cell>
        </row>
      </sheetData>
      <sheetData sheetId="4772">
        <row r="2">
          <cell r="A2" t="str">
            <v>실     명</v>
          </cell>
        </row>
      </sheetData>
      <sheetData sheetId="4773">
        <row r="2">
          <cell r="A2" t="str">
            <v>실     명</v>
          </cell>
        </row>
      </sheetData>
      <sheetData sheetId="4774">
        <row r="2">
          <cell r="A2" t="str">
            <v>실     명</v>
          </cell>
        </row>
      </sheetData>
      <sheetData sheetId="4775">
        <row r="2">
          <cell r="A2" t="str">
            <v>실     명</v>
          </cell>
        </row>
      </sheetData>
      <sheetData sheetId="4776">
        <row r="2">
          <cell r="A2" t="str">
            <v>실     명</v>
          </cell>
        </row>
      </sheetData>
      <sheetData sheetId="4777">
        <row r="2">
          <cell r="A2" t="str">
            <v>실     명</v>
          </cell>
        </row>
      </sheetData>
      <sheetData sheetId="4778">
        <row r="2">
          <cell r="A2" t="str">
            <v>실     명</v>
          </cell>
        </row>
      </sheetData>
      <sheetData sheetId="4779">
        <row r="2">
          <cell r="A2" t="str">
            <v>실     명</v>
          </cell>
        </row>
      </sheetData>
      <sheetData sheetId="4780">
        <row r="2">
          <cell r="A2" t="str">
            <v>실     명</v>
          </cell>
        </row>
      </sheetData>
      <sheetData sheetId="4781">
        <row r="2">
          <cell r="A2" t="str">
            <v>실     명</v>
          </cell>
        </row>
      </sheetData>
      <sheetData sheetId="4782">
        <row r="2">
          <cell r="A2" t="str">
            <v>실     명</v>
          </cell>
        </row>
      </sheetData>
      <sheetData sheetId="4783">
        <row r="2">
          <cell r="A2" t="str">
            <v>실     명</v>
          </cell>
        </row>
      </sheetData>
      <sheetData sheetId="4784">
        <row r="2">
          <cell r="A2" t="str">
            <v>실     명</v>
          </cell>
        </row>
      </sheetData>
      <sheetData sheetId="4785">
        <row r="2">
          <cell r="A2" t="str">
            <v>실     명</v>
          </cell>
        </row>
      </sheetData>
      <sheetData sheetId="4786">
        <row r="2">
          <cell r="A2" t="str">
            <v>실     명</v>
          </cell>
        </row>
      </sheetData>
      <sheetData sheetId="4787">
        <row r="2">
          <cell r="A2" t="str">
            <v>실     명</v>
          </cell>
        </row>
      </sheetData>
      <sheetData sheetId="4788">
        <row r="2">
          <cell r="A2" t="str">
            <v>실     명</v>
          </cell>
        </row>
      </sheetData>
      <sheetData sheetId="4789">
        <row r="2">
          <cell r="A2" t="str">
            <v>실     명</v>
          </cell>
        </row>
      </sheetData>
      <sheetData sheetId="4790">
        <row r="2">
          <cell r="A2" t="str">
            <v>실     명</v>
          </cell>
        </row>
      </sheetData>
      <sheetData sheetId="4791">
        <row r="2">
          <cell r="A2" t="str">
            <v>실     명</v>
          </cell>
        </row>
      </sheetData>
      <sheetData sheetId="4792">
        <row r="2">
          <cell r="A2" t="str">
            <v>실     명</v>
          </cell>
        </row>
      </sheetData>
      <sheetData sheetId="4793">
        <row r="2">
          <cell r="A2" t="str">
            <v>실     명</v>
          </cell>
        </row>
      </sheetData>
      <sheetData sheetId="4794">
        <row r="2">
          <cell r="A2" t="str">
            <v>실     명</v>
          </cell>
        </row>
      </sheetData>
      <sheetData sheetId="4795">
        <row r="2">
          <cell r="A2" t="str">
            <v>실     명</v>
          </cell>
        </row>
      </sheetData>
      <sheetData sheetId="4796">
        <row r="2">
          <cell r="A2" t="str">
            <v>실     명</v>
          </cell>
        </row>
      </sheetData>
      <sheetData sheetId="4797">
        <row r="2">
          <cell r="A2" t="str">
            <v>실     명</v>
          </cell>
        </row>
      </sheetData>
      <sheetData sheetId="4798">
        <row r="2">
          <cell r="A2" t="str">
            <v>실     명</v>
          </cell>
        </row>
      </sheetData>
      <sheetData sheetId="4799">
        <row r="2">
          <cell r="A2" t="str">
            <v>실     명</v>
          </cell>
        </row>
      </sheetData>
      <sheetData sheetId="4800">
        <row r="2">
          <cell r="A2" t="str">
            <v>실     명</v>
          </cell>
        </row>
      </sheetData>
      <sheetData sheetId="4801">
        <row r="2">
          <cell r="A2" t="str">
            <v>실     명</v>
          </cell>
        </row>
      </sheetData>
      <sheetData sheetId="4802">
        <row r="2">
          <cell r="A2" t="str">
            <v>실     명</v>
          </cell>
        </row>
      </sheetData>
      <sheetData sheetId="4803">
        <row r="2">
          <cell r="A2" t="str">
            <v>실     명</v>
          </cell>
        </row>
      </sheetData>
      <sheetData sheetId="4804">
        <row r="2">
          <cell r="A2" t="str">
            <v>실     명</v>
          </cell>
        </row>
      </sheetData>
      <sheetData sheetId="4805">
        <row r="2">
          <cell r="A2" t="str">
            <v>실     명</v>
          </cell>
        </row>
      </sheetData>
      <sheetData sheetId="4806">
        <row r="2">
          <cell r="A2" t="str">
            <v>실     명</v>
          </cell>
        </row>
      </sheetData>
      <sheetData sheetId="4807">
        <row r="2">
          <cell r="A2" t="str">
            <v>실     명</v>
          </cell>
        </row>
      </sheetData>
      <sheetData sheetId="4808">
        <row r="2">
          <cell r="A2" t="str">
            <v>실     명</v>
          </cell>
        </row>
      </sheetData>
      <sheetData sheetId="4809">
        <row r="2">
          <cell r="A2" t="str">
            <v>실     명</v>
          </cell>
        </row>
      </sheetData>
      <sheetData sheetId="4810">
        <row r="2">
          <cell r="A2" t="str">
            <v>실     명</v>
          </cell>
        </row>
      </sheetData>
      <sheetData sheetId="4811">
        <row r="2">
          <cell r="A2" t="str">
            <v>실     명</v>
          </cell>
        </row>
      </sheetData>
      <sheetData sheetId="4812">
        <row r="2">
          <cell r="A2" t="str">
            <v>실     명</v>
          </cell>
        </row>
      </sheetData>
      <sheetData sheetId="4813">
        <row r="2">
          <cell r="A2" t="str">
            <v>실     명</v>
          </cell>
        </row>
      </sheetData>
      <sheetData sheetId="4814">
        <row r="2">
          <cell r="A2" t="str">
            <v>실     명</v>
          </cell>
        </row>
      </sheetData>
      <sheetData sheetId="4815">
        <row r="2">
          <cell r="A2" t="str">
            <v>실     명</v>
          </cell>
        </row>
      </sheetData>
      <sheetData sheetId="4816">
        <row r="2">
          <cell r="A2" t="str">
            <v>실     명</v>
          </cell>
        </row>
      </sheetData>
      <sheetData sheetId="4817">
        <row r="2">
          <cell r="A2" t="str">
            <v>실     명</v>
          </cell>
        </row>
      </sheetData>
      <sheetData sheetId="4818">
        <row r="2">
          <cell r="A2" t="str">
            <v>실     명</v>
          </cell>
        </row>
      </sheetData>
      <sheetData sheetId="4819">
        <row r="2">
          <cell r="A2" t="str">
            <v>실     명</v>
          </cell>
        </row>
      </sheetData>
      <sheetData sheetId="4820">
        <row r="2">
          <cell r="A2" t="str">
            <v>실     명</v>
          </cell>
        </row>
      </sheetData>
      <sheetData sheetId="4821">
        <row r="2">
          <cell r="A2" t="str">
            <v>실     명</v>
          </cell>
        </row>
      </sheetData>
      <sheetData sheetId="4822">
        <row r="2">
          <cell r="A2" t="str">
            <v>실     명</v>
          </cell>
        </row>
      </sheetData>
      <sheetData sheetId="4823">
        <row r="2">
          <cell r="A2" t="str">
            <v>실     명</v>
          </cell>
        </row>
      </sheetData>
      <sheetData sheetId="4824">
        <row r="2">
          <cell r="A2" t="str">
            <v>실     명</v>
          </cell>
        </row>
      </sheetData>
      <sheetData sheetId="4825">
        <row r="2">
          <cell r="A2" t="str">
            <v>실     명</v>
          </cell>
        </row>
      </sheetData>
      <sheetData sheetId="4826">
        <row r="2">
          <cell r="A2" t="str">
            <v>실     명</v>
          </cell>
        </row>
      </sheetData>
      <sheetData sheetId="4827">
        <row r="2">
          <cell r="A2" t="str">
            <v>실     명</v>
          </cell>
        </row>
      </sheetData>
      <sheetData sheetId="4828">
        <row r="2">
          <cell r="A2" t="str">
            <v>실     명</v>
          </cell>
        </row>
      </sheetData>
      <sheetData sheetId="4829">
        <row r="2">
          <cell r="A2" t="str">
            <v>실     명</v>
          </cell>
        </row>
      </sheetData>
      <sheetData sheetId="4830">
        <row r="2">
          <cell r="A2" t="str">
            <v>실     명</v>
          </cell>
        </row>
      </sheetData>
      <sheetData sheetId="4831">
        <row r="2">
          <cell r="A2" t="str">
            <v>실     명</v>
          </cell>
        </row>
      </sheetData>
      <sheetData sheetId="4832">
        <row r="2">
          <cell r="A2" t="str">
            <v>실     명</v>
          </cell>
        </row>
      </sheetData>
      <sheetData sheetId="4833">
        <row r="2">
          <cell r="A2" t="str">
            <v>실     명</v>
          </cell>
        </row>
      </sheetData>
      <sheetData sheetId="4834">
        <row r="2">
          <cell r="A2" t="str">
            <v>실     명</v>
          </cell>
        </row>
      </sheetData>
      <sheetData sheetId="4835">
        <row r="2">
          <cell r="A2" t="str">
            <v>실     명</v>
          </cell>
        </row>
      </sheetData>
      <sheetData sheetId="4836">
        <row r="2">
          <cell r="A2" t="str">
            <v>실     명</v>
          </cell>
        </row>
      </sheetData>
      <sheetData sheetId="4837">
        <row r="2">
          <cell r="A2" t="str">
            <v>실     명</v>
          </cell>
        </row>
      </sheetData>
      <sheetData sheetId="4838">
        <row r="2">
          <cell r="A2" t="str">
            <v>실     명</v>
          </cell>
        </row>
      </sheetData>
      <sheetData sheetId="4839">
        <row r="2">
          <cell r="A2" t="str">
            <v>실     명</v>
          </cell>
        </row>
      </sheetData>
      <sheetData sheetId="4840">
        <row r="2">
          <cell r="A2" t="str">
            <v>실     명</v>
          </cell>
        </row>
      </sheetData>
      <sheetData sheetId="4841">
        <row r="2">
          <cell r="A2" t="str">
            <v>실     명</v>
          </cell>
        </row>
      </sheetData>
      <sheetData sheetId="4842">
        <row r="2">
          <cell r="A2" t="str">
            <v>실     명</v>
          </cell>
        </row>
      </sheetData>
      <sheetData sheetId="4843">
        <row r="2">
          <cell r="A2" t="str">
            <v>실     명</v>
          </cell>
        </row>
      </sheetData>
      <sheetData sheetId="4844">
        <row r="2">
          <cell r="A2" t="str">
            <v>실     명</v>
          </cell>
        </row>
      </sheetData>
      <sheetData sheetId="4845">
        <row r="2">
          <cell r="A2" t="str">
            <v>실     명</v>
          </cell>
        </row>
      </sheetData>
      <sheetData sheetId="4846">
        <row r="2">
          <cell r="A2" t="str">
            <v>실     명</v>
          </cell>
        </row>
      </sheetData>
      <sheetData sheetId="4847">
        <row r="2">
          <cell r="A2" t="str">
            <v>실     명</v>
          </cell>
        </row>
      </sheetData>
      <sheetData sheetId="4848">
        <row r="2">
          <cell r="A2" t="str">
            <v>실     명</v>
          </cell>
        </row>
      </sheetData>
      <sheetData sheetId="4849">
        <row r="2">
          <cell r="A2" t="str">
            <v>실     명</v>
          </cell>
        </row>
      </sheetData>
      <sheetData sheetId="4850">
        <row r="2">
          <cell r="A2" t="str">
            <v>실     명</v>
          </cell>
        </row>
      </sheetData>
      <sheetData sheetId="4851">
        <row r="2">
          <cell r="A2" t="str">
            <v>실     명</v>
          </cell>
        </row>
      </sheetData>
      <sheetData sheetId="4852">
        <row r="2">
          <cell r="A2" t="str">
            <v>실     명</v>
          </cell>
        </row>
      </sheetData>
      <sheetData sheetId="4853">
        <row r="2">
          <cell r="A2" t="str">
            <v>실     명</v>
          </cell>
        </row>
      </sheetData>
      <sheetData sheetId="4854">
        <row r="2">
          <cell r="A2" t="str">
            <v>실     명</v>
          </cell>
        </row>
      </sheetData>
      <sheetData sheetId="4855">
        <row r="2">
          <cell r="A2" t="str">
            <v>실     명</v>
          </cell>
        </row>
      </sheetData>
      <sheetData sheetId="4856">
        <row r="2">
          <cell r="A2" t="str">
            <v>실     명</v>
          </cell>
        </row>
      </sheetData>
      <sheetData sheetId="4857">
        <row r="2">
          <cell r="A2" t="str">
            <v>실     명</v>
          </cell>
        </row>
      </sheetData>
      <sheetData sheetId="4858">
        <row r="2">
          <cell r="A2" t="str">
            <v>실     명</v>
          </cell>
        </row>
      </sheetData>
      <sheetData sheetId="4859">
        <row r="2">
          <cell r="A2" t="str">
            <v>실     명</v>
          </cell>
        </row>
      </sheetData>
      <sheetData sheetId="4860">
        <row r="2">
          <cell r="A2" t="str">
            <v>실     명</v>
          </cell>
        </row>
      </sheetData>
      <sheetData sheetId="4861">
        <row r="2">
          <cell r="A2" t="str">
            <v>실     명</v>
          </cell>
        </row>
      </sheetData>
      <sheetData sheetId="4862">
        <row r="2">
          <cell r="A2" t="str">
            <v>실     명</v>
          </cell>
        </row>
      </sheetData>
      <sheetData sheetId="4863">
        <row r="2">
          <cell r="A2" t="str">
            <v>실     명</v>
          </cell>
        </row>
      </sheetData>
      <sheetData sheetId="4864">
        <row r="2">
          <cell r="A2" t="str">
            <v>실     명</v>
          </cell>
        </row>
      </sheetData>
      <sheetData sheetId="4865">
        <row r="2">
          <cell r="A2" t="str">
            <v>실     명</v>
          </cell>
        </row>
      </sheetData>
      <sheetData sheetId="4866">
        <row r="2">
          <cell r="A2" t="str">
            <v>실     명</v>
          </cell>
        </row>
      </sheetData>
      <sheetData sheetId="4867">
        <row r="2">
          <cell r="A2" t="str">
            <v>실     명</v>
          </cell>
        </row>
      </sheetData>
      <sheetData sheetId="4868">
        <row r="2">
          <cell r="A2" t="str">
            <v>실     명</v>
          </cell>
        </row>
      </sheetData>
      <sheetData sheetId="4869">
        <row r="2">
          <cell r="A2" t="str">
            <v>실     명</v>
          </cell>
        </row>
      </sheetData>
      <sheetData sheetId="4870">
        <row r="2">
          <cell r="A2" t="str">
            <v>실     명</v>
          </cell>
        </row>
      </sheetData>
      <sheetData sheetId="4871">
        <row r="2">
          <cell r="A2" t="str">
            <v>실     명</v>
          </cell>
        </row>
      </sheetData>
      <sheetData sheetId="4872">
        <row r="2">
          <cell r="A2" t="str">
            <v>실     명</v>
          </cell>
        </row>
      </sheetData>
      <sheetData sheetId="4873">
        <row r="2">
          <cell r="A2" t="str">
            <v>실     명</v>
          </cell>
        </row>
      </sheetData>
      <sheetData sheetId="4874">
        <row r="2">
          <cell r="A2" t="str">
            <v>실     명</v>
          </cell>
        </row>
      </sheetData>
      <sheetData sheetId="4875">
        <row r="2">
          <cell r="A2" t="str">
            <v>실     명</v>
          </cell>
        </row>
      </sheetData>
      <sheetData sheetId="4876">
        <row r="2">
          <cell r="A2" t="str">
            <v>실     명</v>
          </cell>
        </row>
      </sheetData>
      <sheetData sheetId="4877">
        <row r="2">
          <cell r="A2" t="str">
            <v>실     명</v>
          </cell>
        </row>
      </sheetData>
      <sheetData sheetId="4878">
        <row r="2">
          <cell r="A2" t="str">
            <v>실     명</v>
          </cell>
        </row>
      </sheetData>
      <sheetData sheetId="4879">
        <row r="2">
          <cell r="A2" t="str">
            <v>실     명</v>
          </cell>
        </row>
      </sheetData>
      <sheetData sheetId="4880">
        <row r="2">
          <cell r="A2" t="str">
            <v>실     명</v>
          </cell>
        </row>
      </sheetData>
      <sheetData sheetId="4881">
        <row r="2">
          <cell r="A2" t="str">
            <v>실     명</v>
          </cell>
        </row>
      </sheetData>
      <sheetData sheetId="4882">
        <row r="2">
          <cell r="A2" t="str">
            <v>실     명</v>
          </cell>
        </row>
      </sheetData>
      <sheetData sheetId="4883">
        <row r="2">
          <cell r="A2" t="str">
            <v>실     명</v>
          </cell>
        </row>
      </sheetData>
      <sheetData sheetId="4884">
        <row r="2">
          <cell r="A2" t="str">
            <v>실     명</v>
          </cell>
        </row>
      </sheetData>
      <sheetData sheetId="4885">
        <row r="2">
          <cell r="A2" t="str">
            <v>실     명</v>
          </cell>
        </row>
      </sheetData>
      <sheetData sheetId="4886">
        <row r="2">
          <cell r="A2" t="str">
            <v>실     명</v>
          </cell>
        </row>
      </sheetData>
      <sheetData sheetId="4887">
        <row r="2">
          <cell r="A2" t="str">
            <v>실     명</v>
          </cell>
        </row>
      </sheetData>
      <sheetData sheetId="4888">
        <row r="2">
          <cell r="A2" t="str">
            <v>실     명</v>
          </cell>
        </row>
      </sheetData>
      <sheetData sheetId="4889">
        <row r="2">
          <cell r="A2" t="str">
            <v>실     명</v>
          </cell>
        </row>
      </sheetData>
      <sheetData sheetId="4890">
        <row r="2">
          <cell r="A2" t="str">
            <v>실     명</v>
          </cell>
        </row>
      </sheetData>
      <sheetData sheetId="4891">
        <row r="2">
          <cell r="A2" t="str">
            <v>실     명</v>
          </cell>
        </row>
      </sheetData>
      <sheetData sheetId="4892">
        <row r="2">
          <cell r="A2" t="str">
            <v>실     명</v>
          </cell>
        </row>
      </sheetData>
      <sheetData sheetId="4893">
        <row r="2">
          <cell r="A2" t="str">
            <v>실     명</v>
          </cell>
        </row>
      </sheetData>
      <sheetData sheetId="4894">
        <row r="2">
          <cell r="A2" t="str">
            <v>실     명</v>
          </cell>
        </row>
      </sheetData>
      <sheetData sheetId="4895">
        <row r="2">
          <cell r="A2" t="str">
            <v>실     명</v>
          </cell>
        </row>
      </sheetData>
      <sheetData sheetId="4896">
        <row r="2">
          <cell r="A2" t="str">
            <v>실     명</v>
          </cell>
        </row>
      </sheetData>
      <sheetData sheetId="4897">
        <row r="2">
          <cell r="A2" t="str">
            <v>실     명</v>
          </cell>
        </row>
      </sheetData>
      <sheetData sheetId="4898">
        <row r="2">
          <cell r="A2" t="str">
            <v>실     명</v>
          </cell>
        </row>
      </sheetData>
      <sheetData sheetId="4899">
        <row r="2">
          <cell r="A2" t="str">
            <v>실     명</v>
          </cell>
        </row>
      </sheetData>
      <sheetData sheetId="4900">
        <row r="2">
          <cell r="A2" t="str">
            <v>실     명</v>
          </cell>
        </row>
      </sheetData>
      <sheetData sheetId="4901">
        <row r="2">
          <cell r="A2" t="str">
            <v>실     명</v>
          </cell>
        </row>
      </sheetData>
      <sheetData sheetId="4902">
        <row r="2">
          <cell r="A2" t="str">
            <v>실     명</v>
          </cell>
        </row>
      </sheetData>
      <sheetData sheetId="4903">
        <row r="2">
          <cell r="A2" t="str">
            <v>실     명</v>
          </cell>
        </row>
      </sheetData>
      <sheetData sheetId="4904">
        <row r="2">
          <cell r="A2" t="str">
            <v>실     명</v>
          </cell>
        </row>
      </sheetData>
      <sheetData sheetId="4905">
        <row r="2">
          <cell r="A2" t="str">
            <v>실     명</v>
          </cell>
        </row>
      </sheetData>
      <sheetData sheetId="4906">
        <row r="2">
          <cell r="A2" t="str">
            <v>실     명</v>
          </cell>
        </row>
      </sheetData>
      <sheetData sheetId="4907">
        <row r="2">
          <cell r="A2" t="str">
            <v>실     명</v>
          </cell>
        </row>
      </sheetData>
      <sheetData sheetId="4908">
        <row r="2">
          <cell r="A2" t="str">
            <v>실     명</v>
          </cell>
        </row>
      </sheetData>
      <sheetData sheetId="4909">
        <row r="2">
          <cell r="A2" t="str">
            <v>실     명</v>
          </cell>
        </row>
      </sheetData>
      <sheetData sheetId="4910">
        <row r="2">
          <cell r="A2" t="str">
            <v>실     명</v>
          </cell>
        </row>
      </sheetData>
      <sheetData sheetId="4911">
        <row r="2">
          <cell r="A2" t="str">
            <v>실     명</v>
          </cell>
        </row>
      </sheetData>
      <sheetData sheetId="4912">
        <row r="2">
          <cell r="A2" t="str">
            <v>실     명</v>
          </cell>
        </row>
      </sheetData>
      <sheetData sheetId="4913">
        <row r="2">
          <cell r="A2" t="str">
            <v>실     명</v>
          </cell>
        </row>
      </sheetData>
      <sheetData sheetId="4914">
        <row r="2">
          <cell r="A2" t="str">
            <v>실     명</v>
          </cell>
        </row>
      </sheetData>
      <sheetData sheetId="4915">
        <row r="2">
          <cell r="A2" t="str">
            <v>실     명</v>
          </cell>
        </row>
      </sheetData>
      <sheetData sheetId="4916">
        <row r="2">
          <cell r="A2" t="str">
            <v>실     명</v>
          </cell>
        </row>
      </sheetData>
      <sheetData sheetId="4917">
        <row r="2">
          <cell r="A2" t="str">
            <v>실     명</v>
          </cell>
        </row>
      </sheetData>
      <sheetData sheetId="4918">
        <row r="2">
          <cell r="A2" t="str">
            <v>실     명</v>
          </cell>
        </row>
      </sheetData>
      <sheetData sheetId="4919">
        <row r="2">
          <cell r="A2" t="str">
            <v>실     명</v>
          </cell>
        </row>
      </sheetData>
      <sheetData sheetId="4920">
        <row r="2">
          <cell r="A2" t="str">
            <v>실     명</v>
          </cell>
        </row>
      </sheetData>
      <sheetData sheetId="4921">
        <row r="2">
          <cell r="A2" t="str">
            <v>실     명</v>
          </cell>
        </row>
      </sheetData>
      <sheetData sheetId="4922">
        <row r="2">
          <cell r="A2" t="str">
            <v>실     명</v>
          </cell>
        </row>
      </sheetData>
      <sheetData sheetId="4923">
        <row r="2">
          <cell r="A2" t="str">
            <v>실     명</v>
          </cell>
        </row>
      </sheetData>
      <sheetData sheetId="4924">
        <row r="2">
          <cell r="A2" t="str">
            <v>실     명</v>
          </cell>
        </row>
      </sheetData>
      <sheetData sheetId="4925">
        <row r="2">
          <cell r="A2" t="str">
            <v>실     명</v>
          </cell>
        </row>
      </sheetData>
      <sheetData sheetId="4926">
        <row r="2">
          <cell r="A2" t="str">
            <v>실     명</v>
          </cell>
        </row>
      </sheetData>
      <sheetData sheetId="4927">
        <row r="2">
          <cell r="A2" t="str">
            <v>실     명</v>
          </cell>
        </row>
      </sheetData>
      <sheetData sheetId="4928">
        <row r="2">
          <cell r="A2" t="str">
            <v>실     명</v>
          </cell>
        </row>
      </sheetData>
      <sheetData sheetId="4929">
        <row r="2">
          <cell r="A2" t="str">
            <v>실     명</v>
          </cell>
        </row>
      </sheetData>
      <sheetData sheetId="4930">
        <row r="2">
          <cell r="A2" t="str">
            <v>실     명</v>
          </cell>
        </row>
      </sheetData>
      <sheetData sheetId="4931">
        <row r="2">
          <cell r="A2" t="str">
            <v>실     명</v>
          </cell>
        </row>
      </sheetData>
      <sheetData sheetId="4932">
        <row r="2">
          <cell r="A2" t="str">
            <v>실     명</v>
          </cell>
        </row>
      </sheetData>
      <sheetData sheetId="4933">
        <row r="2">
          <cell r="A2" t="str">
            <v>실     명</v>
          </cell>
        </row>
      </sheetData>
      <sheetData sheetId="4934">
        <row r="2">
          <cell r="A2" t="str">
            <v>실     명</v>
          </cell>
        </row>
      </sheetData>
      <sheetData sheetId="4935">
        <row r="2">
          <cell r="A2" t="str">
            <v>실     명</v>
          </cell>
        </row>
      </sheetData>
      <sheetData sheetId="4936">
        <row r="2">
          <cell r="A2" t="str">
            <v>실     명</v>
          </cell>
        </row>
      </sheetData>
      <sheetData sheetId="4937">
        <row r="2">
          <cell r="A2" t="str">
            <v>실     명</v>
          </cell>
        </row>
      </sheetData>
      <sheetData sheetId="4938">
        <row r="2">
          <cell r="A2" t="str">
            <v>실     명</v>
          </cell>
        </row>
      </sheetData>
      <sheetData sheetId="4939">
        <row r="2">
          <cell r="A2" t="str">
            <v>실     명</v>
          </cell>
        </row>
      </sheetData>
      <sheetData sheetId="4940">
        <row r="2">
          <cell r="A2" t="str">
            <v>실     명</v>
          </cell>
        </row>
      </sheetData>
      <sheetData sheetId="4941">
        <row r="2">
          <cell r="A2" t="str">
            <v>실     명</v>
          </cell>
        </row>
      </sheetData>
      <sheetData sheetId="4942">
        <row r="2">
          <cell r="A2" t="str">
            <v>실     명</v>
          </cell>
        </row>
      </sheetData>
      <sheetData sheetId="4943">
        <row r="2">
          <cell r="A2" t="str">
            <v>실     명</v>
          </cell>
        </row>
      </sheetData>
      <sheetData sheetId="4944">
        <row r="2">
          <cell r="A2" t="str">
            <v>실     명</v>
          </cell>
        </row>
      </sheetData>
      <sheetData sheetId="4945">
        <row r="2">
          <cell r="A2" t="str">
            <v>실     명</v>
          </cell>
        </row>
      </sheetData>
      <sheetData sheetId="4946">
        <row r="2">
          <cell r="A2" t="str">
            <v>실     명</v>
          </cell>
        </row>
      </sheetData>
      <sheetData sheetId="4947">
        <row r="2">
          <cell r="A2" t="str">
            <v>실     명</v>
          </cell>
        </row>
      </sheetData>
      <sheetData sheetId="4948">
        <row r="2">
          <cell r="A2" t="str">
            <v>실     명</v>
          </cell>
        </row>
      </sheetData>
      <sheetData sheetId="4949">
        <row r="2">
          <cell r="A2" t="str">
            <v>실     명</v>
          </cell>
        </row>
      </sheetData>
      <sheetData sheetId="4950">
        <row r="2">
          <cell r="A2" t="str">
            <v>실     명</v>
          </cell>
        </row>
      </sheetData>
      <sheetData sheetId="4951">
        <row r="2">
          <cell r="A2" t="str">
            <v>실     명</v>
          </cell>
        </row>
      </sheetData>
      <sheetData sheetId="4952">
        <row r="2">
          <cell r="A2" t="str">
            <v>실     명</v>
          </cell>
        </row>
      </sheetData>
      <sheetData sheetId="4953">
        <row r="2">
          <cell r="A2" t="str">
            <v>실     명</v>
          </cell>
        </row>
      </sheetData>
      <sheetData sheetId="4954">
        <row r="2">
          <cell r="A2" t="str">
            <v>실     명</v>
          </cell>
        </row>
      </sheetData>
      <sheetData sheetId="4955">
        <row r="2">
          <cell r="A2" t="str">
            <v>실     명</v>
          </cell>
        </row>
      </sheetData>
      <sheetData sheetId="4956">
        <row r="2">
          <cell r="A2" t="str">
            <v>실     명</v>
          </cell>
        </row>
      </sheetData>
      <sheetData sheetId="4957">
        <row r="2">
          <cell r="A2" t="str">
            <v>실     명</v>
          </cell>
        </row>
      </sheetData>
      <sheetData sheetId="4958">
        <row r="2">
          <cell r="A2" t="str">
            <v>실     명</v>
          </cell>
        </row>
      </sheetData>
      <sheetData sheetId="4959">
        <row r="2">
          <cell r="A2" t="str">
            <v>실     명</v>
          </cell>
        </row>
      </sheetData>
      <sheetData sheetId="4960">
        <row r="2">
          <cell r="A2" t="str">
            <v>실     명</v>
          </cell>
        </row>
      </sheetData>
      <sheetData sheetId="4961">
        <row r="2">
          <cell r="A2" t="str">
            <v>실     명</v>
          </cell>
        </row>
      </sheetData>
      <sheetData sheetId="4962">
        <row r="2">
          <cell r="A2" t="str">
            <v>실     명</v>
          </cell>
        </row>
      </sheetData>
      <sheetData sheetId="4963">
        <row r="2">
          <cell r="A2" t="str">
            <v>실     명</v>
          </cell>
        </row>
      </sheetData>
      <sheetData sheetId="4964">
        <row r="2">
          <cell r="A2" t="str">
            <v>실     명</v>
          </cell>
        </row>
      </sheetData>
      <sheetData sheetId="4965">
        <row r="2">
          <cell r="A2" t="str">
            <v>실     명</v>
          </cell>
        </row>
      </sheetData>
      <sheetData sheetId="4966">
        <row r="2">
          <cell r="A2" t="str">
            <v>실     명</v>
          </cell>
        </row>
      </sheetData>
      <sheetData sheetId="4967">
        <row r="2">
          <cell r="A2" t="str">
            <v>실     명</v>
          </cell>
        </row>
      </sheetData>
      <sheetData sheetId="4968">
        <row r="2">
          <cell r="A2" t="str">
            <v>실     명</v>
          </cell>
        </row>
      </sheetData>
      <sheetData sheetId="4969">
        <row r="2">
          <cell r="A2" t="str">
            <v>실     명</v>
          </cell>
        </row>
      </sheetData>
      <sheetData sheetId="4970">
        <row r="2">
          <cell r="A2" t="str">
            <v>실     명</v>
          </cell>
        </row>
      </sheetData>
      <sheetData sheetId="4971">
        <row r="2">
          <cell r="A2" t="str">
            <v>실     명</v>
          </cell>
        </row>
      </sheetData>
      <sheetData sheetId="4972">
        <row r="2">
          <cell r="A2" t="str">
            <v>실     명</v>
          </cell>
        </row>
      </sheetData>
      <sheetData sheetId="4973">
        <row r="2">
          <cell r="A2" t="str">
            <v>실     명</v>
          </cell>
        </row>
      </sheetData>
      <sheetData sheetId="4974">
        <row r="2">
          <cell r="A2" t="str">
            <v>실     명</v>
          </cell>
        </row>
      </sheetData>
      <sheetData sheetId="4975">
        <row r="2">
          <cell r="A2" t="str">
            <v>실     명</v>
          </cell>
        </row>
      </sheetData>
      <sheetData sheetId="4976">
        <row r="2">
          <cell r="A2" t="str">
            <v>실     명</v>
          </cell>
        </row>
      </sheetData>
      <sheetData sheetId="4977">
        <row r="2">
          <cell r="A2" t="str">
            <v>실     명</v>
          </cell>
        </row>
      </sheetData>
      <sheetData sheetId="4978">
        <row r="2">
          <cell r="A2" t="str">
            <v>실     명</v>
          </cell>
        </row>
      </sheetData>
      <sheetData sheetId="4979">
        <row r="2">
          <cell r="A2" t="str">
            <v>실     명</v>
          </cell>
        </row>
      </sheetData>
      <sheetData sheetId="4980">
        <row r="2">
          <cell r="A2" t="str">
            <v>실     명</v>
          </cell>
        </row>
      </sheetData>
      <sheetData sheetId="4981">
        <row r="2">
          <cell r="A2" t="str">
            <v>실     명</v>
          </cell>
        </row>
      </sheetData>
      <sheetData sheetId="4982">
        <row r="2">
          <cell r="A2" t="str">
            <v>실     명</v>
          </cell>
        </row>
      </sheetData>
      <sheetData sheetId="4983">
        <row r="2">
          <cell r="A2" t="str">
            <v>실     명</v>
          </cell>
        </row>
      </sheetData>
      <sheetData sheetId="4984">
        <row r="2">
          <cell r="A2" t="str">
            <v>실     명</v>
          </cell>
        </row>
      </sheetData>
      <sheetData sheetId="4985">
        <row r="2">
          <cell r="A2" t="str">
            <v>실     명</v>
          </cell>
        </row>
      </sheetData>
      <sheetData sheetId="4986">
        <row r="2">
          <cell r="A2" t="str">
            <v>실     명</v>
          </cell>
        </row>
      </sheetData>
      <sheetData sheetId="4987">
        <row r="2">
          <cell r="A2" t="str">
            <v>실     명</v>
          </cell>
        </row>
      </sheetData>
      <sheetData sheetId="4988">
        <row r="2">
          <cell r="A2" t="str">
            <v>실     명</v>
          </cell>
        </row>
      </sheetData>
      <sheetData sheetId="4989">
        <row r="2">
          <cell r="A2" t="str">
            <v>실     명</v>
          </cell>
        </row>
      </sheetData>
      <sheetData sheetId="4990">
        <row r="2">
          <cell r="A2" t="str">
            <v>실     명</v>
          </cell>
        </row>
      </sheetData>
      <sheetData sheetId="4991">
        <row r="2">
          <cell r="A2" t="str">
            <v>실     명</v>
          </cell>
        </row>
      </sheetData>
      <sheetData sheetId="4992">
        <row r="2">
          <cell r="A2" t="str">
            <v>실     명</v>
          </cell>
        </row>
      </sheetData>
      <sheetData sheetId="4993">
        <row r="2">
          <cell r="A2" t="str">
            <v>실     명</v>
          </cell>
        </row>
      </sheetData>
      <sheetData sheetId="4994">
        <row r="2">
          <cell r="A2" t="str">
            <v>실     명</v>
          </cell>
        </row>
      </sheetData>
      <sheetData sheetId="4995">
        <row r="2">
          <cell r="A2" t="str">
            <v>실     명</v>
          </cell>
        </row>
      </sheetData>
      <sheetData sheetId="4996">
        <row r="2">
          <cell r="A2" t="str">
            <v>실     명</v>
          </cell>
        </row>
      </sheetData>
      <sheetData sheetId="4997">
        <row r="2">
          <cell r="A2" t="str">
            <v>실     명</v>
          </cell>
        </row>
      </sheetData>
      <sheetData sheetId="4998">
        <row r="2">
          <cell r="A2" t="str">
            <v>실     명</v>
          </cell>
        </row>
      </sheetData>
      <sheetData sheetId="4999">
        <row r="2">
          <cell r="A2" t="str">
            <v>실     명</v>
          </cell>
        </row>
      </sheetData>
      <sheetData sheetId="5000">
        <row r="2">
          <cell r="A2" t="str">
            <v>실     명</v>
          </cell>
        </row>
      </sheetData>
      <sheetData sheetId="5001">
        <row r="2">
          <cell r="A2" t="str">
            <v>실     명</v>
          </cell>
        </row>
      </sheetData>
      <sheetData sheetId="5002">
        <row r="2">
          <cell r="A2" t="str">
            <v>실     명</v>
          </cell>
        </row>
      </sheetData>
      <sheetData sheetId="5003">
        <row r="2">
          <cell r="A2" t="str">
            <v>실     명</v>
          </cell>
        </row>
      </sheetData>
      <sheetData sheetId="5004">
        <row r="2">
          <cell r="A2" t="str">
            <v>실     명</v>
          </cell>
        </row>
      </sheetData>
      <sheetData sheetId="5005">
        <row r="2">
          <cell r="A2" t="str">
            <v>실     명</v>
          </cell>
        </row>
      </sheetData>
      <sheetData sheetId="5006">
        <row r="2">
          <cell r="A2" t="str">
            <v>실     명</v>
          </cell>
        </row>
      </sheetData>
      <sheetData sheetId="5007">
        <row r="2">
          <cell r="A2" t="str">
            <v>실     명</v>
          </cell>
        </row>
      </sheetData>
      <sheetData sheetId="5008">
        <row r="2">
          <cell r="A2" t="str">
            <v>실     명</v>
          </cell>
        </row>
      </sheetData>
      <sheetData sheetId="5009">
        <row r="2">
          <cell r="A2" t="str">
            <v>실     명</v>
          </cell>
        </row>
      </sheetData>
      <sheetData sheetId="5010">
        <row r="2">
          <cell r="A2" t="str">
            <v>실     명</v>
          </cell>
        </row>
      </sheetData>
      <sheetData sheetId="5011">
        <row r="2">
          <cell r="A2" t="str">
            <v>실     명</v>
          </cell>
        </row>
      </sheetData>
      <sheetData sheetId="5012">
        <row r="2">
          <cell r="A2" t="str">
            <v>실     명</v>
          </cell>
        </row>
      </sheetData>
      <sheetData sheetId="5013">
        <row r="2">
          <cell r="A2" t="str">
            <v>실     명</v>
          </cell>
        </row>
      </sheetData>
      <sheetData sheetId="5014">
        <row r="2">
          <cell r="A2" t="str">
            <v>실     명</v>
          </cell>
        </row>
      </sheetData>
      <sheetData sheetId="5015">
        <row r="2">
          <cell r="A2" t="str">
            <v>실     명</v>
          </cell>
        </row>
      </sheetData>
      <sheetData sheetId="5016">
        <row r="2">
          <cell r="A2" t="str">
            <v>실     명</v>
          </cell>
        </row>
      </sheetData>
      <sheetData sheetId="5017">
        <row r="2">
          <cell r="A2" t="str">
            <v>실     명</v>
          </cell>
        </row>
      </sheetData>
      <sheetData sheetId="5018">
        <row r="2">
          <cell r="A2" t="str">
            <v>실     명</v>
          </cell>
        </row>
      </sheetData>
      <sheetData sheetId="5019">
        <row r="2">
          <cell r="A2" t="str">
            <v>실     명</v>
          </cell>
        </row>
      </sheetData>
      <sheetData sheetId="5020">
        <row r="2">
          <cell r="A2" t="str">
            <v>실     명</v>
          </cell>
        </row>
      </sheetData>
      <sheetData sheetId="5021">
        <row r="2">
          <cell r="A2" t="str">
            <v>실     명</v>
          </cell>
        </row>
      </sheetData>
      <sheetData sheetId="5022">
        <row r="2">
          <cell r="A2" t="str">
            <v>실     명</v>
          </cell>
        </row>
      </sheetData>
      <sheetData sheetId="5023">
        <row r="2">
          <cell r="A2" t="str">
            <v>실     명</v>
          </cell>
        </row>
      </sheetData>
      <sheetData sheetId="5024">
        <row r="2">
          <cell r="A2" t="str">
            <v>실     명</v>
          </cell>
        </row>
      </sheetData>
      <sheetData sheetId="5025">
        <row r="2">
          <cell r="A2" t="str">
            <v>실     명</v>
          </cell>
        </row>
      </sheetData>
      <sheetData sheetId="5026">
        <row r="2">
          <cell r="A2" t="str">
            <v>실     명</v>
          </cell>
        </row>
      </sheetData>
      <sheetData sheetId="5027">
        <row r="2">
          <cell r="A2" t="str">
            <v>실     명</v>
          </cell>
        </row>
      </sheetData>
      <sheetData sheetId="5028">
        <row r="2">
          <cell r="A2" t="str">
            <v>실     명</v>
          </cell>
        </row>
      </sheetData>
      <sheetData sheetId="5029">
        <row r="2">
          <cell r="A2" t="str">
            <v>실     명</v>
          </cell>
        </row>
      </sheetData>
      <sheetData sheetId="5030">
        <row r="2">
          <cell r="A2" t="str">
            <v>실     명</v>
          </cell>
        </row>
      </sheetData>
      <sheetData sheetId="5031">
        <row r="2">
          <cell r="A2" t="str">
            <v>실     명</v>
          </cell>
        </row>
      </sheetData>
      <sheetData sheetId="5032">
        <row r="2">
          <cell r="A2" t="str">
            <v>실     명</v>
          </cell>
        </row>
      </sheetData>
      <sheetData sheetId="5033">
        <row r="2">
          <cell r="A2" t="str">
            <v>실     명</v>
          </cell>
        </row>
      </sheetData>
      <sheetData sheetId="5034">
        <row r="2">
          <cell r="A2" t="str">
            <v>실     명</v>
          </cell>
        </row>
      </sheetData>
      <sheetData sheetId="5035">
        <row r="2">
          <cell r="A2" t="str">
            <v>실     명</v>
          </cell>
        </row>
      </sheetData>
      <sheetData sheetId="5036">
        <row r="2">
          <cell r="A2" t="str">
            <v>실     명</v>
          </cell>
        </row>
      </sheetData>
      <sheetData sheetId="5037">
        <row r="2">
          <cell r="A2" t="str">
            <v>실     명</v>
          </cell>
        </row>
      </sheetData>
      <sheetData sheetId="5038">
        <row r="2">
          <cell r="A2" t="str">
            <v>실     명</v>
          </cell>
        </row>
      </sheetData>
      <sheetData sheetId="5039">
        <row r="2">
          <cell r="A2" t="str">
            <v>실     명</v>
          </cell>
        </row>
      </sheetData>
      <sheetData sheetId="5040">
        <row r="2">
          <cell r="A2" t="str">
            <v>실     명</v>
          </cell>
        </row>
      </sheetData>
      <sheetData sheetId="5041">
        <row r="2">
          <cell r="A2" t="str">
            <v>실     명</v>
          </cell>
        </row>
      </sheetData>
      <sheetData sheetId="5042">
        <row r="2">
          <cell r="A2" t="str">
            <v>실     명</v>
          </cell>
        </row>
      </sheetData>
      <sheetData sheetId="5043">
        <row r="2">
          <cell r="A2" t="str">
            <v>실     명</v>
          </cell>
        </row>
      </sheetData>
      <sheetData sheetId="5044">
        <row r="2">
          <cell r="A2" t="str">
            <v>실     명</v>
          </cell>
        </row>
      </sheetData>
      <sheetData sheetId="5045">
        <row r="2">
          <cell r="A2" t="str">
            <v>실     명</v>
          </cell>
        </row>
      </sheetData>
      <sheetData sheetId="5046">
        <row r="2">
          <cell r="A2" t="str">
            <v>실     명</v>
          </cell>
        </row>
      </sheetData>
      <sheetData sheetId="5047">
        <row r="2">
          <cell r="A2" t="str">
            <v>실     명</v>
          </cell>
        </row>
      </sheetData>
      <sheetData sheetId="5048">
        <row r="2">
          <cell r="A2" t="str">
            <v>실     명</v>
          </cell>
        </row>
      </sheetData>
      <sheetData sheetId="5049">
        <row r="2">
          <cell r="A2" t="str">
            <v>실     명</v>
          </cell>
        </row>
      </sheetData>
      <sheetData sheetId="5050">
        <row r="2">
          <cell r="A2" t="str">
            <v>실     명</v>
          </cell>
        </row>
      </sheetData>
      <sheetData sheetId="5051">
        <row r="2">
          <cell r="A2" t="str">
            <v>실     명</v>
          </cell>
        </row>
      </sheetData>
      <sheetData sheetId="5052">
        <row r="2">
          <cell r="A2" t="str">
            <v>실     명</v>
          </cell>
        </row>
      </sheetData>
      <sheetData sheetId="5053">
        <row r="2">
          <cell r="A2" t="str">
            <v>실     명</v>
          </cell>
        </row>
      </sheetData>
      <sheetData sheetId="5054">
        <row r="2">
          <cell r="A2" t="str">
            <v>실     명</v>
          </cell>
        </row>
      </sheetData>
      <sheetData sheetId="5055">
        <row r="2">
          <cell r="A2" t="str">
            <v>실     명</v>
          </cell>
        </row>
      </sheetData>
      <sheetData sheetId="5056">
        <row r="2">
          <cell r="A2" t="str">
            <v>실     명</v>
          </cell>
        </row>
      </sheetData>
      <sheetData sheetId="5057">
        <row r="2">
          <cell r="A2" t="str">
            <v>실     명</v>
          </cell>
        </row>
      </sheetData>
      <sheetData sheetId="5058">
        <row r="2">
          <cell r="A2" t="str">
            <v>실     명</v>
          </cell>
        </row>
      </sheetData>
      <sheetData sheetId="5059">
        <row r="2">
          <cell r="A2" t="str">
            <v>실     명</v>
          </cell>
        </row>
      </sheetData>
      <sheetData sheetId="5060">
        <row r="2">
          <cell r="A2" t="str">
            <v>실     명</v>
          </cell>
        </row>
      </sheetData>
      <sheetData sheetId="5061">
        <row r="2">
          <cell r="A2" t="str">
            <v>실     명</v>
          </cell>
        </row>
      </sheetData>
      <sheetData sheetId="5062">
        <row r="2">
          <cell r="A2" t="str">
            <v>실     명</v>
          </cell>
        </row>
      </sheetData>
      <sheetData sheetId="5063">
        <row r="2">
          <cell r="A2" t="str">
            <v>실     명</v>
          </cell>
        </row>
      </sheetData>
      <sheetData sheetId="5064">
        <row r="2">
          <cell r="A2" t="str">
            <v>실     명</v>
          </cell>
        </row>
      </sheetData>
      <sheetData sheetId="5065">
        <row r="2">
          <cell r="A2" t="str">
            <v>실     명</v>
          </cell>
        </row>
      </sheetData>
      <sheetData sheetId="5066">
        <row r="2">
          <cell r="A2" t="str">
            <v>실     명</v>
          </cell>
        </row>
      </sheetData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>
        <row r="2">
          <cell r="A2" t="str">
            <v>실     명</v>
          </cell>
        </row>
      </sheetData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>
        <row r="2">
          <cell r="A2" t="str">
            <v>실     명</v>
          </cell>
        </row>
      </sheetData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>
        <row r="2">
          <cell r="A2" t="str">
            <v>실     명</v>
          </cell>
        </row>
      </sheetData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/>
      <sheetData sheetId="5179"/>
      <sheetData sheetId="5180"/>
      <sheetData sheetId="5181"/>
      <sheetData sheetId="5182"/>
      <sheetData sheetId="5183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/>
      <sheetData sheetId="5195">
        <row r="2">
          <cell r="A2" t="str">
            <v>실     명</v>
          </cell>
        </row>
      </sheetData>
      <sheetData sheetId="5196">
        <row r="2">
          <cell r="A2" t="str">
            <v>실     명</v>
          </cell>
        </row>
      </sheetData>
      <sheetData sheetId="5197">
        <row r="2">
          <cell r="A2" t="str">
            <v>실     명</v>
          </cell>
        </row>
      </sheetData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>
        <row r="2">
          <cell r="A2" t="str">
            <v>실     명</v>
          </cell>
        </row>
      </sheetData>
      <sheetData sheetId="5207">
        <row r="2">
          <cell r="A2" t="str">
            <v>실     명</v>
          </cell>
        </row>
      </sheetData>
      <sheetData sheetId="5208">
        <row r="2">
          <cell r="A2" t="str">
            <v>실     명</v>
          </cell>
        </row>
      </sheetData>
      <sheetData sheetId="5209">
        <row r="2">
          <cell r="A2" t="str">
            <v>실     명</v>
          </cell>
        </row>
      </sheetData>
      <sheetData sheetId="5210">
        <row r="2">
          <cell r="A2" t="str">
            <v>실     명</v>
          </cell>
        </row>
      </sheetData>
      <sheetData sheetId="5211">
        <row r="2">
          <cell r="A2" t="str">
            <v>실     명</v>
          </cell>
        </row>
      </sheetData>
      <sheetData sheetId="5212">
        <row r="2">
          <cell r="A2" t="str">
            <v>실     명</v>
          </cell>
        </row>
      </sheetData>
      <sheetData sheetId="5213">
        <row r="2">
          <cell r="A2" t="str">
            <v>실     명</v>
          </cell>
        </row>
      </sheetData>
      <sheetData sheetId="5214">
        <row r="2">
          <cell r="A2" t="str">
            <v>실     명</v>
          </cell>
        </row>
      </sheetData>
      <sheetData sheetId="5215">
        <row r="2">
          <cell r="A2" t="str">
            <v>실     명</v>
          </cell>
        </row>
      </sheetData>
      <sheetData sheetId="5216">
        <row r="2">
          <cell r="A2" t="str">
            <v>실     명</v>
          </cell>
        </row>
      </sheetData>
      <sheetData sheetId="5217">
        <row r="2">
          <cell r="A2" t="str">
            <v>실     명</v>
          </cell>
        </row>
      </sheetData>
      <sheetData sheetId="5218">
        <row r="2">
          <cell r="A2" t="str">
            <v>실     명</v>
          </cell>
        </row>
      </sheetData>
      <sheetData sheetId="5219">
        <row r="2">
          <cell r="A2" t="str">
            <v>실     명</v>
          </cell>
        </row>
      </sheetData>
      <sheetData sheetId="5220"/>
      <sheetData sheetId="5221">
        <row r="2">
          <cell r="A2" t="str">
            <v>실     명</v>
          </cell>
        </row>
      </sheetData>
      <sheetData sheetId="5222">
        <row r="2">
          <cell r="A2" t="str">
            <v>실     명</v>
          </cell>
        </row>
      </sheetData>
      <sheetData sheetId="5223">
        <row r="2">
          <cell r="A2" t="str">
            <v>실     명</v>
          </cell>
        </row>
      </sheetData>
      <sheetData sheetId="5224">
        <row r="2">
          <cell r="A2" t="str">
            <v>실     명</v>
          </cell>
        </row>
      </sheetData>
      <sheetData sheetId="5225">
        <row r="2">
          <cell r="A2" t="str">
            <v>실     명</v>
          </cell>
        </row>
      </sheetData>
      <sheetData sheetId="5226">
        <row r="2">
          <cell r="A2" t="str">
            <v>실     명</v>
          </cell>
        </row>
      </sheetData>
      <sheetData sheetId="5227" refreshError="1"/>
      <sheetData sheetId="5228" refreshError="1"/>
      <sheetData sheetId="5229" refreshError="1"/>
      <sheetData sheetId="5230"/>
      <sheetData sheetId="5231"/>
      <sheetData sheetId="5232"/>
      <sheetData sheetId="5233"/>
      <sheetData sheetId="5234"/>
      <sheetData sheetId="5235"/>
      <sheetData sheetId="5236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/>
      <sheetData sheetId="5320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/>
      <sheetData sheetId="5409"/>
      <sheetData sheetId="5410"/>
      <sheetData sheetId="5411"/>
      <sheetData sheetId="5412"/>
      <sheetData sheetId="5413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/>
      <sheetData sheetId="5687"/>
      <sheetData sheetId="5688"/>
      <sheetData sheetId="5689" refreshError="1"/>
      <sheetData sheetId="5690" refreshError="1"/>
      <sheetData sheetId="5691" refreshError="1"/>
      <sheetData sheetId="5692"/>
      <sheetData sheetId="5693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/>
      <sheetData sheetId="5705" refreshError="1"/>
      <sheetData sheetId="5706" refreshError="1"/>
      <sheetData sheetId="5707" refreshError="1"/>
      <sheetData sheetId="5708"/>
      <sheetData sheetId="5709"/>
      <sheetData sheetId="5710" refreshError="1"/>
      <sheetData sheetId="5711" refreshError="1"/>
      <sheetData sheetId="5712"/>
      <sheetData sheetId="5713"/>
      <sheetData sheetId="5714" refreshError="1"/>
      <sheetData sheetId="5715" refreshError="1"/>
      <sheetData sheetId="5716"/>
      <sheetData sheetId="5717" refreshError="1"/>
      <sheetData sheetId="5718" refreshError="1"/>
      <sheetData sheetId="5719" refreshError="1"/>
      <sheetData sheetId="5720"/>
      <sheetData sheetId="5721" refreshError="1"/>
      <sheetData sheetId="5722"/>
      <sheetData sheetId="5723"/>
      <sheetData sheetId="5724"/>
      <sheetData sheetId="5725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/>
      <sheetData sheetId="5781">
        <row r="2">
          <cell r="A2" t="str">
            <v>실     명</v>
          </cell>
        </row>
      </sheetData>
      <sheetData sheetId="5782">
        <row r="2">
          <cell r="A2" t="str">
            <v>실     명</v>
          </cell>
        </row>
      </sheetData>
      <sheetData sheetId="5783">
        <row r="2">
          <cell r="A2" t="str">
            <v>실     명</v>
          </cell>
        </row>
      </sheetData>
      <sheetData sheetId="5784">
        <row r="2">
          <cell r="A2" t="str">
            <v>실     명</v>
          </cell>
        </row>
      </sheetData>
      <sheetData sheetId="5785">
        <row r="2">
          <cell r="A2" t="str">
            <v>실     명</v>
          </cell>
        </row>
      </sheetData>
      <sheetData sheetId="5786">
        <row r="2">
          <cell r="A2" t="str">
            <v>실     명</v>
          </cell>
        </row>
      </sheetData>
      <sheetData sheetId="5787"/>
      <sheetData sheetId="5788">
        <row r="2">
          <cell r="A2" t="str">
            <v>실     명</v>
          </cell>
        </row>
      </sheetData>
      <sheetData sheetId="5789"/>
      <sheetData sheetId="5790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>
        <row r="2">
          <cell r="A2" t="str">
            <v>실     명</v>
          </cell>
        </row>
      </sheetData>
      <sheetData sheetId="5936">
        <row r="2">
          <cell r="A2" t="str">
            <v>실     명</v>
          </cell>
        </row>
      </sheetData>
      <sheetData sheetId="5937">
        <row r="2">
          <cell r="A2" t="str">
            <v>실     명</v>
          </cell>
        </row>
      </sheetData>
      <sheetData sheetId="5938">
        <row r="2">
          <cell r="A2" t="str">
            <v>실     명</v>
          </cell>
        </row>
      </sheetData>
      <sheetData sheetId="5939">
        <row r="2">
          <cell r="A2" t="str">
            <v>실     명</v>
          </cell>
        </row>
      </sheetData>
      <sheetData sheetId="5940">
        <row r="2">
          <cell r="A2" t="str">
            <v>실     명</v>
          </cell>
        </row>
      </sheetData>
      <sheetData sheetId="5941">
        <row r="2">
          <cell r="A2" t="str">
            <v>실     명</v>
          </cell>
        </row>
      </sheetData>
      <sheetData sheetId="5942">
        <row r="2">
          <cell r="A2" t="str">
            <v>실     명</v>
          </cell>
        </row>
      </sheetData>
      <sheetData sheetId="5943">
        <row r="2">
          <cell r="A2" t="str">
            <v>실     명</v>
          </cell>
        </row>
      </sheetData>
      <sheetData sheetId="5944">
        <row r="2">
          <cell r="A2" t="str">
            <v>실     명</v>
          </cell>
        </row>
      </sheetData>
      <sheetData sheetId="5945">
        <row r="2">
          <cell r="A2" t="str">
            <v>실     명</v>
          </cell>
        </row>
      </sheetData>
      <sheetData sheetId="5946">
        <row r="2">
          <cell r="A2" t="str">
            <v>실     명</v>
          </cell>
        </row>
      </sheetData>
      <sheetData sheetId="5947">
        <row r="2">
          <cell r="A2" t="str">
            <v>실     명</v>
          </cell>
        </row>
      </sheetData>
      <sheetData sheetId="5948">
        <row r="2">
          <cell r="A2" t="str">
            <v>실     명</v>
          </cell>
        </row>
      </sheetData>
      <sheetData sheetId="5949">
        <row r="2">
          <cell r="A2" t="str">
            <v>실     명</v>
          </cell>
        </row>
      </sheetData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>
        <row r="2">
          <cell r="A2" t="str">
            <v>실     명</v>
          </cell>
        </row>
      </sheetData>
      <sheetData sheetId="5973">
        <row r="2">
          <cell r="A2" t="str">
            <v>실     명</v>
          </cell>
        </row>
      </sheetData>
      <sheetData sheetId="5974"/>
      <sheetData sheetId="5975"/>
      <sheetData sheetId="5976"/>
      <sheetData sheetId="5977"/>
      <sheetData sheetId="5978">
        <row r="2">
          <cell r="A2" t="str">
            <v>실     명</v>
          </cell>
        </row>
      </sheetData>
      <sheetData sheetId="5979">
        <row r="2">
          <cell r="A2" t="str">
            <v>실     명</v>
          </cell>
        </row>
      </sheetData>
      <sheetData sheetId="5980"/>
      <sheetData sheetId="5981">
        <row r="2">
          <cell r="A2" t="str">
            <v>실     명</v>
          </cell>
        </row>
      </sheetData>
      <sheetData sheetId="5982">
        <row r="2">
          <cell r="A2" t="str">
            <v>실     명</v>
          </cell>
        </row>
      </sheetData>
      <sheetData sheetId="5983">
        <row r="2">
          <cell r="A2" t="str">
            <v>실     명</v>
          </cell>
        </row>
      </sheetData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>
        <row r="2">
          <cell r="A2" t="str">
            <v>실     명</v>
          </cell>
        </row>
      </sheetData>
      <sheetData sheetId="5997">
        <row r="2">
          <cell r="A2" t="str">
            <v>실     명</v>
          </cell>
        </row>
      </sheetData>
      <sheetData sheetId="5998">
        <row r="2">
          <cell r="A2" t="str">
            <v>실     명</v>
          </cell>
        </row>
      </sheetData>
      <sheetData sheetId="5999">
        <row r="2">
          <cell r="A2" t="str">
            <v>실     명</v>
          </cell>
        </row>
      </sheetData>
      <sheetData sheetId="6000">
        <row r="2">
          <cell r="A2" t="str">
            <v>실     명</v>
          </cell>
        </row>
      </sheetData>
      <sheetData sheetId="6001">
        <row r="2">
          <cell r="A2" t="str">
            <v>실     명</v>
          </cell>
        </row>
      </sheetData>
      <sheetData sheetId="6002">
        <row r="2">
          <cell r="A2" t="str">
            <v>실     명</v>
          </cell>
        </row>
      </sheetData>
      <sheetData sheetId="6003">
        <row r="2">
          <cell r="A2" t="str">
            <v>실     명</v>
          </cell>
        </row>
      </sheetData>
      <sheetData sheetId="6004">
        <row r="2">
          <cell r="A2" t="str">
            <v>실     명</v>
          </cell>
        </row>
      </sheetData>
      <sheetData sheetId="6005">
        <row r="2">
          <cell r="A2" t="str">
            <v>실     명</v>
          </cell>
        </row>
      </sheetData>
      <sheetData sheetId="6006">
        <row r="2">
          <cell r="A2" t="str">
            <v>실     명</v>
          </cell>
        </row>
      </sheetData>
      <sheetData sheetId="6007">
        <row r="2">
          <cell r="A2" t="str">
            <v>실     명</v>
          </cell>
        </row>
      </sheetData>
      <sheetData sheetId="6008">
        <row r="2">
          <cell r="A2" t="str">
            <v>실     명</v>
          </cell>
        </row>
      </sheetData>
      <sheetData sheetId="6009">
        <row r="2">
          <cell r="A2" t="str">
            <v>실     명</v>
          </cell>
        </row>
      </sheetData>
      <sheetData sheetId="6010">
        <row r="2">
          <cell r="A2" t="str">
            <v>실     명</v>
          </cell>
        </row>
      </sheetData>
      <sheetData sheetId="6011">
        <row r="2">
          <cell r="A2" t="str">
            <v>실     명</v>
          </cell>
        </row>
      </sheetData>
      <sheetData sheetId="6012">
        <row r="2">
          <cell r="A2" t="str">
            <v>실     명</v>
          </cell>
        </row>
      </sheetData>
      <sheetData sheetId="6013">
        <row r="2">
          <cell r="A2" t="str">
            <v>실     명</v>
          </cell>
        </row>
      </sheetData>
      <sheetData sheetId="6014">
        <row r="2">
          <cell r="A2" t="str">
            <v>실     명</v>
          </cell>
        </row>
      </sheetData>
      <sheetData sheetId="6015">
        <row r="2">
          <cell r="A2" t="str">
            <v>실     명</v>
          </cell>
        </row>
      </sheetData>
      <sheetData sheetId="6016">
        <row r="2">
          <cell r="A2" t="str">
            <v>실     명</v>
          </cell>
        </row>
      </sheetData>
      <sheetData sheetId="6017">
        <row r="2">
          <cell r="A2" t="str">
            <v>실     명</v>
          </cell>
        </row>
      </sheetData>
      <sheetData sheetId="6018">
        <row r="2">
          <cell r="A2" t="str">
            <v>실     명</v>
          </cell>
        </row>
      </sheetData>
      <sheetData sheetId="6019">
        <row r="2">
          <cell r="A2" t="str">
            <v>실     명</v>
          </cell>
        </row>
      </sheetData>
      <sheetData sheetId="6020">
        <row r="2">
          <cell r="A2" t="str">
            <v>실     명</v>
          </cell>
        </row>
      </sheetData>
      <sheetData sheetId="6021">
        <row r="2">
          <cell r="A2" t="str">
            <v>실     명</v>
          </cell>
        </row>
      </sheetData>
      <sheetData sheetId="6022">
        <row r="2">
          <cell r="A2" t="str">
            <v>실     명</v>
          </cell>
        </row>
      </sheetData>
      <sheetData sheetId="6023">
        <row r="2">
          <cell r="A2" t="str">
            <v>실     명</v>
          </cell>
        </row>
      </sheetData>
      <sheetData sheetId="6024">
        <row r="2">
          <cell r="A2" t="str">
            <v>실     명</v>
          </cell>
        </row>
      </sheetData>
      <sheetData sheetId="6025">
        <row r="2">
          <cell r="A2" t="str">
            <v>실     명</v>
          </cell>
        </row>
      </sheetData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>
        <row r="2">
          <cell r="A2" t="str">
            <v>실     명</v>
          </cell>
        </row>
      </sheetData>
      <sheetData sheetId="6168">
        <row r="2">
          <cell r="A2" t="str">
            <v>실     명</v>
          </cell>
        </row>
      </sheetData>
      <sheetData sheetId="6169">
        <row r="2">
          <cell r="A2" t="str">
            <v>실     명</v>
          </cell>
        </row>
      </sheetData>
      <sheetData sheetId="6170">
        <row r="2">
          <cell r="A2" t="str">
            <v>실     명</v>
          </cell>
        </row>
      </sheetData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>
        <row r="2">
          <cell r="A2" t="str">
            <v>실     명</v>
          </cell>
        </row>
      </sheetData>
      <sheetData sheetId="6183">
        <row r="2">
          <cell r="A2" t="str">
            <v>실     명</v>
          </cell>
        </row>
      </sheetData>
      <sheetData sheetId="6184">
        <row r="2">
          <cell r="A2" t="str">
            <v>실     명</v>
          </cell>
        </row>
      </sheetData>
      <sheetData sheetId="6185">
        <row r="2">
          <cell r="A2" t="str">
            <v>실     명</v>
          </cell>
        </row>
      </sheetData>
      <sheetData sheetId="6186">
        <row r="2">
          <cell r="A2" t="str">
            <v>실     명</v>
          </cell>
        </row>
      </sheetData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>
        <row r="2">
          <cell r="A2" t="str">
            <v>실     명</v>
          </cell>
        </row>
      </sheetData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>
        <row r="2">
          <cell r="A2" t="str">
            <v>실     명</v>
          </cell>
        </row>
      </sheetData>
      <sheetData sheetId="6279">
        <row r="2">
          <cell r="A2" t="str">
            <v>실     명</v>
          </cell>
        </row>
      </sheetData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>
        <row r="2">
          <cell r="A2" t="str">
            <v>실     명</v>
          </cell>
        </row>
      </sheetData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  <sheetName val="O＆P"/>
      <sheetName val="결재판(삭제하지말아주세요)"/>
      <sheetName val="DATE"/>
      <sheetName val="갑지"/>
      <sheetName val="집계표"/>
      <sheetName val="TEST1"/>
      <sheetName val="설계조건"/>
      <sheetName val="프랜트면허"/>
      <sheetName val="토목주소"/>
      <sheetName val="중기일위대가"/>
      <sheetName val="일위대가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주식"/>
      <sheetName val="공문"/>
      <sheetName val="공통가설"/>
      <sheetName val="총괄원가계산서1"/>
      <sheetName val="노임단가"/>
      <sheetName val="FAB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(총괄)"/>
      <sheetName val="예산서"/>
      <sheetName val="표지"/>
      <sheetName val="갑지(전기)"/>
      <sheetName val="총괄표"/>
      <sheetName val="내역서"/>
      <sheetName val="일위대가목록표"/>
      <sheetName val="일위대가"/>
      <sheetName val="물량산출서"/>
      <sheetName val="단가비교표"/>
      <sheetName val="품셈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>
        <row r="3">
          <cell r="C3" t="str">
            <v>HI-PVC 42C</v>
          </cell>
          <cell r="D3" t="str">
            <v>M</v>
          </cell>
          <cell r="E3">
            <v>3182</v>
          </cell>
          <cell r="G3">
            <v>32020</v>
          </cell>
          <cell r="I3">
            <v>0</v>
          </cell>
          <cell r="K3">
            <v>35202</v>
          </cell>
          <cell r="L3" t="str">
            <v>호표 1</v>
          </cell>
        </row>
        <row r="4">
          <cell r="C4" t="str">
            <v>HI-PVC 54C</v>
          </cell>
          <cell r="D4" t="str">
            <v>M</v>
          </cell>
          <cell r="E4">
            <v>4471</v>
          </cell>
          <cell r="G4">
            <v>46798</v>
          </cell>
          <cell r="I4">
            <v>0</v>
          </cell>
          <cell r="K4">
            <v>51269</v>
          </cell>
          <cell r="L4" t="str">
            <v>호표 2</v>
          </cell>
        </row>
        <row r="5">
          <cell r="C5" t="str">
            <v>HI-PVC 82C</v>
          </cell>
          <cell r="D5" t="str">
            <v>M</v>
          </cell>
          <cell r="E5">
            <v>8882</v>
          </cell>
          <cell r="G5">
            <v>91134</v>
          </cell>
          <cell r="I5">
            <v>0</v>
          </cell>
          <cell r="K5">
            <v>100016</v>
          </cell>
          <cell r="L5" t="str">
            <v>호표 3</v>
          </cell>
        </row>
        <row r="6">
          <cell r="C6" t="str">
            <v>HI-PVC 104C</v>
          </cell>
          <cell r="D6" t="str">
            <v>M</v>
          </cell>
          <cell r="E6">
            <v>10913</v>
          </cell>
          <cell r="G6">
            <v>113301</v>
          </cell>
          <cell r="I6">
            <v>0</v>
          </cell>
          <cell r="K6">
            <v>124214</v>
          </cell>
          <cell r="L6" t="str">
            <v>호표 4</v>
          </cell>
        </row>
        <row r="7">
          <cell r="C7" t="str">
            <v>난연성 CD 16C</v>
          </cell>
          <cell r="D7" t="str">
            <v>M</v>
          </cell>
          <cell r="E7">
            <v>597</v>
          </cell>
          <cell r="G7">
            <v>9578</v>
          </cell>
          <cell r="I7">
            <v>0</v>
          </cell>
          <cell r="K7">
            <v>10175</v>
          </cell>
          <cell r="L7" t="str">
            <v>호표 5</v>
          </cell>
        </row>
        <row r="8">
          <cell r="C8" t="str">
            <v>난연성 CD 22C</v>
          </cell>
          <cell r="D8" t="str">
            <v>M</v>
          </cell>
          <cell r="E8">
            <v>809</v>
          </cell>
          <cell r="G8">
            <v>11494</v>
          </cell>
          <cell r="I8">
            <v>0</v>
          </cell>
          <cell r="K8">
            <v>12303</v>
          </cell>
          <cell r="L8" t="str">
            <v>호표 6</v>
          </cell>
        </row>
        <row r="9">
          <cell r="C9" t="str">
            <v>ELP 50D</v>
          </cell>
          <cell r="D9" t="str">
            <v>M</v>
          </cell>
          <cell r="E9">
            <v>1159</v>
          </cell>
          <cell r="G9">
            <v>8794</v>
          </cell>
          <cell r="I9">
            <v>0</v>
          </cell>
          <cell r="K9">
            <v>9953</v>
          </cell>
          <cell r="L9" t="str">
            <v>호표 7</v>
          </cell>
        </row>
        <row r="10">
          <cell r="C10" t="str">
            <v>ELP 65D</v>
          </cell>
          <cell r="D10" t="str">
            <v>M</v>
          </cell>
          <cell r="E10">
            <v>1671</v>
          </cell>
          <cell r="G10">
            <v>11072</v>
          </cell>
          <cell r="I10">
            <v>0</v>
          </cell>
          <cell r="K10">
            <v>12743</v>
          </cell>
          <cell r="L10" t="str">
            <v>호표 8</v>
          </cell>
        </row>
        <row r="11">
          <cell r="C11" t="str">
            <v>ELP 80D</v>
          </cell>
          <cell r="D11" t="str">
            <v>M</v>
          </cell>
          <cell r="E11">
            <v>2114</v>
          </cell>
          <cell r="G11">
            <v>11072</v>
          </cell>
          <cell r="I11">
            <v>0</v>
          </cell>
          <cell r="K11">
            <v>13186</v>
          </cell>
          <cell r="L11" t="str">
            <v>호표 9</v>
          </cell>
        </row>
        <row r="12">
          <cell r="C12" t="str">
            <v>ELP 100D</v>
          </cell>
          <cell r="D12" t="str">
            <v>M</v>
          </cell>
          <cell r="E12">
            <v>2937</v>
          </cell>
          <cell r="G12">
            <v>16760</v>
          </cell>
          <cell r="I12">
            <v>0</v>
          </cell>
          <cell r="K12">
            <v>19697</v>
          </cell>
          <cell r="L12" t="str">
            <v>호표 10</v>
          </cell>
        </row>
        <row r="13">
          <cell r="C13" t="str">
            <v>ST E51C</v>
          </cell>
          <cell r="D13" t="str">
            <v>M</v>
          </cell>
          <cell r="E13">
            <v>8018</v>
          </cell>
          <cell r="G13">
            <v>32020</v>
          </cell>
          <cell r="I13">
            <v>0</v>
          </cell>
          <cell r="K13">
            <v>40038</v>
          </cell>
          <cell r="L13" t="str">
            <v>호표 11</v>
          </cell>
        </row>
        <row r="14">
          <cell r="C14" t="str">
            <v>고장력 비방수 16C</v>
          </cell>
          <cell r="D14" t="str">
            <v>M</v>
          </cell>
          <cell r="E14">
            <v>1148</v>
          </cell>
          <cell r="G14">
            <v>10673</v>
          </cell>
          <cell r="I14">
            <v>0</v>
          </cell>
          <cell r="K14">
            <v>11821</v>
          </cell>
          <cell r="L14" t="str">
            <v>호표 12</v>
          </cell>
        </row>
        <row r="15">
          <cell r="C15" t="str">
            <v>고장력 비방수 22C</v>
          </cell>
          <cell r="D15" t="str">
            <v>M</v>
          </cell>
          <cell r="E15">
            <v>1527</v>
          </cell>
          <cell r="G15">
            <v>14504</v>
          </cell>
          <cell r="I15">
            <v>0</v>
          </cell>
          <cell r="K15">
            <v>16031</v>
          </cell>
          <cell r="L15" t="str">
            <v>호표 13</v>
          </cell>
        </row>
        <row r="16">
          <cell r="C16" t="str">
            <v>고장력 비방수 42C</v>
          </cell>
          <cell r="D16" t="str">
            <v>M</v>
          </cell>
          <cell r="E16">
            <v>3523</v>
          </cell>
          <cell r="G16">
            <v>25451</v>
          </cell>
          <cell r="I16">
            <v>0</v>
          </cell>
          <cell r="K16">
            <v>28974</v>
          </cell>
          <cell r="L16" t="str">
            <v>호표 14</v>
          </cell>
        </row>
        <row r="17">
          <cell r="C17" t="str">
            <v>고장력 방수 42C</v>
          </cell>
          <cell r="D17" t="str">
            <v>M</v>
          </cell>
          <cell r="E17">
            <v>3983</v>
          </cell>
          <cell r="G17">
            <v>25451</v>
          </cell>
          <cell r="I17">
            <v>0</v>
          </cell>
          <cell r="K17">
            <v>29434</v>
          </cell>
          <cell r="L17" t="str">
            <v>호표 15</v>
          </cell>
        </row>
        <row r="18">
          <cell r="C18" t="str">
            <v>ELP 65D(이설)</v>
          </cell>
          <cell r="D18" t="str">
            <v>개소</v>
          </cell>
          <cell r="E18">
            <v>603</v>
          </cell>
          <cell r="G18">
            <v>20111</v>
          </cell>
          <cell r="I18">
            <v>0</v>
          </cell>
          <cell r="K18">
            <v>20714</v>
          </cell>
          <cell r="L18" t="str">
            <v>호표 16</v>
          </cell>
        </row>
        <row r="19">
          <cell r="C19" t="str">
            <v>FGV 6sq</v>
          </cell>
          <cell r="D19" t="str">
            <v>M</v>
          </cell>
          <cell r="E19">
            <v>2102</v>
          </cell>
          <cell r="G19">
            <v>2463</v>
          </cell>
          <cell r="I19">
            <v>0</v>
          </cell>
          <cell r="K19">
            <v>4565</v>
          </cell>
          <cell r="L19" t="str">
            <v>호표 17</v>
          </cell>
        </row>
        <row r="20">
          <cell r="C20" t="str">
            <v>FGV 10sq</v>
          </cell>
          <cell r="D20" t="str">
            <v>M</v>
          </cell>
          <cell r="E20">
            <v>3489</v>
          </cell>
          <cell r="G20">
            <v>2463</v>
          </cell>
          <cell r="I20">
            <v>0</v>
          </cell>
          <cell r="K20">
            <v>5952</v>
          </cell>
          <cell r="L20" t="str">
            <v>호표 18</v>
          </cell>
        </row>
        <row r="21">
          <cell r="C21" t="str">
            <v>FGV 16sq</v>
          </cell>
          <cell r="D21" t="str">
            <v>M</v>
          </cell>
          <cell r="E21">
            <v>4746</v>
          </cell>
          <cell r="G21">
            <v>2736</v>
          </cell>
          <cell r="I21">
            <v>0</v>
          </cell>
          <cell r="K21">
            <v>7482</v>
          </cell>
          <cell r="L21" t="str">
            <v>호표 19</v>
          </cell>
        </row>
        <row r="22">
          <cell r="C22" t="str">
            <v>FGV 50sq</v>
          </cell>
          <cell r="D22" t="str">
            <v>M</v>
          </cell>
          <cell r="E22">
            <v>13911</v>
          </cell>
          <cell r="G22">
            <v>3284</v>
          </cell>
          <cell r="I22">
            <v>0</v>
          </cell>
          <cell r="K22">
            <v>17195</v>
          </cell>
          <cell r="L22" t="str">
            <v>호표 20</v>
          </cell>
        </row>
        <row r="23">
          <cell r="C23" t="str">
            <v>FGV 185sq</v>
          </cell>
          <cell r="D23" t="str">
            <v>M</v>
          </cell>
          <cell r="E23">
            <v>48177</v>
          </cell>
          <cell r="G23">
            <v>5747</v>
          </cell>
          <cell r="I23">
            <v>0</v>
          </cell>
          <cell r="K23">
            <v>53924</v>
          </cell>
          <cell r="L23" t="str">
            <v>호표 21</v>
          </cell>
        </row>
        <row r="24">
          <cell r="C24" t="str">
            <v>HFIX 2.5sq</v>
          </cell>
          <cell r="D24" t="str">
            <v>M</v>
          </cell>
          <cell r="E24">
            <v>819</v>
          </cell>
          <cell r="G24">
            <v>2736</v>
          </cell>
          <cell r="I24">
            <v>0</v>
          </cell>
          <cell r="K24">
            <v>3555</v>
          </cell>
          <cell r="L24" t="str">
            <v>호표 22</v>
          </cell>
        </row>
        <row r="25">
          <cell r="C25" t="str">
            <v>HFIX 2.5sq(바닥)</v>
          </cell>
          <cell r="D25" t="str">
            <v>M</v>
          </cell>
          <cell r="E25">
            <v>802</v>
          </cell>
          <cell r="G25">
            <v>2189</v>
          </cell>
          <cell r="I25">
            <v>0</v>
          </cell>
          <cell r="K25">
            <v>2991</v>
          </cell>
          <cell r="L25" t="str">
            <v>호표 23</v>
          </cell>
        </row>
        <row r="26">
          <cell r="C26" t="str">
            <v>FR-8 3C 6sq</v>
          </cell>
          <cell r="D26" t="str">
            <v>M</v>
          </cell>
          <cell r="E26">
            <v>9677</v>
          </cell>
          <cell r="G26">
            <v>7908</v>
          </cell>
          <cell r="I26">
            <v>0</v>
          </cell>
          <cell r="K26">
            <v>17585</v>
          </cell>
          <cell r="L26" t="str">
            <v>호표 24</v>
          </cell>
        </row>
        <row r="27">
          <cell r="C27" t="str">
            <v>FR-8 4C 6sq</v>
          </cell>
          <cell r="D27" t="str">
            <v>M</v>
          </cell>
          <cell r="E27">
            <v>13063</v>
          </cell>
          <cell r="G27">
            <v>10341</v>
          </cell>
          <cell r="I27">
            <v>0</v>
          </cell>
          <cell r="K27">
            <v>23404</v>
          </cell>
          <cell r="L27" t="str">
            <v>호표 25</v>
          </cell>
        </row>
        <row r="28">
          <cell r="C28" t="str">
            <v>FCV 1C 35sq, 4열동시포설</v>
          </cell>
          <cell r="D28" t="str">
            <v>M</v>
          </cell>
          <cell r="E28">
            <v>10204</v>
          </cell>
          <cell r="G28">
            <v>9124</v>
          </cell>
          <cell r="I28">
            <v>0</v>
          </cell>
          <cell r="K28">
            <v>19328</v>
          </cell>
          <cell r="L28" t="str">
            <v>호표 26</v>
          </cell>
        </row>
        <row r="29">
          <cell r="C29" t="str">
            <v>FCV 1C 50sq, 4열동시포설</v>
          </cell>
          <cell r="D29" t="str">
            <v>M</v>
          </cell>
          <cell r="E29">
            <v>13362</v>
          </cell>
          <cell r="G29">
            <v>10949</v>
          </cell>
          <cell r="I29">
            <v>0</v>
          </cell>
          <cell r="K29">
            <v>24311</v>
          </cell>
          <cell r="L29" t="str">
            <v>호표 27</v>
          </cell>
        </row>
        <row r="30">
          <cell r="C30" t="str">
            <v>FCV 1C 70sq, 4열동시포설</v>
          </cell>
          <cell r="D30" t="str">
            <v>M</v>
          </cell>
          <cell r="E30">
            <v>18192</v>
          </cell>
          <cell r="G30">
            <v>14599</v>
          </cell>
          <cell r="I30">
            <v>0</v>
          </cell>
          <cell r="K30">
            <v>32791</v>
          </cell>
          <cell r="L30" t="str">
            <v>호표 28</v>
          </cell>
        </row>
        <row r="31">
          <cell r="C31" t="str">
            <v>FCV 1C 95sq, 4열동시포설</v>
          </cell>
          <cell r="D31" t="str">
            <v>M</v>
          </cell>
          <cell r="E31">
            <v>23593</v>
          </cell>
          <cell r="G31">
            <v>18249</v>
          </cell>
          <cell r="I31">
            <v>0</v>
          </cell>
          <cell r="K31">
            <v>41842</v>
          </cell>
          <cell r="L31" t="str">
            <v>호표 29</v>
          </cell>
        </row>
        <row r="32">
          <cell r="C32" t="str">
            <v>FCV 1C 185sq, 4열동시포설</v>
          </cell>
          <cell r="D32" t="str">
            <v>M</v>
          </cell>
          <cell r="E32">
            <v>43538</v>
          </cell>
          <cell r="G32">
            <v>27678</v>
          </cell>
          <cell r="I32">
            <v>0</v>
          </cell>
          <cell r="K32">
            <v>71216</v>
          </cell>
          <cell r="L32" t="str">
            <v>호표 30</v>
          </cell>
        </row>
        <row r="33">
          <cell r="C33" t="str">
            <v>FCV 4C 10sq</v>
          </cell>
          <cell r="D33" t="str">
            <v>M</v>
          </cell>
          <cell r="E33">
            <v>12077</v>
          </cell>
          <cell r="G33">
            <v>14903</v>
          </cell>
          <cell r="I33">
            <v>0</v>
          </cell>
          <cell r="K33">
            <v>26980</v>
          </cell>
          <cell r="L33" t="str">
            <v>호표 31</v>
          </cell>
        </row>
        <row r="34">
          <cell r="C34" t="str">
            <v>FCV 4C 16sq</v>
          </cell>
          <cell r="D34" t="str">
            <v>M</v>
          </cell>
          <cell r="E34">
            <v>18927</v>
          </cell>
          <cell r="G34">
            <v>17945</v>
          </cell>
          <cell r="I34">
            <v>0</v>
          </cell>
          <cell r="K34">
            <v>36872</v>
          </cell>
          <cell r="L34" t="str">
            <v>호표 32</v>
          </cell>
        </row>
        <row r="35">
          <cell r="C35" t="str">
            <v>FCV 1C 50sq, 4열동시(이설)</v>
          </cell>
          <cell r="D35" t="str">
            <v>M</v>
          </cell>
          <cell r="E35">
            <v>629</v>
          </cell>
          <cell r="G35">
            <v>20986</v>
          </cell>
          <cell r="I35">
            <v>0</v>
          </cell>
          <cell r="K35">
            <v>21615</v>
          </cell>
          <cell r="L35" t="str">
            <v>호표 33</v>
          </cell>
        </row>
        <row r="36">
          <cell r="C36" t="str">
            <v>FCV 1C 70sq, 4열동시(이설)</v>
          </cell>
          <cell r="D36" t="str">
            <v>M</v>
          </cell>
          <cell r="E36">
            <v>839</v>
          </cell>
          <cell r="G36">
            <v>27982</v>
          </cell>
          <cell r="I36">
            <v>0</v>
          </cell>
          <cell r="K36">
            <v>28821</v>
          </cell>
          <cell r="L36" t="str">
            <v>호표 34</v>
          </cell>
        </row>
        <row r="37">
          <cell r="C37" t="str">
            <v>1C 50sq-4L(직선 접속)</v>
          </cell>
          <cell r="D37" t="str">
            <v>개소</v>
          </cell>
          <cell r="E37">
            <v>132133</v>
          </cell>
          <cell r="G37">
            <v>297768</v>
          </cell>
          <cell r="I37">
            <v>0</v>
          </cell>
          <cell r="K37">
            <v>429901</v>
          </cell>
          <cell r="L37" t="str">
            <v>호표 35</v>
          </cell>
        </row>
        <row r="38">
          <cell r="C38" t="str">
            <v>1C 70sq-4L(직선 접속)</v>
          </cell>
          <cell r="D38" t="str">
            <v>개소</v>
          </cell>
          <cell r="E38">
            <v>133620</v>
          </cell>
          <cell r="G38">
            <v>347346</v>
          </cell>
          <cell r="I38">
            <v>0</v>
          </cell>
          <cell r="K38">
            <v>480966</v>
          </cell>
          <cell r="L38" t="str">
            <v>호표 36</v>
          </cell>
        </row>
        <row r="39">
          <cell r="C39" t="str">
            <v>계량기함/L-M PNL,(노출)</v>
          </cell>
          <cell r="D39" t="str">
            <v>면</v>
          </cell>
          <cell r="E39">
            <v>7528</v>
          </cell>
          <cell r="G39">
            <v>250960</v>
          </cell>
          <cell r="I39">
            <v>0</v>
          </cell>
          <cell r="K39">
            <v>258488</v>
          </cell>
          <cell r="L39" t="str">
            <v>호표 37</v>
          </cell>
        </row>
        <row r="40">
          <cell r="C40" t="str">
            <v>L-1A PNL,(매입)</v>
          </cell>
          <cell r="D40" t="str">
            <v>면</v>
          </cell>
          <cell r="E40">
            <v>5041</v>
          </cell>
          <cell r="G40">
            <v>168037</v>
          </cell>
          <cell r="I40">
            <v>0</v>
          </cell>
          <cell r="K40">
            <v>173078</v>
          </cell>
          <cell r="L40" t="str">
            <v>호표 38</v>
          </cell>
        </row>
        <row r="41">
          <cell r="C41" t="str">
            <v>L-2A PNL,(매입)</v>
          </cell>
          <cell r="D41" t="str">
            <v>면</v>
          </cell>
          <cell r="E41">
            <v>3883</v>
          </cell>
          <cell r="G41">
            <v>129448</v>
          </cell>
          <cell r="I41">
            <v>0</v>
          </cell>
          <cell r="K41">
            <v>133331</v>
          </cell>
          <cell r="L41" t="str">
            <v>호표 39</v>
          </cell>
        </row>
        <row r="42">
          <cell r="C42" t="str">
            <v>MCC-F PNL,</v>
          </cell>
          <cell r="D42" t="str">
            <v>면</v>
          </cell>
          <cell r="E42">
            <v>16831</v>
          </cell>
          <cell r="G42">
            <v>561035</v>
          </cell>
          <cell r="I42">
            <v>0</v>
          </cell>
          <cell r="K42">
            <v>577866</v>
          </cell>
          <cell r="L42" t="str">
            <v>호표 40</v>
          </cell>
        </row>
        <row r="43">
          <cell r="C43" t="str">
            <v>Body 300*150*2.3T</v>
          </cell>
          <cell r="D43" t="str">
            <v>M</v>
          </cell>
          <cell r="E43">
            <v>32653</v>
          </cell>
          <cell r="G43">
            <v>62945</v>
          </cell>
          <cell r="I43">
            <v>0</v>
          </cell>
          <cell r="K43">
            <v>95598</v>
          </cell>
          <cell r="L43" t="str">
            <v>호표 41</v>
          </cell>
        </row>
        <row r="44">
          <cell r="C44" t="str">
            <v>W300 COVER</v>
          </cell>
          <cell r="D44" t="str">
            <v>M</v>
          </cell>
          <cell r="E44">
            <v>18699</v>
          </cell>
          <cell r="G44">
            <v>12589</v>
          </cell>
          <cell r="I44">
            <v>0</v>
          </cell>
          <cell r="K44">
            <v>31288</v>
          </cell>
          <cell r="L44" t="str">
            <v>호표 42</v>
          </cell>
        </row>
        <row r="45">
          <cell r="C45" t="str">
            <v>Body 500*150*2.3T</v>
          </cell>
          <cell r="D45" t="str">
            <v>M</v>
          </cell>
          <cell r="E45">
            <v>37386</v>
          </cell>
          <cell r="G45">
            <v>82102</v>
          </cell>
          <cell r="I45">
            <v>0</v>
          </cell>
          <cell r="K45">
            <v>119488</v>
          </cell>
          <cell r="L45" t="str">
            <v>호표 43</v>
          </cell>
        </row>
        <row r="46">
          <cell r="C46" t="str">
            <v>W500 COVER</v>
          </cell>
          <cell r="D46" t="str">
            <v>M</v>
          </cell>
          <cell r="E46">
            <v>29104</v>
          </cell>
          <cell r="G46">
            <v>16420</v>
          </cell>
          <cell r="I46">
            <v>0</v>
          </cell>
          <cell r="K46">
            <v>45524</v>
          </cell>
          <cell r="L46" t="str">
            <v>호표 44</v>
          </cell>
        </row>
        <row r="47">
          <cell r="C47" t="str">
            <v>벽부형 W400</v>
          </cell>
          <cell r="D47" t="str">
            <v>개소</v>
          </cell>
          <cell r="E47">
            <v>5577</v>
          </cell>
          <cell r="G47">
            <v>19704</v>
          </cell>
          <cell r="I47">
            <v>0</v>
          </cell>
          <cell r="K47">
            <v>25281</v>
          </cell>
          <cell r="L47" t="str">
            <v>호표 45</v>
          </cell>
        </row>
        <row r="48">
          <cell r="C48" t="str">
            <v>벽부형 W600</v>
          </cell>
          <cell r="D48" t="str">
            <v>개소</v>
          </cell>
          <cell r="E48">
            <v>6551</v>
          </cell>
          <cell r="G48">
            <v>19704</v>
          </cell>
          <cell r="I48">
            <v>0</v>
          </cell>
          <cell r="K48">
            <v>26255</v>
          </cell>
          <cell r="L48" t="str">
            <v>호표 46</v>
          </cell>
        </row>
        <row r="49">
          <cell r="C49" t="str">
            <v>단독행거 54C</v>
          </cell>
          <cell r="D49" t="str">
            <v>개</v>
          </cell>
          <cell r="E49">
            <v>2311</v>
          </cell>
          <cell r="G49">
            <v>9852</v>
          </cell>
          <cell r="I49">
            <v>0</v>
          </cell>
          <cell r="K49">
            <v>12163</v>
          </cell>
          <cell r="L49" t="str">
            <v>호표 47</v>
          </cell>
        </row>
        <row r="50">
          <cell r="C50" t="str">
            <v>D130 x 2m : 2EA</v>
          </cell>
          <cell r="D50" t="str">
            <v>식</v>
          </cell>
          <cell r="E50">
            <v>90528</v>
          </cell>
          <cell r="G50">
            <v>440880</v>
          </cell>
          <cell r="I50">
            <v>0</v>
          </cell>
          <cell r="K50">
            <v>531408</v>
          </cell>
          <cell r="L50" t="str">
            <v>호표 48</v>
          </cell>
        </row>
        <row r="51">
          <cell r="C51" t="str">
            <v>워셔캡 104C</v>
          </cell>
          <cell r="D51" t="str">
            <v>개</v>
          </cell>
          <cell r="E51">
            <v>61728</v>
          </cell>
          <cell r="G51">
            <v>10947</v>
          </cell>
          <cell r="I51">
            <v>0</v>
          </cell>
          <cell r="K51">
            <v>72675</v>
          </cell>
          <cell r="L51" t="str">
            <v>호표 49</v>
          </cell>
        </row>
        <row r="52">
          <cell r="C52" t="str">
            <v>자립형 지지대, 1대용</v>
          </cell>
          <cell r="D52" t="str">
            <v>개소</v>
          </cell>
          <cell r="E52">
            <v>63600</v>
          </cell>
          <cell r="G52">
            <v>230169</v>
          </cell>
          <cell r="I52">
            <v>0</v>
          </cell>
          <cell r="K52">
            <v>293769</v>
          </cell>
          <cell r="L52" t="str">
            <v>호표 50</v>
          </cell>
        </row>
        <row r="53">
          <cell r="C53" t="str">
            <v>고강도 MOLD 31*14mm</v>
          </cell>
          <cell r="D53" t="str">
            <v>M</v>
          </cell>
          <cell r="E53">
            <v>1605</v>
          </cell>
          <cell r="G53">
            <v>6841</v>
          </cell>
          <cell r="I53">
            <v>0</v>
          </cell>
          <cell r="K53">
            <v>8446</v>
          </cell>
          <cell r="L53" t="str">
            <v>호표 51</v>
          </cell>
        </row>
        <row r="54">
          <cell r="C54" t="str">
            <v>150*150*100</v>
          </cell>
          <cell r="D54" t="str">
            <v>개</v>
          </cell>
          <cell r="E54">
            <v>9886</v>
          </cell>
          <cell r="G54">
            <v>54187</v>
          </cell>
          <cell r="I54">
            <v>0</v>
          </cell>
          <cell r="K54">
            <v>64073</v>
          </cell>
          <cell r="L54" t="str">
            <v>호표 52</v>
          </cell>
        </row>
        <row r="55">
          <cell r="C55" t="str">
            <v>200*200*150</v>
          </cell>
          <cell r="D55" t="str">
            <v>개</v>
          </cell>
          <cell r="E55">
            <v>15375</v>
          </cell>
          <cell r="G55">
            <v>54187</v>
          </cell>
          <cell r="I55">
            <v>0</v>
          </cell>
          <cell r="K55">
            <v>69562</v>
          </cell>
          <cell r="L55" t="str">
            <v>호표 53</v>
          </cell>
        </row>
        <row r="56">
          <cell r="C56" t="str">
            <v>Concrete 4각</v>
          </cell>
          <cell r="D56" t="str">
            <v>개</v>
          </cell>
          <cell r="E56">
            <v>3986</v>
          </cell>
          <cell r="G56">
            <v>29557</v>
          </cell>
          <cell r="I56">
            <v>0</v>
          </cell>
          <cell r="K56">
            <v>33543</v>
          </cell>
          <cell r="L56" t="str">
            <v>호표 54</v>
          </cell>
        </row>
        <row r="57">
          <cell r="C57" t="str">
            <v>Concrete 8각</v>
          </cell>
          <cell r="D57" t="str">
            <v>개</v>
          </cell>
          <cell r="E57">
            <v>3866</v>
          </cell>
          <cell r="G57">
            <v>29557</v>
          </cell>
          <cell r="I57">
            <v>0</v>
          </cell>
          <cell r="K57">
            <v>33423</v>
          </cell>
          <cell r="L57" t="str">
            <v>호표 55</v>
          </cell>
        </row>
        <row r="58">
          <cell r="C58" t="str">
            <v>Outlet 4각</v>
          </cell>
          <cell r="D58" t="str">
            <v>개</v>
          </cell>
          <cell r="E58">
            <v>2477</v>
          </cell>
          <cell r="G58">
            <v>49261</v>
          </cell>
          <cell r="I58">
            <v>0</v>
          </cell>
          <cell r="K58">
            <v>51738</v>
          </cell>
          <cell r="L58" t="str">
            <v>호표 56</v>
          </cell>
        </row>
        <row r="59">
          <cell r="C59" t="str">
            <v>SW/1G</v>
          </cell>
          <cell r="D59" t="str">
            <v>개</v>
          </cell>
          <cell r="E59">
            <v>2127</v>
          </cell>
          <cell r="G59">
            <v>49261</v>
          </cell>
          <cell r="I59">
            <v>0</v>
          </cell>
          <cell r="K59">
            <v>51388</v>
          </cell>
          <cell r="L59" t="str">
            <v>호표 57</v>
          </cell>
        </row>
        <row r="60">
          <cell r="C60" t="str">
            <v>SW/2G</v>
          </cell>
          <cell r="D60" t="str">
            <v>개</v>
          </cell>
          <cell r="E60">
            <v>2397</v>
          </cell>
          <cell r="G60">
            <v>49261</v>
          </cell>
          <cell r="I60">
            <v>0</v>
          </cell>
          <cell r="K60">
            <v>51658</v>
          </cell>
          <cell r="L60" t="str">
            <v>호표 58</v>
          </cell>
        </row>
        <row r="61">
          <cell r="C61" t="str">
            <v>승압용 콘센트 박스 1개용</v>
          </cell>
          <cell r="D61" t="str">
            <v>개</v>
          </cell>
          <cell r="E61">
            <v>2377</v>
          </cell>
          <cell r="G61">
            <v>49261</v>
          </cell>
          <cell r="I61">
            <v>0</v>
          </cell>
          <cell r="K61">
            <v>51638</v>
          </cell>
          <cell r="L61" t="str">
            <v>호표 59</v>
          </cell>
        </row>
        <row r="62">
          <cell r="C62" t="str">
            <v>220V 접지2구</v>
          </cell>
          <cell r="D62" t="str">
            <v>개</v>
          </cell>
          <cell r="E62">
            <v>3076</v>
          </cell>
          <cell r="G62">
            <v>21894</v>
          </cell>
          <cell r="I62">
            <v>0</v>
          </cell>
          <cell r="K62">
            <v>24970</v>
          </cell>
          <cell r="L62" t="str">
            <v>호표 60</v>
          </cell>
        </row>
        <row r="63">
          <cell r="C63" t="str">
            <v>방우형 2구</v>
          </cell>
          <cell r="D63" t="str">
            <v>개</v>
          </cell>
          <cell r="E63">
            <v>4907</v>
          </cell>
          <cell r="G63">
            <v>21894</v>
          </cell>
          <cell r="I63">
            <v>0</v>
          </cell>
          <cell r="K63">
            <v>26801</v>
          </cell>
          <cell r="L63" t="str">
            <v>호표 61</v>
          </cell>
        </row>
        <row r="64">
          <cell r="C64" t="str">
            <v>콘크리트 매입형, 전열2구</v>
          </cell>
          <cell r="D64" t="str">
            <v>개</v>
          </cell>
          <cell r="E64">
            <v>71135</v>
          </cell>
          <cell r="G64">
            <v>155174</v>
          </cell>
          <cell r="I64">
            <v>0</v>
          </cell>
          <cell r="K64">
            <v>226309</v>
          </cell>
          <cell r="L64" t="str">
            <v>호표 62</v>
          </cell>
        </row>
        <row r="65">
          <cell r="C65" t="str">
            <v>1로 1구</v>
          </cell>
          <cell r="D65" t="str">
            <v>개</v>
          </cell>
          <cell r="E65">
            <v>2757</v>
          </cell>
          <cell r="G65">
            <v>23262</v>
          </cell>
          <cell r="I65">
            <v>0</v>
          </cell>
          <cell r="K65">
            <v>26019</v>
          </cell>
          <cell r="L65" t="str">
            <v>호표 63</v>
          </cell>
        </row>
        <row r="66">
          <cell r="C66" t="str">
            <v>1로 2구</v>
          </cell>
          <cell r="D66" t="str">
            <v>개</v>
          </cell>
          <cell r="E66">
            <v>3797</v>
          </cell>
          <cell r="G66">
            <v>23262</v>
          </cell>
          <cell r="I66">
            <v>0</v>
          </cell>
          <cell r="K66">
            <v>27059</v>
          </cell>
          <cell r="L66" t="str">
            <v>호표 64</v>
          </cell>
        </row>
        <row r="67">
          <cell r="C67" t="str">
            <v>1로 3구</v>
          </cell>
          <cell r="D67" t="str">
            <v>개</v>
          </cell>
          <cell r="E67">
            <v>4697</v>
          </cell>
          <cell r="G67">
            <v>23262</v>
          </cell>
          <cell r="I67">
            <v>0</v>
          </cell>
          <cell r="K67">
            <v>27959</v>
          </cell>
          <cell r="L67" t="str">
            <v>호표 65</v>
          </cell>
        </row>
        <row r="68">
          <cell r="C68" t="str">
            <v>1로 4구</v>
          </cell>
          <cell r="D68" t="str">
            <v>개</v>
          </cell>
          <cell r="E68">
            <v>6897</v>
          </cell>
          <cell r="G68">
            <v>23262</v>
          </cell>
          <cell r="I68">
            <v>0</v>
          </cell>
          <cell r="K68">
            <v>30159</v>
          </cell>
          <cell r="L68" t="str">
            <v>호표 66</v>
          </cell>
        </row>
        <row r="69">
          <cell r="C69" t="str">
            <v>3로 1구</v>
          </cell>
          <cell r="D69" t="str">
            <v>개</v>
          </cell>
          <cell r="E69">
            <v>3517</v>
          </cell>
          <cell r="G69">
            <v>23262</v>
          </cell>
          <cell r="I69">
            <v>0</v>
          </cell>
          <cell r="K69">
            <v>26779</v>
          </cell>
          <cell r="L69" t="str">
            <v>호표 67</v>
          </cell>
        </row>
        <row r="70">
          <cell r="C70" t="str">
            <v>매입평판 LED 40W-CLIP BAR</v>
          </cell>
          <cell r="D70" t="str">
            <v>등</v>
          </cell>
          <cell r="E70">
            <v>1937</v>
          </cell>
          <cell r="G70">
            <v>64587</v>
          </cell>
          <cell r="I70">
            <v>0</v>
          </cell>
          <cell r="K70">
            <v>66524</v>
          </cell>
          <cell r="L70" t="str">
            <v>호표 68</v>
          </cell>
        </row>
        <row r="71">
          <cell r="C71" t="str">
            <v>직부평판 LED 40W-엣지</v>
          </cell>
          <cell r="D71" t="str">
            <v>등</v>
          </cell>
          <cell r="E71">
            <v>1625</v>
          </cell>
          <cell r="G71">
            <v>54187</v>
          </cell>
          <cell r="I71">
            <v>0</v>
          </cell>
          <cell r="K71">
            <v>55812</v>
          </cell>
          <cell r="L71" t="str">
            <v>호표 69</v>
          </cell>
        </row>
        <row r="72">
          <cell r="C72" t="str">
            <v>직부평판 칠판등 LED 20W</v>
          </cell>
          <cell r="D72" t="str">
            <v>등</v>
          </cell>
          <cell r="E72">
            <v>1018</v>
          </cell>
          <cell r="G72">
            <v>33935</v>
          </cell>
          <cell r="I72">
            <v>0</v>
          </cell>
          <cell r="K72">
            <v>34953</v>
          </cell>
          <cell r="L72" t="str">
            <v>호표 70</v>
          </cell>
        </row>
        <row r="73">
          <cell r="C73" t="str">
            <v>다운라이트 LED 15W</v>
          </cell>
          <cell r="D73" t="str">
            <v>등</v>
          </cell>
          <cell r="E73">
            <v>1141</v>
          </cell>
          <cell r="G73">
            <v>38040</v>
          </cell>
          <cell r="I73">
            <v>0</v>
          </cell>
          <cell r="K73">
            <v>39181</v>
          </cell>
          <cell r="L73" t="str">
            <v>호표 71</v>
          </cell>
        </row>
        <row r="74">
          <cell r="C74" t="str">
            <v>원형직부등 LED 12W</v>
          </cell>
          <cell r="D74" t="str">
            <v>등</v>
          </cell>
          <cell r="E74">
            <v>862</v>
          </cell>
          <cell r="G74">
            <v>28735</v>
          </cell>
          <cell r="I74">
            <v>0</v>
          </cell>
          <cell r="K74">
            <v>29597</v>
          </cell>
          <cell r="L74" t="str">
            <v>호표 72</v>
          </cell>
        </row>
        <row r="75">
          <cell r="C75" t="str">
            <v>벽부등 LED 12W</v>
          </cell>
          <cell r="D75" t="str">
            <v>등</v>
          </cell>
          <cell r="E75">
            <v>862</v>
          </cell>
          <cell r="G75">
            <v>28735</v>
          </cell>
          <cell r="I75">
            <v>0</v>
          </cell>
          <cell r="K75">
            <v>29597</v>
          </cell>
          <cell r="L75" t="str">
            <v>호표 73</v>
          </cell>
        </row>
        <row r="76">
          <cell r="C76" t="str">
            <v>220V 1.5kW 마이크로파</v>
          </cell>
          <cell r="D76" t="str">
            <v>개</v>
          </cell>
          <cell r="E76">
            <v>171862</v>
          </cell>
          <cell r="G76">
            <v>28735</v>
          </cell>
          <cell r="I76">
            <v>0</v>
          </cell>
          <cell r="K76">
            <v>200597</v>
          </cell>
          <cell r="L76" t="str">
            <v>호표 74</v>
          </cell>
        </row>
        <row r="77">
          <cell r="C77" t="str">
            <v>포장두께 20cm 이하</v>
          </cell>
          <cell r="D77" t="str">
            <v>M</v>
          </cell>
          <cell r="E77">
            <v>208</v>
          </cell>
          <cell r="G77">
            <v>1375</v>
          </cell>
          <cell r="I77">
            <v>737</v>
          </cell>
          <cell r="K77">
            <v>2320</v>
          </cell>
          <cell r="L77" t="str">
            <v>호표 75</v>
          </cell>
        </row>
        <row r="78">
          <cell r="C78" t="str">
            <v>20cm미만</v>
          </cell>
          <cell r="D78" t="str">
            <v>㎥</v>
          </cell>
          <cell r="E78">
            <v>1521</v>
          </cell>
          <cell r="G78">
            <v>11641</v>
          </cell>
          <cell r="I78">
            <v>10930</v>
          </cell>
          <cell r="K78">
            <v>24092</v>
          </cell>
          <cell r="L78" t="str">
            <v>호표 76</v>
          </cell>
        </row>
        <row r="79">
          <cell r="C79" t="str">
            <v>소규모 포설(표층)</v>
          </cell>
          <cell r="D79" t="str">
            <v>㎡</v>
          </cell>
          <cell r="E79">
            <v>19895</v>
          </cell>
          <cell r="G79">
            <v>6428</v>
          </cell>
          <cell r="I79">
            <v>489</v>
          </cell>
          <cell r="K79">
            <v>26812</v>
          </cell>
          <cell r="L79" t="str">
            <v>호표 77</v>
          </cell>
        </row>
        <row r="80">
          <cell r="C80" t="str">
            <v>소규모 포설(기층)</v>
          </cell>
          <cell r="D80" t="str">
            <v>㎡</v>
          </cell>
          <cell r="E80">
            <v>16060</v>
          </cell>
          <cell r="G80">
            <v>6104</v>
          </cell>
          <cell r="I80">
            <v>465</v>
          </cell>
          <cell r="K80">
            <v>22629</v>
          </cell>
          <cell r="L80" t="str">
            <v>호표 78</v>
          </cell>
        </row>
        <row r="81">
          <cell r="C81" t="str">
            <v>터파기 기계 90%, 인력 10%</v>
          </cell>
          <cell r="D81" t="str">
            <v>㎥</v>
          </cell>
          <cell r="E81">
            <v>562</v>
          </cell>
          <cell r="G81">
            <v>4819</v>
          </cell>
          <cell r="I81">
            <v>409</v>
          </cell>
          <cell r="K81">
            <v>5790</v>
          </cell>
          <cell r="L81" t="str">
            <v>호표 79</v>
          </cell>
        </row>
        <row r="82">
          <cell r="C82" t="str">
            <v>되메우기 기계 90%, 인력 10%</v>
          </cell>
          <cell r="D82" t="str">
            <v>㎥</v>
          </cell>
          <cell r="E82">
            <v>369</v>
          </cell>
          <cell r="G82">
            <v>2674</v>
          </cell>
          <cell r="I82">
            <v>283</v>
          </cell>
          <cell r="K82">
            <v>3326</v>
          </cell>
          <cell r="L82" t="str">
            <v>호표 80</v>
          </cell>
        </row>
        <row r="83">
          <cell r="C83" t="str">
            <v>터파기 인력100%</v>
          </cell>
          <cell r="D83" t="str">
            <v>㎥</v>
          </cell>
          <cell r="E83">
            <v>1032</v>
          </cell>
          <cell r="G83">
            <v>34413</v>
          </cell>
          <cell r="I83">
            <v>0</v>
          </cell>
          <cell r="K83">
            <v>35445</v>
          </cell>
          <cell r="L83" t="str">
            <v>호표 81</v>
          </cell>
        </row>
        <row r="84">
          <cell r="C84" t="str">
            <v>되메우기 인력100%</v>
          </cell>
          <cell r="D84" t="str">
            <v>㎥</v>
          </cell>
          <cell r="E84">
            <v>516</v>
          </cell>
          <cell r="G84">
            <v>17206</v>
          </cell>
          <cell r="I84">
            <v>0</v>
          </cell>
          <cell r="K84">
            <v>17722</v>
          </cell>
          <cell r="L84" t="str">
            <v>호표 82</v>
          </cell>
        </row>
        <row r="85">
          <cell r="C85" t="str">
            <v>굴삭기 백호우(유압식) 0.4㎥</v>
          </cell>
          <cell r="D85" t="str">
            <v>식</v>
          </cell>
          <cell r="E85">
            <v>511</v>
          </cell>
          <cell r="G85">
            <v>1532</v>
          </cell>
          <cell r="I85">
            <v>455</v>
          </cell>
          <cell r="K85">
            <v>2498</v>
          </cell>
          <cell r="L85" t="str">
            <v>호표 83</v>
          </cell>
        </row>
        <row r="86">
          <cell r="C86" t="str">
            <v>굴삭기 백호우(유압식) 0.4㎥</v>
          </cell>
          <cell r="D86" t="str">
            <v>식</v>
          </cell>
          <cell r="E86">
            <v>354</v>
          </cell>
          <cell r="G86">
            <v>1060</v>
          </cell>
          <cell r="I86">
            <v>315</v>
          </cell>
          <cell r="K86">
            <v>1729</v>
          </cell>
          <cell r="L86" t="str">
            <v>호표 84</v>
          </cell>
        </row>
        <row r="87">
          <cell r="C87" t="str">
            <v>경고용 300x250</v>
          </cell>
          <cell r="D87" t="str">
            <v>M</v>
          </cell>
          <cell r="E87">
            <v>306</v>
          </cell>
          <cell r="G87">
            <v>324</v>
          </cell>
          <cell r="I87">
            <v>0</v>
          </cell>
          <cell r="K87">
            <v>630</v>
          </cell>
          <cell r="L87" t="str">
            <v>호표 85</v>
          </cell>
        </row>
        <row r="88">
          <cell r="C88" t="str">
            <v>1000x1000x1000x150</v>
          </cell>
          <cell r="D88" t="str">
            <v>개소</v>
          </cell>
          <cell r="E88">
            <v>550811</v>
          </cell>
          <cell r="G88">
            <v>294800</v>
          </cell>
          <cell r="I88">
            <v>33239</v>
          </cell>
          <cell r="K88">
            <v>878850</v>
          </cell>
          <cell r="L88" t="str">
            <v>호표 86</v>
          </cell>
        </row>
        <row r="89">
          <cell r="C89" t="str">
            <v>동봉 3본 매설</v>
          </cell>
          <cell r="D89" t="str">
            <v>개소</v>
          </cell>
          <cell r="E89">
            <v>11102</v>
          </cell>
          <cell r="G89">
            <v>100095</v>
          </cell>
          <cell r="I89">
            <v>0</v>
          </cell>
          <cell r="K89">
            <v>111197</v>
          </cell>
          <cell r="L89" t="str">
            <v>호표 87</v>
          </cell>
        </row>
        <row r="90">
          <cell r="C90" t="str">
            <v>배관:75mm(벽:200mm)</v>
          </cell>
          <cell r="D90" t="str">
            <v>개소</v>
          </cell>
          <cell r="E90">
            <v>1560</v>
          </cell>
          <cell r="G90">
            <v>52008</v>
          </cell>
          <cell r="I90">
            <v>0</v>
          </cell>
          <cell r="K90">
            <v>53568</v>
          </cell>
          <cell r="L90" t="str">
            <v>호표 88</v>
          </cell>
        </row>
        <row r="91">
          <cell r="C91" t="str">
            <v>금속배관 50A, 품질인증</v>
          </cell>
          <cell r="D91" t="str">
            <v>개소</v>
          </cell>
          <cell r="E91">
            <v>103808</v>
          </cell>
          <cell r="G91">
            <v>54788</v>
          </cell>
          <cell r="I91">
            <v>0</v>
          </cell>
          <cell r="K91">
            <v>158596</v>
          </cell>
          <cell r="L91" t="str">
            <v>호표 89</v>
          </cell>
        </row>
        <row r="92">
          <cell r="C92" t="str">
            <v>태양광 보안등(기존)</v>
          </cell>
          <cell r="D92" t="str">
            <v>본</v>
          </cell>
          <cell r="E92">
            <v>10382</v>
          </cell>
          <cell r="G92">
            <v>123901</v>
          </cell>
          <cell r="I92">
            <v>0</v>
          </cell>
          <cell r="K92">
            <v>134283</v>
          </cell>
          <cell r="L92" t="str">
            <v>호표 90</v>
          </cell>
        </row>
        <row r="93">
          <cell r="C93" t="str">
            <v>가로등 중공기초(기존)</v>
          </cell>
          <cell r="D93" t="str">
            <v>개소</v>
          </cell>
          <cell r="E93">
            <v>10098</v>
          </cell>
          <cell r="G93">
            <v>79923</v>
          </cell>
          <cell r="I93">
            <v>7531</v>
          </cell>
          <cell r="K93">
            <v>97552</v>
          </cell>
          <cell r="L93" t="str">
            <v>호표 91</v>
          </cell>
        </row>
        <row r="94">
          <cell r="C94" t="str">
            <v>5m-7m</v>
          </cell>
          <cell r="D94" t="str">
            <v>본</v>
          </cell>
          <cell r="E94">
            <v>7837</v>
          </cell>
          <cell r="G94">
            <v>39062</v>
          </cell>
          <cell r="I94">
            <v>8737</v>
          </cell>
          <cell r="K94">
            <v>55636</v>
          </cell>
          <cell r="L94" t="str">
            <v>호표 91</v>
          </cell>
        </row>
        <row r="95">
          <cell r="C95" t="str">
            <v>CV 150sq, 4열(철거)</v>
          </cell>
          <cell r="D95" t="str">
            <v>M</v>
          </cell>
          <cell r="E95">
            <v>374</v>
          </cell>
          <cell r="G95">
            <v>12470</v>
          </cell>
          <cell r="I95">
            <v>0</v>
          </cell>
          <cell r="K95">
            <v>12844</v>
          </cell>
          <cell r="L95" t="str">
            <v>호표 93</v>
          </cell>
        </row>
        <row r="96">
          <cell r="C96" t="str">
            <v>ELP 100D</v>
          </cell>
          <cell r="D96" t="str">
            <v>M</v>
          </cell>
          <cell r="E96">
            <v>251</v>
          </cell>
          <cell r="G96">
            <v>8379</v>
          </cell>
          <cell r="I96">
            <v>0</v>
          </cell>
          <cell r="K96">
            <v>8630</v>
          </cell>
          <cell r="L96" t="str">
            <v>호표 94</v>
          </cell>
        </row>
        <row r="97">
          <cell r="C97" t="str">
            <v>TARY W200</v>
          </cell>
          <cell r="D97" t="str">
            <v>M</v>
          </cell>
          <cell r="E97">
            <v>944</v>
          </cell>
          <cell r="G97">
            <v>31472</v>
          </cell>
          <cell r="I97">
            <v>0</v>
          </cell>
          <cell r="K97">
            <v>32416</v>
          </cell>
          <cell r="L97" t="str">
            <v>호표 95</v>
          </cell>
        </row>
        <row r="98">
          <cell r="C98" t="str">
            <v>MCCB 4P 100AF(철거)</v>
          </cell>
          <cell r="D98" t="str">
            <v>면</v>
          </cell>
          <cell r="E98">
            <v>1937</v>
          </cell>
          <cell r="G98">
            <v>64587</v>
          </cell>
          <cell r="I98">
            <v>0</v>
          </cell>
          <cell r="K98">
            <v>66524</v>
          </cell>
          <cell r="L98" t="str">
            <v>호표 96</v>
          </cell>
        </row>
        <row r="99">
          <cell r="C99" t="str">
            <v>MCCB 4P 225AF(철거)</v>
          </cell>
          <cell r="D99" t="str">
            <v>면</v>
          </cell>
          <cell r="E99">
            <v>2520</v>
          </cell>
          <cell r="G99">
            <v>84018</v>
          </cell>
          <cell r="I99">
            <v>0</v>
          </cell>
          <cell r="K99">
            <v>86538</v>
          </cell>
          <cell r="L99" t="str">
            <v>호표 97</v>
          </cell>
        </row>
        <row r="100">
          <cell r="C100" t="str">
            <v>집합계량기함(철거)</v>
          </cell>
          <cell r="D100" t="str">
            <v>면</v>
          </cell>
          <cell r="E100">
            <v>1108</v>
          </cell>
          <cell r="G100">
            <v>36946</v>
          </cell>
          <cell r="I100">
            <v>0</v>
          </cell>
          <cell r="K100">
            <v>38054</v>
          </cell>
          <cell r="L100" t="str">
            <v>호표 98</v>
          </cell>
        </row>
        <row r="101">
          <cell r="C101" t="str">
            <v>수공1호(철거)</v>
          </cell>
          <cell r="D101" t="str">
            <v>개소</v>
          </cell>
          <cell r="E101">
            <v>8035</v>
          </cell>
          <cell r="G101">
            <v>66483</v>
          </cell>
          <cell r="I101">
            <v>7138</v>
          </cell>
          <cell r="K101">
            <v>81656</v>
          </cell>
          <cell r="L101" t="str">
            <v>호표 99</v>
          </cell>
        </row>
        <row r="102">
          <cell r="C102" t="str">
            <v>3Φ4W 한전계량기(재사용)</v>
          </cell>
          <cell r="D102" t="str">
            <v>개</v>
          </cell>
          <cell r="E102">
            <v>1313</v>
          </cell>
          <cell r="G102">
            <v>43788</v>
          </cell>
          <cell r="I102">
            <v>0</v>
          </cell>
          <cell r="K102">
            <v>45101</v>
          </cell>
          <cell r="L102" t="str">
            <v>호표 100</v>
          </cell>
        </row>
        <row r="103">
          <cell r="C103" t="str">
            <v>한전 접자접촉기 3P 100A(재사용)</v>
          </cell>
          <cell r="D103" t="str">
            <v>개</v>
          </cell>
          <cell r="E103">
            <v>3940</v>
          </cell>
          <cell r="G103">
            <v>131364</v>
          </cell>
          <cell r="I103">
            <v>0</v>
          </cell>
          <cell r="K103">
            <v>135304</v>
          </cell>
          <cell r="L103" t="str">
            <v>호표 101</v>
          </cell>
        </row>
        <row r="104">
          <cell r="C104" t="str">
            <v>한전 CT(재사용)</v>
          </cell>
          <cell r="D104" t="str">
            <v>개</v>
          </cell>
          <cell r="E104">
            <v>1642</v>
          </cell>
          <cell r="G104">
            <v>54735</v>
          </cell>
          <cell r="I104">
            <v>0</v>
          </cell>
          <cell r="K104">
            <v>56377</v>
          </cell>
          <cell r="L104" t="str">
            <v>호표 102</v>
          </cell>
        </row>
        <row r="105">
          <cell r="C105" t="str">
            <v>태양광 보안등(재사용)</v>
          </cell>
          <cell r="D105" t="str">
            <v>본</v>
          </cell>
          <cell r="E105">
            <v>8305</v>
          </cell>
          <cell r="G105">
            <v>99120</v>
          </cell>
          <cell r="I105">
            <v>0</v>
          </cell>
          <cell r="K105">
            <v>107425</v>
          </cell>
          <cell r="L105" t="str">
            <v>호표 103</v>
          </cell>
        </row>
        <row r="106">
          <cell r="C106" t="str">
            <v>가로등 중공기초(재사용)</v>
          </cell>
          <cell r="D106" t="str">
            <v>개소</v>
          </cell>
          <cell r="E106">
            <v>8000</v>
          </cell>
          <cell r="G106">
            <v>63703</v>
          </cell>
          <cell r="I106">
            <v>5954</v>
          </cell>
          <cell r="K106">
            <v>77657</v>
          </cell>
          <cell r="L106" t="str">
            <v>호표 104</v>
          </cell>
        </row>
        <row r="107">
          <cell r="C107" t="str">
            <v>폐아스팔트, 중간처리 2.5t 30km</v>
          </cell>
          <cell r="D107" t="str">
            <v>ton</v>
          </cell>
          <cell r="E107">
            <v>0</v>
          </cell>
          <cell r="G107">
            <v>0</v>
          </cell>
          <cell r="I107">
            <v>97346</v>
          </cell>
          <cell r="K107">
            <v>97346</v>
          </cell>
          <cell r="L107" t="str">
            <v>호표 105</v>
          </cell>
        </row>
      </sheetData>
      <sheetData sheetId="7" refreshError="1"/>
      <sheetData sheetId="8"/>
      <sheetData sheetId="9">
        <row r="4">
          <cell r="B4" t="str">
            <v>HI-PVC 16C</v>
          </cell>
          <cell r="C4" t="str">
            <v>M</v>
          </cell>
          <cell r="D4">
            <v>390</v>
          </cell>
          <cell r="E4">
            <v>390</v>
          </cell>
          <cell r="F4">
            <v>1107</v>
          </cell>
          <cell r="G4">
            <v>440</v>
          </cell>
          <cell r="H4">
            <v>861</v>
          </cell>
          <cell r="I4">
            <v>457</v>
          </cell>
          <cell r="J4">
            <v>1024</v>
          </cell>
        </row>
        <row r="5">
          <cell r="B5" t="str">
            <v>HI-PVC 22C</v>
          </cell>
          <cell r="C5" t="str">
            <v>M</v>
          </cell>
          <cell r="D5">
            <v>470</v>
          </cell>
          <cell r="E5">
            <v>470</v>
          </cell>
          <cell r="F5">
            <v>1107</v>
          </cell>
          <cell r="G5">
            <v>528</v>
          </cell>
          <cell r="H5">
            <v>861</v>
          </cell>
          <cell r="I5">
            <v>566</v>
          </cell>
          <cell r="J5">
            <v>1024</v>
          </cell>
        </row>
        <row r="6">
          <cell r="B6" t="str">
            <v>HI-PVC 28C</v>
          </cell>
          <cell r="C6" t="str">
            <v>M</v>
          </cell>
          <cell r="D6">
            <v>890</v>
          </cell>
          <cell r="E6">
            <v>890</v>
          </cell>
          <cell r="F6">
            <v>1107</v>
          </cell>
          <cell r="G6">
            <v>1021</v>
          </cell>
          <cell r="H6">
            <v>861</v>
          </cell>
          <cell r="I6">
            <v>1098</v>
          </cell>
          <cell r="J6">
            <v>1024</v>
          </cell>
        </row>
        <row r="7">
          <cell r="B7" t="str">
            <v>HI-PVC 36C</v>
          </cell>
          <cell r="C7" t="str">
            <v>M</v>
          </cell>
          <cell r="D7">
            <v>1373</v>
          </cell>
          <cell r="E7">
            <v>1440</v>
          </cell>
          <cell r="F7">
            <v>1107</v>
          </cell>
          <cell r="G7">
            <v>1373</v>
          </cell>
          <cell r="H7">
            <v>861</v>
          </cell>
          <cell r="I7">
            <v>1657</v>
          </cell>
          <cell r="J7">
            <v>1024</v>
          </cell>
        </row>
        <row r="8">
          <cell r="B8" t="str">
            <v>HI-PVC 42C</v>
          </cell>
          <cell r="C8" t="str">
            <v>M</v>
          </cell>
          <cell r="D8">
            <v>1710</v>
          </cell>
          <cell r="E8">
            <v>1710</v>
          </cell>
          <cell r="F8">
            <v>1107</v>
          </cell>
          <cell r="G8">
            <v>1794</v>
          </cell>
          <cell r="H8">
            <v>861</v>
          </cell>
          <cell r="I8">
            <v>2022</v>
          </cell>
          <cell r="J8">
            <v>1024</v>
          </cell>
        </row>
        <row r="9">
          <cell r="B9" t="str">
            <v>HI-PVC 54C</v>
          </cell>
          <cell r="C9" t="str">
            <v>M</v>
          </cell>
          <cell r="D9">
            <v>2360</v>
          </cell>
          <cell r="E9">
            <v>2360</v>
          </cell>
          <cell r="F9">
            <v>1107</v>
          </cell>
          <cell r="G9">
            <v>2546</v>
          </cell>
          <cell r="H9">
            <v>861</v>
          </cell>
          <cell r="I9">
            <v>2871</v>
          </cell>
          <cell r="J9">
            <v>1024</v>
          </cell>
        </row>
        <row r="10">
          <cell r="B10" t="str">
            <v>HI-PVC 70C</v>
          </cell>
          <cell r="C10" t="str">
            <v>M</v>
          </cell>
          <cell r="D10">
            <v>3150</v>
          </cell>
          <cell r="E10">
            <v>3150</v>
          </cell>
          <cell r="F10">
            <v>1107</v>
          </cell>
          <cell r="G10">
            <v>3152</v>
          </cell>
          <cell r="H10">
            <v>861</v>
          </cell>
          <cell r="I10">
            <v>3698</v>
          </cell>
          <cell r="J10">
            <v>1024</v>
          </cell>
        </row>
        <row r="11">
          <cell r="B11" t="str">
            <v>HI-PVC 82C</v>
          </cell>
          <cell r="C11" t="str">
            <v>M</v>
          </cell>
          <cell r="D11">
            <v>4730</v>
          </cell>
          <cell r="E11">
            <v>4730</v>
          </cell>
          <cell r="F11">
            <v>1107</v>
          </cell>
          <cell r="G11">
            <v>4997</v>
          </cell>
          <cell r="H11">
            <v>861</v>
          </cell>
          <cell r="I11">
            <v>5635</v>
          </cell>
          <cell r="J11">
            <v>1024</v>
          </cell>
        </row>
        <row r="12">
          <cell r="B12" t="str">
            <v>HI-PVC 104C</v>
          </cell>
          <cell r="C12" t="str">
            <v>M</v>
          </cell>
          <cell r="D12">
            <v>5780</v>
          </cell>
          <cell r="E12">
            <v>5780</v>
          </cell>
          <cell r="F12">
            <v>1107</v>
          </cell>
          <cell r="G12">
            <v>5912</v>
          </cell>
          <cell r="H12">
            <v>861</v>
          </cell>
          <cell r="I12">
            <v>6670</v>
          </cell>
          <cell r="J12">
            <v>1024</v>
          </cell>
        </row>
        <row r="13">
          <cell r="B13" t="str">
            <v>난연성 CD 16C</v>
          </cell>
          <cell r="C13" t="str">
            <v>M</v>
          </cell>
          <cell r="D13">
            <v>200</v>
          </cell>
          <cell r="E13">
            <v>200</v>
          </cell>
          <cell r="F13">
            <v>1104</v>
          </cell>
          <cell r="G13">
            <v>305</v>
          </cell>
          <cell r="H13">
            <v>860</v>
          </cell>
          <cell r="I13">
            <v>460</v>
          </cell>
          <cell r="J13">
            <v>1025</v>
          </cell>
        </row>
        <row r="14">
          <cell r="B14" t="str">
            <v>난연성 CD 22C</v>
          </cell>
          <cell r="C14" t="str">
            <v>M</v>
          </cell>
          <cell r="D14">
            <v>300</v>
          </cell>
          <cell r="E14">
            <v>300</v>
          </cell>
          <cell r="F14">
            <v>1104</v>
          </cell>
          <cell r="G14">
            <v>427</v>
          </cell>
          <cell r="H14">
            <v>860</v>
          </cell>
          <cell r="I14">
            <v>640</v>
          </cell>
          <cell r="J14">
            <v>1025</v>
          </cell>
        </row>
        <row r="15">
          <cell r="B15" t="str">
            <v>난연성 CD 28C</v>
          </cell>
          <cell r="C15" t="str">
            <v>M</v>
          </cell>
          <cell r="D15">
            <v>410</v>
          </cell>
          <cell r="E15">
            <v>410</v>
          </cell>
          <cell r="F15">
            <v>1104</v>
          </cell>
          <cell r="G15">
            <v>610</v>
          </cell>
          <cell r="H15">
            <v>860</v>
          </cell>
          <cell r="I15">
            <v>910</v>
          </cell>
          <cell r="J15">
            <v>1025</v>
          </cell>
        </row>
        <row r="16">
          <cell r="B16" t="str">
            <v>난연성 CD 36C</v>
          </cell>
          <cell r="C16" t="str">
            <v>M</v>
          </cell>
          <cell r="D16">
            <v>800</v>
          </cell>
          <cell r="E16">
            <v>800</v>
          </cell>
          <cell r="F16">
            <v>1104</v>
          </cell>
          <cell r="G16">
            <v>1068</v>
          </cell>
          <cell r="H16">
            <v>860</v>
          </cell>
          <cell r="I16">
            <v>1590</v>
          </cell>
          <cell r="J16">
            <v>1025</v>
          </cell>
        </row>
        <row r="17">
          <cell r="B17" t="str">
            <v>난연성 CD 42C</v>
          </cell>
          <cell r="C17" t="str">
            <v>M</v>
          </cell>
          <cell r="D17">
            <v>1159</v>
          </cell>
          <cell r="G17">
            <v>1159</v>
          </cell>
          <cell r="H17">
            <v>860</v>
          </cell>
          <cell r="I17">
            <v>1730</v>
          </cell>
          <cell r="J17">
            <v>1025</v>
          </cell>
        </row>
        <row r="18">
          <cell r="B18" t="str">
            <v>PE 16C</v>
          </cell>
          <cell r="C18" t="str">
            <v>M</v>
          </cell>
          <cell r="D18">
            <v>300</v>
          </cell>
          <cell r="E18">
            <v>300</v>
          </cell>
          <cell r="F18">
            <v>1102</v>
          </cell>
          <cell r="G18">
            <v>316</v>
          </cell>
          <cell r="H18">
            <v>861</v>
          </cell>
          <cell r="I18">
            <v>438</v>
          </cell>
          <cell r="J18">
            <v>1026</v>
          </cell>
        </row>
        <row r="19">
          <cell r="B19" t="str">
            <v>PE 22C</v>
          </cell>
          <cell r="C19" t="str">
            <v>M</v>
          </cell>
          <cell r="D19">
            <v>368</v>
          </cell>
          <cell r="E19">
            <v>440</v>
          </cell>
          <cell r="F19">
            <v>1102</v>
          </cell>
          <cell r="G19">
            <v>368</v>
          </cell>
          <cell r="H19">
            <v>861</v>
          </cell>
          <cell r="I19">
            <v>576</v>
          </cell>
          <cell r="J19">
            <v>1026</v>
          </cell>
        </row>
        <row r="20">
          <cell r="B20" t="str">
            <v>PE 28C</v>
          </cell>
          <cell r="C20" t="str">
            <v>M</v>
          </cell>
          <cell r="D20">
            <v>543</v>
          </cell>
          <cell r="E20">
            <v>560</v>
          </cell>
          <cell r="F20">
            <v>1102</v>
          </cell>
          <cell r="G20">
            <v>543</v>
          </cell>
          <cell r="H20">
            <v>861</v>
          </cell>
          <cell r="I20">
            <v>839</v>
          </cell>
          <cell r="J20">
            <v>1026</v>
          </cell>
        </row>
        <row r="21">
          <cell r="B21" t="str">
            <v>PE 36C</v>
          </cell>
          <cell r="C21" t="str">
            <v>M</v>
          </cell>
          <cell r="D21">
            <v>814</v>
          </cell>
          <cell r="E21">
            <v>840</v>
          </cell>
          <cell r="F21">
            <v>1102</v>
          </cell>
          <cell r="G21">
            <v>814</v>
          </cell>
          <cell r="H21">
            <v>861</v>
          </cell>
          <cell r="I21">
            <v>1250</v>
          </cell>
          <cell r="J21">
            <v>1026</v>
          </cell>
        </row>
        <row r="22">
          <cell r="B22" t="str">
            <v>PE 42C</v>
          </cell>
          <cell r="C22" t="str">
            <v>M</v>
          </cell>
          <cell r="D22">
            <v>980</v>
          </cell>
          <cell r="E22">
            <v>980</v>
          </cell>
          <cell r="F22">
            <v>1102</v>
          </cell>
          <cell r="G22">
            <v>1101</v>
          </cell>
          <cell r="H22">
            <v>861</v>
          </cell>
          <cell r="I22">
            <v>1581</v>
          </cell>
          <cell r="J22">
            <v>1026</v>
          </cell>
        </row>
        <row r="23">
          <cell r="B23" t="str">
            <v>PE 54C</v>
          </cell>
          <cell r="C23" t="str">
            <v>M</v>
          </cell>
          <cell r="D23">
            <v>1470</v>
          </cell>
          <cell r="E23">
            <v>1470</v>
          </cell>
          <cell r="F23">
            <v>1102</v>
          </cell>
          <cell r="G23">
            <v>1652</v>
          </cell>
          <cell r="H23">
            <v>861</v>
          </cell>
          <cell r="I23">
            <v>2294</v>
          </cell>
          <cell r="J23">
            <v>1026</v>
          </cell>
        </row>
        <row r="24">
          <cell r="B24" t="str">
            <v>PE 70C</v>
          </cell>
          <cell r="C24" t="str">
            <v>M</v>
          </cell>
          <cell r="D24">
            <v>2456</v>
          </cell>
          <cell r="E24">
            <v>2550</v>
          </cell>
          <cell r="F24">
            <v>1102</v>
          </cell>
          <cell r="G24">
            <v>2456</v>
          </cell>
          <cell r="H24">
            <v>861</v>
          </cell>
          <cell r="I24">
            <v>4496</v>
          </cell>
          <cell r="J24">
            <v>1026</v>
          </cell>
        </row>
        <row r="25">
          <cell r="B25" t="str">
            <v>PE 82C</v>
          </cell>
          <cell r="C25" t="str">
            <v>M</v>
          </cell>
          <cell r="D25">
            <v>3230</v>
          </cell>
          <cell r="E25">
            <v>3230</v>
          </cell>
          <cell r="F25">
            <v>1102</v>
          </cell>
          <cell r="G25">
            <v>3411</v>
          </cell>
          <cell r="H25">
            <v>861</v>
          </cell>
          <cell r="I25">
            <v>5181</v>
          </cell>
          <cell r="J25">
            <v>1026</v>
          </cell>
        </row>
        <row r="26">
          <cell r="B26" t="str">
            <v>PE 104C</v>
          </cell>
          <cell r="C26" t="str">
            <v>M</v>
          </cell>
          <cell r="D26">
            <v>4801</v>
          </cell>
          <cell r="E26">
            <v>4810</v>
          </cell>
          <cell r="F26">
            <v>1102</v>
          </cell>
          <cell r="G26">
            <v>4801</v>
          </cell>
          <cell r="H26">
            <v>861</v>
          </cell>
          <cell r="I26">
            <v>7126</v>
          </cell>
          <cell r="J26">
            <v>1026</v>
          </cell>
        </row>
        <row r="27">
          <cell r="B27" t="str">
            <v>ELP 30D</v>
          </cell>
          <cell r="C27" t="str">
            <v>M</v>
          </cell>
          <cell r="D27">
            <v>360</v>
          </cell>
          <cell r="E27">
            <v>360</v>
          </cell>
          <cell r="F27">
            <v>1106</v>
          </cell>
          <cell r="G27">
            <v>480</v>
          </cell>
          <cell r="H27">
            <v>861</v>
          </cell>
          <cell r="I27">
            <v>595</v>
          </cell>
          <cell r="J27">
            <v>1025</v>
          </cell>
        </row>
        <row r="28">
          <cell r="B28" t="str">
            <v>ELP 40D</v>
          </cell>
          <cell r="C28" t="str">
            <v>M</v>
          </cell>
          <cell r="D28">
            <v>550</v>
          </cell>
          <cell r="E28">
            <v>550</v>
          </cell>
          <cell r="F28">
            <v>1106</v>
          </cell>
          <cell r="G28">
            <v>607</v>
          </cell>
          <cell r="H28">
            <v>861</v>
          </cell>
          <cell r="I28">
            <v>857</v>
          </cell>
          <cell r="J28">
            <v>1025</v>
          </cell>
        </row>
        <row r="29">
          <cell r="B29" t="str">
            <v>ELP 50D</v>
          </cell>
          <cell r="C29" t="str">
            <v>M</v>
          </cell>
          <cell r="D29">
            <v>730</v>
          </cell>
          <cell r="E29">
            <v>730</v>
          </cell>
          <cell r="F29">
            <v>1106</v>
          </cell>
          <cell r="G29">
            <v>860</v>
          </cell>
          <cell r="H29">
            <v>861</v>
          </cell>
          <cell r="I29">
            <v>1143</v>
          </cell>
          <cell r="J29">
            <v>1025</v>
          </cell>
        </row>
        <row r="30">
          <cell r="B30" t="str">
            <v>ELP 65D</v>
          </cell>
          <cell r="C30" t="str">
            <v>M</v>
          </cell>
          <cell r="D30">
            <v>1090</v>
          </cell>
          <cell r="E30">
            <v>1090</v>
          </cell>
          <cell r="F30">
            <v>1106</v>
          </cell>
          <cell r="G30">
            <v>1239</v>
          </cell>
          <cell r="H30">
            <v>861</v>
          </cell>
          <cell r="I30">
            <v>1905</v>
          </cell>
          <cell r="J30">
            <v>1025</v>
          </cell>
        </row>
        <row r="31">
          <cell r="B31" t="str">
            <v>ELP 80D</v>
          </cell>
          <cell r="C31" t="str">
            <v>M</v>
          </cell>
          <cell r="D31">
            <v>1450</v>
          </cell>
          <cell r="E31">
            <v>1450</v>
          </cell>
          <cell r="F31">
            <v>1106</v>
          </cell>
          <cell r="G31">
            <v>1632</v>
          </cell>
          <cell r="H31">
            <v>861</v>
          </cell>
          <cell r="I31">
            <v>2620</v>
          </cell>
          <cell r="J31">
            <v>1025</v>
          </cell>
        </row>
        <row r="32">
          <cell r="B32" t="str">
            <v>ELP 100D</v>
          </cell>
          <cell r="C32" t="str">
            <v>M</v>
          </cell>
          <cell r="D32">
            <v>1980</v>
          </cell>
          <cell r="E32">
            <v>1980</v>
          </cell>
          <cell r="F32">
            <v>1106</v>
          </cell>
          <cell r="G32">
            <v>2214</v>
          </cell>
          <cell r="H32">
            <v>861</v>
          </cell>
          <cell r="I32">
            <v>3336</v>
          </cell>
          <cell r="J32">
            <v>1025</v>
          </cell>
        </row>
        <row r="33">
          <cell r="B33" t="str">
            <v>ELP 125D</v>
          </cell>
          <cell r="C33" t="str">
            <v>M</v>
          </cell>
          <cell r="D33">
            <v>3040</v>
          </cell>
          <cell r="E33">
            <v>3040</v>
          </cell>
          <cell r="F33">
            <v>1106</v>
          </cell>
          <cell r="G33">
            <v>3440</v>
          </cell>
          <cell r="H33">
            <v>861</v>
          </cell>
          <cell r="I33">
            <v>4886</v>
          </cell>
          <cell r="J33">
            <v>1025</v>
          </cell>
        </row>
        <row r="34">
          <cell r="B34" t="str">
            <v>ELP 150D</v>
          </cell>
          <cell r="C34" t="str">
            <v>M</v>
          </cell>
          <cell r="D34">
            <v>3940</v>
          </cell>
          <cell r="E34">
            <v>3940</v>
          </cell>
          <cell r="F34">
            <v>1106</v>
          </cell>
          <cell r="G34">
            <v>4491</v>
          </cell>
          <cell r="H34">
            <v>861</v>
          </cell>
          <cell r="I34">
            <v>5956</v>
          </cell>
          <cell r="J34">
            <v>1025</v>
          </cell>
        </row>
        <row r="35">
          <cell r="B35" t="str">
            <v>ELP 175D</v>
          </cell>
          <cell r="C35" t="str">
            <v>M</v>
          </cell>
          <cell r="D35">
            <v>7510</v>
          </cell>
          <cell r="E35">
            <v>7510</v>
          </cell>
          <cell r="F35">
            <v>1106</v>
          </cell>
          <cell r="G35">
            <v>7906</v>
          </cell>
          <cell r="H35">
            <v>861</v>
          </cell>
          <cell r="I35">
            <v>11437</v>
          </cell>
          <cell r="J35">
            <v>1025</v>
          </cell>
        </row>
        <row r="36">
          <cell r="B36" t="str">
            <v>ELP 200D</v>
          </cell>
          <cell r="C36" t="str">
            <v>M</v>
          </cell>
          <cell r="D36">
            <v>8030</v>
          </cell>
          <cell r="E36">
            <v>8030</v>
          </cell>
          <cell r="F36">
            <v>1106</v>
          </cell>
          <cell r="G36">
            <v>8829</v>
          </cell>
          <cell r="H36">
            <v>861</v>
          </cell>
          <cell r="I36">
            <v>13105</v>
          </cell>
          <cell r="J36">
            <v>1025</v>
          </cell>
        </row>
        <row r="37">
          <cell r="B37" t="str">
            <v>ST G16C</v>
          </cell>
          <cell r="C37" t="str">
            <v>M</v>
          </cell>
          <cell r="D37">
            <v>2800</v>
          </cell>
          <cell r="E37">
            <v>3300</v>
          </cell>
          <cell r="F37">
            <v>1101</v>
          </cell>
          <cell r="G37">
            <v>3408</v>
          </cell>
          <cell r="H37">
            <v>864</v>
          </cell>
          <cell r="I37">
            <v>2800</v>
          </cell>
          <cell r="J37">
            <v>1029</v>
          </cell>
        </row>
        <row r="38">
          <cell r="B38" t="str">
            <v>ST G22C</v>
          </cell>
          <cell r="C38" t="str">
            <v>M</v>
          </cell>
          <cell r="D38">
            <v>3630</v>
          </cell>
          <cell r="E38">
            <v>4200</v>
          </cell>
          <cell r="F38">
            <v>1101</v>
          </cell>
          <cell r="G38">
            <v>4412</v>
          </cell>
          <cell r="H38">
            <v>864</v>
          </cell>
          <cell r="I38">
            <v>3630</v>
          </cell>
          <cell r="J38">
            <v>1029</v>
          </cell>
        </row>
        <row r="39">
          <cell r="B39" t="str">
            <v>ST G28C</v>
          </cell>
          <cell r="C39" t="str">
            <v>M</v>
          </cell>
          <cell r="D39">
            <v>4720</v>
          </cell>
          <cell r="E39">
            <v>5500</v>
          </cell>
          <cell r="F39">
            <v>1101</v>
          </cell>
          <cell r="G39">
            <v>5766</v>
          </cell>
          <cell r="H39">
            <v>864</v>
          </cell>
          <cell r="I39">
            <v>4720</v>
          </cell>
          <cell r="J39">
            <v>1029</v>
          </cell>
        </row>
        <row r="40">
          <cell r="B40" t="str">
            <v>ST G36C</v>
          </cell>
          <cell r="C40" t="str">
            <v>M</v>
          </cell>
          <cell r="D40">
            <v>6040</v>
          </cell>
          <cell r="E40">
            <v>6900</v>
          </cell>
          <cell r="F40">
            <v>1101</v>
          </cell>
          <cell r="G40">
            <v>7379</v>
          </cell>
          <cell r="H40">
            <v>864</v>
          </cell>
          <cell r="I40">
            <v>6040</v>
          </cell>
          <cell r="J40">
            <v>1029</v>
          </cell>
        </row>
        <row r="41">
          <cell r="B41" t="str">
            <v>ST G42C</v>
          </cell>
          <cell r="C41" t="str">
            <v>M</v>
          </cell>
          <cell r="D41">
            <v>6940</v>
          </cell>
          <cell r="E41">
            <v>8000</v>
          </cell>
          <cell r="F41">
            <v>1101</v>
          </cell>
          <cell r="G41">
            <v>8486</v>
          </cell>
          <cell r="H41">
            <v>864</v>
          </cell>
          <cell r="I41">
            <v>6940</v>
          </cell>
          <cell r="J41">
            <v>1029</v>
          </cell>
        </row>
        <row r="42">
          <cell r="B42" t="str">
            <v>ST G54C</v>
          </cell>
          <cell r="C42" t="str">
            <v>M</v>
          </cell>
          <cell r="D42">
            <v>9760</v>
          </cell>
          <cell r="E42">
            <v>11200</v>
          </cell>
          <cell r="F42">
            <v>1101</v>
          </cell>
          <cell r="G42">
            <v>11918</v>
          </cell>
          <cell r="H42">
            <v>864</v>
          </cell>
          <cell r="I42">
            <v>9760</v>
          </cell>
          <cell r="J42">
            <v>1029</v>
          </cell>
        </row>
        <row r="43">
          <cell r="B43" t="str">
            <v>ST G70C</v>
          </cell>
          <cell r="C43" t="str">
            <v>M</v>
          </cell>
          <cell r="D43">
            <v>12440</v>
          </cell>
          <cell r="E43">
            <v>14300</v>
          </cell>
          <cell r="F43">
            <v>1101</v>
          </cell>
          <cell r="G43">
            <v>15193</v>
          </cell>
          <cell r="H43">
            <v>864</v>
          </cell>
          <cell r="I43">
            <v>12440</v>
          </cell>
          <cell r="J43">
            <v>1029</v>
          </cell>
        </row>
        <row r="44">
          <cell r="B44" t="str">
            <v>ST G82C</v>
          </cell>
          <cell r="C44" t="str">
            <v>M</v>
          </cell>
          <cell r="D44">
            <v>14300</v>
          </cell>
          <cell r="E44">
            <v>16400</v>
          </cell>
          <cell r="F44">
            <v>1101</v>
          </cell>
          <cell r="G44">
            <v>17505</v>
          </cell>
          <cell r="H44">
            <v>864</v>
          </cell>
          <cell r="I44">
            <v>14300</v>
          </cell>
          <cell r="J44">
            <v>1029</v>
          </cell>
        </row>
        <row r="45">
          <cell r="B45" t="str">
            <v>ST G104C</v>
          </cell>
          <cell r="C45" t="str">
            <v>M</v>
          </cell>
          <cell r="D45">
            <v>23090</v>
          </cell>
          <cell r="E45">
            <v>26400</v>
          </cell>
          <cell r="F45">
            <v>1101</v>
          </cell>
          <cell r="G45">
            <v>28262</v>
          </cell>
          <cell r="H45">
            <v>864</v>
          </cell>
          <cell r="I45">
            <v>23090</v>
          </cell>
          <cell r="J45">
            <v>1029</v>
          </cell>
        </row>
        <row r="46">
          <cell r="B46" t="str">
            <v>ST E19C</v>
          </cell>
          <cell r="C46" t="str">
            <v>M</v>
          </cell>
          <cell r="D46">
            <v>2200</v>
          </cell>
          <cell r="E46">
            <v>2547</v>
          </cell>
          <cell r="F46">
            <v>1102</v>
          </cell>
          <cell r="G46">
            <v>2547</v>
          </cell>
          <cell r="H46">
            <v>863</v>
          </cell>
          <cell r="I46">
            <v>2200</v>
          </cell>
          <cell r="J46">
            <v>1029</v>
          </cell>
        </row>
        <row r="47">
          <cell r="B47" t="str">
            <v>ST E25C</v>
          </cell>
          <cell r="C47" t="str">
            <v>M</v>
          </cell>
          <cell r="D47">
            <v>2869.4444444444443</v>
          </cell>
          <cell r="E47">
            <v>3354</v>
          </cell>
          <cell r="F47">
            <v>1102</v>
          </cell>
          <cell r="G47">
            <v>3354</v>
          </cell>
          <cell r="H47">
            <v>863</v>
          </cell>
          <cell r="I47">
            <v>2869.4444444444443</v>
          </cell>
          <cell r="J47">
            <v>1029</v>
          </cell>
        </row>
        <row r="48">
          <cell r="B48" t="str">
            <v>ST E31C</v>
          </cell>
          <cell r="C48" t="str">
            <v>M</v>
          </cell>
          <cell r="D48">
            <v>3888.8888888888887</v>
          </cell>
          <cell r="E48">
            <v>4696</v>
          </cell>
          <cell r="F48">
            <v>1102</v>
          </cell>
          <cell r="G48">
            <v>4696</v>
          </cell>
          <cell r="H48">
            <v>863</v>
          </cell>
          <cell r="I48">
            <v>3888.8888888888887</v>
          </cell>
          <cell r="J48">
            <v>1029</v>
          </cell>
        </row>
        <row r="49">
          <cell r="B49" t="str">
            <v>ST E39C</v>
          </cell>
          <cell r="C49" t="str">
            <v>M</v>
          </cell>
          <cell r="D49">
            <v>4622.2222222222217</v>
          </cell>
          <cell r="E49">
            <v>5840</v>
          </cell>
          <cell r="F49">
            <v>1102</v>
          </cell>
          <cell r="G49">
            <v>5840</v>
          </cell>
          <cell r="H49">
            <v>863</v>
          </cell>
          <cell r="I49">
            <v>4622.2222222222217</v>
          </cell>
          <cell r="J49">
            <v>1029</v>
          </cell>
        </row>
        <row r="50">
          <cell r="B50" t="str">
            <v>ST E51C</v>
          </cell>
          <cell r="C50" t="str">
            <v>M</v>
          </cell>
          <cell r="D50">
            <v>6138.8888888888887</v>
          </cell>
          <cell r="E50">
            <v>7784</v>
          </cell>
          <cell r="F50">
            <v>1102</v>
          </cell>
          <cell r="G50">
            <v>7784</v>
          </cell>
          <cell r="H50">
            <v>863</v>
          </cell>
          <cell r="I50">
            <v>6138.8888888888887</v>
          </cell>
          <cell r="J50">
            <v>1029</v>
          </cell>
        </row>
        <row r="51">
          <cell r="B51" t="str">
            <v>ST E63C</v>
          </cell>
          <cell r="C51" t="str">
            <v>M</v>
          </cell>
          <cell r="D51">
            <v>8508.3333333333339</v>
          </cell>
          <cell r="E51">
            <v>11138</v>
          </cell>
          <cell r="F51">
            <v>1102</v>
          </cell>
          <cell r="G51">
            <v>11138</v>
          </cell>
          <cell r="H51">
            <v>863</v>
          </cell>
          <cell r="I51">
            <v>8508.3333333333339</v>
          </cell>
          <cell r="J51">
            <v>1029</v>
          </cell>
        </row>
        <row r="52">
          <cell r="B52" t="str">
            <v>ST E75C</v>
          </cell>
          <cell r="C52" t="str">
            <v>M</v>
          </cell>
          <cell r="D52">
            <v>11272.222222222223</v>
          </cell>
          <cell r="E52">
            <v>14049</v>
          </cell>
          <cell r="F52">
            <v>1102</v>
          </cell>
          <cell r="G52">
            <v>14049</v>
          </cell>
          <cell r="H52">
            <v>863</v>
          </cell>
          <cell r="I52">
            <v>11272.222222222223</v>
          </cell>
          <cell r="J52">
            <v>1029</v>
          </cell>
        </row>
        <row r="53">
          <cell r="B53" t="str">
            <v>원터치 커플링 19C</v>
          </cell>
          <cell r="C53" t="str">
            <v>개</v>
          </cell>
          <cell r="D53">
            <v>4950</v>
          </cell>
          <cell r="E53">
            <v>4950</v>
          </cell>
          <cell r="F53">
            <v>1102</v>
          </cell>
          <cell r="G53">
            <v>4950</v>
          </cell>
          <cell r="H53">
            <v>863</v>
          </cell>
          <cell r="I53">
            <v>5650</v>
          </cell>
          <cell r="J53">
            <v>1029</v>
          </cell>
        </row>
        <row r="54">
          <cell r="B54" t="str">
            <v>원터치 커플링 25C</v>
          </cell>
          <cell r="C54" t="str">
            <v>개</v>
          </cell>
          <cell r="D54">
            <v>5295</v>
          </cell>
          <cell r="E54">
            <v>5295</v>
          </cell>
          <cell r="F54">
            <v>1102</v>
          </cell>
          <cell r="G54">
            <v>5295</v>
          </cell>
          <cell r="H54">
            <v>863</v>
          </cell>
          <cell r="I54">
            <v>6030</v>
          </cell>
          <cell r="J54">
            <v>1029</v>
          </cell>
        </row>
        <row r="55">
          <cell r="B55" t="str">
            <v>원터치 커플링 31C</v>
          </cell>
          <cell r="C55" t="str">
            <v>개</v>
          </cell>
          <cell r="D55">
            <v>6307</v>
          </cell>
          <cell r="E55">
            <v>6307</v>
          </cell>
          <cell r="F55">
            <v>1102</v>
          </cell>
          <cell r="G55">
            <v>6307</v>
          </cell>
          <cell r="H55">
            <v>863</v>
          </cell>
          <cell r="I55">
            <v>7170</v>
          </cell>
          <cell r="J55">
            <v>1029</v>
          </cell>
        </row>
        <row r="56">
          <cell r="B56" t="str">
            <v>원터치 커플링 39C</v>
          </cell>
          <cell r="C56" t="str">
            <v>개</v>
          </cell>
          <cell r="D56">
            <v>8126</v>
          </cell>
          <cell r="E56">
            <v>8126</v>
          </cell>
          <cell r="F56">
            <v>1102</v>
          </cell>
          <cell r="G56">
            <v>8126</v>
          </cell>
          <cell r="H56">
            <v>863</v>
          </cell>
          <cell r="I56">
            <v>9180</v>
          </cell>
          <cell r="J56">
            <v>1029</v>
          </cell>
        </row>
        <row r="57">
          <cell r="B57" t="str">
            <v>원터치 커플링 51C</v>
          </cell>
          <cell r="C57" t="str">
            <v>개</v>
          </cell>
          <cell r="D57">
            <v>12435</v>
          </cell>
          <cell r="E57">
            <v>12435</v>
          </cell>
          <cell r="F57">
            <v>1102</v>
          </cell>
          <cell r="G57">
            <v>12435</v>
          </cell>
          <cell r="H57">
            <v>863</v>
          </cell>
          <cell r="I57">
            <v>13980</v>
          </cell>
          <cell r="J57">
            <v>1029</v>
          </cell>
        </row>
        <row r="58">
          <cell r="B58" t="str">
            <v>원터치 커플링 63C</v>
          </cell>
          <cell r="C58" t="str">
            <v>개</v>
          </cell>
          <cell r="D58">
            <v>14756</v>
          </cell>
          <cell r="E58">
            <v>14756</v>
          </cell>
          <cell r="F58">
            <v>1102</v>
          </cell>
          <cell r="G58">
            <v>14756</v>
          </cell>
          <cell r="H58">
            <v>863</v>
          </cell>
          <cell r="I58">
            <v>16580</v>
          </cell>
          <cell r="J58">
            <v>1029</v>
          </cell>
        </row>
        <row r="59">
          <cell r="B59" t="str">
            <v>원터치 커플링 75C</v>
          </cell>
          <cell r="C59" t="str">
            <v>개</v>
          </cell>
          <cell r="D59">
            <v>17049</v>
          </cell>
          <cell r="E59">
            <v>17049</v>
          </cell>
          <cell r="F59">
            <v>1102</v>
          </cell>
          <cell r="G59">
            <v>17049</v>
          </cell>
          <cell r="H59">
            <v>863</v>
          </cell>
          <cell r="I59">
            <v>19090</v>
          </cell>
          <cell r="J59">
            <v>1029</v>
          </cell>
        </row>
        <row r="60">
          <cell r="B60" t="str">
            <v>원터치 커넥터 19C</v>
          </cell>
          <cell r="C60" t="str">
            <v>개</v>
          </cell>
          <cell r="D60">
            <v>4095</v>
          </cell>
          <cell r="E60">
            <v>4095</v>
          </cell>
          <cell r="F60">
            <v>1102</v>
          </cell>
          <cell r="G60">
            <v>4095</v>
          </cell>
          <cell r="H60">
            <v>863</v>
          </cell>
          <cell r="I60">
            <v>4740</v>
          </cell>
          <cell r="J60">
            <v>1029</v>
          </cell>
        </row>
        <row r="61">
          <cell r="B61" t="str">
            <v>원터치 커넥터 25C</v>
          </cell>
          <cell r="C61" t="str">
            <v>개</v>
          </cell>
          <cell r="D61">
            <v>4432</v>
          </cell>
          <cell r="E61">
            <v>4432</v>
          </cell>
          <cell r="F61">
            <v>1102</v>
          </cell>
          <cell r="G61">
            <v>4432</v>
          </cell>
          <cell r="H61">
            <v>863</v>
          </cell>
          <cell r="I61">
            <v>5110</v>
          </cell>
          <cell r="J61">
            <v>1029</v>
          </cell>
        </row>
        <row r="62">
          <cell r="B62" t="str">
            <v>원터치 커넥터 31C</v>
          </cell>
          <cell r="C62" t="str">
            <v>개</v>
          </cell>
          <cell r="D62">
            <v>5240</v>
          </cell>
          <cell r="E62">
            <v>5240</v>
          </cell>
          <cell r="F62">
            <v>1102</v>
          </cell>
          <cell r="G62">
            <v>5240</v>
          </cell>
          <cell r="H62">
            <v>863</v>
          </cell>
          <cell r="I62">
            <v>6040</v>
          </cell>
          <cell r="J62">
            <v>1029</v>
          </cell>
        </row>
        <row r="63">
          <cell r="B63" t="str">
            <v>원터치 커넥터 39C</v>
          </cell>
          <cell r="C63" t="str">
            <v>개</v>
          </cell>
          <cell r="D63">
            <v>6528</v>
          </cell>
          <cell r="E63">
            <v>6528</v>
          </cell>
          <cell r="F63">
            <v>1102</v>
          </cell>
          <cell r="G63">
            <v>6528</v>
          </cell>
          <cell r="H63">
            <v>863</v>
          </cell>
          <cell r="I63">
            <v>7480</v>
          </cell>
          <cell r="J63">
            <v>1029</v>
          </cell>
        </row>
        <row r="64">
          <cell r="B64" t="str">
            <v>원터치 커넥터 51C</v>
          </cell>
          <cell r="C64" t="str">
            <v>개</v>
          </cell>
          <cell r="D64">
            <v>9605</v>
          </cell>
          <cell r="E64">
            <v>9605</v>
          </cell>
          <cell r="F64">
            <v>1102</v>
          </cell>
          <cell r="G64">
            <v>9605</v>
          </cell>
          <cell r="H64">
            <v>863</v>
          </cell>
          <cell r="I64">
            <v>10950</v>
          </cell>
          <cell r="J64">
            <v>1029</v>
          </cell>
        </row>
        <row r="65">
          <cell r="B65" t="str">
            <v>원터치 커넥터 63C</v>
          </cell>
          <cell r="C65" t="str">
            <v>개</v>
          </cell>
          <cell r="D65">
            <v>11820</v>
          </cell>
          <cell r="E65">
            <v>11820</v>
          </cell>
          <cell r="F65">
            <v>1102</v>
          </cell>
          <cell r="G65">
            <v>11820</v>
          </cell>
          <cell r="H65">
            <v>863</v>
          </cell>
          <cell r="I65">
            <v>13470</v>
          </cell>
          <cell r="J65">
            <v>1029</v>
          </cell>
        </row>
        <row r="66">
          <cell r="B66" t="str">
            <v>원터치 커넥터 75C</v>
          </cell>
          <cell r="C66" t="str">
            <v>개</v>
          </cell>
          <cell r="D66">
            <v>14196</v>
          </cell>
          <cell r="E66">
            <v>14196</v>
          </cell>
          <cell r="F66">
            <v>1102</v>
          </cell>
          <cell r="G66">
            <v>14196</v>
          </cell>
          <cell r="H66">
            <v>863</v>
          </cell>
          <cell r="I66">
            <v>16170</v>
          </cell>
          <cell r="J66">
            <v>1029</v>
          </cell>
        </row>
        <row r="67">
          <cell r="B67" t="str">
            <v>볼트고정 커플링 19C</v>
          </cell>
          <cell r="C67" t="str">
            <v>개</v>
          </cell>
          <cell r="D67">
            <v>977</v>
          </cell>
          <cell r="E67">
            <v>977</v>
          </cell>
          <cell r="F67">
            <v>1102</v>
          </cell>
          <cell r="G67">
            <v>977</v>
          </cell>
          <cell r="H67">
            <v>863</v>
          </cell>
          <cell r="I67">
            <v>1170</v>
          </cell>
          <cell r="J67">
            <v>1029</v>
          </cell>
        </row>
        <row r="68">
          <cell r="B68" t="str">
            <v>볼트고정 커플링 25C</v>
          </cell>
          <cell r="C68" t="str">
            <v>개</v>
          </cell>
          <cell r="D68">
            <v>1193</v>
          </cell>
          <cell r="E68">
            <v>1193</v>
          </cell>
          <cell r="F68">
            <v>1102</v>
          </cell>
          <cell r="G68">
            <v>1193</v>
          </cell>
          <cell r="H68">
            <v>863</v>
          </cell>
          <cell r="I68">
            <v>1460</v>
          </cell>
          <cell r="J68">
            <v>1029</v>
          </cell>
        </row>
        <row r="69">
          <cell r="B69" t="str">
            <v>볼트고정 커플링 31C</v>
          </cell>
          <cell r="C69" t="str">
            <v>개</v>
          </cell>
          <cell r="D69">
            <v>1467</v>
          </cell>
          <cell r="E69">
            <v>1467</v>
          </cell>
          <cell r="F69">
            <v>1102</v>
          </cell>
          <cell r="G69">
            <v>1467</v>
          </cell>
          <cell r="H69">
            <v>863</v>
          </cell>
          <cell r="I69">
            <v>1760</v>
          </cell>
          <cell r="J69">
            <v>1029</v>
          </cell>
        </row>
        <row r="70">
          <cell r="B70" t="str">
            <v>볼트고정 커플링 39C</v>
          </cell>
          <cell r="C70" t="str">
            <v>개</v>
          </cell>
          <cell r="D70">
            <v>2131</v>
          </cell>
          <cell r="E70">
            <v>2131</v>
          </cell>
          <cell r="F70">
            <v>1102</v>
          </cell>
          <cell r="G70">
            <v>2131</v>
          </cell>
          <cell r="H70">
            <v>863</v>
          </cell>
          <cell r="I70">
            <v>2260</v>
          </cell>
          <cell r="J70">
            <v>1029</v>
          </cell>
        </row>
        <row r="71">
          <cell r="B71" t="str">
            <v>볼트고정 커플링 51C</v>
          </cell>
          <cell r="C71" t="str">
            <v>개</v>
          </cell>
          <cell r="D71">
            <v>3203</v>
          </cell>
          <cell r="E71">
            <v>3203</v>
          </cell>
          <cell r="F71">
            <v>1102</v>
          </cell>
          <cell r="G71">
            <v>3203</v>
          </cell>
          <cell r="H71">
            <v>863</v>
          </cell>
          <cell r="I71">
            <v>3400</v>
          </cell>
          <cell r="J71">
            <v>1029</v>
          </cell>
        </row>
        <row r="72">
          <cell r="B72" t="str">
            <v>볼트고정 커플링 63C</v>
          </cell>
          <cell r="C72" t="str">
            <v>개</v>
          </cell>
          <cell r="D72">
            <v>4220</v>
          </cell>
          <cell r="E72">
            <v>4220</v>
          </cell>
          <cell r="F72">
            <v>1102</v>
          </cell>
          <cell r="G72">
            <v>4220</v>
          </cell>
          <cell r="H72">
            <v>863</v>
          </cell>
          <cell r="I72">
            <v>4530</v>
          </cell>
          <cell r="J72">
            <v>1029</v>
          </cell>
        </row>
        <row r="73">
          <cell r="B73" t="str">
            <v>볼트고정 커플링 75C</v>
          </cell>
          <cell r="C73" t="str">
            <v>개</v>
          </cell>
          <cell r="D73">
            <v>5227</v>
          </cell>
          <cell r="E73">
            <v>5227</v>
          </cell>
          <cell r="F73">
            <v>1102</v>
          </cell>
          <cell r="G73">
            <v>5227</v>
          </cell>
          <cell r="H73">
            <v>863</v>
          </cell>
          <cell r="I73">
            <v>5790</v>
          </cell>
          <cell r="J73">
            <v>1029</v>
          </cell>
        </row>
        <row r="74">
          <cell r="B74" t="str">
            <v>볼트고정 커넥터 19C</v>
          </cell>
          <cell r="C74" t="str">
            <v>개</v>
          </cell>
          <cell r="D74">
            <v>1279</v>
          </cell>
          <cell r="E74">
            <v>1279</v>
          </cell>
          <cell r="F74">
            <v>1102</v>
          </cell>
          <cell r="G74">
            <v>1279</v>
          </cell>
          <cell r="H74">
            <v>863</v>
          </cell>
          <cell r="I74">
            <v>1460</v>
          </cell>
          <cell r="J74">
            <v>1029</v>
          </cell>
        </row>
        <row r="75">
          <cell r="B75" t="str">
            <v>볼트고정 커넥터 25C</v>
          </cell>
          <cell r="C75" t="str">
            <v>개</v>
          </cell>
          <cell r="D75">
            <v>1480</v>
          </cell>
          <cell r="E75">
            <v>1480</v>
          </cell>
          <cell r="F75">
            <v>1102</v>
          </cell>
          <cell r="G75">
            <v>1480</v>
          </cell>
          <cell r="H75">
            <v>863</v>
          </cell>
          <cell r="I75">
            <v>1690</v>
          </cell>
          <cell r="J75">
            <v>1029</v>
          </cell>
        </row>
        <row r="76">
          <cell r="B76" t="str">
            <v>볼트고정 커넥터 31C</v>
          </cell>
          <cell r="C76" t="str">
            <v>개</v>
          </cell>
          <cell r="D76">
            <v>1781</v>
          </cell>
          <cell r="E76">
            <v>1781</v>
          </cell>
          <cell r="F76">
            <v>1102</v>
          </cell>
          <cell r="G76">
            <v>1781</v>
          </cell>
          <cell r="H76">
            <v>863</v>
          </cell>
          <cell r="I76">
            <v>2020</v>
          </cell>
          <cell r="J76">
            <v>1029</v>
          </cell>
        </row>
        <row r="77">
          <cell r="B77" t="str">
            <v>볼트고정 커넥터 39C</v>
          </cell>
          <cell r="C77" t="str">
            <v>개</v>
          </cell>
          <cell r="D77">
            <v>2334</v>
          </cell>
          <cell r="E77">
            <v>2334</v>
          </cell>
          <cell r="F77">
            <v>1102</v>
          </cell>
          <cell r="G77">
            <v>2334</v>
          </cell>
          <cell r="H77">
            <v>863</v>
          </cell>
          <cell r="I77">
            <v>2640</v>
          </cell>
          <cell r="J77">
            <v>1029</v>
          </cell>
        </row>
        <row r="78">
          <cell r="B78" t="str">
            <v>볼트고정 커넥터 51C</v>
          </cell>
          <cell r="C78" t="str">
            <v>개</v>
          </cell>
          <cell r="D78">
            <v>3508</v>
          </cell>
          <cell r="E78">
            <v>3508</v>
          </cell>
          <cell r="F78">
            <v>1102</v>
          </cell>
          <cell r="G78">
            <v>3508</v>
          </cell>
          <cell r="H78">
            <v>863</v>
          </cell>
          <cell r="I78">
            <v>3980</v>
          </cell>
          <cell r="J78">
            <v>1029</v>
          </cell>
        </row>
        <row r="79">
          <cell r="B79" t="str">
            <v>볼트고정 커넥터 63C</v>
          </cell>
          <cell r="C79" t="str">
            <v>개</v>
          </cell>
          <cell r="D79">
            <v>4471</v>
          </cell>
          <cell r="E79">
            <v>4471</v>
          </cell>
          <cell r="F79">
            <v>1102</v>
          </cell>
          <cell r="G79">
            <v>4471</v>
          </cell>
          <cell r="H79">
            <v>863</v>
          </cell>
          <cell r="I79">
            <v>5050</v>
          </cell>
          <cell r="J79">
            <v>1029</v>
          </cell>
        </row>
        <row r="80">
          <cell r="B80" t="str">
            <v>볼트고정 커넥터 75C</v>
          </cell>
          <cell r="C80" t="str">
            <v>개</v>
          </cell>
          <cell r="D80">
            <v>5885</v>
          </cell>
          <cell r="E80">
            <v>5885</v>
          </cell>
          <cell r="F80">
            <v>1102</v>
          </cell>
          <cell r="G80">
            <v>5885</v>
          </cell>
          <cell r="H80">
            <v>863</v>
          </cell>
          <cell r="I80">
            <v>6620</v>
          </cell>
          <cell r="J80">
            <v>1029</v>
          </cell>
        </row>
        <row r="81">
          <cell r="B81" t="str">
            <v>가요전선관접속커넥터 51C</v>
          </cell>
          <cell r="C81" t="str">
            <v>개</v>
          </cell>
          <cell r="D81">
            <v>12999</v>
          </cell>
          <cell r="E81">
            <v>12999</v>
          </cell>
          <cell r="F81">
            <v>1102</v>
          </cell>
        </row>
        <row r="82">
          <cell r="B82" t="str">
            <v>워셔캡 16C</v>
          </cell>
          <cell r="C82" t="str">
            <v>개</v>
          </cell>
          <cell r="D82">
            <v>2170</v>
          </cell>
          <cell r="E82">
            <v>2170</v>
          </cell>
          <cell r="F82">
            <v>1101</v>
          </cell>
          <cell r="I82">
            <v>2370</v>
          </cell>
          <cell r="J82">
            <v>1029</v>
          </cell>
        </row>
        <row r="83">
          <cell r="B83" t="str">
            <v>워셔캡 22C</v>
          </cell>
          <cell r="C83" t="str">
            <v>개</v>
          </cell>
          <cell r="D83">
            <v>2510</v>
          </cell>
          <cell r="E83">
            <v>2510</v>
          </cell>
          <cell r="F83">
            <v>1101</v>
          </cell>
          <cell r="I83">
            <v>2750</v>
          </cell>
          <cell r="J83">
            <v>1029</v>
          </cell>
        </row>
        <row r="84">
          <cell r="B84" t="str">
            <v>워셔캡 28C</v>
          </cell>
          <cell r="C84" t="str">
            <v>개</v>
          </cell>
          <cell r="D84">
            <v>3140</v>
          </cell>
          <cell r="E84">
            <v>3140</v>
          </cell>
          <cell r="F84">
            <v>1101</v>
          </cell>
          <cell r="I84">
            <v>3440</v>
          </cell>
          <cell r="J84">
            <v>1029</v>
          </cell>
        </row>
        <row r="85">
          <cell r="B85" t="str">
            <v>워셔캡 36C</v>
          </cell>
          <cell r="C85" t="str">
            <v>개</v>
          </cell>
          <cell r="D85">
            <v>4780</v>
          </cell>
          <cell r="E85">
            <v>4780</v>
          </cell>
          <cell r="F85">
            <v>1101</v>
          </cell>
          <cell r="I85">
            <v>5240</v>
          </cell>
          <cell r="J85">
            <v>1029</v>
          </cell>
        </row>
        <row r="86">
          <cell r="B86" t="str">
            <v>워셔캡 42C</v>
          </cell>
          <cell r="C86" t="str">
            <v>개</v>
          </cell>
          <cell r="D86">
            <v>5070</v>
          </cell>
          <cell r="E86">
            <v>5070</v>
          </cell>
          <cell r="F86">
            <v>1101</v>
          </cell>
          <cell r="I86">
            <v>5560</v>
          </cell>
          <cell r="J86">
            <v>1029</v>
          </cell>
        </row>
        <row r="87">
          <cell r="B87" t="str">
            <v>워셔캡 54C</v>
          </cell>
          <cell r="C87" t="str">
            <v>개</v>
          </cell>
          <cell r="D87">
            <v>7300</v>
          </cell>
          <cell r="E87">
            <v>7300</v>
          </cell>
          <cell r="F87">
            <v>1101</v>
          </cell>
          <cell r="I87">
            <v>8010</v>
          </cell>
          <cell r="J87">
            <v>1029</v>
          </cell>
        </row>
        <row r="88">
          <cell r="B88" t="str">
            <v>워셔캡 70C</v>
          </cell>
          <cell r="C88" t="str">
            <v>개</v>
          </cell>
          <cell r="D88">
            <v>27950</v>
          </cell>
          <cell r="E88">
            <v>27950</v>
          </cell>
          <cell r="F88">
            <v>1101</v>
          </cell>
          <cell r="I88">
            <v>30730</v>
          </cell>
          <cell r="J88">
            <v>1029</v>
          </cell>
        </row>
        <row r="89">
          <cell r="B89" t="str">
            <v>워셔캡 82C</v>
          </cell>
          <cell r="C89" t="str">
            <v>개</v>
          </cell>
          <cell r="D89">
            <v>39120</v>
          </cell>
          <cell r="E89">
            <v>39120</v>
          </cell>
          <cell r="F89">
            <v>1101</v>
          </cell>
          <cell r="I89">
            <v>43020</v>
          </cell>
          <cell r="J89">
            <v>1029</v>
          </cell>
        </row>
        <row r="90">
          <cell r="B90" t="str">
            <v>워셔캡 104C</v>
          </cell>
          <cell r="C90" t="str">
            <v>개</v>
          </cell>
          <cell r="D90">
            <v>61400</v>
          </cell>
          <cell r="E90">
            <v>61400</v>
          </cell>
          <cell r="F90">
            <v>1101</v>
          </cell>
          <cell r="I90">
            <v>67520</v>
          </cell>
          <cell r="J90">
            <v>1029</v>
          </cell>
        </row>
        <row r="91">
          <cell r="B91" t="str">
            <v>고장력 비방수 16C</v>
          </cell>
          <cell r="C91" t="str">
            <v>M</v>
          </cell>
          <cell r="D91">
            <v>720</v>
          </cell>
          <cell r="E91">
            <v>720</v>
          </cell>
          <cell r="F91">
            <v>1101</v>
          </cell>
          <cell r="G91">
            <v>720</v>
          </cell>
          <cell r="H91">
            <v>860</v>
          </cell>
          <cell r="J91">
            <v>1025</v>
          </cell>
        </row>
        <row r="92">
          <cell r="B92" t="str">
            <v>고장력 비방수 22C</v>
          </cell>
          <cell r="C92" t="str">
            <v>M</v>
          </cell>
          <cell r="D92">
            <v>950</v>
          </cell>
          <cell r="E92">
            <v>950</v>
          </cell>
          <cell r="F92">
            <v>1101</v>
          </cell>
          <cell r="G92">
            <v>950</v>
          </cell>
          <cell r="H92">
            <v>860</v>
          </cell>
          <cell r="J92">
            <v>1025</v>
          </cell>
        </row>
        <row r="93">
          <cell r="B93" t="str">
            <v>고장력 비방수 28C</v>
          </cell>
          <cell r="C93" t="str">
            <v>M</v>
          </cell>
          <cell r="D93">
            <v>1380</v>
          </cell>
          <cell r="E93">
            <v>1380</v>
          </cell>
          <cell r="F93">
            <v>1101</v>
          </cell>
          <cell r="G93">
            <v>1380</v>
          </cell>
          <cell r="H93">
            <v>860</v>
          </cell>
          <cell r="J93">
            <v>1025</v>
          </cell>
        </row>
        <row r="94">
          <cell r="B94" t="str">
            <v>고장력 비방수 36C</v>
          </cell>
          <cell r="C94" t="str">
            <v>M</v>
          </cell>
          <cell r="D94">
            <v>1970</v>
          </cell>
          <cell r="E94">
            <v>1970</v>
          </cell>
          <cell r="F94">
            <v>1101</v>
          </cell>
          <cell r="G94">
            <v>1970</v>
          </cell>
          <cell r="H94">
            <v>860</v>
          </cell>
          <cell r="J94">
            <v>1025</v>
          </cell>
        </row>
        <row r="95">
          <cell r="B95" t="str">
            <v>고장력 비방수 42C</v>
          </cell>
          <cell r="C95" t="str">
            <v>M</v>
          </cell>
          <cell r="D95">
            <v>2400</v>
          </cell>
          <cell r="E95">
            <v>2400</v>
          </cell>
          <cell r="F95">
            <v>1101</v>
          </cell>
          <cell r="G95">
            <v>2400</v>
          </cell>
          <cell r="H95">
            <v>860</v>
          </cell>
          <cell r="J95">
            <v>1025</v>
          </cell>
        </row>
        <row r="96">
          <cell r="B96" t="str">
            <v>고장력 비방수 54C</v>
          </cell>
          <cell r="C96" t="str">
            <v>M</v>
          </cell>
          <cell r="D96">
            <v>3540</v>
          </cell>
          <cell r="E96">
            <v>3540</v>
          </cell>
          <cell r="F96">
            <v>1101</v>
          </cell>
          <cell r="G96">
            <v>3540</v>
          </cell>
          <cell r="H96">
            <v>860</v>
          </cell>
          <cell r="J96">
            <v>1025</v>
          </cell>
        </row>
        <row r="97">
          <cell r="B97" t="str">
            <v>고장력 방수 16C</v>
          </cell>
          <cell r="C97" t="str">
            <v>M</v>
          </cell>
          <cell r="D97">
            <v>700</v>
          </cell>
          <cell r="E97">
            <v>700</v>
          </cell>
          <cell r="F97">
            <v>1101</v>
          </cell>
          <cell r="G97">
            <v>700</v>
          </cell>
          <cell r="H97">
            <v>860</v>
          </cell>
          <cell r="J97">
            <v>1025</v>
          </cell>
        </row>
        <row r="98">
          <cell r="B98" t="str">
            <v>고장력 방수 22C</v>
          </cell>
          <cell r="C98" t="str">
            <v>M</v>
          </cell>
          <cell r="D98">
            <v>850</v>
          </cell>
          <cell r="E98">
            <v>850</v>
          </cell>
          <cell r="F98">
            <v>1101</v>
          </cell>
          <cell r="G98">
            <v>850</v>
          </cell>
          <cell r="H98">
            <v>860</v>
          </cell>
          <cell r="J98">
            <v>1025</v>
          </cell>
        </row>
        <row r="99">
          <cell r="B99" t="str">
            <v>고장력 방수 28C</v>
          </cell>
          <cell r="C99" t="str">
            <v>M</v>
          </cell>
          <cell r="D99">
            <v>1100</v>
          </cell>
          <cell r="E99">
            <v>1100</v>
          </cell>
          <cell r="F99">
            <v>1101</v>
          </cell>
          <cell r="G99">
            <v>1100</v>
          </cell>
          <cell r="H99">
            <v>860</v>
          </cell>
          <cell r="J99">
            <v>1025</v>
          </cell>
        </row>
        <row r="100">
          <cell r="B100" t="str">
            <v>고장력 방수 36C</v>
          </cell>
          <cell r="C100" t="str">
            <v>M</v>
          </cell>
          <cell r="D100">
            <v>2200</v>
          </cell>
          <cell r="E100">
            <v>2200</v>
          </cell>
          <cell r="F100">
            <v>1101</v>
          </cell>
          <cell r="G100">
            <v>2200</v>
          </cell>
          <cell r="H100">
            <v>860</v>
          </cell>
          <cell r="J100">
            <v>1025</v>
          </cell>
        </row>
        <row r="101">
          <cell r="B101" t="str">
            <v>고장력 방수 42C</v>
          </cell>
          <cell r="C101" t="str">
            <v>M</v>
          </cell>
          <cell r="D101">
            <v>2800</v>
          </cell>
          <cell r="E101">
            <v>2800</v>
          </cell>
          <cell r="F101">
            <v>1101</v>
          </cell>
          <cell r="G101">
            <v>2800</v>
          </cell>
          <cell r="H101">
            <v>860</v>
          </cell>
          <cell r="J101">
            <v>1025</v>
          </cell>
        </row>
        <row r="102">
          <cell r="B102" t="str">
            <v>고장력 방수 54C</v>
          </cell>
          <cell r="C102" t="str">
            <v>M</v>
          </cell>
          <cell r="D102">
            <v>3800</v>
          </cell>
          <cell r="E102">
            <v>3800</v>
          </cell>
          <cell r="F102">
            <v>1101</v>
          </cell>
          <cell r="G102">
            <v>3800</v>
          </cell>
          <cell r="H102">
            <v>860</v>
          </cell>
          <cell r="J102">
            <v>1025</v>
          </cell>
        </row>
        <row r="103">
          <cell r="B103" t="str">
            <v>고장력 방수 70C</v>
          </cell>
          <cell r="C103" t="str">
            <v>M</v>
          </cell>
          <cell r="D103">
            <v>4950</v>
          </cell>
          <cell r="E103">
            <v>4950</v>
          </cell>
          <cell r="F103">
            <v>1101</v>
          </cell>
          <cell r="G103">
            <v>4950</v>
          </cell>
          <cell r="H103">
            <v>860</v>
          </cell>
          <cell r="J103">
            <v>1025</v>
          </cell>
        </row>
        <row r="104">
          <cell r="B104" t="str">
            <v>고장력 방수 82C</v>
          </cell>
          <cell r="C104" t="str">
            <v>M</v>
          </cell>
          <cell r="D104">
            <v>6000</v>
          </cell>
          <cell r="E104">
            <v>6000</v>
          </cell>
          <cell r="F104">
            <v>1101</v>
          </cell>
          <cell r="G104">
            <v>6000</v>
          </cell>
          <cell r="H104">
            <v>860</v>
          </cell>
          <cell r="J104">
            <v>1025</v>
          </cell>
        </row>
        <row r="105">
          <cell r="B105" t="str">
            <v>방수 17C</v>
          </cell>
          <cell r="C105" t="str">
            <v>M</v>
          </cell>
          <cell r="D105">
            <v>7510</v>
          </cell>
          <cell r="H105">
            <v>860</v>
          </cell>
          <cell r="J105">
            <v>1025</v>
          </cell>
          <cell r="K105">
            <v>7510</v>
          </cell>
        </row>
        <row r="106">
          <cell r="B106" t="str">
            <v>방수 24C</v>
          </cell>
          <cell r="C106" t="str">
            <v>M</v>
          </cell>
          <cell r="D106">
            <v>10310</v>
          </cell>
          <cell r="H106">
            <v>860</v>
          </cell>
          <cell r="J106">
            <v>1025</v>
          </cell>
          <cell r="K106">
            <v>10310</v>
          </cell>
        </row>
        <row r="107">
          <cell r="B107" t="str">
            <v>방수 30C</v>
          </cell>
          <cell r="C107" t="str">
            <v>M</v>
          </cell>
          <cell r="D107">
            <v>14080</v>
          </cell>
          <cell r="H107">
            <v>860</v>
          </cell>
          <cell r="J107">
            <v>1025</v>
          </cell>
          <cell r="K107">
            <v>14080</v>
          </cell>
        </row>
        <row r="108">
          <cell r="B108" t="str">
            <v>방수 38C</v>
          </cell>
          <cell r="C108" t="str">
            <v>M</v>
          </cell>
          <cell r="D108">
            <v>15880</v>
          </cell>
          <cell r="H108">
            <v>860</v>
          </cell>
          <cell r="J108">
            <v>1025</v>
          </cell>
          <cell r="K108">
            <v>15880</v>
          </cell>
        </row>
        <row r="109">
          <cell r="B109" t="str">
            <v>방수 50C</v>
          </cell>
          <cell r="C109" t="str">
            <v>M</v>
          </cell>
          <cell r="D109">
            <v>21750</v>
          </cell>
          <cell r="H109">
            <v>860</v>
          </cell>
          <cell r="J109">
            <v>1025</v>
          </cell>
          <cell r="K109">
            <v>21750</v>
          </cell>
        </row>
        <row r="110">
          <cell r="B110" t="str">
            <v>방수 63C</v>
          </cell>
          <cell r="C110" t="str">
            <v>M</v>
          </cell>
          <cell r="D110">
            <v>33240</v>
          </cell>
          <cell r="H110">
            <v>860</v>
          </cell>
          <cell r="J110">
            <v>1025</v>
          </cell>
          <cell r="K110">
            <v>33240</v>
          </cell>
        </row>
        <row r="111">
          <cell r="B111" t="str">
            <v>방수 76C</v>
          </cell>
          <cell r="C111" t="str">
            <v>M</v>
          </cell>
          <cell r="D111">
            <v>43900</v>
          </cell>
          <cell r="H111">
            <v>860</v>
          </cell>
          <cell r="J111">
            <v>1025</v>
          </cell>
          <cell r="K111">
            <v>43900</v>
          </cell>
        </row>
        <row r="112">
          <cell r="B112" t="str">
            <v>방수 83C</v>
          </cell>
          <cell r="C112" t="str">
            <v>M</v>
          </cell>
          <cell r="D112">
            <v>59870</v>
          </cell>
          <cell r="H112">
            <v>860</v>
          </cell>
          <cell r="J112">
            <v>1025</v>
          </cell>
          <cell r="K112">
            <v>59870</v>
          </cell>
        </row>
        <row r="113">
          <cell r="B113" t="str">
            <v>방수 101C</v>
          </cell>
          <cell r="C113" t="str">
            <v>M</v>
          </cell>
          <cell r="D113">
            <v>80870</v>
          </cell>
          <cell r="H113">
            <v>860</v>
          </cell>
          <cell r="J113">
            <v>1025</v>
          </cell>
          <cell r="K113">
            <v>80870</v>
          </cell>
        </row>
        <row r="114">
          <cell r="B114" t="str">
            <v>비방수 콘넥터 16C</v>
          </cell>
          <cell r="C114" t="str">
            <v>M</v>
          </cell>
          <cell r="D114">
            <v>340</v>
          </cell>
          <cell r="E114">
            <v>340</v>
          </cell>
          <cell r="F114">
            <v>1101</v>
          </cell>
          <cell r="G114">
            <v>340</v>
          </cell>
          <cell r="H114">
            <v>860</v>
          </cell>
          <cell r="J114">
            <v>1025</v>
          </cell>
        </row>
        <row r="115">
          <cell r="B115" t="str">
            <v>비방수 콘넥터 22C</v>
          </cell>
          <cell r="C115" t="str">
            <v>M</v>
          </cell>
          <cell r="D115">
            <v>560</v>
          </cell>
          <cell r="E115">
            <v>560</v>
          </cell>
          <cell r="F115">
            <v>1101</v>
          </cell>
          <cell r="G115">
            <v>560</v>
          </cell>
          <cell r="H115">
            <v>860</v>
          </cell>
          <cell r="J115">
            <v>1025</v>
          </cell>
        </row>
        <row r="116">
          <cell r="B116" t="str">
            <v>비방수 콘넥터 28C</v>
          </cell>
          <cell r="C116" t="str">
            <v>M</v>
          </cell>
          <cell r="D116">
            <v>880</v>
          </cell>
          <cell r="E116">
            <v>880</v>
          </cell>
          <cell r="F116">
            <v>1101</v>
          </cell>
          <cell r="G116">
            <v>880</v>
          </cell>
          <cell r="H116">
            <v>860</v>
          </cell>
          <cell r="J116">
            <v>1025</v>
          </cell>
        </row>
        <row r="117">
          <cell r="B117" t="str">
            <v>비방수 콘넥터 36C</v>
          </cell>
          <cell r="C117" t="str">
            <v>M</v>
          </cell>
          <cell r="D117">
            <v>2650</v>
          </cell>
          <cell r="E117">
            <v>2650</v>
          </cell>
          <cell r="F117">
            <v>1103</v>
          </cell>
          <cell r="G117">
            <v>2650</v>
          </cell>
          <cell r="H117">
            <v>862</v>
          </cell>
          <cell r="I117">
            <v>2650</v>
          </cell>
          <cell r="J117">
            <v>1027</v>
          </cell>
        </row>
        <row r="118">
          <cell r="B118" t="str">
            <v>비방수 콘넥터 42C</v>
          </cell>
          <cell r="C118" t="str">
            <v>M</v>
          </cell>
          <cell r="D118">
            <v>3200</v>
          </cell>
          <cell r="E118">
            <v>3200</v>
          </cell>
          <cell r="F118">
            <v>1103</v>
          </cell>
          <cell r="G118">
            <v>3200</v>
          </cell>
          <cell r="H118">
            <v>862</v>
          </cell>
          <cell r="I118">
            <v>3200</v>
          </cell>
          <cell r="J118">
            <v>1027</v>
          </cell>
        </row>
        <row r="119">
          <cell r="B119" t="str">
            <v>비방수 콘넥터 54C</v>
          </cell>
          <cell r="C119" t="str">
            <v>M</v>
          </cell>
          <cell r="D119">
            <v>4440</v>
          </cell>
          <cell r="E119">
            <v>4440</v>
          </cell>
          <cell r="F119">
            <v>1103</v>
          </cell>
          <cell r="G119">
            <v>4440</v>
          </cell>
          <cell r="H119">
            <v>862</v>
          </cell>
          <cell r="I119">
            <v>4440</v>
          </cell>
          <cell r="J119">
            <v>1027</v>
          </cell>
        </row>
        <row r="120">
          <cell r="B120" t="str">
            <v>방수 콘넥터 16C</v>
          </cell>
          <cell r="C120" t="str">
            <v>M</v>
          </cell>
          <cell r="D120">
            <v>770</v>
          </cell>
          <cell r="E120">
            <v>770</v>
          </cell>
          <cell r="F120">
            <v>1101</v>
          </cell>
          <cell r="G120">
            <v>770</v>
          </cell>
          <cell r="H120">
            <v>860</v>
          </cell>
          <cell r="J120">
            <v>1025</v>
          </cell>
        </row>
        <row r="121">
          <cell r="B121" t="str">
            <v>방수 콘넥터 22C</v>
          </cell>
          <cell r="C121" t="str">
            <v>M</v>
          </cell>
          <cell r="D121">
            <v>1000</v>
          </cell>
          <cell r="E121">
            <v>1000</v>
          </cell>
          <cell r="F121">
            <v>1101</v>
          </cell>
          <cell r="G121">
            <v>1000</v>
          </cell>
          <cell r="H121">
            <v>860</v>
          </cell>
          <cell r="J121">
            <v>1025</v>
          </cell>
        </row>
        <row r="122">
          <cell r="B122" t="str">
            <v>방수 콘넥터 28C</v>
          </cell>
          <cell r="C122" t="str">
            <v>M</v>
          </cell>
          <cell r="D122">
            <v>1500</v>
          </cell>
          <cell r="E122">
            <v>1500</v>
          </cell>
          <cell r="F122">
            <v>1101</v>
          </cell>
          <cell r="G122">
            <v>1500</v>
          </cell>
          <cell r="H122">
            <v>860</v>
          </cell>
          <cell r="J122">
            <v>1025</v>
          </cell>
        </row>
        <row r="123">
          <cell r="B123" t="str">
            <v>방수 콘넥터 36C</v>
          </cell>
          <cell r="C123" t="str">
            <v>M</v>
          </cell>
          <cell r="D123">
            <v>1980</v>
          </cell>
          <cell r="E123">
            <v>1980</v>
          </cell>
          <cell r="F123">
            <v>1101</v>
          </cell>
          <cell r="G123">
            <v>1980</v>
          </cell>
          <cell r="H123">
            <v>860</v>
          </cell>
          <cell r="J123">
            <v>1025</v>
          </cell>
        </row>
        <row r="124">
          <cell r="B124" t="str">
            <v>방수 콘넥터 42C</v>
          </cell>
          <cell r="C124" t="str">
            <v>M</v>
          </cell>
          <cell r="D124">
            <v>2750</v>
          </cell>
          <cell r="E124">
            <v>2750</v>
          </cell>
          <cell r="F124">
            <v>1101</v>
          </cell>
          <cell r="G124">
            <v>2750</v>
          </cell>
          <cell r="H124">
            <v>860</v>
          </cell>
          <cell r="J124">
            <v>1025</v>
          </cell>
        </row>
        <row r="125">
          <cell r="B125" t="str">
            <v>방수 콘넥터 54C</v>
          </cell>
          <cell r="C125" t="str">
            <v>M</v>
          </cell>
          <cell r="D125">
            <v>3740</v>
          </cell>
          <cell r="E125">
            <v>3740</v>
          </cell>
          <cell r="F125">
            <v>1101</v>
          </cell>
          <cell r="G125">
            <v>3740</v>
          </cell>
          <cell r="H125">
            <v>860</v>
          </cell>
          <cell r="J125">
            <v>1025</v>
          </cell>
        </row>
        <row r="126">
          <cell r="B126" t="str">
            <v>방수 콘넥터 70C</v>
          </cell>
          <cell r="C126" t="str">
            <v>M</v>
          </cell>
          <cell r="D126">
            <v>7980</v>
          </cell>
          <cell r="E126">
            <v>7980</v>
          </cell>
          <cell r="F126">
            <v>1101</v>
          </cell>
          <cell r="G126">
            <v>7980</v>
          </cell>
          <cell r="H126">
            <v>860</v>
          </cell>
          <cell r="J126">
            <v>1025</v>
          </cell>
        </row>
        <row r="127">
          <cell r="B127" t="str">
            <v>방수 콘넥터 82C</v>
          </cell>
          <cell r="C127" t="str">
            <v>M</v>
          </cell>
          <cell r="D127">
            <v>13600</v>
          </cell>
          <cell r="E127">
            <v>13600</v>
          </cell>
          <cell r="F127">
            <v>1101</v>
          </cell>
          <cell r="G127">
            <v>13600</v>
          </cell>
          <cell r="H127">
            <v>860</v>
          </cell>
          <cell r="J127">
            <v>1025</v>
          </cell>
        </row>
        <row r="128">
          <cell r="B128" t="str">
            <v>방수 콘넥터 17C</v>
          </cell>
          <cell r="C128" t="str">
            <v>M</v>
          </cell>
          <cell r="D128">
            <v>3320</v>
          </cell>
          <cell r="H128">
            <v>860</v>
          </cell>
          <cell r="J128">
            <v>1025</v>
          </cell>
          <cell r="K128">
            <v>3320</v>
          </cell>
          <cell r="M128" t="str">
            <v>WUG</v>
          </cell>
        </row>
        <row r="129">
          <cell r="B129" t="str">
            <v>방수 콘넥터 24C</v>
          </cell>
          <cell r="C129" t="str">
            <v>M</v>
          </cell>
          <cell r="D129">
            <v>4710</v>
          </cell>
          <cell r="H129">
            <v>860</v>
          </cell>
          <cell r="J129">
            <v>1025</v>
          </cell>
          <cell r="K129">
            <v>4710</v>
          </cell>
          <cell r="M129" t="str">
            <v>WUG</v>
          </cell>
        </row>
        <row r="130">
          <cell r="B130" t="str">
            <v>방수 콘넥터 30C</v>
          </cell>
          <cell r="C130" t="str">
            <v>M</v>
          </cell>
          <cell r="D130">
            <v>6380</v>
          </cell>
          <cell r="H130">
            <v>860</v>
          </cell>
          <cell r="J130">
            <v>1025</v>
          </cell>
          <cell r="K130">
            <v>6380</v>
          </cell>
          <cell r="M130" t="str">
            <v>WUG</v>
          </cell>
        </row>
        <row r="131">
          <cell r="B131" t="str">
            <v>방수 콘넥터 38C</v>
          </cell>
          <cell r="C131" t="str">
            <v>M</v>
          </cell>
          <cell r="D131">
            <v>9960</v>
          </cell>
          <cell r="H131">
            <v>860</v>
          </cell>
          <cell r="J131">
            <v>1025</v>
          </cell>
          <cell r="K131">
            <v>9960</v>
          </cell>
          <cell r="M131" t="str">
            <v>WUG</v>
          </cell>
        </row>
        <row r="132">
          <cell r="B132" t="str">
            <v>방수 콘넥터 50C</v>
          </cell>
          <cell r="C132" t="str">
            <v>M</v>
          </cell>
          <cell r="D132">
            <v>13100</v>
          </cell>
          <cell r="H132">
            <v>860</v>
          </cell>
          <cell r="J132">
            <v>1025</v>
          </cell>
          <cell r="K132">
            <v>13100</v>
          </cell>
          <cell r="M132" t="str">
            <v>WUG</v>
          </cell>
        </row>
        <row r="133">
          <cell r="B133" t="str">
            <v>방수 콘넥터 63C</v>
          </cell>
          <cell r="C133" t="str">
            <v>M</v>
          </cell>
          <cell r="D133">
            <v>20880</v>
          </cell>
          <cell r="H133">
            <v>860</v>
          </cell>
          <cell r="J133">
            <v>1025</v>
          </cell>
          <cell r="K133">
            <v>20880</v>
          </cell>
          <cell r="M133" t="str">
            <v>WUG</v>
          </cell>
        </row>
        <row r="134">
          <cell r="B134" t="str">
            <v>방수 콘넥터 76C</v>
          </cell>
          <cell r="C134" t="str">
            <v>M</v>
          </cell>
          <cell r="D134">
            <v>36380</v>
          </cell>
          <cell r="H134">
            <v>860</v>
          </cell>
          <cell r="J134">
            <v>1025</v>
          </cell>
          <cell r="K134">
            <v>36380</v>
          </cell>
          <cell r="M134" t="str">
            <v>WUG</v>
          </cell>
        </row>
        <row r="135">
          <cell r="B135" t="str">
            <v>방수 콘넥터 83C</v>
          </cell>
          <cell r="C135" t="str">
            <v>M</v>
          </cell>
          <cell r="D135">
            <v>48540</v>
          </cell>
          <cell r="H135">
            <v>860</v>
          </cell>
          <cell r="J135">
            <v>1025</v>
          </cell>
          <cell r="K135">
            <v>48540</v>
          </cell>
          <cell r="M135" t="str">
            <v>WUG</v>
          </cell>
        </row>
        <row r="136">
          <cell r="B136" t="str">
            <v>방수 콘넥터 101C</v>
          </cell>
          <cell r="C136" t="str">
            <v>M</v>
          </cell>
          <cell r="D136">
            <v>87720</v>
          </cell>
          <cell r="H136">
            <v>860</v>
          </cell>
          <cell r="J136">
            <v>1025</v>
          </cell>
          <cell r="K136">
            <v>87720</v>
          </cell>
          <cell r="M136" t="str">
            <v>WUG</v>
          </cell>
        </row>
        <row r="137">
          <cell r="B137" t="str">
            <v>FCVV-S 2C 1.5sq</v>
          </cell>
          <cell r="C137" t="str">
            <v>M</v>
          </cell>
          <cell r="D137">
            <v>2474</v>
          </cell>
          <cell r="E137">
            <v>2474</v>
          </cell>
          <cell r="F137">
            <v>1076</v>
          </cell>
          <cell r="G137">
            <v>2866</v>
          </cell>
          <cell r="H137">
            <v>834</v>
          </cell>
          <cell r="I137">
            <v>2573</v>
          </cell>
          <cell r="J137">
            <v>995</v>
          </cell>
        </row>
        <row r="138">
          <cell r="B138" t="str">
            <v>FCVV-S 3C 1.5sq</v>
          </cell>
          <cell r="C138" t="str">
            <v>M</v>
          </cell>
          <cell r="D138">
            <v>2996</v>
          </cell>
          <cell r="E138">
            <v>3152</v>
          </cell>
          <cell r="F138">
            <v>1076</v>
          </cell>
          <cell r="G138">
            <v>3356</v>
          </cell>
          <cell r="H138">
            <v>834</v>
          </cell>
          <cell r="I138">
            <v>2996</v>
          </cell>
          <cell r="J138">
            <v>995</v>
          </cell>
        </row>
        <row r="139">
          <cell r="B139" t="str">
            <v>FCVV-S 4C 1.5sq</v>
          </cell>
          <cell r="C139" t="str">
            <v>M</v>
          </cell>
          <cell r="D139">
            <v>3473</v>
          </cell>
          <cell r="E139">
            <v>3666</v>
          </cell>
          <cell r="F139">
            <v>1076</v>
          </cell>
          <cell r="G139">
            <v>3887</v>
          </cell>
          <cell r="H139">
            <v>834</v>
          </cell>
          <cell r="I139">
            <v>3473</v>
          </cell>
          <cell r="J139">
            <v>995</v>
          </cell>
        </row>
        <row r="140">
          <cell r="B140" t="str">
            <v>FCVV-S 5C 1.5sq</v>
          </cell>
          <cell r="C140" t="str">
            <v>M</v>
          </cell>
          <cell r="D140">
            <v>4041</v>
          </cell>
          <cell r="E140">
            <v>4132</v>
          </cell>
          <cell r="F140">
            <v>1076</v>
          </cell>
          <cell r="G140">
            <v>4526</v>
          </cell>
          <cell r="H140">
            <v>834</v>
          </cell>
          <cell r="I140">
            <v>4041</v>
          </cell>
          <cell r="J140">
            <v>995</v>
          </cell>
        </row>
        <row r="141">
          <cell r="B141" t="str">
            <v>FCVV-S 6C 1.5sq</v>
          </cell>
          <cell r="C141" t="str">
            <v>M</v>
          </cell>
          <cell r="D141">
            <v>4546</v>
          </cell>
          <cell r="E141">
            <v>4762</v>
          </cell>
          <cell r="F141">
            <v>1076</v>
          </cell>
          <cell r="G141">
            <v>5108</v>
          </cell>
          <cell r="H141">
            <v>834</v>
          </cell>
          <cell r="I141">
            <v>4546</v>
          </cell>
          <cell r="J141">
            <v>995</v>
          </cell>
        </row>
        <row r="142">
          <cell r="B142" t="str">
            <v>FCVV-S 7C 1.5sq</v>
          </cell>
          <cell r="C142" t="str">
            <v>M</v>
          </cell>
          <cell r="D142">
            <v>4855</v>
          </cell>
          <cell r="E142">
            <v>5199</v>
          </cell>
          <cell r="F142">
            <v>1076</v>
          </cell>
          <cell r="G142">
            <v>5452</v>
          </cell>
          <cell r="H142">
            <v>834</v>
          </cell>
          <cell r="I142">
            <v>4855</v>
          </cell>
          <cell r="J142">
            <v>995</v>
          </cell>
        </row>
        <row r="143">
          <cell r="B143" t="str">
            <v>FCVV-S 8C 1.5sq</v>
          </cell>
          <cell r="C143" t="str">
            <v>M</v>
          </cell>
          <cell r="D143">
            <v>5382</v>
          </cell>
          <cell r="E143">
            <v>6114</v>
          </cell>
          <cell r="F143">
            <v>1076</v>
          </cell>
          <cell r="G143">
            <v>6048</v>
          </cell>
          <cell r="H143">
            <v>834</v>
          </cell>
          <cell r="I143">
            <v>5382</v>
          </cell>
          <cell r="J143">
            <v>995</v>
          </cell>
        </row>
        <row r="144">
          <cell r="B144" t="str">
            <v>FCVV-S 10C 1.5sq</v>
          </cell>
          <cell r="C144" t="str">
            <v>M</v>
          </cell>
          <cell r="D144">
            <v>6784</v>
          </cell>
          <cell r="E144">
            <v>7054</v>
          </cell>
          <cell r="F144">
            <v>1076</v>
          </cell>
          <cell r="G144">
            <v>7628</v>
          </cell>
          <cell r="H144">
            <v>834</v>
          </cell>
          <cell r="I144">
            <v>6784</v>
          </cell>
          <cell r="J144">
            <v>995</v>
          </cell>
        </row>
        <row r="145">
          <cell r="B145" t="str">
            <v>FCVV-S 12C 1.5sq</v>
          </cell>
          <cell r="C145" t="str">
            <v>M</v>
          </cell>
          <cell r="D145">
            <v>7619</v>
          </cell>
          <cell r="E145">
            <v>8231</v>
          </cell>
          <cell r="F145">
            <v>1076</v>
          </cell>
          <cell r="G145">
            <v>8575</v>
          </cell>
          <cell r="H145">
            <v>834</v>
          </cell>
          <cell r="I145">
            <v>7619</v>
          </cell>
          <cell r="J145">
            <v>995</v>
          </cell>
        </row>
        <row r="146">
          <cell r="B146" t="str">
            <v>FCVV-S 15C 1.5sq</v>
          </cell>
          <cell r="C146" t="str">
            <v>M</v>
          </cell>
          <cell r="D146">
            <v>9070</v>
          </cell>
          <cell r="E146">
            <v>9854</v>
          </cell>
          <cell r="F146">
            <v>1076</v>
          </cell>
          <cell r="G146">
            <v>10129</v>
          </cell>
          <cell r="H146">
            <v>834</v>
          </cell>
          <cell r="I146">
            <v>9070</v>
          </cell>
          <cell r="J146">
            <v>995</v>
          </cell>
        </row>
        <row r="147">
          <cell r="B147" t="str">
            <v>FCVV-S 20C 1.5sq</v>
          </cell>
          <cell r="C147" t="str">
            <v>M</v>
          </cell>
          <cell r="D147">
            <v>11297</v>
          </cell>
          <cell r="E147">
            <v>12325</v>
          </cell>
          <cell r="F147">
            <v>1076</v>
          </cell>
          <cell r="G147">
            <v>12716</v>
          </cell>
          <cell r="H147">
            <v>834</v>
          </cell>
          <cell r="I147">
            <v>11297</v>
          </cell>
          <cell r="J147">
            <v>995</v>
          </cell>
        </row>
        <row r="148">
          <cell r="B148" t="str">
            <v>FCVV-S 25C 1.5sq</v>
          </cell>
          <cell r="C148" t="str">
            <v>M</v>
          </cell>
          <cell r="D148">
            <v>13326</v>
          </cell>
          <cell r="E148">
            <v>15961</v>
          </cell>
          <cell r="F148">
            <v>1076</v>
          </cell>
          <cell r="G148">
            <v>15004</v>
          </cell>
          <cell r="H148">
            <v>834</v>
          </cell>
          <cell r="I148">
            <v>13326</v>
          </cell>
          <cell r="J148">
            <v>995</v>
          </cell>
        </row>
        <row r="149">
          <cell r="B149" t="str">
            <v>FCVV-S 30C 1.5sq</v>
          </cell>
          <cell r="C149" t="str">
            <v>M</v>
          </cell>
          <cell r="D149">
            <v>15881</v>
          </cell>
          <cell r="E149">
            <v>17647</v>
          </cell>
          <cell r="F149">
            <v>1076</v>
          </cell>
          <cell r="G149">
            <v>17893</v>
          </cell>
          <cell r="H149">
            <v>834</v>
          </cell>
          <cell r="I149">
            <v>15881</v>
          </cell>
          <cell r="J149">
            <v>995</v>
          </cell>
        </row>
        <row r="150">
          <cell r="B150" t="str">
            <v>FCVV-S 3C 2.5sq</v>
          </cell>
          <cell r="C150" t="str">
            <v>M</v>
          </cell>
          <cell r="D150">
            <v>3547</v>
          </cell>
          <cell r="E150">
            <v>3670</v>
          </cell>
          <cell r="F150">
            <v>1076</v>
          </cell>
          <cell r="G150">
            <v>3960</v>
          </cell>
          <cell r="H150">
            <v>834</v>
          </cell>
          <cell r="I150">
            <v>3547</v>
          </cell>
          <cell r="J150">
            <v>995</v>
          </cell>
        </row>
        <row r="151">
          <cell r="B151" t="str">
            <v>KIV 2.5sq</v>
          </cell>
          <cell r="C151" t="str">
            <v>M</v>
          </cell>
          <cell r="D151">
            <v>606</v>
          </cell>
          <cell r="E151">
            <v>644</v>
          </cell>
          <cell r="F151">
            <v>1075</v>
          </cell>
          <cell r="G151">
            <v>776</v>
          </cell>
          <cell r="H151">
            <v>836</v>
          </cell>
          <cell r="I151">
            <v>606</v>
          </cell>
          <cell r="J151">
            <v>994</v>
          </cell>
        </row>
        <row r="152">
          <cell r="B152" t="str">
            <v>KIV 4sq</v>
          </cell>
          <cell r="C152" t="str">
            <v>M</v>
          </cell>
          <cell r="D152">
            <v>932</v>
          </cell>
          <cell r="E152">
            <v>1008</v>
          </cell>
          <cell r="F152">
            <v>1075</v>
          </cell>
          <cell r="G152">
            <v>1226</v>
          </cell>
          <cell r="H152">
            <v>836</v>
          </cell>
          <cell r="I152">
            <v>932</v>
          </cell>
          <cell r="J152">
            <v>994</v>
          </cell>
        </row>
        <row r="153">
          <cell r="B153" t="str">
            <v>KIV 6sq</v>
          </cell>
          <cell r="C153" t="str">
            <v>M</v>
          </cell>
          <cell r="D153">
            <v>1381</v>
          </cell>
          <cell r="E153">
            <v>1488</v>
          </cell>
          <cell r="F153">
            <v>1075</v>
          </cell>
          <cell r="G153">
            <v>1813</v>
          </cell>
          <cell r="H153">
            <v>836</v>
          </cell>
          <cell r="I153">
            <v>1381</v>
          </cell>
          <cell r="J153">
            <v>994</v>
          </cell>
        </row>
        <row r="154">
          <cell r="B154" t="str">
            <v>HFIX 1.5sq</v>
          </cell>
          <cell r="C154" t="str">
            <v>M</v>
          </cell>
          <cell r="D154">
            <v>441</v>
          </cell>
          <cell r="E154">
            <v>441</v>
          </cell>
          <cell r="F154">
            <v>1074</v>
          </cell>
          <cell r="G154">
            <v>559</v>
          </cell>
          <cell r="H154">
            <v>833</v>
          </cell>
          <cell r="I154">
            <v>456</v>
          </cell>
          <cell r="J154">
            <v>993</v>
          </cell>
          <cell r="M154" t="str">
            <v>단선</v>
          </cell>
        </row>
        <row r="155">
          <cell r="B155" t="str">
            <v>HFIX 2.5sq</v>
          </cell>
          <cell r="C155" t="str">
            <v>M</v>
          </cell>
          <cell r="D155">
            <v>641</v>
          </cell>
          <cell r="E155">
            <v>641</v>
          </cell>
          <cell r="F155">
            <v>1074</v>
          </cell>
          <cell r="G155">
            <v>902</v>
          </cell>
          <cell r="H155">
            <v>833</v>
          </cell>
          <cell r="I155">
            <v>693</v>
          </cell>
          <cell r="J155">
            <v>993</v>
          </cell>
          <cell r="M155" t="str">
            <v>단선</v>
          </cell>
        </row>
        <row r="156">
          <cell r="B156" t="str">
            <v>HFIX 4sq</v>
          </cell>
          <cell r="C156" t="str">
            <v>M</v>
          </cell>
          <cell r="D156">
            <v>980</v>
          </cell>
          <cell r="E156">
            <v>980</v>
          </cell>
          <cell r="F156">
            <v>1074</v>
          </cell>
          <cell r="G156">
            <v>1416</v>
          </cell>
          <cell r="H156">
            <v>833</v>
          </cell>
          <cell r="I156">
            <v>1051</v>
          </cell>
          <cell r="J156">
            <v>993</v>
          </cell>
          <cell r="M156" t="str">
            <v>단선</v>
          </cell>
        </row>
        <row r="157">
          <cell r="B157" t="str">
            <v>HFIX 1.5sq(바닥)</v>
          </cell>
          <cell r="C157" t="str">
            <v>M</v>
          </cell>
          <cell r="D157">
            <v>441</v>
          </cell>
          <cell r="E157">
            <v>441</v>
          </cell>
          <cell r="F157">
            <v>1074</v>
          </cell>
          <cell r="G157">
            <v>559</v>
          </cell>
          <cell r="H157">
            <v>833</v>
          </cell>
          <cell r="I157">
            <v>456</v>
          </cell>
          <cell r="J157">
            <v>993</v>
          </cell>
          <cell r="M157" t="str">
            <v>단선</v>
          </cell>
        </row>
        <row r="158">
          <cell r="B158" t="str">
            <v>HFIX 2.5sq(바닥)</v>
          </cell>
          <cell r="C158" t="str">
            <v>M</v>
          </cell>
          <cell r="D158">
            <v>641</v>
          </cell>
          <cell r="E158">
            <v>641</v>
          </cell>
          <cell r="F158">
            <v>1074</v>
          </cell>
          <cell r="G158">
            <v>902</v>
          </cell>
          <cell r="H158">
            <v>833</v>
          </cell>
          <cell r="I158">
            <v>693</v>
          </cell>
          <cell r="J158">
            <v>993</v>
          </cell>
          <cell r="M158" t="str">
            <v>단선</v>
          </cell>
        </row>
        <row r="159">
          <cell r="B159" t="str">
            <v>HFIX 4sq(바닥)</v>
          </cell>
          <cell r="C159" t="str">
            <v>M</v>
          </cell>
          <cell r="D159">
            <v>980</v>
          </cell>
          <cell r="E159">
            <v>980</v>
          </cell>
          <cell r="F159">
            <v>1074</v>
          </cell>
          <cell r="G159">
            <v>1416</v>
          </cell>
          <cell r="H159">
            <v>833</v>
          </cell>
          <cell r="I159">
            <v>1051</v>
          </cell>
          <cell r="J159">
            <v>993</v>
          </cell>
          <cell r="M159" t="str">
            <v>단선</v>
          </cell>
        </row>
        <row r="160">
          <cell r="B160" t="str">
            <v>HFIX 6sq</v>
          </cell>
          <cell r="C160" t="str">
            <v>M</v>
          </cell>
          <cell r="D160">
            <v>1548</v>
          </cell>
          <cell r="E160">
            <v>1548</v>
          </cell>
          <cell r="F160">
            <v>1074</v>
          </cell>
          <cell r="G160">
            <v>2173</v>
          </cell>
          <cell r="H160">
            <v>833</v>
          </cell>
          <cell r="I160">
            <v>1564</v>
          </cell>
          <cell r="J160">
            <v>993</v>
          </cell>
        </row>
        <row r="161">
          <cell r="B161" t="str">
            <v>HFIX 10sq</v>
          </cell>
          <cell r="C161" t="str">
            <v>M</v>
          </cell>
          <cell r="D161">
            <v>2542</v>
          </cell>
          <cell r="E161">
            <v>2700</v>
          </cell>
          <cell r="F161">
            <v>1074</v>
          </cell>
          <cell r="G161">
            <v>4181</v>
          </cell>
          <cell r="H161">
            <v>833</v>
          </cell>
          <cell r="I161">
            <v>2542</v>
          </cell>
          <cell r="J161">
            <v>993</v>
          </cell>
        </row>
        <row r="162">
          <cell r="B162" t="str">
            <v>HFIX 16sq</v>
          </cell>
          <cell r="C162" t="str">
            <v>M</v>
          </cell>
          <cell r="D162">
            <v>4043</v>
          </cell>
          <cell r="E162">
            <v>4302</v>
          </cell>
          <cell r="F162">
            <v>1074</v>
          </cell>
          <cell r="G162">
            <v>5684</v>
          </cell>
          <cell r="H162">
            <v>833</v>
          </cell>
          <cell r="I162">
            <v>4043</v>
          </cell>
          <cell r="J162">
            <v>993</v>
          </cell>
        </row>
        <row r="163">
          <cell r="B163" t="str">
            <v>FGV 2.5sq</v>
          </cell>
          <cell r="C163" t="str">
            <v>M</v>
          </cell>
          <cell r="D163">
            <v>1098</v>
          </cell>
          <cell r="E163">
            <v>1299</v>
          </cell>
          <cell r="F163">
            <v>1075</v>
          </cell>
          <cell r="G163">
            <v>1098</v>
          </cell>
          <cell r="H163">
            <v>833</v>
          </cell>
          <cell r="I163">
            <v>1228</v>
          </cell>
          <cell r="J163">
            <v>994</v>
          </cell>
        </row>
        <row r="164">
          <cell r="B164" t="str">
            <v>FGV 4sq</v>
          </cell>
          <cell r="C164" t="str">
            <v>M</v>
          </cell>
          <cell r="D164">
            <v>1519</v>
          </cell>
          <cell r="E164">
            <v>1685</v>
          </cell>
          <cell r="F164">
            <v>1075</v>
          </cell>
          <cell r="G164">
            <v>1536</v>
          </cell>
          <cell r="H164">
            <v>833</v>
          </cell>
          <cell r="I164">
            <v>1519</v>
          </cell>
          <cell r="J164">
            <v>994</v>
          </cell>
        </row>
        <row r="165">
          <cell r="B165" t="str">
            <v>FGV 6sq</v>
          </cell>
          <cell r="C165" t="str">
            <v>M</v>
          </cell>
          <cell r="D165">
            <v>1765</v>
          </cell>
          <cell r="E165">
            <v>2207</v>
          </cell>
          <cell r="F165">
            <v>1075</v>
          </cell>
          <cell r="G165">
            <v>1765</v>
          </cell>
          <cell r="H165">
            <v>833</v>
          </cell>
          <cell r="I165">
            <v>1969</v>
          </cell>
          <cell r="J165">
            <v>994</v>
          </cell>
        </row>
        <row r="166">
          <cell r="B166" t="str">
            <v>FGV 10sq</v>
          </cell>
          <cell r="C166" t="str">
            <v>M</v>
          </cell>
          <cell r="D166">
            <v>2971</v>
          </cell>
          <cell r="E166">
            <v>3350</v>
          </cell>
          <cell r="F166">
            <v>1075</v>
          </cell>
          <cell r="G166">
            <v>2971</v>
          </cell>
          <cell r="H166">
            <v>833</v>
          </cell>
          <cell r="I166">
            <v>3099</v>
          </cell>
          <cell r="J166">
            <v>994</v>
          </cell>
        </row>
        <row r="167">
          <cell r="B167" t="str">
            <v>FGV 16sq</v>
          </cell>
          <cell r="C167" t="str">
            <v>M</v>
          </cell>
          <cell r="D167">
            <v>4057</v>
          </cell>
          <cell r="E167">
            <v>4707</v>
          </cell>
          <cell r="F167">
            <v>1075</v>
          </cell>
          <cell r="G167">
            <v>4057</v>
          </cell>
          <cell r="H167">
            <v>833</v>
          </cell>
          <cell r="I167">
            <v>4351</v>
          </cell>
          <cell r="J167">
            <v>994</v>
          </cell>
        </row>
        <row r="168">
          <cell r="B168" t="str">
            <v>FGV 25sq</v>
          </cell>
          <cell r="C168" t="str">
            <v>M</v>
          </cell>
          <cell r="D168">
            <v>6248</v>
          </cell>
          <cell r="E168">
            <v>7300</v>
          </cell>
          <cell r="F168">
            <v>1075</v>
          </cell>
          <cell r="G168">
            <v>6248</v>
          </cell>
          <cell r="H168">
            <v>833</v>
          </cell>
          <cell r="I168">
            <v>6758</v>
          </cell>
          <cell r="J168">
            <v>994</v>
          </cell>
        </row>
        <row r="169">
          <cell r="B169" t="str">
            <v>FGV 35sq</v>
          </cell>
          <cell r="C169" t="str">
            <v>M</v>
          </cell>
          <cell r="D169">
            <v>8825</v>
          </cell>
          <cell r="E169">
            <v>9926</v>
          </cell>
          <cell r="F169">
            <v>1075</v>
          </cell>
          <cell r="G169">
            <v>8825</v>
          </cell>
          <cell r="H169">
            <v>833</v>
          </cell>
          <cell r="I169">
            <v>9407</v>
          </cell>
          <cell r="J169">
            <v>994</v>
          </cell>
        </row>
        <row r="170">
          <cell r="B170" t="str">
            <v>FGV 50sq</v>
          </cell>
          <cell r="C170" t="str">
            <v>M</v>
          </cell>
          <cell r="D170">
            <v>12012</v>
          </cell>
          <cell r="E170">
            <v>13379</v>
          </cell>
          <cell r="F170">
            <v>1075</v>
          </cell>
          <cell r="G170">
            <v>12012</v>
          </cell>
          <cell r="H170">
            <v>833</v>
          </cell>
          <cell r="I170">
            <v>12557</v>
          </cell>
          <cell r="J170">
            <v>994</v>
          </cell>
        </row>
        <row r="171">
          <cell r="B171" t="str">
            <v>FGV 70sq</v>
          </cell>
          <cell r="C171" t="str">
            <v>M</v>
          </cell>
          <cell r="D171">
            <v>16911</v>
          </cell>
          <cell r="E171">
            <v>18944</v>
          </cell>
          <cell r="F171">
            <v>1075</v>
          </cell>
          <cell r="G171">
            <v>16911</v>
          </cell>
          <cell r="H171">
            <v>833</v>
          </cell>
          <cell r="I171">
            <v>17426</v>
          </cell>
          <cell r="J171">
            <v>994</v>
          </cell>
        </row>
        <row r="172">
          <cell r="B172" t="str">
            <v>FGV 95sq</v>
          </cell>
          <cell r="C172" t="str">
            <v>M</v>
          </cell>
          <cell r="D172">
            <v>22768</v>
          </cell>
          <cell r="E172">
            <v>25916</v>
          </cell>
          <cell r="F172">
            <v>1075</v>
          </cell>
          <cell r="G172">
            <v>22768</v>
          </cell>
          <cell r="H172">
            <v>833</v>
          </cell>
          <cell r="I172">
            <v>24078</v>
          </cell>
          <cell r="J172">
            <v>994</v>
          </cell>
        </row>
        <row r="173">
          <cell r="B173" t="str">
            <v>FGV 120sq</v>
          </cell>
          <cell r="C173" t="str">
            <v>M</v>
          </cell>
          <cell r="D173">
            <v>27863</v>
          </cell>
          <cell r="E173">
            <v>32633</v>
          </cell>
          <cell r="F173">
            <v>1075</v>
          </cell>
          <cell r="G173">
            <v>27863</v>
          </cell>
          <cell r="H173">
            <v>833</v>
          </cell>
          <cell r="I173">
            <v>30332</v>
          </cell>
          <cell r="J173">
            <v>994</v>
          </cell>
        </row>
        <row r="174">
          <cell r="B174" t="str">
            <v>FGV 150sq</v>
          </cell>
          <cell r="C174" t="str">
            <v>M</v>
          </cell>
          <cell r="D174">
            <v>33891</v>
          </cell>
          <cell r="E174">
            <v>39699</v>
          </cell>
          <cell r="F174">
            <v>1075</v>
          </cell>
          <cell r="G174">
            <v>33891</v>
          </cell>
          <cell r="H174">
            <v>833</v>
          </cell>
          <cell r="I174">
            <v>36888</v>
          </cell>
          <cell r="J174">
            <v>994</v>
          </cell>
        </row>
        <row r="175">
          <cell r="B175" t="str">
            <v>FGV 185sq</v>
          </cell>
          <cell r="C175" t="str">
            <v>M</v>
          </cell>
          <cell r="D175">
            <v>41744</v>
          </cell>
          <cell r="E175">
            <v>49540</v>
          </cell>
          <cell r="F175">
            <v>1075</v>
          </cell>
          <cell r="G175">
            <v>41744</v>
          </cell>
          <cell r="H175">
            <v>833</v>
          </cell>
          <cell r="I175">
            <v>46035</v>
          </cell>
          <cell r="J175">
            <v>994</v>
          </cell>
        </row>
        <row r="176">
          <cell r="B176" t="str">
            <v>HS 50sq</v>
          </cell>
          <cell r="C176" t="str">
            <v>M</v>
          </cell>
          <cell r="D176">
            <v>9564</v>
          </cell>
          <cell r="E176">
            <v>18414</v>
          </cell>
          <cell r="F176">
            <v>1080</v>
          </cell>
          <cell r="G176">
            <v>9564</v>
          </cell>
          <cell r="H176">
            <v>842</v>
          </cell>
          <cell r="J176">
            <v>1008</v>
          </cell>
        </row>
        <row r="177">
          <cell r="B177" t="str">
            <v>HS 70sq</v>
          </cell>
          <cell r="C177" t="str">
            <v>M</v>
          </cell>
          <cell r="D177">
            <v>13765</v>
          </cell>
          <cell r="E177">
            <v>26519</v>
          </cell>
          <cell r="F177">
            <v>1080</v>
          </cell>
          <cell r="G177">
            <v>13765</v>
          </cell>
          <cell r="H177">
            <v>842</v>
          </cell>
          <cell r="J177">
            <v>1008</v>
          </cell>
        </row>
        <row r="178">
          <cell r="B178" t="str">
            <v>FCV 1C 4sq</v>
          </cell>
          <cell r="C178" t="str">
            <v>M</v>
          </cell>
          <cell r="D178">
            <v>1183</v>
          </cell>
          <cell r="E178">
            <v>1601</v>
          </cell>
          <cell r="F178">
            <v>1075</v>
          </cell>
          <cell r="G178">
            <v>1183</v>
          </cell>
          <cell r="H178">
            <v>834</v>
          </cell>
          <cell r="I178">
            <v>1488</v>
          </cell>
          <cell r="J178">
            <v>993</v>
          </cell>
        </row>
        <row r="179">
          <cell r="B179" t="str">
            <v>FCV 1C 6sq</v>
          </cell>
          <cell r="C179" t="str">
            <v>M</v>
          </cell>
          <cell r="D179">
            <v>1732</v>
          </cell>
          <cell r="E179">
            <v>2020</v>
          </cell>
          <cell r="F179">
            <v>1075</v>
          </cell>
          <cell r="G179">
            <v>1732</v>
          </cell>
          <cell r="H179">
            <v>834</v>
          </cell>
          <cell r="I179">
            <v>1756</v>
          </cell>
          <cell r="J179">
            <v>993</v>
          </cell>
        </row>
        <row r="180">
          <cell r="B180" t="str">
            <v>FCV 1C 10sq</v>
          </cell>
          <cell r="C180" t="str">
            <v>M</v>
          </cell>
          <cell r="D180">
            <v>2678</v>
          </cell>
          <cell r="E180">
            <v>3169</v>
          </cell>
          <cell r="F180">
            <v>1075</v>
          </cell>
          <cell r="G180">
            <v>2678</v>
          </cell>
          <cell r="H180">
            <v>834</v>
          </cell>
          <cell r="I180">
            <v>2934</v>
          </cell>
          <cell r="J180">
            <v>993</v>
          </cell>
        </row>
        <row r="181">
          <cell r="B181" t="str">
            <v>FCV 1C 16sq</v>
          </cell>
          <cell r="C181" t="str">
            <v>M</v>
          </cell>
          <cell r="D181">
            <v>4202</v>
          </cell>
          <cell r="E181">
            <v>4562</v>
          </cell>
          <cell r="F181">
            <v>1075</v>
          </cell>
          <cell r="G181">
            <v>4202</v>
          </cell>
          <cell r="H181">
            <v>834</v>
          </cell>
          <cell r="I181">
            <v>4380</v>
          </cell>
          <cell r="J181">
            <v>993</v>
          </cell>
        </row>
        <row r="182">
          <cell r="B182" t="str">
            <v>FCV 1C 25sq</v>
          </cell>
          <cell r="C182" t="str">
            <v>M</v>
          </cell>
          <cell r="D182">
            <v>6410</v>
          </cell>
          <cell r="E182">
            <v>7259</v>
          </cell>
          <cell r="F182">
            <v>1075</v>
          </cell>
          <cell r="G182">
            <v>6410</v>
          </cell>
          <cell r="H182">
            <v>834</v>
          </cell>
          <cell r="I182">
            <v>6615</v>
          </cell>
          <cell r="J182">
            <v>993</v>
          </cell>
        </row>
        <row r="183">
          <cell r="B183" t="str">
            <v>FCV 1C 35sq</v>
          </cell>
          <cell r="C183" t="str">
            <v>M</v>
          </cell>
          <cell r="D183">
            <v>9029</v>
          </cell>
          <cell r="E183">
            <v>9820</v>
          </cell>
          <cell r="F183">
            <v>1075</v>
          </cell>
          <cell r="G183">
            <v>9039</v>
          </cell>
          <cell r="H183">
            <v>834</v>
          </cell>
          <cell r="I183">
            <v>9029</v>
          </cell>
          <cell r="J183">
            <v>993</v>
          </cell>
        </row>
        <row r="184">
          <cell r="B184" t="str">
            <v>FCV 1C 50sq</v>
          </cell>
          <cell r="C184" t="str">
            <v>M</v>
          </cell>
          <cell r="D184">
            <v>12069</v>
          </cell>
          <cell r="E184">
            <v>12871</v>
          </cell>
          <cell r="F184">
            <v>1075</v>
          </cell>
          <cell r="G184">
            <v>12221</v>
          </cell>
          <cell r="H184">
            <v>834</v>
          </cell>
          <cell r="I184">
            <v>12069</v>
          </cell>
          <cell r="J184">
            <v>993</v>
          </cell>
        </row>
        <row r="185">
          <cell r="B185" t="str">
            <v>FCV 1C 70sq</v>
          </cell>
          <cell r="C185" t="str">
            <v>M</v>
          </cell>
          <cell r="D185">
            <v>16440</v>
          </cell>
          <cell r="E185">
            <v>18545</v>
          </cell>
          <cell r="F185">
            <v>1075</v>
          </cell>
          <cell r="G185">
            <v>16440</v>
          </cell>
          <cell r="H185">
            <v>834</v>
          </cell>
          <cell r="I185">
            <v>16829</v>
          </cell>
          <cell r="J185">
            <v>993</v>
          </cell>
        </row>
        <row r="186">
          <cell r="B186" t="str">
            <v>FCV 1C 95sq</v>
          </cell>
          <cell r="C186" t="str">
            <v>M</v>
          </cell>
          <cell r="D186">
            <v>20952</v>
          </cell>
          <cell r="E186">
            <v>25149</v>
          </cell>
          <cell r="F186">
            <v>1075</v>
          </cell>
          <cell r="G186">
            <v>23123</v>
          </cell>
          <cell r="H186">
            <v>834</v>
          </cell>
          <cell r="I186">
            <v>20952</v>
          </cell>
          <cell r="J186">
            <v>993</v>
          </cell>
        </row>
        <row r="187">
          <cell r="B187" t="str">
            <v>FCV 1C 120sq</v>
          </cell>
          <cell r="C187" t="str">
            <v>M</v>
          </cell>
          <cell r="D187">
            <v>25934</v>
          </cell>
          <cell r="E187">
            <v>31357</v>
          </cell>
          <cell r="F187">
            <v>1075</v>
          </cell>
          <cell r="G187">
            <v>28355</v>
          </cell>
          <cell r="H187">
            <v>834</v>
          </cell>
          <cell r="I187">
            <v>25934</v>
          </cell>
          <cell r="J187">
            <v>993</v>
          </cell>
        </row>
        <row r="188">
          <cell r="B188" t="str">
            <v>FCV 1C 150sq</v>
          </cell>
          <cell r="C188" t="str">
            <v>M</v>
          </cell>
          <cell r="D188">
            <v>31960</v>
          </cell>
          <cell r="E188">
            <v>38748</v>
          </cell>
          <cell r="F188">
            <v>1075</v>
          </cell>
          <cell r="G188">
            <v>34468</v>
          </cell>
          <cell r="H188">
            <v>834</v>
          </cell>
          <cell r="I188">
            <v>31960</v>
          </cell>
          <cell r="J188">
            <v>993</v>
          </cell>
        </row>
        <row r="189">
          <cell r="B189" t="str">
            <v>FCV 1C 185sq</v>
          </cell>
          <cell r="C189" t="str">
            <v>M</v>
          </cell>
          <cell r="D189">
            <v>39545</v>
          </cell>
          <cell r="E189">
            <v>48254</v>
          </cell>
          <cell r="F189">
            <v>1075</v>
          </cell>
          <cell r="G189">
            <v>42550</v>
          </cell>
          <cell r="H189">
            <v>834</v>
          </cell>
          <cell r="I189">
            <v>39545</v>
          </cell>
          <cell r="J189">
            <v>993</v>
          </cell>
        </row>
        <row r="190">
          <cell r="B190" t="str">
            <v>FCV 1C 240sq</v>
          </cell>
          <cell r="C190" t="str">
            <v>M</v>
          </cell>
          <cell r="D190">
            <v>50965</v>
          </cell>
          <cell r="E190">
            <v>63067</v>
          </cell>
          <cell r="F190">
            <v>1075</v>
          </cell>
          <cell r="G190">
            <v>55686</v>
          </cell>
          <cell r="H190">
            <v>834</v>
          </cell>
          <cell r="I190">
            <v>50965</v>
          </cell>
          <cell r="J190">
            <v>993</v>
          </cell>
        </row>
        <row r="191">
          <cell r="B191" t="str">
            <v>FCV 1C 300sq</v>
          </cell>
          <cell r="C191" t="str">
            <v>M</v>
          </cell>
          <cell r="D191">
            <v>64884</v>
          </cell>
          <cell r="E191">
            <v>79184</v>
          </cell>
          <cell r="F191">
            <v>1075</v>
          </cell>
          <cell r="G191">
            <v>69561</v>
          </cell>
          <cell r="H191">
            <v>834</v>
          </cell>
          <cell r="I191">
            <v>64884</v>
          </cell>
          <cell r="J191">
            <v>993</v>
          </cell>
        </row>
        <row r="192">
          <cell r="B192" t="str">
            <v>FCV 1C 400sq</v>
          </cell>
          <cell r="C192" t="str">
            <v>M</v>
          </cell>
          <cell r="D192">
            <v>90568</v>
          </cell>
          <cell r="E192">
            <v>97651</v>
          </cell>
          <cell r="F192">
            <v>1075</v>
          </cell>
          <cell r="G192">
            <v>98284</v>
          </cell>
          <cell r="H192">
            <v>834</v>
          </cell>
          <cell r="I192">
            <v>90568</v>
          </cell>
          <cell r="J192">
            <v>993</v>
          </cell>
        </row>
        <row r="193">
          <cell r="B193" t="str">
            <v>FCV 1C 500sq</v>
          </cell>
          <cell r="C193" t="str">
            <v>M</v>
          </cell>
          <cell r="D193">
            <v>112159</v>
          </cell>
          <cell r="F193">
            <v>1075</v>
          </cell>
          <cell r="G193">
            <v>121981</v>
          </cell>
          <cell r="H193">
            <v>834</v>
          </cell>
          <cell r="I193">
            <v>112159</v>
          </cell>
          <cell r="J193">
            <v>993</v>
          </cell>
        </row>
        <row r="194">
          <cell r="B194" t="str">
            <v>FCV 1C 630sq</v>
          </cell>
          <cell r="C194" t="str">
            <v>M</v>
          </cell>
          <cell r="D194">
            <v>142992</v>
          </cell>
          <cell r="F194">
            <v>1075</v>
          </cell>
          <cell r="G194">
            <v>158012</v>
          </cell>
          <cell r="H194">
            <v>834</v>
          </cell>
          <cell r="I194">
            <v>142992</v>
          </cell>
          <cell r="J194">
            <v>993</v>
          </cell>
        </row>
        <row r="195">
          <cell r="B195" t="str">
            <v>FCV 2C 2.5sq</v>
          </cell>
          <cell r="C195" t="str">
            <v>M</v>
          </cell>
          <cell r="D195">
            <v>2037</v>
          </cell>
          <cell r="E195">
            <v>2333</v>
          </cell>
          <cell r="F195">
            <v>1075</v>
          </cell>
          <cell r="G195">
            <v>2037</v>
          </cell>
          <cell r="H195">
            <v>834</v>
          </cell>
          <cell r="I195">
            <v>2223</v>
          </cell>
          <cell r="J195">
            <v>993</v>
          </cell>
        </row>
        <row r="196">
          <cell r="B196" t="str">
            <v>FCV 2C 4sq</v>
          </cell>
          <cell r="C196" t="str">
            <v>M</v>
          </cell>
          <cell r="D196">
            <v>2816</v>
          </cell>
          <cell r="E196">
            <v>3169</v>
          </cell>
          <cell r="F196">
            <v>1075</v>
          </cell>
          <cell r="G196">
            <v>2816</v>
          </cell>
          <cell r="H196">
            <v>834</v>
          </cell>
          <cell r="I196">
            <v>3090</v>
          </cell>
          <cell r="J196">
            <v>993</v>
          </cell>
        </row>
        <row r="197">
          <cell r="B197" t="str">
            <v>FCV 2C 6sq</v>
          </cell>
          <cell r="C197" t="str">
            <v>M</v>
          </cell>
          <cell r="D197">
            <v>3821</v>
          </cell>
          <cell r="E197">
            <v>4264</v>
          </cell>
          <cell r="F197">
            <v>1075</v>
          </cell>
          <cell r="G197">
            <v>3821</v>
          </cell>
          <cell r="H197">
            <v>834</v>
          </cell>
          <cell r="I197">
            <v>4180</v>
          </cell>
          <cell r="J197">
            <v>993</v>
          </cell>
        </row>
        <row r="198">
          <cell r="B198" t="str">
            <v>FCV 2C 10sq</v>
          </cell>
          <cell r="C198" t="str">
            <v>M</v>
          </cell>
          <cell r="D198">
            <v>5810</v>
          </cell>
          <cell r="E198">
            <v>6655</v>
          </cell>
          <cell r="F198">
            <v>1075</v>
          </cell>
          <cell r="G198">
            <v>5810</v>
          </cell>
          <cell r="H198">
            <v>834</v>
          </cell>
          <cell r="I198">
            <v>6359</v>
          </cell>
          <cell r="J198">
            <v>993</v>
          </cell>
        </row>
        <row r="199">
          <cell r="B199" t="str">
            <v>FCV 2C 16sq</v>
          </cell>
          <cell r="C199" t="str">
            <v>M</v>
          </cell>
          <cell r="D199">
            <v>8886</v>
          </cell>
          <cell r="E199">
            <v>9628</v>
          </cell>
          <cell r="F199">
            <v>1075</v>
          </cell>
          <cell r="G199">
            <v>8886</v>
          </cell>
          <cell r="H199">
            <v>834</v>
          </cell>
          <cell r="I199">
            <v>9319</v>
          </cell>
          <cell r="J199">
            <v>993</v>
          </cell>
        </row>
        <row r="200">
          <cell r="B200" t="str">
            <v>FCV 2C 25sq</v>
          </cell>
          <cell r="C200" t="str">
            <v>M</v>
          </cell>
          <cell r="D200">
            <v>13795</v>
          </cell>
          <cell r="E200">
            <v>14960</v>
          </cell>
          <cell r="F200">
            <v>1075</v>
          </cell>
          <cell r="G200">
            <v>13795</v>
          </cell>
          <cell r="H200">
            <v>834</v>
          </cell>
          <cell r="I200">
            <v>14258</v>
          </cell>
          <cell r="J200">
            <v>993</v>
          </cell>
        </row>
        <row r="201">
          <cell r="B201" t="str">
            <v>FCV 3C 2.5sq</v>
          </cell>
          <cell r="C201" t="str">
            <v>M</v>
          </cell>
          <cell r="D201">
            <v>2640</v>
          </cell>
          <cell r="E201">
            <v>3218</v>
          </cell>
          <cell r="F201">
            <v>1075</v>
          </cell>
          <cell r="G201">
            <v>2640</v>
          </cell>
          <cell r="H201">
            <v>834</v>
          </cell>
          <cell r="I201">
            <v>2890</v>
          </cell>
          <cell r="J201">
            <v>993</v>
          </cell>
        </row>
        <row r="202">
          <cell r="B202" t="str">
            <v>FCV 3C 4sq</v>
          </cell>
          <cell r="C202" t="str">
            <v>M</v>
          </cell>
          <cell r="D202">
            <v>3724</v>
          </cell>
          <cell r="E202">
            <v>4352</v>
          </cell>
          <cell r="F202">
            <v>1075</v>
          </cell>
          <cell r="G202">
            <v>3724</v>
          </cell>
          <cell r="H202">
            <v>834</v>
          </cell>
          <cell r="I202">
            <v>4091</v>
          </cell>
          <cell r="J202">
            <v>993</v>
          </cell>
        </row>
        <row r="203">
          <cell r="B203" t="str">
            <v>FCV 3C 6sq</v>
          </cell>
          <cell r="C203" t="str">
            <v>M</v>
          </cell>
          <cell r="D203">
            <v>5128</v>
          </cell>
          <cell r="E203">
            <v>5924</v>
          </cell>
          <cell r="F203">
            <v>1075</v>
          </cell>
          <cell r="G203">
            <v>5128</v>
          </cell>
          <cell r="H203">
            <v>834</v>
          </cell>
          <cell r="I203">
            <v>5647</v>
          </cell>
          <cell r="J203">
            <v>993</v>
          </cell>
        </row>
        <row r="204">
          <cell r="B204" t="str">
            <v>FCV 3C 10sq</v>
          </cell>
          <cell r="C204" t="str">
            <v>M</v>
          </cell>
          <cell r="D204">
            <v>8332</v>
          </cell>
          <cell r="E204">
            <v>9365</v>
          </cell>
          <cell r="F204">
            <v>1075</v>
          </cell>
          <cell r="G204">
            <v>8332</v>
          </cell>
          <cell r="H204">
            <v>834</v>
          </cell>
          <cell r="I204">
            <v>8983</v>
          </cell>
          <cell r="J204">
            <v>993</v>
          </cell>
        </row>
        <row r="205">
          <cell r="B205" t="str">
            <v>FCV 3C 16sq</v>
          </cell>
          <cell r="C205" t="str">
            <v>M</v>
          </cell>
          <cell r="D205">
            <v>12645</v>
          </cell>
          <cell r="E205">
            <v>13789</v>
          </cell>
          <cell r="F205">
            <v>1075</v>
          </cell>
          <cell r="G205">
            <v>12645</v>
          </cell>
          <cell r="H205">
            <v>834</v>
          </cell>
          <cell r="I205">
            <v>13141</v>
          </cell>
          <cell r="J205">
            <v>993</v>
          </cell>
        </row>
        <row r="206">
          <cell r="B206" t="str">
            <v>FCV 3C 25sq</v>
          </cell>
          <cell r="C206" t="str">
            <v>M</v>
          </cell>
          <cell r="D206">
            <v>19644</v>
          </cell>
          <cell r="E206">
            <v>21612</v>
          </cell>
          <cell r="F206">
            <v>1075</v>
          </cell>
          <cell r="G206">
            <v>19644</v>
          </cell>
          <cell r="H206">
            <v>834</v>
          </cell>
          <cell r="I206">
            <v>20427</v>
          </cell>
          <cell r="J206">
            <v>993</v>
          </cell>
        </row>
        <row r="207">
          <cell r="B207" t="str">
            <v>FCV 4C 2.5sq</v>
          </cell>
          <cell r="C207" t="str">
            <v>M</v>
          </cell>
          <cell r="D207">
            <v>3298</v>
          </cell>
          <cell r="E207">
            <v>3889</v>
          </cell>
          <cell r="F207">
            <v>1075</v>
          </cell>
          <cell r="G207">
            <v>3298</v>
          </cell>
          <cell r="H207">
            <v>834</v>
          </cell>
          <cell r="I207">
            <v>3613</v>
          </cell>
          <cell r="J207">
            <v>993</v>
          </cell>
        </row>
        <row r="208">
          <cell r="B208" t="str">
            <v>FCV 4C 4sq</v>
          </cell>
          <cell r="C208" t="str">
            <v>M</v>
          </cell>
          <cell r="D208">
            <v>4731</v>
          </cell>
          <cell r="E208">
            <v>5594</v>
          </cell>
          <cell r="F208">
            <v>1075</v>
          </cell>
          <cell r="G208">
            <v>4731</v>
          </cell>
          <cell r="H208">
            <v>834</v>
          </cell>
          <cell r="I208">
            <v>5180</v>
          </cell>
          <cell r="J208">
            <v>993</v>
          </cell>
        </row>
        <row r="209">
          <cell r="B209" t="str">
            <v>FCV 4C 6sq</v>
          </cell>
          <cell r="C209" t="str">
            <v>M</v>
          </cell>
          <cell r="D209">
            <v>6663</v>
          </cell>
          <cell r="E209">
            <v>7674</v>
          </cell>
          <cell r="F209">
            <v>1075</v>
          </cell>
          <cell r="G209">
            <v>6663</v>
          </cell>
          <cell r="H209">
            <v>834</v>
          </cell>
          <cell r="I209">
            <v>7270</v>
          </cell>
          <cell r="J209">
            <v>993</v>
          </cell>
        </row>
        <row r="210">
          <cell r="B210" t="str">
            <v>FCV 4C 10sq</v>
          </cell>
          <cell r="C210" t="str">
            <v>M</v>
          </cell>
          <cell r="D210">
            <v>10574</v>
          </cell>
          <cell r="E210">
            <v>12368</v>
          </cell>
          <cell r="F210">
            <v>1075</v>
          </cell>
          <cell r="G210">
            <v>10574</v>
          </cell>
          <cell r="H210">
            <v>834</v>
          </cell>
          <cell r="I210">
            <v>11540</v>
          </cell>
          <cell r="J210">
            <v>993</v>
          </cell>
        </row>
        <row r="211">
          <cell r="B211" t="str">
            <v>FCV 4C 16sq</v>
          </cell>
          <cell r="C211" t="str">
            <v>M</v>
          </cell>
          <cell r="D211">
            <v>16719</v>
          </cell>
          <cell r="E211">
            <v>18085</v>
          </cell>
          <cell r="F211">
            <v>1075</v>
          </cell>
          <cell r="G211">
            <v>16719</v>
          </cell>
          <cell r="H211">
            <v>834</v>
          </cell>
          <cell r="I211">
            <v>17401</v>
          </cell>
          <cell r="J211">
            <v>993</v>
          </cell>
        </row>
        <row r="212">
          <cell r="B212" t="str">
            <v>FCV 4C 25sq</v>
          </cell>
          <cell r="C212" t="str">
            <v>M</v>
          </cell>
          <cell r="D212">
            <v>25953</v>
          </cell>
          <cell r="E212">
            <v>28497</v>
          </cell>
          <cell r="F212">
            <v>1075</v>
          </cell>
          <cell r="G212">
            <v>25953</v>
          </cell>
          <cell r="H212">
            <v>834</v>
          </cell>
          <cell r="I212">
            <v>26863</v>
          </cell>
          <cell r="J212">
            <v>993</v>
          </cell>
        </row>
        <row r="213">
          <cell r="B213" t="str">
            <v>FCV 4C 35sq</v>
          </cell>
          <cell r="C213" t="str">
            <v>M</v>
          </cell>
          <cell r="D213">
            <v>35831</v>
          </cell>
          <cell r="E213">
            <v>38748</v>
          </cell>
          <cell r="F213">
            <v>1075</v>
          </cell>
          <cell r="G213">
            <v>35831</v>
          </cell>
          <cell r="H213">
            <v>834</v>
          </cell>
          <cell r="I213">
            <v>35870</v>
          </cell>
          <cell r="J213">
            <v>993</v>
          </cell>
        </row>
        <row r="214">
          <cell r="B214" t="str">
            <v>FR-8 1C 25sq</v>
          </cell>
          <cell r="C214" t="str">
            <v>M</v>
          </cell>
          <cell r="D214">
            <v>7250</v>
          </cell>
          <cell r="E214">
            <v>8807</v>
          </cell>
          <cell r="F214">
            <v>1078</v>
          </cell>
          <cell r="G214">
            <v>7250</v>
          </cell>
          <cell r="H214">
            <v>837</v>
          </cell>
          <cell r="J214">
            <v>998</v>
          </cell>
          <cell r="M214" t="str">
            <v>TFR</v>
          </cell>
        </row>
        <row r="215">
          <cell r="B215" t="str">
            <v>FR-8 1C 35sq</v>
          </cell>
          <cell r="C215" t="str">
            <v>M</v>
          </cell>
          <cell r="D215">
            <v>10230</v>
          </cell>
          <cell r="E215">
            <v>12037</v>
          </cell>
          <cell r="F215">
            <v>1078</v>
          </cell>
          <cell r="G215">
            <v>10230</v>
          </cell>
          <cell r="H215">
            <v>837</v>
          </cell>
          <cell r="J215">
            <v>998</v>
          </cell>
          <cell r="M215" t="str">
            <v>TFR</v>
          </cell>
        </row>
        <row r="216">
          <cell r="B216" t="str">
            <v>FR-8 1C 50sq</v>
          </cell>
          <cell r="C216" t="str">
            <v>M</v>
          </cell>
          <cell r="D216">
            <v>13807</v>
          </cell>
          <cell r="E216">
            <v>15943</v>
          </cell>
          <cell r="F216">
            <v>1078</v>
          </cell>
          <cell r="G216">
            <v>13807</v>
          </cell>
          <cell r="H216">
            <v>837</v>
          </cell>
          <cell r="J216">
            <v>998</v>
          </cell>
          <cell r="M216" t="str">
            <v>TFR</v>
          </cell>
        </row>
        <row r="217">
          <cell r="B217" t="str">
            <v>FR-8 1C 70sq</v>
          </cell>
          <cell r="C217" t="str">
            <v>M</v>
          </cell>
          <cell r="D217">
            <v>19563</v>
          </cell>
          <cell r="E217">
            <v>22340</v>
          </cell>
          <cell r="F217">
            <v>1078</v>
          </cell>
          <cell r="G217">
            <v>19563</v>
          </cell>
          <cell r="H217">
            <v>837</v>
          </cell>
          <cell r="J217">
            <v>998</v>
          </cell>
          <cell r="M217" t="str">
            <v>TFR</v>
          </cell>
        </row>
        <row r="218">
          <cell r="B218" t="str">
            <v>FR-8 1C 95sq</v>
          </cell>
          <cell r="C218" t="str">
            <v>M</v>
          </cell>
          <cell r="D218">
            <v>24271</v>
          </cell>
          <cell r="E218">
            <v>30363</v>
          </cell>
          <cell r="F218">
            <v>1078</v>
          </cell>
          <cell r="G218">
            <v>24271</v>
          </cell>
          <cell r="H218">
            <v>837</v>
          </cell>
          <cell r="J218">
            <v>998</v>
          </cell>
          <cell r="M218" t="str">
            <v>TFR</v>
          </cell>
        </row>
        <row r="219">
          <cell r="B219" t="str">
            <v>FR-8 1C 120sq</v>
          </cell>
          <cell r="C219" t="str">
            <v>M</v>
          </cell>
          <cell r="D219">
            <v>29763</v>
          </cell>
          <cell r="E219">
            <v>38170</v>
          </cell>
          <cell r="F219">
            <v>1078</v>
          </cell>
          <cell r="G219">
            <v>29763</v>
          </cell>
          <cell r="H219">
            <v>837</v>
          </cell>
          <cell r="J219">
            <v>998</v>
          </cell>
          <cell r="M219" t="str">
            <v>TFR</v>
          </cell>
        </row>
        <row r="220">
          <cell r="B220" t="str">
            <v>FR-8 1C 150sq</v>
          </cell>
          <cell r="C220" t="str">
            <v>M</v>
          </cell>
          <cell r="D220">
            <v>36183</v>
          </cell>
          <cell r="E220">
            <v>46569</v>
          </cell>
          <cell r="F220">
            <v>1078</v>
          </cell>
          <cell r="G220">
            <v>36183</v>
          </cell>
          <cell r="H220">
            <v>837</v>
          </cell>
          <cell r="J220">
            <v>998</v>
          </cell>
          <cell r="M220" t="str">
            <v>TFR</v>
          </cell>
        </row>
        <row r="221">
          <cell r="B221" t="str">
            <v>FR-8 1C 185sq</v>
          </cell>
          <cell r="C221" t="str">
            <v>M</v>
          </cell>
          <cell r="D221">
            <v>42805</v>
          </cell>
          <cell r="E221">
            <v>57724</v>
          </cell>
          <cell r="F221">
            <v>1078</v>
          </cell>
          <cell r="G221">
            <v>42805</v>
          </cell>
          <cell r="H221">
            <v>837</v>
          </cell>
          <cell r="J221">
            <v>998</v>
          </cell>
          <cell r="M221" t="str">
            <v>TFR</v>
          </cell>
        </row>
        <row r="222">
          <cell r="B222" t="str">
            <v>FR-8 1C 240sq</v>
          </cell>
          <cell r="C222" t="str">
            <v>M</v>
          </cell>
          <cell r="D222">
            <v>56038</v>
          </cell>
          <cell r="E222">
            <v>75119</v>
          </cell>
          <cell r="F222">
            <v>1078</v>
          </cell>
          <cell r="G222">
            <v>56038</v>
          </cell>
          <cell r="H222">
            <v>837</v>
          </cell>
          <cell r="J222">
            <v>998</v>
          </cell>
          <cell r="M222" t="str">
            <v>TFR</v>
          </cell>
        </row>
        <row r="223">
          <cell r="B223" t="str">
            <v>FR-8 1C 300sq</v>
          </cell>
          <cell r="C223" t="str">
            <v>M</v>
          </cell>
          <cell r="D223">
            <v>69989</v>
          </cell>
          <cell r="E223">
            <v>93033</v>
          </cell>
          <cell r="F223">
            <v>1078</v>
          </cell>
          <cell r="G223">
            <v>69989</v>
          </cell>
          <cell r="H223">
            <v>837</v>
          </cell>
          <cell r="J223">
            <v>998</v>
          </cell>
          <cell r="M223" t="str">
            <v>TFR</v>
          </cell>
        </row>
        <row r="224">
          <cell r="B224" t="str">
            <v>FR-8 2C 1.5sq</v>
          </cell>
          <cell r="C224" t="str">
            <v>M</v>
          </cell>
          <cell r="D224">
            <v>3319</v>
          </cell>
          <cell r="E224">
            <v>3319</v>
          </cell>
          <cell r="F224">
            <v>1078</v>
          </cell>
          <cell r="G224">
            <v>3379</v>
          </cell>
          <cell r="H224">
            <v>837</v>
          </cell>
          <cell r="I224">
            <v>4849</v>
          </cell>
          <cell r="J224">
            <v>998</v>
          </cell>
          <cell r="M224" t="str">
            <v>TFR</v>
          </cell>
        </row>
        <row r="225">
          <cell r="B225" t="str">
            <v>FR-8 4C 1.5sq</v>
          </cell>
          <cell r="C225" t="str">
            <v>M</v>
          </cell>
          <cell r="D225">
            <v>6549</v>
          </cell>
          <cell r="E225">
            <v>6549</v>
          </cell>
          <cell r="F225">
            <v>1078</v>
          </cell>
          <cell r="G225">
            <v>6699</v>
          </cell>
          <cell r="H225">
            <v>837</v>
          </cell>
          <cell r="I225">
            <v>7848</v>
          </cell>
          <cell r="J225">
            <v>998</v>
          </cell>
          <cell r="M225" t="str">
            <v>TFR</v>
          </cell>
        </row>
        <row r="226">
          <cell r="B226" t="str">
            <v>FR-8 8C 1.5sq</v>
          </cell>
          <cell r="C226" t="str">
            <v>M</v>
          </cell>
          <cell r="D226">
            <v>13860</v>
          </cell>
          <cell r="F226">
            <v>1078</v>
          </cell>
          <cell r="H226">
            <v>837</v>
          </cell>
          <cell r="I226">
            <v>13860</v>
          </cell>
          <cell r="J226">
            <v>998</v>
          </cell>
          <cell r="M226" t="str">
            <v>TFR</v>
          </cell>
        </row>
        <row r="227">
          <cell r="B227" t="str">
            <v>FR-8 2C 2.5sq</v>
          </cell>
          <cell r="C227" t="str">
            <v>M</v>
          </cell>
          <cell r="D227">
            <v>3908</v>
          </cell>
          <cell r="E227">
            <v>3908</v>
          </cell>
          <cell r="F227">
            <v>1078</v>
          </cell>
          <cell r="G227">
            <v>3981</v>
          </cell>
          <cell r="H227">
            <v>837</v>
          </cell>
          <cell r="I227">
            <v>6356</v>
          </cell>
          <cell r="J227">
            <v>998</v>
          </cell>
          <cell r="M227" t="str">
            <v>TFR</v>
          </cell>
        </row>
        <row r="228">
          <cell r="B228" t="str">
            <v>FR-8 2C 4sq</v>
          </cell>
          <cell r="C228" t="str">
            <v>M</v>
          </cell>
          <cell r="D228">
            <v>4960</v>
          </cell>
          <cell r="E228">
            <v>4960</v>
          </cell>
          <cell r="F228">
            <v>1078</v>
          </cell>
          <cell r="G228">
            <v>5070</v>
          </cell>
          <cell r="H228">
            <v>837</v>
          </cell>
          <cell r="I228">
            <v>6587</v>
          </cell>
          <cell r="J228">
            <v>998</v>
          </cell>
          <cell r="M228" t="str">
            <v>TFR</v>
          </cell>
        </row>
        <row r="229">
          <cell r="B229" t="str">
            <v>FR-8 2C 6sq</v>
          </cell>
          <cell r="C229" t="str">
            <v>M</v>
          </cell>
          <cell r="D229">
            <v>5912</v>
          </cell>
          <cell r="E229">
            <v>6156</v>
          </cell>
          <cell r="F229">
            <v>1078</v>
          </cell>
          <cell r="G229">
            <v>5912</v>
          </cell>
          <cell r="H229">
            <v>837</v>
          </cell>
          <cell r="J229">
            <v>998</v>
          </cell>
          <cell r="M229" t="str">
            <v>TFR</v>
          </cell>
        </row>
        <row r="230">
          <cell r="B230" t="str">
            <v>FR-8 3C 2.5sq</v>
          </cell>
          <cell r="C230" t="str">
            <v>M</v>
          </cell>
          <cell r="D230">
            <v>5799</v>
          </cell>
          <cell r="E230">
            <v>5799</v>
          </cell>
          <cell r="F230">
            <v>1078</v>
          </cell>
          <cell r="G230">
            <v>5929</v>
          </cell>
          <cell r="H230">
            <v>837</v>
          </cell>
          <cell r="I230">
            <v>8546</v>
          </cell>
          <cell r="J230">
            <v>998</v>
          </cell>
          <cell r="M230" t="str">
            <v>TFR</v>
          </cell>
        </row>
        <row r="231">
          <cell r="B231" t="str">
            <v>FR-8 3C 4sq</v>
          </cell>
          <cell r="C231" t="str">
            <v>M</v>
          </cell>
          <cell r="D231">
            <v>7567</v>
          </cell>
          <cell r="E231">
            <v>7749</v>
          </cell>
          <cell r="F231">
            <v>1078</v>
          </cell>
          <cell r="G231">
            <v>7567</v>
          </cell>
          <cell r="H231">
            <v>837</v>
          </cell>
          <cell r="I231">
            <v>9801</v>
          </cell>
          <cell r="J231">
            <v>998</v>
          </cell>
          <cell r="M231" t="str">
            <v>TFR</v>
          </cell>
        </row>
        <row r="232">
          <cell r="B232" t="str">
            <v>FR-8 3C 6sq</v>
          </cell>
          <cell r="C232" t="str">
            <v>M</v>
          </cell>
          <cell r="D232">
            <v>8582</v>
          </cell>
          <cell r="E232">
            <v>8582</v>
          </cell>
          <cell r="F232">
            <v>1078</v>
          </cell>
          <cell r="G232">
            <v>8795</v>
          </cell>
          <cell r="H232">
            <v>837</v>
          </cell>
          <cell r="J232">
            <v>998</v>
          </cell>
          <cell r="M232" t="str">
            <v>TFR</v>
          </cell>
        </row>
        <row r="233">
          <cell r="B233" t="str">
            <v>FR-8 3C 10sq</v>
          </cell>
          <cell r="C233" t="str">
            <v>M</v>
          </cell>
          <cell r="D233">
            <v>12365</v>
          </cell>
          <cell r="E233">
            <v>12365</v>
          </cell>
          <cell r="F233">
            <v>1078</v>
          </cell>
          <cell r="G233">
            <v>12674</v>
          </cell>
          <cell r="H233">
            <v>837</v>
          </cell>
          <cell r="J233">
            <v>998</v>
          </cell>
          <cell r="M233" t="str">
            <v>TFR</v>
          </cell>
        </row>
        <row r="234">
          <cell r="B234" t="str">
            <v>FR-8 3C 16sq</v>
          </cell>
          <cell r="C234" t="str">
            <v>M</v>
          </cell>
          <cell r="D234">
            <v>15270</v>
          </cell>
          <cell r="E234">
            <v>18320</v>
          </cell>
          <cell r="F234">
            <v>1078</v>
          </cell>
          <cell r="G234">
            <v>15270</v>
          </cell>
          <cell r="H234">
            <v>837</v>
          </cell>
          <cell r="J234">
            <v>998</v>
          </cell>
          <cell r="M234" t="str">
            <v>TFR</v>
          </cell>
        </row>
        <row r="235">
          <cell r="B235" t="str">
            <v>FR-8 4C 2.5sq</v>
          </cell>
          <cell r="C235" t="str">
            <v>M</v>
          </cell>
          <cell r="D235">
            <v>7690</v>
          </cell>
          <cell r="E235">
            <v>7690</v>
          </cell>
          <cell r="F235">
            <v>1078</v>
          </cell>
          <cell r="G235">
            <v>7889</v>
          </cell>
          <cell r="H235">
            <v>837</v>
          </cell>
          <cell r="I235">
            <v>10845</v>
          </cell>
          <cell r="J235">
            <v>998</v>
          </cell>
          <cell r="M235" t="str">
            <v>TFR</v>
          </cell>
        </row>
        <row r="236">
          <cell r="B236" t="str">
            <v>FR-8 4C 4sq</v>
          </cell>
          <cell r="C236" t="str">
            <v>M</v>
          </cell>
          <cell r="D236">
            <v>9796</v>
          </cell>
          <cell r="E236">
            <v>9796</v>
          </cell>
          <cell r="F236">
            <v>1078</v>
          </cell>
          <cell r="G236">
            <v>10055</v>
          </cell>
          <cell r="H236">
            <v>837</v>
          </cell>
          <cell r="I236">
            <v>13014</v>
          </cell>
          <cell r="J236">
            <v>998</v>
          </cell>
          <cell r="M236" t="str">
            <v>TFR</v>
          </cell>
        </row>
        <row r="237">
          <cell r="B237" t="str">
            <v>FR-8 4C 6sq</v>
          </cell>
          <cell r="C237" t="str">
            <v>M</v>
          </cell>
          <cell r="D237">
            <v>11595</v>
          </cell>
          <cell r="E237">
            <v>11595</v>
          </cell>
          <cell r="F237">
            <v>1078</v>
          </cell>
          <cell r="G237">
            <v>11691</v>
          </cell>
          <cell r="H237">
            <v>837</v>
          </cell>
          <cell r="J237">
            <v>998</v>
          </cell>
          <cell r="M237" t="str">
            <v>TFR</v>
          </cell>
        </row>
        <row r="238">
          <cell r="B238" t="str">
            <v>FR-8 4C 10sq</v>
          </cell>
          <cell r="C238" t="str">
            <v>M</v>
          </cell>
          <cell r="D238">
            <v>16857</v>
          </cell>
          <cell r="E238">
            <v>17729</v>
          </cell>
          <cell r="F238">
            <v>1078</v>
          </cell>
          <cell r="G238">
            <v>16857</v>
          </cell>
          <cell r="H238">
            <v>837</v>
          </cell>
          <cell r="J238">
            <v>998</v>
          </cell>
          <cell r="M238" t="str">
            <v>TFR</v>
          </cell>
        </row>
        <row r="239">
          <cell r="B239" t="str">
            <v>FR-8 4C 16sq</v>
          </cell>
          <cell r="C239" t="str">
            <v>M</v>
          </cell>
          <cell r="D239">
            <v>20294</v>
          </cell>
          <cell r="E239">
            <v>22517</v>
          </cell>
          <cell r="F239">
            <v>1078</v>
          </cell>
          <cell r="G239">
            <v>20294</v>
          </cell>
          <cell r="H239">
            <v>837</v>
          </cell>
          <cell r="J239">
            <v>998</v>
          </cell>
          <cell r="M239" t="str">
            <v>TFR</v>
          </cell>
        </row>
        <row r="240">
          <cell r="B240" t="str">
            <v>FR-8 5C 2.5sq</v>
          </cell>
          <cell r="C240" t="str">
            <v>M</v>
          </cell>
          <cell r="D240">
            <v>13138</v>
          </cell>
          <cell r="F240">
            <v>1078</v>
          </cell>
          <cell r="H240">
            <v>837</v>
          </cell>
          <cell r="I240">
            <v>13138</v>
          </cell>
          <cell r="J240">
            <v>998</v>
          </cell>
          <cell r="M240" t="str">
            <v>TFR</v>
          </cell>
        </row>
        <row r="241">
          <cell r="B241" t="str">
            <v>FR-8 6C 2.5sq</v>
          </cell>
          <cell r="C241" t="str">
            <v>M</v>
          </cell>
          <cell r="D241">
            <v>15527</v>
          </cell>
          <cell r="F241">
            <v>1078</v>
          </cell>
          <cell r="H241">
            <v>837</v>
          </cell>
          <cell r="I241">
            <v>15527</v>
          </cell>
          <cell r="J241">
            <v>998</v>
          </cell>
          <cell r="M241" t="str">
            <v>TFR</v>
          </cell>
        </row>
        <row r="242">
          <cell r="B242" t="str">
            <v>FR-8 7C 2.5sq</v>
          </cell>
          <cell r="C242" t="str">
            <v>M</v>
          </cell>
          <cell r="D242">
            <v>18866</v>
          </cell>
          <cell r="F242">
            <v>1078</v>
          </cell>
          <cell r="H242">
            <v>837</v>
          </cell>
          <cell r="I242">
            <v>18866</v>
          </cell>
          <cell r="J242">
            <v>998</v>
          </cell>
          <cell r="M242" t="str">
            <v>TFR</v>
          </cell>
        </row>
        <row r="243">
          <cell r="B243" t="str">
            <v>FR-8 8C 2.5sq</v>
          </cell>
          <cell r="C243" t="str">
            <v>M</v>
          </cell>
          <cell r="D243">
            <v>19719</v>
          </cell>
          <cell r="F243">
            <v>1078</v>
          </cell>
          <cell r="H243">
            <v>837</v>
          </cell>
          <cell r="I243">
            <v>19719</v>
          </cell>
          <cell r="J243">
            <v>998</v>
          </cell>
          <cell r="M243" t="str">
            <v>TFR</v>
          </cell>
        </row>
        <row r="244">
          <cell r="B244" t="str">
            <v>FR-8 10C 2.5sq</v>
          </cell>
          <cell r="C244" t="str">
            <v>M</v>
          </cell>
          <cell r="D244">
            <v>24506</v>
          </cell>
          <cell r="F244">
            <v>1078</v>
          </cell>
          <cell r="H244">
            <v>837</v>
          </cell>
          <cell r="I244">
            <v>24506</v>
          </cell>
          <cell r="J244">
            <v>998</v>
          </cell>
          <cell r="M244" t="str">
            <v>TFR</v>
          </cell>
        </row>
        <row r="245">
          <cell r="B245" t="str">
            <v>FR-8 12C 2.5sq</v>
          </cell>
          <cell r="C245" t="str">
            <v>M</v>
          </cell>
          <cell r="D245">
            <v>28698</v>
          </cell>
          <cell r="F245">
            <v>1078</v>
          </cell>
          <cell r="H245">
            <v>837</v>
          </cell>
          <cell r="I245">
            <v>28698</v>
          </cell>
          <cell r="J245">
            <v>998</v>
          </cell>
          <cell r="M245" t="str">
            <v>TFR</v>
          </cell>
        </row>
        <row r="246">
          <cell r="B246" t="str">
            <v>FR-8 15C 2.5sq</v>
          </cell>
          <cell r="C246" t="str">
            <v>M</v>
          </cell>
          <cell r="D246">
            <v>37059</v>
          </cell>
          <cell r="F246">
            <v>1078</v>
          </cell>
          <cell r="H246">
            <v>837</v>
          </cell>
          <cell r="I246">
            <v>37059</v>
          </cell>
          <cell r="J246">
            <v>998</v>
          </cell>
          <cell r="M246" t="str">
            <v>TFR</v>
          </cell>
        </row>
        <row r="247">
          <cell r="B247" t="str">
            <v>FR-8 20C 2.5sq</v>
          </cell>
          <cell r="C247" t="str">
            <v>M</v>
          </cell>
          <cell r="D247">
            <v>48801</v>
          </cell>
          <cell r="F247">
            <v>1078</v>
          </cell>
          <cell r="H247">
            <v>837</v>
          </cell>
          <cell r="I247">
            <v>48801</v>
          </cell>
          <cell r="J247">
            <v>998</v>
          </cell>
          <cell r="M247" t="str">
            <v>TFR</v>
          </cell>
        </row>
        <row r="248">
          <cell r="B248" t="str">
            <v>FR-8 25C 2.5sq</v>
          </cell>
          <cell r="C248" t="str">
            <v>M</v>
          </cell>
          <cell r="D248">
            <v>58902</v>
          </cell>
          <cell r="F248">
            <v>1078</v>
          </cell>
          <cell r="H248">
            <v>837</v>
          </cell>
          <cell r="I248">
            <v>58902</v>
          </cell>
          <cell r="J248">
            <v>998</v>
          </cell>
          <cell r="M248" t="str">
            <v>TFR</v>
          </cell>
        </row>
        <row r="249">
          <cell r="B249" t="str">
            <v>FR-8 30C 2.5sq</v>
          </cell>
          <cell r="C249" t="str">
            <v>M</v>
          </cell>
          <cell r="D249">
            <v>70535</v>
          </cell>
          <cell r="F249">
            <v>1078</v>
          </cell>
          <cell r="H249">
            <v>837</v>
          </cell>
          <cell r="I249">
            <v>70535</v>
          </cell>
          <cell r="J249">
            <v>998</v>
          </cell>
          <cell r="M249" t="str">
            <v>TFR</v>
          </cell>
        </row>
        <row r="250">
          <cell r="B250" t="str">
            <v>2C 1.5sq(일반형)</v>
          </cell>
          <cell r="C250" t="str">
            <v>M</v>
          </cell>
          <cell r="D250">
            <v>3985</v>
          </cell>
          <cell r="E250">
            <v>3985</v>
          </cell>
          <cell r="F250">
            <v>1081</v>
          </cell>
          <cell r="G250">
            <v>4905</v>
          </cell>
          <cell r="H250">
            <v>841</v>
          </cell>
          <cell r="I250">
            <v>3985</v>
          </cell>
          <cell r="J250">
            <v>1000</v>
          </cell>
          <cell r="M250" t="str">
            <v>IX</v>
          </cell>
        </row>
        <row r="251">
          <cell r="B251" t="str">
            <v>3C 1.5sq(일반형)</v>
          </cell>
          <cell r="C251" t="str">
            <v>M</v>
          </cell>
          <cell r="D251">
            <v>4695</v>
          </cell>
          <cell r="E251">
            <v>4695</v>
          </cell>
          <cell r="F251">
            <v>1081</v>
          </cell>
          <cell r="G251">
            <v>5560</v>
          </cell>
          <cell r="H251">
            <v>841</v>
          </cell>
          <cell r="I251">
            <v>4695</v>
          </cell>
          <cell r="J251">
            <v>1000</v>
          </cell>
          <cell r="M251" t="str">
            <v>IX</v>
          </cell>
        </row>
        <row r="252">
          <cell r="B252" t="str">
            <v>4C 1.5sq(일반형)</v>
          </cell>
          <cell r="C252" t="str">
            <v>M</v>
          </cell>
          <cell r="D252">
            <v>5532</v>
          </cell>
          <cell r="E252">
            <v>5532</v>
          </cell>
          <cell r="F252">
            <v>1081</v>
          </cell>
          <cell r="G252">
            <v>6511</v>
          </cell>
          <cell r="H252">
            <v>841</v>
          </cell>
          <cell r="I252">
            <v>5532</v>
          </cell>
          <cell r="J252">
            <v>1000</v>
          </cell>
          <cell r="M252" t="str">
            <v>IX</v>
          </cell>
        </row>
        <row r="253">
          <cell r="B253" t="str">
            <v>8C 1.5sq(일반형)</v>
          </cell>
          <cell r="C253" t="str">
            <v>M</v>
          </cell>
          <cell r="D253">
            <v>9073</v>
          </cell>
          <cell r="E253">
            <v>9073</v>
          </cell>
          <cell r="F253">
            <v>1081</v>
          </cell>
          <cell r="G253">
            <v>10353</v>
          </cell>
          <cell r="H253">
            <v>841</v>
          </cell>
          <cell r="I253">
            <v>9073</v>
          </cell>
          <cell r="J253">
            <v>1000</v>
          </cell>
          <cell r="M253" t="str">
            <v>IX</v>
          </cell>
        </row>
        <row r="254">
          <cell r="B254" t="str">
            <v>2C 2.5sq(일반형)</v>
          </cell>
          <cell r="C254" t="str">
            <v>M</v>
          </cell>
          <cell r="D254">
            <v>4819</v>
          </cell>
          <cell r="E254">
            <v>4819</v>
          </cell>
          <cell r="F254">
            <v>1081</v>
          </cell>
          <cell r="G254">
            <v>5339</v>
          </cell>
          <cell r="H254">
            <v>841</v>
          </cell>
          <cell r="I254">
            <v>4819</v>
          </cell>
          <cell r="J254">
            <v>1000</v>
          </cell>
          <cell r="M254" t="str">
            <v>IX</v>
          </cell>
        </row>
        <row r="255">
          <cell r="B255" t="str">
            <v>3C 2.5sq(일반형)</v>
          </cell>
          <cell r="C255" t="str">
            <v>M</v>
          </cell>
          <cell r="D255">
            <v>5847</v>
          </cell>
          <cell r="E255">
            <v>5847</v>
          </cell>
          <cell r="F255">
            <v>1081</v>
          </cell>
          <cell r="G255">
            <v>6217</v>
          </cell>
          <cell r="H255">
            <v>841</v>
          </cell>
          <cell r="I255">
            <v>5847</v>
          </cell>
          <cell r="J255">
            <v>1000</v>
          </cell>
          <cell r="M255" t="str">
            <v>IX</v>
          </cell>
        </row>
        <row r="256">
          <cell r="B256" t="str">
            <v>4C 2.5sq(일반형)</v>
          </cell>
          <cell r="C256" t="str">
            <v>M</v>
          </cell>
          <cell r="D256">
            <v>7087</v>
          </cell>
          <cell r="E256">
            <v>7087</v>
          </cell>
          <cell r="F256">
            <v>1081</v>
          </cell>
          <cell r="G256">
            <v>7430</v>
          </cell>
          <cell r="H256">
            <v>841</v>
          </cell>
          <cell r="I256">
            <v>7087</v>
          </cell>
          <cell r="J256">
            <v>1000</v>
          </cell>
          <cell r="M256" t="str">
            <v>IX</v>
          </cell>
        </row>
        <row r="257">
          <cell r="B257" t="str">
            <v>5C 2.5sq(일반형)</v>
          </cell>
          <cell r="C257" t="str">
            <v>M</v>
          </cell>
          <cell r="D257">
            <v>8794</v>
          </cell>
          <cell r="E257">
            <v>8794</v>
          </cell>
          <cell r="F257">
            <v>1081</v>
          </cell>
          <cell r="G257">
            <v>10108</v>
          </cell>
          <cell r="H257">
            <v>841</v>
          </cell>
          <cell r="I257">
            <v>8794</v>
          </cell>
          <cell r="J257">
            <v>1000</v>
          </cell>
          <cell r="M257" t="str">
            <v>IX</v>
          </cell>
        </row>
        <row r="258">
          <cell r="B258" t="str">
            <v>6C 2.5sq(일반형)</v>
          </cell>
          <cell r="C258" t="str">
            <v>M</v>
          </cell>
          <cell r="D258">
            <v>9855</v>
          </cell>
          <cell r="E258">
            <v>9855</v>
          </cell>
          <cell r="F258">
            <v>1081</v>
          </cell>
          <cell r="G258">
            <v>10833</v>
          </cell>
          <cell r="H258">
            <v>841</v>
          </cell>
          <cell r="I258">
            <v>9855</v>
          </cell>
          <cell r="J258">
            <v>1000</v>
          </cell>
          <cell r="M258" t="str">
            <v>IX</v>
          </cell>
        </row>
        <row r="259">
          <cell r="B259" t="str">
            <v>7C 2.5sq(일반형)</v>
          </cell>
          <cell r="C259" t="str">
            <v>M</v>
          </cell>
          <cell r="D259">
            <v>10694</v>
          </cell>
          <cell r="E259">
            <v>10694</v>
          </cell>
          <cell r="F259">
            <v>1081</v>
          </cell>
          <cell r="G259">
            <v>12419</v>
          </cell>
          <cell r="H259">
            <v>841</v>
          </cell>
          <cell r="I259">
            <v>10694</v>
          </cell>
          <cell r="J259">
            <v>1000</v>
          </cell>
          <cell r="M259" t="str">
            <v>IX</v>
          </cell>
        </row>
        <row r="260">
          <cell r="B260" t="str">
            <v>8C 2.5sq(일반형)</v>
          </cell>
          <cell r="C260" t="str">
            <v>M</v>
          </cell>
          <cell r="D260">
            <v>12019</v>
          </cell>
          <cell r="E260">
            <v>12019</v>
          </cell>
          <cell r="F260">
            <v>1081</v>
          </cell>
          <cell r="G260">
            <v>13963</v>
          </cell>
          <cell r="H260">
            <v>841</v>
          </cell>
          <cell r="I260">
            <v>12019</v>
          </cell>
          <cell r="J260">
            <v>1000</v>
          </cell>
          <cell r="M260" t="str">
            <v>IX</v>
          </cell>
        </row>
        <row r="261">
          <cell r="B261" t="str">
            <v>9C 2.5sq(일반형)</v>
          </cell>
          <cell r="C261" t="str">
            <v>M</v>
          </cell>
          <cell r="D261">
            <v>13275</v>
          </cell>
          <cell r="E261">
            <v>13275</v>
          </cell>
          <cell r="F261">
            <v>1081</v>
          </cell>
          <cell r="H261">
            <v>841</v>
          </cell>
          <cell r="I261">
            <v>13725</v>
          </cell>
          <cell r="J261">
            <v>1000</v>
          </cell>
          <cell r="M261" t="str">
            <v>IX</v>
          </cell>
        </row>
        <row r="262">
          <cell r="B262" t="str">
            <v>10C 2.5sq(일반형)</v>
          </cell>
          <cell r="C262" t="str">
            <v>M</v>
          </cell>
          <cell r="D262">
            <v>14500</v>
          </cell>
          <cell r="E262">
            <v>14500</v>
          </cell>
          <cell r="F262">
            <v>1081</v>
          </cell>
          <cell r="H262">
            <v>841</v>
          </cell>
          <cell r="I262">
            <v>14500</v>
          </cell>
          <cell r="J262">
            <v>1000</v>
          </cell>
          <cell r="M262" t="str">
            <v>IX</v>
          </cell>
        </row>
        <row r="263">
          <cell r="B263" t="str">
            <v>3C 4sq(일반형)</v>
          </cell>
          <cell r="C263" t="str">
            <v>M</v>
          </cell>
          <cell r="D263">
            <v>7766</v>
          </cell>
          <cell r="E263">
            <v>7766</v>
          </cell>
          <cell r="F263">
            <v>1081</v>
          </cell>
          <cell r="G263">
            <v>8396</v>
          </cell>
          <cell r="H263">
            <v>841</v>
          </cell>
          <cell r="I263">
            <v>7766</v>
          </cell>
          <cell r="J263">
            <v>1000</v>
          </cell>
          <cell r="M263" t="str">
            <v>IX</v>
          </cell>
        </row>
        <row r="264">
          <cell r="B264" t="str">
            <v>4C 4sq(일반형)</v>
          </cell>
          <cell r="C264" t="str">
            <v>M</v>
          </cell>
          <cell r="D264">
            <v>10272</v>
          </cell>
          <cell r="E264">
            <v>10272</v>
          </cell>
          <cell r="F264">
            <v>1081</v>
          </cell>
          <cell r="G264">
            <v>11008</v>
          </cell>
          <cell r="H264">
            <v>841</v>
          </cell>
          <cell r="I264">
            <v>10272</v>
          </cell>
          <cell r="J264">
            <v>1000</v>
          </cell>
          <cell r="M264" t="str">
            <v>IX</v>
          </cell>
        </row>
        <row r="265">
          <cell r="B265" t="str">
            <v>5C 4sq(일반형)</v>
          </cell>
          <cell r="C265" t="str">
            <v>M</v>
          </cell>
          <cell r="D265">
            <v>11695</v>
          </cell>
          <cell r="E265">
            <v>11695</v>
          </cell>
          <cell r="F265">
            <v>1081</v>
          </cell>
          <cell r="G265">
            <v>11832</v>
          </cell>
          <cell r="H265">
            <v>841</v>
          </cell>
          <cell r="I265">
            <v>11695</v>
          </cell>
          <cell r="J265">
            <v>1000</v>
          </cell>
          <cell r="M265" t="str">
            <v>IX</v>
          </cell>
        </row>
        <row r="266">
          <cell r="B266" t="str">
            <v>3C 6sq(일반형)</v>
          </cell>
          <cell r="C266" t="str">
            <v>M</v>
          </cell>
          <cell r="D266">
            <v>10200</v>
          </cell>
          <cell r="E266">
            <v>10200</v>
          </cell>
          <cell r="F266">
            <v>1081</v>
          </cell>
          <cell r="H266">
            <v>841</v>
          </cell>
          <cell r="I266">
            <v>10200</v>
          </cell>
          <cell r="J266">
            <v>1000</v>
          </cell>
          <cell r="M266" t="str">
            <v>IX</v>
          </cell>
        </row>
        <row r="267">
          <cell r="B267" t="str">
            <v>4C 6sq(일반형)</v>
          </cell>
          <cell r="C267" t="str">
            <v>M</v>
          </cell>
          <cell r="D267">
            <v>14421</v>
          </cell>
          <cell r="E267">
            <v>14421</v>
          </cell>
          <cell r="F267">
            <v>1081</v>
          </cell>
          <cell r="H267">
            <v>841</v>
          </cell>
          <cell r="I267">
            <v>14421</v>
          </cell>
          <cell r="J267">
            <v>1000</v>
          </cell>
          <cell r="M267" t="str">
            <v>IX</v>
          </cell>
        </row>
        <row r="268">
          <cell r="B268" t="str">
            <v>5C 6sq(일반형)</v>
          </cell>
          <cell r="C268" t="str">
            <v>M</v>
          </cell>
          <cell r="D268">
            <v>16595</v>
          </cell>
          <cell r="E268">
            <v>16595</v>
          </cell>
          <cell r="F268">
            <v>1081</v>
          </cell>
          <cell r="H268">
            <v>841</v>
          </cell>
          <cell r="I268">
            <v>16595</v>
          </cell>
          <cell r="J268">
            <v>1000</v>
          </cell>
          <cell r="M268" t="str">
            <v>IX</v>
          </cell>
        </row>
        <row r="269">
          <cell r="B269" t="str">
            <v>2C 2.5sq(직매형)</v>
          </cell>
          <cell r="C269" t="str">
            <v>M</v>
          </cell>
          <cell r="D269">
            <v>6040</v>
          </cell>
          <cell r="E269">
            <v>6040</v>
          </cell>
          <cell r="F269">
            <v>1081</v>
          </cell>
          <cell r="G269">
            <v>6142</v>
          </cell>
          <cell r="H269">
            <v>841</v>
          </cell>
          <cell r="I269">
            <v>6040</v>
          </cell>
          <cell r="J269">
            <v>1000</v>
          </cell>
          <cell r="M269" t="str">
            <v>IX</v>
          </cell>
        </row>
        <row r="270">
          <cell r="B270" t="str">
            <v>3C 2.5sq(직매형)</v>
          </cell>
          <cell r="C270" t="str">
            <v>M</v>
          </cell>
          <cell r="D270">
            <v>7061</v>
          </cell>
          <cell r="E270">
            <v>7061</v>
          </cell>
          <cell r="F270">
            <v>1081</v>
          </cell>
          <cell r="G270">
            <v>7149</v>
          </cell>
          <cell r="H270">
            <v>841</v>
          </cell>
          <cell r="I270">
            <v>7061</v>
          </cell>
          <cell r="J270">
            <v>1000</v>
          </cell>
          <cell r="M270" t="str">
            <v>IX</v>
          </cell>
        </row>
        <row r="271">
          <cell r="B271" t="str">
            <v>4C 2.5sq(직매형)</v>
          </cell>
          <cell r="C271" t="str">
            <v>M</v>
          </cell>
          <cell r="D271">
            <v>8443</v>
          </cell>
          <cell r="E271">
            <v>8443</v>
          </cell>
          <cell r="F271">
            <v>1081</v>
          </cell>
          <cell r="G271">
            <v>8546</v>
          </cell>
          <cell r="H271">
            <v>841</v>
          </cell>
          <cell r="I271">
            <v>8443</v>
          </cell>
          <cell r="J271">
            <v>1000</v>
          </cell>
          <cell r="M271" t="str">
            <v>IX</v>
          </cell>
        </row>
        <row r="272">
          <cell r="B272" t="str">
            <v>5C 2.5sq(직매형)</v>
          </cell>
          <cell r="C272" t="str">
            <v>M</v>
          </cell>
          <cell r="D272">
            <v>10279</v>
          </cell>
          <cell r="E272">
            <v>10279</v>
          </cell>
          <cell r="F272">
            <v>1081</v>
          </cell>
          <cell r="G272">
            <v>11625</v>
          </cell>
          <cell r="H272">
            <v>841</v>
          </cell>
          <cell r="I272">
            <v>10279</v>
          </cell>
          <cell r="J272">
            <v>1000</v>
          </cell>
          <cell r="M272" t="str">
            <v>IX</v>
          </cell>
        </row>
        <row r="273">
          <cell r="B273" t="str">
            <v>6C 2.5sq(직매형)</v>
          </cell>
          <cell r="C273" t="str">
            <v>M</v>
          </cell>
          <cell r="D273">
            <v>11343</v>
          </cell>
          <cell r="E273">
            <v>11343</v>
          </cell>
          <cell r="F273">
            <v>1081</v>
          </cell>
          <cell r="G273">
            <v>12458</v>
          </cell>
          <cell r="H273">
            <v>841</v>
          </cell>
          <cell r="I273">
            <v>11343</v>
          </cell>
          <cell r="J273">
            <v>1000</v>
          </cell>
          <cell r="M273" t="str">
            <v>IX</v>
          </cell>
        </row>
        <row r="274">
          <cell r="B274" t="str">
            <v>7C 2.5sq(직매형)</v>
          </cell>
          <cell r="C274" t="str">
            <v>M</v>
          </cell>
          <cell r="D274">
            <v>12186</v>
          </cell>
          <cell r="E274">
            <v>12186</v>
          </cell>
          <cell r="F274">
            <v>1081</v>
          </cell>
          <cell r="G274">
            <v>14281</v>
          </cell>
          <cell r="H274">
            <v>841</v>
          </cell>
          <cell r="I274">
            <v>12186</v>
          </cell>
          <cell r="J274">
            <v>1000</v>
          </cell>
          <cell r="M274" t="str">
            <v>IX</v>
          </cell>
        </row>
        <row r="275">
          <cell r="B275" t="str">
            <v>8C 2.5sq(직매형)</v>
          </cell>
          <cell r="C275" t="str">
            <v>M</v>
          </cell>
          <cell r="D275">
            <v>13741</v>
          </cell>
          <cell r="E275">
            <v>13741</v>
          </cell>
          <cell r="F275">
            <v>1081</v>
          </cell>
          <cell r="G275">
            <v>16058</v>
          </cell>
          <cell r="H275">
            <v>841</v>
          </cell>
          <cell r="I275">
            <v>13741</v>
          </cell>
          <cell r="J275">
            <v>1000</v>
          </cell>
          <cell r="M275" t="str">
            <v>IX</v>
          </cell>
        </row>
        <row r="276">
          <cell r="B276" t="str">
            <v>9C 2.5sq(직매형)</v>
          </cell>
          <cell r="C276" t="str">
            <v>M</v>
          </cell>
          <cell r="D276">
            <v>15038</v>
          </cell>
          <cell r="E276">
            <v>15038</v>
          </cell>
          <cell r="F276">
            <v>1081</v>
          </cell>
          <cell r="H276">
            <v>841</v>
          </cell>
          <cell r="I276">
            <v>15038</v>
          </cell>
          <cell r="J276">
            <v>1000</v>
          </cell>
          <cell r="M276" t="str">
            <v>IX</v>
          </cell>
        </row>
        <row r="277">
          <cell r="B277" t="str">
            <v>10C 2.5sq(직매형)</v>
          </cell>
          <cell r="C277" t="str">
            <v>M</v>
          </cell>
          <cell r="D277">
            <v>16830</v>
          </cell>
          <cell r="E277">
            <v>16830</v>
          </cell>
          <cell r="F277">
            <v>1081</v>
          </cell>
          <cell r="H277">
            <v>841</v>
          </cell>
          <cell r="I277">
            <v>16830</v>
          </cell>
          <cell r="J277">
            <v>1000</v>
          </cell>
          <cell r="M277" t="str">
            <v>IX</v>
          </cell>
        </row>
        <row r="278">
          <cell r="B278" t="str">
            <v>3C 4sq(직매형)</v>
          </cell>
          <cell r="C278" t="str">
            <v>M</v>
          </cell>
          <cell r="D278">
            <v>9127</v>
          </cell>
          <cell r="E278">
            <v>9127</v>
          </cell>
          <cell r="F278">
            <v>1081</v>
          </cell>
          <cell r="G278">
            <v>9657</v>
          </cell>
          <cell r="H278">
            <v>841</v>
          </cell>
          <cell r="I278">
            <v>9127</v>
          </cell>
          <cell r="J278">
            <v>1000</v>
          </cell>
          <cell r="M278" t="str">
            <v>IX</v>
          </cell>
        </row>
        <row r="279">
          <cell r="B279" t="str">
            <v>4C 4sq(직매형)</v>
          </cell>
          <cell r="C279" t="str">
            <v>M</v>
          </cell>
          <cell r="D279">
            <v>11759</v>
          </cell>
          <cell r="E279">
            <v>11759</v>
          </cell>
          <cell r="F279">
            <v>1081</v>
          </cell>
          <cell r="G279">
            <v>12659</v>
          </cell>
          <cell r="H279">
            <v>841</v>
          </cell>
          <cell r="I279">
            <v>11759</v>
          </cell>
          <cell r="J279">
            <v>1000</v>
          </cell>
          <cell r="M279" t="str">
            <v>IX</v>
          </cell>
        </row>
        <row r="280">
          <cell r="B280" t="str">
            <v>5C 4sq(직매형)</v>
          </cell>
          <cell r="C280" t="str">
            <v>M</v>
          </cell>
          <cell r="D280">
            <v>13165</v>
          </cell>
          <cell r="E280">
            <v>13165</v>
          </cell>
          <cell r="F280">
            <v>1081</v>
          </cell>
          <cell r="G280">
            <v>13608</v>
          </cell>
          <cell r="H280">
            <v>841</v>
          </cell>
          <cell r="I280">
            <v>13165</v>
          </cell>
          <cell r="J280">
            <v>1000</v>
          </cell>
          <cell r="M280" t="str">
            <v>IX</v>
          </cell>
        </row>
        <row r="281">
          <cell r="B281" t="str">
            <v>3C 6sq(직매형)</v>
          </cell>
          <cell r="C281" t="str">
            <v>M</v>
          </cell>
          <cell r="D281">
            <v>11566</v>
          </cell>
          <cell r="E281">
            <v>11566</v>
          </cell>
          <cell r="F281">
            <v>1081</v>
          </cell>
          <cell r="H281">
            <v>841</v>
          </cell>
          <cell r="I281">
            <v>11566</v>
          </cell>
          <cell r="J281">
            <v>1000</v>
          </cell>
          <cell r="M281" t="str">
            <v>IX</v>
          </cell>
        </row>
        <row r="282">
          <cell r="B282" t="str">
            <v>4C 6sq(직매형)</v>
          </cell>
          <cell r="C282" t="str">
            <v>M</v>
          </cell>
          <cell r="D282">
            <v>15896</v>
          </cell>
          <cell r="E282">
            <v>15896</v>
          </cell>
          <cell r="F282">
            <v>1081</v>
          </cell>
          <cell r="H282">
            <v>841</v>
          </cell>
          <cell r="I282">
            <v>15896</v>
          </cell>
          <cell r="J282">
            <v>1000</v>
          </cell>
          <cell r="M282" t="str">
            <v>IX</v>
          </cell>
        </row>
        <row r="283">
          <cell r="B283" t="str">
            <v>5C 6sq(직매형)</v>
          </cell>
          <cell r="C283" t="str">
            <v>M</v>
          </cell>
          <cell r="D283">
            <v>18129</v>
          </cell>
          <cell r="E283">
            <v>18129</v>
          </cell>
          <cell r="F283">
            <v>1081</v>
          </cell>
          <cell r="H283">
            <v>841</v>
          </cell>
          <cell r="I283">
            <v>18129</v>
          </cell>
          <cell r="J283">
            <v>1000</v>
          </cell>
          <cell r="M283" t="str">
            <v>IX</v>
          </cell>
        </row>
        <row r="284">
          <cell r="B284" t="str">
            <v>CN/CV-W 1C 60sq</v>
          </cell>
          <cell r="C284" t="str">
            <v>M</v>
          </cell>
          <cell r="D284">
            <v>28720</v>
          </cell>
          <cell r="E284">
            <v>31614</v>
          </cell>
          <cell r="F284">
            <v>1074</v>
          </cell>
          <cell r="G284">
            <v>28720</v>
          </cell>
          <cell r="H284">
            <v>835</v>
          </cell>
          <cell r="I284">
            <v>29310</v>
          </cell>
          <cell r="J284">
            <v>996</v>
          </cell>
        </row>
        <row r="285">
          <cell r="B285" t="str">
            <v>FR-CN/CO-W 1C 60sq</v>
          </cell>
          <cell r="C285" t="str">
            <v>M</v>
          </cell>
          <cell r="D285">
            <v>26668</v>
          </cell>
          <cell r="E285">
            <v>33194</v>
          </cell>
          <cell r="F285">
            <v>1074</v>
          </cell>
          <cell r="G285">
            <v>26668</v>
          </cell>
          <cell r="H285">
            <v>835</v>
          </cell>
          <cell r="I285">
            <v>27215</v>
          </cell>
          <cell r="J285">
            <v>996</v>
          </cell>
        </row>
        <row r="286">
          <cell r="B286" t="str">
            <v>25Kv 옥외 1C 60sq(240BIL)</v>
          </cell>
          <cell r="C286" t="str">
            <v>개</v>
          </cell>
          <cell r="D286">
            <v>85100</v>
          </cell>
          <cell r="E286">
            <v>87000</v>
          </cell>
          <cell r="F286">
            <v>1097</v>
          </cell>
          <cell r="I286">
            <v>85100</v>
          </cell>
          <cell r="J286">
            <v>1022</v>
          </cell>
        </row>
        <row r="287">
          <cell r="B287" t="str">
            <v>STP CAT5 4Pr</v>
          </cell>
          <cell r="C287" t="str">
            <v>M</v>
          </cell>
          <cell r="D287">
            <v>2690</v>
          </cell>
          <cell r="F287">
            <v>1083</v>
          </cell>
          <cell r="G287">
            <v>2690</v>
          </cell>
          <cell r="H287">
            <v>847</v>
          </cell>
          <cell r="J287">
            <v>1002</v>
          </cell>
        </row>
        <row r="288">
          <cell r="B288" t="str">
            <v>UTP CAT5e 4Pr</v>
          </cell>
          <cell r="C288" t="str">
            <v>M</v>
          </cell>
          <cell r="D288">
            <v>790</v>
          </cell>
          <cell r="F288">
            <v>1083</v>
          </cell>
          <cell r="G288">
            <v>790</v>
          </cell>
          <cell r="H288">
            <v>847</v>
          </cell>
          <cell r="I288">
            <v>1150</v>
          </cell>
          <cell r="J288">
            <v>1003</v>
          </cell>
        </row>
        <row r="289">
          <cell r="B289" t="str">
            <v>UTP CAT5e 25Pr</v>
          </cell>
          <cell r="C289" t="str">
            <v>M</v>
          </cell>
          <cell r="D289">
            <v>5550</v>
          </cell>
          <cell r="F289">
            <v>1083</v>
          </cell>
          <cell r="G289">
            <v>5550</v>
          </cell>
          <cell r="H289">
            <v>847</v>
          </cell>
          <cell r="I289">
            <v>10050</v>
          </cell>
          <cell r="J289">
            <v>1003</v>
          </cell>
        </row>
        <row r="290">
          <cell r="B290" t="str">
            <v>UTP CAT6e 4Pr</v>
          </cell>
          <cell r="C290" t="str">
            <v>M</v>
          </cell>
          <cell r="D290">
            <v>1120</v>
          </cell>
          <cell r="F290">
            <v>1083</v>
          </cell>
          <cell r="G290">
            <v>1120</v>
          </cell>
          <cell r="H290">
            <v>847</v>
          </cell>
          <cell r="I290">
            <v>1370</v>
          </cell>
          <cell r="J290">
            <v>1003</v>
          </cell>
        </row>
        <row r="291">
          <cell r="B291" t="str">
            <v>5C-HFBT</v>
          </cell>
          <cell r="C291" t="str">
            <v>M</v>
          </cell>
          <cell r="D291">
            <v>519</v>
          </cell>
          <cell r="F291">
            <v>1080</v>
          </cell>
          <cell r="G291">
            <v>1122</v>
          </cell>
          <cell r="H291">
            <v>840</v>
          </cell>
          <cell r="I291">
            <v>519</v>
          </cell>
          <cell r="J291">
            <v>1007</v>
          </cell>
        </row>
        <row r="292">
          <cell r="B292" t="str">
            <v>7C-HFBT</v>
          </cell>
          <cell r="C292" t="str">
            <v>M</v>
          </cell>
          <cell r="D292">
            <v>964</v>
          </cell>
          <cell r="F292">
            <v>1080</v>
          </cell>
          <cell r="G292">
            <v>1995</v>
          </cell>
          <cell r="H292">
            <v>840</v>
          </cell>
          <cell r="I292">
            <v>964</v>
          </cell>
          <cell r="J292">
            <v>1007</v>
          </cell>
        </row>
        <row r="293">
          <cell r="B293" t="str">
            <v>RGB 5C</v>
          </cell>
          <cell r="C293" t="str">
            <v>M</v>
          </cell>
          <cell r="D293">
            <v>2800</v>
          </cell>
          <cell r="E293">
            <v>2800</v>
          </cell>
          <cell r="F293">
            <v>1242</v>
          </cell>
          <cell r="H293">
            <v>845</v>
          </cell>
        </row>
        <row r="294">
          <cell r="B294" t="str">
            <v>스피커 케이블 2C</v>
          </cell>
          <cell r="C294" t="str">
            <v>M</v>
          </cell>
          <cell r="D294">
            <v>3000</v>
          </cell>
          <cell r="G294">
            <v>3000</v>
          </cell>
          <cell r="H294">
            <v>845</v>
          </cell>
          <cell r="I294">
            <v>3000</v>
          </cell>
          <cell r="J294">
            <v>1006</v>
          </cell>
          <cell r="M294" t="str">
            <v>5200UP</v>
          </cell>
        </row>
        <row r="295">
          <cell r="B295" t="str">
            <v>2C 편조실드 마이크케이블</v>
          </cell>
          <cell r="C295" t="str">
            <v>M</v>
          </cell>
          <cell r="D295">
            <v>5000</v>
          </cell>
          <cell r="G295">
            <v>5000</v>
          </cell>
          <cell r="H295">
            <v>845</v>
          </cell>
          <cell r="I295">
            <v>5000</v>
          </cell>
          <cell r="J295">
            <v>1006</v>
          </cell>
          <cell r="M295" t="str">
            <v>1800F</v>
          </cell>
        </row>
        <row r="296">
          <cell r="B296" t="str">
            <v>RG-58</v>
          </cell>
          <cell r="C296" t="str">
            <v>M</v>
          </cell>
          <cell r="D296">
            <v>5400</v>
          </cell>
          <cell r="H296">
            <v>845</v>
          </cell>
          <cell r="I296">
            <v>5400</v>
          </cell>
          <cell r="J296">
            <v>1006</v>
          </cell>
          <cell r="M296" t="str">
            <v>50Ω 8219</v>
          </cell>
        </row>
        <row r="297">
          <cell r="B297" t="str">
            <v>HDMI용 VER 1.4 10M</v>
          </cell>
          <cell r="C297" t="str">
            <v>M</v>
          </cell>
          <cell r="D297">
            <v>0</v>
          </cell>
          <cell r="H297">
            <v>846</v>
          </cell>
        </row>
        <row r="298">
          <cell r="B298" t="str">
            <v>F/O CABLE SM 4C</v>
          </cell>
          <cell r="C298" t="str">
            <v>M</v>
          </cell>
          <cell r="D298">
            <v>1050</v>
          </cell>
          <cell r="E298">
            <v>1050</v>
          </cell>
          <cell r="F298">
            <v>1080</v>
          </cell>
          <cell r="G298">
            <v>1760</v>
          </cell>
          <cell r="H298">
            <v>849</v>
          </cell>
          <cell r="M298" t="str">
            <v>광케이블</v>
          </cell>
        </row>
        <row r="299">
          <cell r="B299" t="str">
            <v>F/O CABLE SM 8C</v>
          </cell>
          <cell r="C299" t="str">
            <v>M</v>
          </cell>
          <cell r="D299">
            <v>1155</v>
          </cell>
          <cell r="E299">
            <v>1155</v>
          </cell>
          <cell r="F299">
            <v>1080</v>
          </cell>
          <cell r="G299">
            <v>1980</v>
          </cell>
          <cell r="H299">
            <v>849</v>
          </cell>
          <cell r="M299" t="str">
            <v>광케이블</v>
          </cell>
        </row>
        <row r="300">
          <cell r="B300" t="str">
            <v>F/O SMF ZIPCORD 2C</v>
          </cell>
          <cell r="C300" t="str">
            <v>M</v>
          </cell>
          <cell r="D300">
            <v>1650</v>
          </cell>
          <cell r="G300">
            <v>1650</v>
          </cell>
          <cell r="H300">
            <v>847</v>
          </cell>
          <cell r="I300">
            <v>1650</v>
          </cell>
          <cell r="J300">
            <v>1003</v>
          </cell>
        </row>
        <row r="301">
          <cell r="B301" t="str">
            <v>SC-LC MM(SM) 3M</v>
          </cell>
          <cell r="C301" t="str">
            <v>개</v>
          </cell>
          <cell r="D301">
            <v>10000</v>
          </cell>
          <cell r="G301">
            <v>10000</v>
          </cell>
          <cell r="H301">
            <v>1078</v>
          </cell>
          <cell r="I301">
            <v>51000</v>
          </cell>
          <cell r="J301">
            <v>1003</v>
          </cell>
        </row>
        <row r="302">
          <cell r="B302" t="str">
            <v>LC, TYPE(MM/SM) 1.5m</v>
          </cell>
          <cell r="C302" t="str">
            <v>개</v>
          </cell>
          <cell r="D302">
            <v>5000</v>
          </cell>
          <cell r="G302">
            <v>5000</v>
          </cell>
          <cell r="H302">
            <v>1078</v>
          </cell>
        </row>
        <row r="303">
          <cell r="B303" t="str">
            <v>3T x 25 (0.66Kg/m)</v>
          </cell>
          <cell r="C303" t="str">
            <v>M</v>
          </cell>
          <cell r="D303">
            <v>15135.78</v>
          </cell>
          <cell r="E303">
            <v>15135.78</v>
          </cell>
          <cell r="F303">
            <v>1080</v>
          </cell>
        </row>
        <row r="304">
          <cell r="B304" t="str">
            <v>5T x 25(1.11Kg/m)</v>
          </cell>
          <cell r="C304" t="str">
            <v>M</v>
          </cell>
          <cell r="D304">
            <v>25455.63</v>
          </cell>
          <cell r="E304">
            <v>25455.63</v>
          </cell>
          <cell r="F304">
            <v>1080</v>
          </cell>
        </row>
        <row r="305">
          <cell r="B305" t="str">
            <v>6T x 50(2.67Kg/m)</v>
          </cell>
          <cell r="C305" t="str">
            <v>M</v>
          </cell>
          <cell r="D305">
            <v>61231.11</v>
          </cell>
          <cell r="E305">
            <v>61231.11</v>
          </cell>
          <cell r="F305">
            <v>1080</v>
          </cell>
        </row>
        <row r="306">
          <cell r="B306" t="str">
            <v>100*100*100</v>
          </cell>
          <cell r="C306" t="str">
            <v>개</v>
          </cell>
          <cell r="D306">
            <v>6380</v>
          </cell>
          <cell r="F306">
            <v>1105</v>
          </cell>
          <cell r="I306">
            <v>6380</v>
          </cell>
          <cell r="J306">
            <v>1028</v>
          </cell>
        </row>
        <row r="307">
          <cell r="B307" t="str">
            <v>150*150*100</v>
          </cell>
          <cell r="C307" t="str">
            <v>개</v>
          </cell>
          <cell r="D307">
            <v>8261</v>
          </cell>
          <cell r="F307">
            <v>1105</v>
          </cell>
          <cell r="I307">
            <v>8261</v>
          </cell>
          <cell r="J307">
            <v>1028</v>
          </cell>
        </row>
        <row r="308">
          <cell r="B308" t="str">
            <v>200*200*100</v>
          </cell>
          <cell r="C308" t="str">
            <v>개</v>
          </cell>
          <cell r="D308">
            <v>11275</v>
          </cell>
          <cell r="F308">
            <v>1105</v>
          </cell>
          <cell r="I308">
            <v>11275</v>
          </cell>
          <cell r="J308">
            <v>1028</v>
          </cell>
        </row>
        <row r="309">
          <cell r="B309" t="str">
            <v>200*200*150</v>
          </cell>
          <cell r="C309" t="str">
            <v>개</v>
          </cell>
          <cell r="D309">
            <v>13750</v>
          </cell>
          <cell r="F309">
            <v>1105</v>
          </cell>
          <cell r="I309">
            <v>13750</v>
          </cell>
          <cell r="J309">
            <v>1028</v>
          </cell>
        </row>
        <row r="310">
          <cell r="B310" t="str">
            <v>200*200*200</v>
          </cell>
          <cell r="C310" t="str">
            <v>개</v>
          </cell>
          <cell r="D310">
            <v>16060</v>
          </cell>
          <cell r="F310">
            <v>1105</v>
          </cell>
          <cell r="I310">
            <v>16060</v>
          </cell>
          <cell r="J310">
            <v>1028</v>
          </cell>
        </row>
        <row r="311">
          <cell r="B311" t="str">
            <v>300*300*150</v>
          </cell>
          <cell r="C311" t="str">
            <v>개</v>
          </cell>
          <cell r="D311">
            <v>22110</v>
          </cell>
          <cell r="F311">
            <v>1105</v>
          </cell>
          <cell r="I311">
            <v>22110</v>
          </cell>
          <cell r="J311">
            <v>1028</v>
          </cell>
        </row>
        <row r="312">
          <cell r="B312" t="str">
            <v>300*300*200</v>
          </cell>
          <cell r="C312" t="str">
            <v>개</v>
          </cell>
          <cell r="D312">
            <v>25740</v>
          </cell>
          <cell r="F312">
            <v>1105</v>
          </cell>
          <cell r="I312">
            <v>25740</v>
          </cell>
          <cell r="J312">
            <v>1028</v>
          </cell>
        </row>
        <row r="313">
          <cell r="B313" t="str">
            <v>400*400*200</v>
          </cell>
          <cell r="C313" t="str">
            <v>개</v>
          </cell>
          <cell r="D313">
            <v>41030</v>
          </cell>
          <cell r="F313">
            <v>1105</v>
          </cell>
          <cell r="I313">
            <v>41030</v>
          </cell>
          <cell r="J313">
            <v>1028</v>
          </cell>
        </row>
        <row r="314">
          <cell r="B314" t="str">
            <v>500*500*300</v>
          </cell>
          <cell r="C314" t="str">
            <v>개</v>
          </cell>
          <cell r="D314">
            <v>0</v>
          </cell>
          <cell r="J314">
            <v>1028</v>
          </cell>
        </row>
        <row r="315">
          <cell r="B315" t="str">
            <v>600*600*300</v>
          </cell>
          <cell r="C315" t="str">
            <v>개</v>
          </cell>
          <cell r="D315">
            <v>0</v>
          </cell>
          <cell r="J315">
            <v>1028</v>
          </cell>
        </row>
        <row r="316">
          <cell r="B316" t="str">
            <v>AL(136*90*40mm)</v>
          </cell>
          <cell r="C316" t="str">
            <v>개</v>
          </cell>
          <cell r="D316">
            <v>7900</v>
          </cell>
          <cell r="E316">
            <v>7900</v>
          </cell>
          <cell r="F316">
            <v>1101</v>
          </cell>
        </row>
        <row r="317">
          <cell r="B317" t="str">
            <v>Concrete 4각</v>
          </cell>
          <cell r="C317" t="str">
            <v>개</v>
          </cell>
          <cell r="D317">
            <v>3100</v>
          </cell>
          <cell r="E317">
            <v>3100</v>
          </cell>
          <cell r="F317">
            <v>1105</v>
          </cell>
          <cell r="G317">
            <v>3480</v>
          </cell>
          <cell r="H317">
            <v>873</v>
          </cell>
          <cell r="I317">
            <v>3100</v>
          </cell>
          <cell r="J317">
            <v>1028</v>
          </cell>
          <cell r="M317" t="str">
            <v>H54(2)mm</v>
          </cell>
        </row>
        <row r="318">
          <cell r="B318" t="str">
            <v>Concrete 8각</v>
          </cell>
          <cell r="C318" t="str">
            <v>개</v>
          </cell>
          <cell r="D318">
            <v>2980</v>
          </cell>
          <cell r="E318">
            <v>2980</v>
          </cell>
          <cell r="F318">
            <v>1105</v>
          </cell>
          <cell r="G318">
            <v>3000</v>
          </cell>
          <cell r="H318">
            <v>873</v>
          </cell>
          <cell r="I318">
            <v>3000</v>
          </cell>
          <cell r="J318">
            <v>1028</v>
          </cell>
          <cell r="M318" t="str">
            <v>H54(2)mm</v>
          </cell>
        </row>
        <row r="319">
          <cell r="B319" t="str">
            <v>Outlet 4각</v>
          </cell>
          <cell r="C319" t="str">
            <v>개</v>
          </cell>
          <cell r="D319">
            <v>1000</v>
          </cell>
          <cell r="E319">
            <v>3020</v>
          </cell>
          <cell r="F319">
            <v>1105</v>
          </cell>
          <cell r="G319">
            <v>1003</v>
          </cell>
          <cell r="H319">
            <v>873</v>
          </cell>
          <cell r="I319">
            <v>1000</v>
          </cell>
          <cell r="J319">
            <v>1028</v>
          </cell>
          <cell r="M319" t="str">
            <v>2개용 콘센트박스</v>
          </cell>
        </row>
        <row r="320">
          <cell r="B320" t="str">
            <v>SW/1G</v>
          </cell>
          <cell r="C320" t="str">
            <v>개</v>
          </cell>
          <cell r="D320">
            <v>650</v>
          </cell>
          <cell r="E320">
            <v>650</v>
          </cell>
          <cell r="F320">
            <v>1105</v>
          </cell>
          <cell r="G320">
            <v>700</v>
          </cell>
          <cell r="H320">
            <v>873</v>
          </cell>
          <cell r="I320">
            <v>650</v>
          </cell>
          <cell r="J320">
            <v>1028</v>
          </cell>
          <cell r="M320" t="str">
            <v>H54(2)mm</v>
          </cell>
        </row>
        <row r="321">
          <cell r="B321" t="str">
            <v>SW/2G</v>
          </cell>
          <cell r="C321" t="str">
            <v>개</v>
          </cell>
          <cell r="D321">
            <v>920</v>
          </cell>
          <cell r="E321">
            <v>920</v>
          </cell>
          <cell r="F321">
            <v>1105</v>
          </cell>
          <cell r="G321">
            <v>973</v>
          </cell>
          <cell r="H321">
            <v>873</v>
          </cell>
          <cell r="I321">
            <v>1000</v>
          </cell>
          <cell r="J321">
            <v>1028</v>
          </cell>
          <cell r="M321" t="str">
            <v>H54(2)mm</v>
          </cell>
        </row>
        <row r="322">
          <cell r="B322" t="str">
            <v>SW/1G 75mm</v>
          </cell>
          <cell r="C322" t="str">
            <v>개</v>
          </cell>
          <cell r="D322">
            <v>1360</v>
          </cell>
          <cell r="E322">
            <v>1360</v>
          </cell>
          <cell r="F322">
            <v>1105</v>
          </cell>
          <cell r="G322">
            <v>1518</v>
          </cell>
          <cell r="H322">
            <v>873</v>
          </cell>
          <cell r="I322">
            <v>1400</v>
          </cell>
          <cell r="J322">
            <v>1028</v>
          </cell>
          <cell r="M322" t="str">
            <v>H75(3)mm</v>
          </cell>
        </row>
        <row r="323">
          <cell r="B323" t="str">
            <v>연결용 4각</v>
          </cell>
          <cell r="C323" t="str">
            <v>개</v>
          </cell>
          <cell r="D323">
            <v>920</v>
          </cell>
          <cell r="E323">
            <v>920</v>
          </cell>
          <cell r="F323">
            <v>1105</v>
          </cell>
          <cell r="G323">
            <v>937</v>
          </cell>
          <cell r="H323">
            <v>873</v>
          </cell>
          <cell r="I323">
            <v>1000</v>
          </cell>
          <cell r="J323">
            <v>1028</v>
          </cell>
        </row>
        <row r="324">
          <cell r="B324" t="str">
            <v>노출 PVC SW/1G</v>
          </cell>
          <cell r="C324" t="str">
            <v>개</v>
          </cell>
          <cell r="D324">
            <v>700</v>
          </cell>
          <cell r="E324">
            <v>700</v>
          </cell>
          <cell r="F324">
            <v>1104</v>
          </cell>
        </row>
        <row r="325">
          <cell r="B325" t="str">
            <v>노출 PVC SW/2G</v>
          </cell>
          <cell r="C325" t="str">
            <v>개</v>
          </cell>
          <cell r="D325">
            <v>1200</v>
          </cell>
          <cell r="E325">
            <v>1200</v>
          </cell>
          <cell r="F325">
            <v>1104</v>
          </cell>
        </row>
        <row r="326">
          <cell r="B326" t="str">
            <v>승압용 콘센트 박스 1개용</v>
          </cell>
          <cell r="C326" t="str">
            <v>개</v>
          </cell>
          <cell r="D326">
            <v>900</v>
          </cell>
          <cell r="E326">
            <v>900</v>
          </cell>
          <cell r="F326">
            <v>1104</v>
          </cell>
        </row>
        <row r="327">
          <cell r="B327" t="str">
            <v>승압용 콘센트 박스 2개용</v>
          </cell>
          <cell r="C327" t="str">
            <v>개</v>
          </cell>
          <cell r="D327">
            <v>1300</v>
          </cell>
          <cell r="E327">
            <v>1300</v>
          </cell>
          <cell r="F327">
            <v>1104</v>
          </cell>
        </row>
        <row r="328">
          <cell r="B328" t="str">
            <v>평커버</v>
          </cell>
          <cell r="C328" t="str">
            <v>개</v>
          </cell>
          <cell r="D328">
            <v>290</v>
          </cell>
          <cell r="E328">
            <v>290</v>
          </cell>
          <cell r="F328">
            <v>1105</v>
          </cell>
          <cell r="G328">
            <v>343</v>
          </cell>
          <cell r="H328">
            <v>873</v>
          </cell>
          <cell r="I328">
            <v>300</v>
          </cell>
          <cell r="J328">
            <v>1028</v>
          </cell>
          <cell r="M328" t="str">
            <v>2개용</v>
          </cell>
        </row>
        <row r="329">
          <cell r="B329" t="str">
            <v>오목커버</v>
          </cell>
          <cell r="C329" t="str">
            <v>개</v>
          </cell>
          <cell r="D329">
            <v>400</v>
          </cell>
          <cell r="E329">
            <v>400</v>
          </cell>
          <cell r="F329">
            <v>1105</v>
          </cell>
          <cell r="G329">
            <v>452</v>
          </cell>
          <cell r="H329">
            <v>873</v>
          </cell>
          <cell r="I329">
            <v>400</v>
          </cell>
          <cell r="J329">
            <v>1028</v>
          </cell>
        </row>
        <row r="330">
          <cell r="B330" t="str">
            <v>35*25mm</v>
          </cell>
          <cell r="C330" t="str">
            <v>M</v>
          </cell>
          <cell r="D330">
            <v>3680</v>
          </cell>
          <cell r="E330">
            <v>3680</v>
          </cell>
          <cell r="F330">
            <v>1099</v>
          </cell>
        </row>
        <row r="331">
          <cell r="B331" t="str">
            <v>50*35mm</v>
          </cell>
          <cell r="C331" t="str">
            <v>M</v>
          </cell>
          <cell r="D331">
            <v>4620</v>
          </cell>
          <cell r="E331">
            <v>4620</v>
          </cell>
          <cell r="F331">
            <v>1099</v>
          </cell>
          <cell r="G331">
            <v>15000</v>
          </cell>
          <cell r="H331">
            <v>870</v>
          </cell>
          <cell r="I331">
            <v>15000</v>
          </cell>
          <cell r="J331">
            <v>1031</v>
          </cell>
        </row>
        <row r="332">
          <cell r="B332" t="str">
            <v>60*60mm</v>
          </cell>
          <cell r="C332" t="str">
            <v>M</v>
          </cell>
          <cell r="D332">
            <v>6830</v>
          </cell>
          <cell r="E332">
            <v>6830</v>
          </cell>
          <cell r="F332">
            <v>1099</v>
          </cell>
          <cell r="G332">
            <v>20000</v>
          </cell>
          <cell r="H332">
            <v>870</v>
          </cell>
          <cell r="I332">
            <v>20000</v>
          </cell>
          <cell r="J332">
            <v>1031</v>
          </cell>
        </row>
        <row r="333">
          <cell r="B333" t="str">
            <v>70*40mm</v>
          </cell>
          <cell r="C333" t="str">
            <v>M</v>
          </cell>
          <cell r="D333">
            <v>5670</v>
          </cell>
          <cell r="E333">
            <v>5670</v>
          </cell>
          <cell r="F333">
            <v>1099</v>
          </cell>
          <cell r="G333">
            <v>20000</v>
          </cell>
          <cell r="H333">
            <v>870</v>
          </cell>
          <cell r="I333">
            <v>20000</v>
          </cell>
          <cell r="J333">
            <v>1031</v>
          </cell>
        </row>
        <row r="334">
          <cell r="B334" t="str">
            <v>100*50mm</v>
          </cell>
          <cell r="C334" t="str">
            <v>M</v>
          </cell>
          <cell r="D334">
            <v>7880</v>
          </cell>
          <cell r="E334">
            <v>7880</v>
          </cell>
          <cell r="F334">
            <v>1099</v>
          </cell>
          <cell r="G334">
            <v>25000</v>
          </cell>
          <cell r="H334">
            <v>870</v>
          </cell>
          <cell r="I334">
            <v>25000</v>
          </cell>
          <cell r="J334">
            <v>1031</v>
          </cell>
        </row>
        <row r="335">
          <cell r="B335" t="str">
            <v>120*60mm</v>
          </cell>
          <cell r="C335" t="str">
            <v>M</v>
          </cell>
          <cell r="D335">
            <v>31500</v>
          </cell>
          <cell r="E335">
            <v>31500</v>
          </cell>
          <cell r="F335">
            <v>1099</v>
          </cell>
          <cell r="G335">
            <v>35000</v>
          </cell>
          <cell r="H335">
            <v>870</v>
          </cell>
          <cell r="I335">
            <v>35000</v>
          </cell>
          <cell r="J335">
            <v>1031</v>
          </cell>
        </row>
        <row r="336">
          <cell r="B336" t="str">
            <v>150*100mm</v>
          </cell>
          <cell r="C336" t="str">
            <v>M</v>
          </cell>
          <cell r="D336">
            <v>20480</v>
          </cell>
          <cell r="E336">
            <v>20480</v>
          </cell>
          <cell r="F336">
            <v>1099</v>
          </cell>
          <cell r="G336">
            <v>50000</v>
          </cell>
          <cell r="H336">
            <v>870</v>
          </cell>
          <cell r="I336">
            <v>50000</v>
          </cell>
          <cell r="J336">
            <v>1031</v>
          </cell>
        </row>
        <row r="337">
          <cell r="B337" t="str">
            <v>40*30mm</v>
          </cell>
          <cell r="C337" t="str">
            <v>M</v>
          </cell>
          <cell r="D337">
            <v>4000</v>
          </cell>
          <cell r="G337">
            <v>4000</v>
          </cell>
          <cell r="H337">
            <v>870</v>
          </cell>
          <cell r="I337">
            <v>4000</v>
          </cell>
          <cell r="J337">
            <v>1031</v>
          </cell>
        </row>
        <row r="338">
          <cell r="B338" t="str">
            <v>60*40mm</v>
          </cell>
          <cell r="C338" t="str">
            <v>M</v>
          </cell>
          <cell r="D338">
            <v>6000</v>
          </cell>
          <cell r="G338">
            <v>6000</v>
          </cell>
          <cell r="H338">
            <v>870</v>
          </cell>
          <cell r="I338">
            <v>6000</v>
          </cell>
          <cell r="J338">
            <v>1031</v>
          </cell>
        </row>
        <row r="339">
          <cell r="B339" t="str">
            <v>80*60mm</v>
          </cell>
          <cell r="C339" t="str">
            <v>M</v>
          </cell>
          <cell r="D339">
            <v>8000</v>
          </cell>
          <cell r="G339">
            <v>8000</v>
          </cell>
          <cell r="H339">
            <v>870</v>
          </cell>
          <cell r="I339">
            <v>8000</v>
          </cell>
          <cell r="J339">
            <v>1031</v>
          </cell>
        </row>
        <row r="340">
          <cell r="B340" t="str">
            <v>100*80mm</v>
          </cell>
          <cell r="C340" t="str">
            <v>M</v>
          </cell>
          <cell r="D340">
            <v>11000</v>
          </cell>
          <cell r="G340">
            <v>11000</v>
          </cell>
          <cell r="H340">
            <v>870</v>
          </cell>
          <cell r="I340">
            <v>11000</v>
          </cell>
          <cell r="J340">
            <v>1031</v>
          </cell>
        </row>
        <row r="341">
          <cell r="B341" t="str">
            <v>고강도 MOLD 31*14mm</v>
          </cell>
          <cell r="C341" t="str">
            <v>M</v>
          </cell>
          <cell r="D341">
            <v>1400</v>
          </cell>
          <cell r="G341">
            <v>1400</v>
          </cell>
          <cell r="H341">
            <v>870</v>
          </cell>
          <cell r="I341">
            <v>1400</v>
          </cell>
          <cell r="J341">
            <v>1031</v>
          </cell>
        </row>
        <row r="342">
          <cell r="B342" t="str">
            <v>BODY 40*40</v>
          </cell>
          <cell r="C342" t="str">
            <v>M</v>
          </cell>
          <cell r="D342">
            <v>2500</v>
          </cell>
          <cell r="E342">
            <v>3370</v>
          </cell>
          <cell r="F342">
            <v>1115</v>
          </cell>
          <cell r="H342">
            <v>867</v>
          </cell>
          <cell r="I342">
            <v>2500</v>
          </cell>
          <cell r="J342">
            <v>1040</v>
          </cell>
        </row>
        <row r="343">
          <cell r="B343" t="str">
            <v>BODY 70*40</v>
          </cell>
          <cell r="C343" t="str">
            <v>M</v>
          </cell>
          <cell r="D343">
            <v>3200</v>
          </cell>
          <cell r="E343">
            <v>4120</v>
          </cell>
          <cell r="F343">
            <v>1115</v>
          </cell>
          <cell r="H343">
            <v>867</v>
          </cell>
          <cell r="I343">
            <v>3200</v>
          </cell>
          <cell r="J343">
            <v>1040</v>
          </cell>
        </row>
        <row r="344">
          <cell r="B344" t="str">
            <v>BODY 110*50</v>
          </cell>
          <cell r="C344" t="str">
            <v>M</v>
          </cell>
          <cell r="D344">
            <v>5000</v>
          </cell>
          <cell r="E344">
            <v>5620</v>
          </cell>
          <cell r="F344">
            <v>1115</v>
          </cell>
          <cell r="H344">
            <v>867</v>
          </cell>
          <cell r="I344">
            <v>5000</v>
          </cell>
          <cell r="J344">
            <v>1040</v>
          </cell>
        </row>
        <row r="345">
          <cell r="B345" t="str">
            <v>COVER 40*40</v>
          </cell>
          <cell r="C345" t="str">
            <v>M</v>
          </cell>
          <cell r="D345">
            <v>1000</v>
          </cell>
          <cell r="E345">
            <v>1030</v>
          </cell>
          <cell r="F345">
            <v>1115</v>
          </cell>
          <cell r="H345">
            <v>867</v>
          </cell>
          <cell r="I345">
            <v>1000</v>
          </cell>
          <cell r="J345">
            <v>1040</v>
          </cell>
        </row>
        <row r="346">
          <cell r="B346" t="str">
            <v>COVER 70*40</v>
          </cell>
          <cell r="C346" t="str">
            <v>M</v>
          </cell>
          <cell r="D346">
            <v>1300</v>
          </cell>
          <cell r="E346">
            <v>1590</v>
          </cell>
          <cell r="F346">
            <v>1115</v>
          </cell>
          <cell r="H346">
            <v>867</v>
          </cell>
          <cell r="I346">
            <v>1300</v>
          </cell>
          <cell r="J346">
            <v>1040</v>
          </cell>
        </row>
        <row r="347">
          <cell r="B347" t="str">
            <v>COVER 110*50</v>
          </cell>
          <cell r="C347" t="str">
            <v>M</v>
          </cell>
          <cell r="D347">
            <v>2000</v>
          </cell>
          <cell r="E347">
            <v>2430</v>
          </cell>
          <cell r="F347">
            <v>1115</v>
          </cell>
          <cell r="H347">
            <v>867</v>
          </cell>
          <cell r="I347">
            <v>2000</v>
          </cell>
          <cell r="J347">
            <v>1040</v>
          </cell>
        </row>
        <row r="348">
          <cell r="B348" t="str">
            <v>JOINER 40*40</v>
          </cell>
          <cell r="C348" t="str">
            <v>M</v>
          </cell>
          <cell r="D348">
            <v>590</v>
          </cell>
          <cell r="E348">
            <v>590</v>
          </cell>
          <cell r="F348">
            <v>1115</v>
          </cell>
          <cell r="H348">
            <v>867</v>
          </cell>
          <cell r="I348">
            <v>680</v>
          </cell>
          <cell r="J348">
            <v>1040</v>
          </cell>
        </row>
        <row r="349">
          <cell r="B349" t="str">
            <v>JOINER 70*40</v>
          </cell>
          <cell r="C349" t="str">
            <v>M</v>
          </cell>
          <cell r="D349">
            <v>950</v>
          </cell>
          <cell r="E349">
            <v>950</v>
          </cell>
          <cell r="F349">
            <v>1115</v>
          </cell>
          <cell r="H349">
            <v>867</v>
          </cell>
          <cell r="I349">
            <v>1050</v>
          </cell>
          <cell r="J349">
            <v>1040</v>
          </cell>
        </row>
        <row r="350">
          <cell r="B350" t="str">
            <v>JOINER 110*50</v>
          </cell>
          <cell r="C350" t="str">
            <v>M</v>
          </cell>
          <cell r="D350">
            <v>1450</v>
          </cell>
          <cell r="E350">
            <v>1450</v>
          </cell>
          <cell r="F350">
            <v>1115</v>
          </cell>
          <cell r="H350">
            <v>867</v>
          </cell>
          <cell r="I350">
            <v>2000</v>
          </cell>
          <cell r="J350">
            <v>1040</v>
          </cell>
        </row>
        <row r="351">
          <cell r="B351" t="str">
            <v>A Hangger 40*40</v>
          </cell>
          <cell r="C351" t="str">
            <v>M</v>
          </cell>
          <cell r="D351">
            <v>550</v>
          </cell>
          <cell r="E351">
            <v>550</v>
          </cell>
          <cell r="F351">
            <v>1115</v>
          </cell>
          <cell r="H351">
            <v>867</v>
          </cell>
          <cell r="I351">
            <v>680</v>
          </cell>
          <cell r="J351">
            <v>1040</v>
          </cell>
        </row>
        <row r="352">
          <cell r="B352" t="str">
            <v>A Hangger 70*40</v>
          </cell>
          <cell r="C352" t="str">
            <v>M</v>
          </cell>
          <cell r="D352">
            <v>860</v>
          </cell>
          <cell r="E352">
            <v>860</v>
          </cell>
          <cell r="F352">
            <v>1115</v>
          </cell>
          <cell r="H352">
            <v>867</v>
          </cell>
          <cell r="I352">
            <v>1050</v>
          </cell>
          <cell r="J352">
            <v>1040</v>
          </cell>
        </row>
        <row r="353">
          <cell r="B353" t="str">
            <v>A Hangger 110*50</v>
          </cell>
          <cell r="C353" t="str">
            <v>M</v>
          </cell>
          <cell r="D353">
            <v>1180</v>
          </cell>
          <cell r="E353">
            <v>1180</v>
          </cell>
          <cell r="F353">
            <v>1115</v>
          </cell>
          <cell r="H353">
            <v>867</v>
          </cell>
          <cell r="I353">
            <v>2000</v>
          </cell>
          <cell r="J353">
            <v>1040</v>
          </cell>
        </row>
        <row r="354">
          <cell r="B354" t="str">
            <v>END CAP 40*40</v>
          </cell>
          <cell r="C354" t="str">
            <v>M</v>
          </cell>
          <cell r="D354">
            <v>480</v>
          </cell>
          <cell r="E354">
            <v>600</v>
          </cell>
          <cell r="F354">
            <v>1115</v>
          </cell>
          <cell r="H354">
            <v>867</v>
          </cell>
          <cell r="I354">
            <v>480</v>
          </cell>
          <cell r="J354">
            <v>1040</v>
          </cell>
        </row>
        <row r="355">
          <cell r="B355" t="str">
            <v>END CAP 70*40</v>
          </cell>
          <cell r="C355" t="str">
            <v>M</v>
          </cell>
          <cell r="D355">
            <v>680</v>
          </cell>
          <cell r="E355">
            <v>680</v>
          </cell>
          <cell r="F355">
            <v>1115</v>
          </cell>
          <cell r="H355">
            <v>867</v>
          </cell>
          <cell r="I355">
            <v>750</v>
          </cell>
          <cell r="J355">
            <v>1040</v>
          </cell>
        </row>
        <row r="356">
          <cell r="B356" t="str">
            <v>END CAP 110*50</v>
          </cell>
          <cell r="C356" t="str">
            <v>M</v>
          </cell>
          <cell r="D356">
            <v>730</v>
          </cell>
          <cell r="E356">
            <v>730</v>
          </cell>
          <cell r="F356">
            <v>1115</v>
          </cell>
          <cell r="H356">
            <v>867</v>
          </cell>
          <cell r="I356">
            <v>1050</v>
          </cell>
          <cell r="J356">
            <v>1040</v>
          </cell>
        </row>
        <row r="357">
          <cell r="B357" t="str">
            <v>Body 150*100*2.3T</v>
          </cell>
          <cell r="C357" t="str">
            <v>M</v>
          </cell>
          <cell r="D357">
            <v>9450</v>
          </cell>
          <cell r="E357">
            <v>17850</v>
          </cell>
          <cell r="F357">
            <v>1112</v>
          </cell>
          <cell r="G357">
            <v>21920</v>
          </cell>
          <cell r="H357">
            <v>868</v>
          </cell>
          <cell r="I357">
            <v>9450</v>
          </cell>
          <cell r="J357">
            <v>1039</v>
          </cell>
        </row>
        <row r="358">
          <cell r="B358" t="str">
            <v>W150 HOR ELBOW</v>
          </cell>
          <cell r="C358" t="str">
            <v>M</v>
          </cell>
          <cell r="D358">
            <v>12380</v>
          </cell>
          <cell r="E358">
            <v>23900</v>
          </cell>
          <cell r="F358">
            <v>1112</v>
          </cell>
          <cell r="G358">
            <v>32880</v>
          </cell>
          <cell r="H358">
            <v>868</v>
          </cell>
          <cell r="I358">
            <v>12380</v>
          </cell>
          <cell r="J358">
            <v>1039</v>
          </cell>
        </row>
        <row r="359">
          <cell r="B359" t="str">
            <v>W150 VER ELBOW</v>
          </cell>
          <cell r="C359" t="str">
            <v>M</v>
          </cell>
          <cell r="D359">
            <v>12380</v>
          </cell>
          <cell r="E359">
            <v>23900</v>
          </cell>
          <cell r="F359">
            <v>1112</v>
          </cell>
          <cell r="G359">
            <v>32880</v>
          </cell>
          <cell r="H359">
            <v>868</v>
          </cell>
          <cell r="I359">
            <v>12380</v>
          </cell>
          <cell r="J359">
            <v>1039</v>
          </cell>
        </row>
        <row r="360">
          <cell r="B360" t="str">
            <v>W150 HOR TEE</v>
          </cell>
          <cell r="C360" t="str">
            <v>M</v>
          </cell>
          <cell r="D360">
            <v>21400</v>
          </cell>
          <cell r="E360">
            <v>41400</v>
          </cell>
          <cell r="F360">
            <v>1112</v>
          </cell>
          <cell r="G360">
            <v>54790</v>
          </cell>
          <cell r="H360">
            <v>868</v>
          </cell>
          <cell r="I360">
            <v>21400</v>
          </cell>
          <cell r="J360">
            <v>1039</v>
          </cell>
        </row>
        <row r="361">
          <cell r="B361" t="str">
            <v>W150 VER TEE</v>
          </cell>
          <cell r="C361" t="str">
            <v>M</v>
          </cell>
          <cell r="D361">
            <v>41400</v>
          </cell>
          <cell r="E361">
            <v>41400</v>
          </cell>
          <cell r="F361">
            <v>1112</v>
          </cell>
          <cell r="G361">
            <v>54790</v>
          </cell>
          <cell r="H361">
            <v>868</v>
          </cell>
          <cell r="J361">
            <v>1039</v>
          </cell>
        </row>
        <row r="362">
          <cell r="B362" t="str">
            <v>W150 HOR CROSS</v>
          </cell>
          <cell r="C362" t="str">
            <v>M</v>
          </cell>
          <cell r="D362">
            <v>25900</v>
          </cell>
          <cell r="E362">
            <v>51170</v>
          </cell>
          <cell r="F362">
            <v>1112</v>
          </cell>
          <cell r="G362">
            <v>59180</v>
          </cell>
          <cell r="H362">
            <v>868</v>
          </cell>
          <cell r="I362">
            <v>25900</v>
          </cell>
          <cell r="J362">
            <v>1039</v>
          </cell>
        </row>
        <row r="363">
          <cell r="B363" t="str">
            <v>W150 COVER</v>
          </cell>
          <cell r="C363" t="str">
            <v>M</v>
          </cell>
          <cell r="D363">
            <v>7550</v>
          </cell>
          <cell r="E363">
            <v>14560</v>
          </cell>
          <cell r="F363">
            <v>1112</v>
          </cell>
          <cell r="G363">
            <v>18620</v>
          </cell>
          <cell r="H363">
            <v>868</v>
          </cell>
          <cell r="I363">
            <v>7550</v>
          </cell>
          <cell r="J363">
            <v>1039</v>
          </cell>
        </row>
        <row r="364">
          <cell r="B364" t="str">
            <v>W150 HOR ELBOW COVER</v>
          </cell>
          <cell r="C364" t="str">
            <v>M</v>
          </cell>
          <cell r="D364">
            <v>14500</v>
          </cell>
          <cell r="E364">
            <v>14500</v>
          </cell>
          <cell r="F364">
            <v>1112</v>
          </cell>
          <cell r="G364">
            <v>30370</v>
          </cell>
          <cell r="H364">
            <v>868</v>
          </cell>
          <cell r="J364">
            <v>1039</v>
          </cell>
        </row>
        <row r="365">
          <cell r="B365" t="str">
            <v>W150 VER ELBOW COVER</v>
          </cell>
          <cell r="C365" t="str">
            <v>M</v>
          </cell>
          <cell r="D365">
            <v>14500</v>
          </cell>
          <cell r="E365">
            <v>14500</v>
          </cell>
          <cell r="F365">
            <v>1112</v>
          </cell>
          <cell r="G365">
            <v>30370</v>
          </cell>
          <cell r="H365">
            <v>868</v>
          </cell>
          <cell r="J365">
            <v>1039</v>
          </cell>
        </row>
        <row r="366">
          <cell r="B366" t="str">
            <v>W150 HOR TEE COVER</v>
          </cell>
          <cell r="C366" t="str">
            <v>M</v>
          </cell>
          <cell r="D366">
            <v>41990</v>
          </cell>
          <cell r="E366">
            <v>41990</v>
          </cell>
          <cell r="F366">
            <v>1112</v>
          </cell>
          <cell r="G366">
            <v>48410</v>
          </cell>
          <cell r="H366">
            <v>868</v>
          </cell>
          <cell r="J366">
            <v>1039</v>
          </cell>
        </row>
        <row r="367">
          <cell r="B367" t="str">
            <v>W150 VER TEE COVER</v>
          </cell>
          <cell r="C367" t="str">
            <v>M</v>
          </cell>
          <cell r="D367">
            <v>41990</v>
          </cell>
          <cell r="E367">
            <v>41990</v>
          </cell>
          <cell r="F367">
            <v>1112</v>
          </cell>
          <cell r="G367">
            <v>48410</v>
          </cell>
          <cell r="H367">
            <v>868</v>
          </cell>
          <cell r="J367">
            <v>1039</v>
          </cell>
        </row>
        <row r="368">
          <cell r="B368" t="str">
            <v>W150 HOR CROSS COVER</v>
          </cell>
          <cell r="C368" t="str">
            <v>M</v>
          </cell>
          <cell r="D368">
            <v>54650</v>
          </cell>
          <cell r="E368">
            <v>67240</v>
          </cell>
          <cell r="F368">
            <v>1112</v>
          </cell>
          <cell r="G368">
            <v>54650</v>
          </cell>
          <cell r="H368">
            <v>868</v>
          </cell>
          <cell r="J368">
            <v>1039</v>
          </cell>
        </row>
        <row r="369">
          <cell r="B369" t="str">
            <v>END PLATE W150</v>
          </cell>
          <cell r="C369" t="str">
            <v>개</v>
          </cell>
          <cell r="D369">
            <v>0</v>
          </cell>
          <cell r="F369">
            <v>1136</v>
          </cell>
          <cell r="H369">
            <v>870</v>
          </cell>
          <cell r="J369">
            <v>1039</v>
          </cell>
          <cell r="M369" t="str">
            <v>END CAP</v>
          </cell>
        </row>
        <row r="370">
          <cell r="B370" t="str">
            <v>Body 200*100*2.3T</v>
          </cell>
          <cell r="C370" t="str">
            <v>M</v>
          </cell>
          <cell r="D370">
            <v>11450</v>
          </cell>
          <cell r="E370">
            <v>22550</v>
          </cell>
          <cell r="F370">
            <v>1112</v>
          </cell>
          <cell r="G370">
            <v>22820</v>
          </cell>
          <cell r="H370">
            <v>868</v>
          </cell>
          <cell r="I370">
            <v>11450</v>
          </cell>
          <cell r="J370">
            <v>1039</v>
          </cell>
        </row>
        <row r="371">
          <cell r="B371" t="str">
            <v>W200 HOR ELBOW</v>
          </cell>
          <cell r="C371" t="str">
            <v>M</v>
          </cell>
          <cell r="D371">
            <v>13950</v>
          </cell>
          <cell r="E371">
            <v>26870</v>
          </cell>
          <cell r="F371">
            <v>1112</v>
          </cell>
          <cell r="G371">
            <v>34230</v>
          </cell>
          <cell r="H371">
            <v>868</v>
          </cell>
          <cell r="I371">
            <v>13950</v>
          </cell>
          <cell r="J371">
            <v>1039</v>
          </cell>
        </row>
        <row r="372">
          <cell r="B372" t="str">
            <v>W200 VER ELBOW</v>
          </cell>
          <cell r="C372" t="str">
            <v>M</v>
          </cell>
          <cell r="D372">
            <v>13950</v>
          </cell>
          <cell r="E372">
            <v>26870</v>
          </cell>
          <cell r="F372">
            <v>1112</v>
          </cell>
          <cell r="G372">
            <v>34230</v>
          </cell>
          <cell r="H372">
            <v>868</v>
          </cell>
          <cell r="I372">
            <v>13950</v>
          </cell>
          <cell r="J372">
            <v>1039</v>
          </cell>
        </row>
        <row r="373">
          <cell r="B373" t="str">
            <v>W200 HOR TEE</v>
          </cell>
          <cell r="C373" t="str">
            <v>M</v>
          </cell>
          <cell r="D373">
            <v>28350</v>
          </cell>
          <cell r="E373">
            <v>55720</v>
          </cell>
          <cell r="F373">
            <v>1112</v>
          </cell>
          <cell r="G373">
            <v>57040</v>
          </cell>
          <cell r="H373">
            <v>868</v>
          </cell>
          <cell r="I373">
            <v>28350</v>
          </cell>
          <cell r="J373">
            <v>1039</v>
          </cell>
        </row>
        <row r="374">
          <cell r="B374" t="str">
            <v>W200 VER TEE</v>
          </cell>
          <cell r="C374" t="str">
            <v>M</v>
          </cell>
          <cell r="D374">
            <v>55720</v>
          </cell>
          <cell r="E374">
            <v>55720</v>
          </cell>
          <cell r="F374">
            <v>1112</v>
          </cell>
          <cell r="G374">
            <v>57040</v>
          </cell>
          <cell r="H374">
            <v>868</v>
          </cell>
          <cell r="J374">
            <v>1039</v>
          </cell>
        </row>
        <row r="375">
          <cell r="B375" t="str">
            <v>W200 HOR CROSS</v>
          </cell>
          <cell r="C375" t="str">
            <v>M</v>
          </cell>
          <cell r="D375">
            <v>34800</v>
          </cell>
          <cell r="E375">
            <v>67760</v>
          </cell>
          <cell r="F375">
            <v>1112</v>
          </cell>
          <cell r="G375">
            <v>61600</v>
          </cell>
          <cell r="H375">
            <v>868</v>
          </cell>
          <cell r="I375">
            <v>34800</v>
          </cell>
          <cell r="J375">
            <v>1039</v>
          </cell>
        </row>
        <row r="376">
          <cell r="B376" t="str">
            <v>W200 COVER</v>
          </cell>
          <cell r="C376" t="str">
            <v>M</v>
          </cell>
          <cell r="D376">
            <v>12350</v>
          </cell>
          <cell r="E376">
            <v>24050</v>
          </cell>
          <cell r="F376">
            <v>1112</v>
          </cell>
          <cell r="G376">
            <v>23520</v>
          </cell>
          <cell r="H376">
            <v>868</v>
          </cell>
          <cell r="I376">
            <v>12350</v>
          </cell>
          <cell r="J376">
            <v>1039</v>
          </cell>
        </row>
        <row r="377">
          <cell r="B377" t="str">
            <v>W200 HOR ELBOW COVER</v>
          </cell>
          <cell r="C377" t="str">
            <v>M</v>
          </cell>
          <cell r="D377">
            <v>19390</v>
          </cell>
          <cell r="E377">
            <v>19390</v>
          </cell>
          <cell r="F377">
            <v>1112</v>
          </cell>
          <cell r="G377">
            <v>38350</v>
          </cell>
          <cell r="H377">
            <v>868</v>
          </cell>
          <cell r="J377">
            <v>1039</v>
          </cell>
        </row>
        <row r="378">
          <cell r="B378" t="str">
            <v>W200 VER ELBOW COVER</v>
          </cell>
          <cell r="C378" t="str">
            <v>M</v>
          </cell>
          <cell r="D378">
            <v>19390</v>
          </cell>
          <cell r="E378">
            <v>19390</v>
          </cell>
          <cell r="F378">
            <v>1112</v>
          </cell>
          <cell r="G378">
            <v>38350</v>
          </cell>
          <cell r="H378">
            <v>868</v>
          </cell>
          <cell r="J378">
            <v>1039</v>
          </cell>
        </row>
        <row r="379">
          <cell r="B379" t="str">
            <v>W200 HOR TEE COVER</v>
          </cell>
          <cell r="C379" t="str">
            <v>M</v>
          </cell>
          <cell r="D379">
            <v>49380</v>
          </cell>
          <cell r="E379">
            <v>49380</v>
          </cell>
          <cell r="F379">
            <v>1112</v>
          </cell>
          <cell r="G379">
            <v>61350</v>
          </cell>
          <cell r="H379">
            <v>868</v>
          </cell>
          <cell r="J379">
            <v>1039</v>
          </cell>
        </row>
        <row r="380">
          <cell r="B380" t="str">
            <v>W200 VER TEE COVER</v>
          </cell>
          <cell r="C380" t="str">
            <v>M</v>
          </cell>
          <cell r="D380">
            <v>49380</v>
          </cell>
          <cell r="E380">
            <v>49380</v>
          </cell>
          <cell r="F380">
            <v>1112</v>
          </cell>
          <cell r="G380">
            <v>61350</v>
          </cell>
          <cell r="H380">
            <v>868</v>
          </cell>
          <cell r="J380">
            <v>1039</v>
          </cell>
        </row>
        <row r="381">
          <cell r="B381" t="str">
            <v>W200 HOR CROSS COVER</v>
          </cell>
          <cell r="C381" t="str">
            <v>M</v>
          </cell>
          <cell r="D381">
            <v>69000</v>
          </cell>
          <cell r="E381">
            <v>76230</v>
          </cell>
          <cell r="F381">
            <v>1112</v>
          </cell>
          <cell r="G381">
            <v>69000</v>
          </cell>
          <cell r="H381">
            <v>868</v>
          </cell>
          <cell r="J381">
            <v>1039</v>
          </cell>
        </row>
        <row r="382">
          <cell r="B382" t="str">
            <v>END PLATE W200</v>
          </cell>
          <cell r="C382" t="str">
            <v>개</v>
          </cell>
          <cell r="D382">
            <v>0</v>
          </cell>
          <cell r="F382">
            <v>1136</v>
          </cell>
          <cell r="H382">
            <v>870</v>
          </cell>
          <cell r="J382">
            <v>1039</v>
          </cell>
          <cell r="M382" t="str">
            <v>END CAP</v>
          </cell>
        </row>
        <row r="383">
          <cell r="B383" t="str">
            <v>Body 300*150*2.3T</v>
          </cell>
          <cell r="C383" t="str">
            <v>M</v>
          </cell>
          <cell r="D383">
            <v>29300</v>
          </cell>
          <cell r="E383">
            <v>31120</v>
          </cell>
          <cell r="F383">
            <v>1112</v>
          </cell>
          <cell r="G383">
            <v>36300</v>
          </cell>
          <cell r="H383">
            <v>868</v>
          </cell>
          <cell r="I383">
            <v>29300</v>
          </cell>
          <cell r="J383">
            <v>1039</v>
          </cell>
        </row>
        <row r="384">
          <cell r="B384" t="str">
            <v>Body 300*100*2.3T</v>
          </cell>
          <cell r="C384" t="str">
            <v>M</v>
          </cell>
          <cell r="D384">
            <v>12650</v>
          </cell>
          <cell r="E384">
            <v>24580</v>
          </cell>
          <cell r="F384">
            <v>1112</v>
          </cell>
          <cell r="G384">
            <v>25030</v>
          </cell>
          <cell r="H384">
            <v>868</v>
          </cell>
          <cell r="I384">
            <v>12650</v>
          </cell>
          <cell r="J384">
            <v>1039</v>
          </cell>
        </row>
        <row r="385">
          <cell r="B385" t="str">
            <v>W300 HOR ELBOW</v>
          </cell>
          <cell r="C385" t="str">
            <v>M</v>
          </cell>
          <cell r="D385">
            <v>18450</v>
          </cell>
          <cell r="E385">
            <v>36020</v>
          </cell>
          <cell r="F385">
            <v>1112</v>
          </cell>
          <cell r="G385">
            <v>37540</v>
          </cell>
          <cell r="H385">
            <v>868</v>
          </cell>
          <cell r="I385">
            <v>18450</v>
          </cell>
          <cell r="J385">
            <v>1039</v>
          </cell>
        </row>
        <row r="386">
          <cell r="B386" t="str">
            <v>W300 VER ELBOW</v>
          </cell>
          <cell r="C386" t="str">
            <v>M</v>
          </cell>
          <cell r="D386">
            <v>18450</v>
          </cell>
          <cell r="E386">
            <v>36020</v>
          </cell>
          <cell r="F386">
            <v>1112</v>
          </cell>
          <cell r="G386">
            <v>37540</v>
          </cell>
          <cell r="H386">
            <v>868</v>
          </cell>
          <cell r="I386">
            <v>18450</v>
          </cell>
          <cell r="J386">
            <v>1039</v>
          </cell>
        </row>
        <row r="387">
          <cell r="B387" t="str">
            <v>W300 HOR TEE</v>
          </cell>
          <cell r="C387" t="str">
            <v>M</v>
          </cell>
          <cell r="D387">
            <v>31950</v>
          </cell>
          <cell r="E387">
            <v>62370</v>
          </cell>
          <cell r="F387">
            <v>1112</v>
          </cell>
          <cell r="G387">
            <v>62570</v>
          </cell>
          <cell r="H387">
            <v>868</v>
          </cell>
          <cell r="I387">
            <v>31950</v>
          </cell>
          <cell r="J387">
            <v>1039</v>
          </cell>
        </row>
        <row r="388">
          <cell r="B388" t="str">
            <v>W300 VER TEE</v>
          </cell>
          <cell r="C388" t="str">
            <v>M</v>
          </cell>
          <cell r="D388">
            <v>62370</v>
          </cell>
          <cell r="E388">
            <v>62370</v>
          </cell>
          <cell r="F388">
            <v>1112</v>
          </cell>
          <cell r="G388">
            <v>62570</v>
          </cell>
          <cell r="H388">
            <v>868</v>
          </cell>
          <cell r="J388">
            <v>1039</v>
          </cell>
        </row>
        <row r="389">
          <cell r="B389" t="str">
            <v>W300 HOR CROSS</v>
          </cell>
          <cell r="C389" t="str">
            <v>M</v>
          </cell>
          <cell r="D389">
            <v>40200</v>
          </cell>
          <cell r="E389">
            <v>78460</v>
          </cell>
          <cell r="F389">
            <v>1112</v>
          </cell>
          <cell r="G389">
            <v>67580</v>
          </cell>
          <cell r="H389">
            <v>868</v>
          </cell>
          <cell r="I389">
            <v>40200</v>
          </cell>
          <cell r="J389">
            <v>1039</v>
          </cell>
        </row>
        <row r="390">
          <cell r="B390" t="str">
            <v>W300 COVER</v>
          </cell>
          <cell r="C390" t="str">
            <v>M</v>
          </cell>
          <cell r="D390">
            <v>17450</v>
          </cell>
          <cell r="E390">
            <v>34060</v>
          </cell>
          <cell r="F390">
            <v>1112</v>
          </cell>
          <cell r="G390">
            <v>33310</v>
          </cell>
          <cell r="H390">
            <v>868</v>
          </cell>
          <cell r="I390">
            <v>17450</v>
          </cell>
          <cell r="J390">
            <v>1039</v>
          </cell>
        </row>
        <row r="391">
          <cell r="B391" t="str">
            <v>W300 HOR ELBOW COVER</v>
          </cell>
          <cell r="C391" t="str">
            <v>M</v>
          </cell>
          <cell r="D391">
            <v>30860</v>
          </cell>
          <cell r="E391">
            <v>30860</v>
          </cell>
          <cell r="F391">
            <v>1112</v>
          </cell>
          <cell r="G391">
            <v>54330</v>
          </cell>
          <cell r="H391">
            <v>868</v>
          </cell>
          <cell r="J391">
            <v>1039</v>
          </cell>
        </row>
        <row r="392">
          <cell r="B392" t="str">
            <v>W300 VER ELBOW COVER</v>
          </cell>
          <cell r="C392" t="str">
            <v>M</v>
          </cell>
          <cell r="D392">
            <v>30860</v>
          </cell>
          <cell r="E392">
            <v>30860</v>
          </cell>
          <cell r="F392">
            <v>1112</v>
          </cell>
          <cell r="G392">
            <v>54330</v>
          </cell>
          <cell r="H392">
            <v>868</v>
          </cell>
          <cell r="J392">
            <v>1039</v>
          </cell>
        </row>
        <row r="393">
          <cell r="B393" t="str">
            <v>W300 HOR TEE COVER</v>
          </cell>
          <cell r="C393" t="str">
            <v>M</v>
          </cell>
          <cell r="D393">
            <v>68800</v>
          </cell>
          <cell r="E393">
            <v>68800</v>
          </cell>
          <cell r="F393">
            <v>1112</v>
          </cell>
          <cell r="G393">
            <v>75530</v>
          </cell>
          <cell r="H393">
            <v>868</v>
          </cell>
          <cell r="J393">
            <v>1039</v>
          </cell>
        </row>
        <row r="394">
          <cell r="B394" t="str">
            <v>W300 VER TEE COVER</v>
          </cell>
          <cell r="C394" t="str">
            <v>M</v>
          </cell>
          <cell r="D394">
            <v>68800</v>
          </cell>
          <cell r="E394">
            <v>68800</v>
          </cell>
          <cell r="F394">
            <v>1112</v>
          </cell>
          <cell r="G394">
            <v>75530</v>
          </cell>
          <cell r="H394">
            <v>868</v>
          </cell>
          <cell r="J394">
            <v>1039</v>
          </cell>
        </row>
        <row r="395">
          <cell r="B395" t="str">
            <v>W300 HOR CROSS COVER</v>
          </cell>
          <cell r="C395" t="str">
            <v>M</v>
          </cell>
          <cell r="D395">
            <v>97780</v>
          </cell>
          <cell r="E395">
            <v>99230</v>
          </cell>
          <cell r="F395">
            <v>1112</v>
          </cell>
          <cell r="G395">
            <v>97780</v>
          </cell>
          <cell r="H395">
            <v>868</v>
          </cell>
          <cell r="J395">
            <v>1039</v>
          </cell>
        </row>
        <row r="396">
          <cell r="B396" t="str">
            <v>Body 500*150*2.3T</v>
          </cell>
          <cell r="C396" t="str">
            <v>M</v>
          </cell>
          <cell r="D396">
            <v>33260</v>
          </cell>
          <cell r="E396">
            <v>33260</v>
          </cell>
          <cell r="F396">
            <v>1112</v>
          </cell>
          <cell r="G396">
            <v>39850</v>
          </cell>
          <cell r="H396">
            <v>868</v>
          </cell>
          <cell r="J396">
            <v>1039</v>
          </cell>
        </row>
        <row r="397">
          <cell r="B397" t="str">
            <v>W500 COVER</v>
          </cell>
          <cell r="C397" t="str">
            <v>M</v>
          </cell>
          <cell r="D397">
            <v>27250</v>
          </cell>
          <cell r="E397">
            <v>53100</v>
          </cell>
          <cell r="F397">
            <v>1112</v>
          </cell>
          <cell r="G397">
            <v>41090</v>
          </cell>
          <cell r="H397">
            <v>869</v>
          </cell>
          <cell r="I397">
            <v>27250</v>
          </cell>
          <cell r="J397">
            <v>1039</v>
          </cell>
        </row>
        <row r="398">
          <cell r="B398" t="str">
            <v>JOINT CONNECTOR</v>
          </cell>
          <cell r="C398" t="str">
            <v>개</v>
          </cell>
          <cell r="D398">
            <v>1680</v>
          </cell>
          <cell r="E398">
            <v>1940</v>
          </cell>
          <cell r="F398">
            <v>1114</v>
          </cell>
          <cell r="I398">
            <v>1680</v>
          </cell>
          <cell r="J398">
            <v>1037</v>
          </cell>
          <cell r="M398" t="str">
            <v>100H</v>
          </cell>
        </row>
        <row r="399">
          <cell r="B399" t="str">
            <v>BOLT/NUT STS 3/8"</v>
          </cell>
          <cell r="C399" t="str">
            <v>개</v>
          </cell>
          <cell r="D399">
            <v>210</v>
          </cell>
          <cell r="E399">
            <v>500</v>
          </cell>
          <cell r="F399">
            <v>1114</v>
          </cell>
          <cell r="I399">
            <v>210</v>
          </cell>
          <cell r="J399">
            <v>1037</v>
          </cell>
          <cell r="M399" t="str">
            <v>STS</v>
          </cell>
        </row>
        <row r="400">
          <cell r="B400" t="str">
            <v>BONDING JUMPER #14</v>
          </cell>
          <cell r="C400" t="str">
            <v>개</v>
          </cell>
          <cell r="D400">
            <v>0</v>
          </cell>
          <cell r="J400">
            <v>1035</v>
          </cell>
        </row>
        <row r="401">
          <cell r="B401" t="str">
            <v>Hold Down Clamp</v>
          </cell>
          <cell r="C401" t="str">
            <v>개</v>
          </cell>
          <cell r="D401">
            <v>810</v>
          </cell>
          <cell r="E401">
            <v>810</v>
          </cell>
          <cell r="F401">
            <v>1114</v>
          </cell>
          <cell r="J401">
            <v>1035</v>
          </cell>
        </row>
        <row r="402">
          <cell r="B402" t="str">
            <v>CHANNEL BRACKET SINGLE 250L</v>
          </cell>
          <cell r="C402" t="str">
            <v>개</v>
          </cell>
          <cell r="D402">
            <v>6050</v>
          </cell>
          <cell r="G402">
            <v>6050</v>
          </cell>
          <cell r="H402">
            <v>869</v>
          </cell>
        </row>
        <row r="403">
          <cell r="B403" t="str">
            <v>AL Body 150*100*2.5t</v>
          </cell>
          <cell r="C403" t="str">
            <v>M</v>
          </cell>
          <cell r="D403">
            <v>20080</v>
          </cell>
          <cell r="F403">
            <v>1114</v>
          </cell>
          <cell r="I403">
            <v>20080</v>
          </cell>
          <cell r="J403">
            <v>1037</v>
          </cell>
        </row>
        <row r="404">
          <cell r="B404" t="str">
            <v>AL Body 200*100*2.5t</v>
          </cell>
          <cell r="C404" t="str">
            <v>M</v>
          </cell>
          <cell r="D404">
            <v>0</v>
          </cell>
          <cell r="J404">
            <v>1037</v>
          </cell>
        </row>
        <row r="405">
          <cell r="B405" t="str">
            <v>AL Body 300*100*2.5t</v>
          </cell>
          <cell r="C405" t="str">
            <v>M</v>
          </cell>
          <cell r="D405">
            <v>22580</v>
          </cell>
          <cell r="I405">
            <v>22580</v>
          </cell>
          <cell r="J405">
            <v>1037</v>
          </cell>
        </row>
        <row r="406">
          <cell r="B406" t="str">
            <v>AL Body 400*100*2.5t</v>
          </cell>
          <cell r="C406" t="str">
            <v>M</v>
          </cell>
          <cell r="D406">
            <v>0</v>
          </cell>
          <cell r="J406">
            <v>1037</v>
          </cell>
        </row>
        <row r="407">
          <cell r="B407" t="str">
            <v>AL Body 500*100*2.5t</v>
          </cell>
          <cell r="C407" t="str">
            <v>M</v>
          </cell>
          <cell r="D407">
            <v>0</v>
          </cell>
          <cell r="J407">
            <v>1037</v>
          </cell>
        </row>
        <row r="408">
          <cell r="B408" t="str">
            <v>AL W150 COVER</v>
          </cell>
          <cell r="C408" t="str">
            <v>M</v>
          </cell>
          <cell r="D408">
            <v>0</v>
          </cell>
          <cell r="J408">
            <v>1035</v>
          </cell>
        </row>
        <row r="409">
          <cell r="B409" t="str">
            <v>AL W200 COVER</v>
          </cell>
          <cell r="C409" t="str">
            <v>M</v>
          </cell>
          <cell r="D409">
            <v>0</v>
          </cell>
          <cell r="J409">
            <v>1035</v>
          </cell>
        </row>
        <row r="410">
          <cell r="B410" t="str">
            <v>AL W300 COVER</v>
          </cell>
          <cell r="C410" t="str">
            <v>M</v>
          </cell>
          <cell r="D410">
            <v>0</v>
          </cell>
          <cell r="J410">
            <v>1035</v>
          </cell>
        </row>
        <row r="411">
          <cell r="B411" t="str">
            <v>AL W400 COVER</v>
          </cell>
          <cell r="C411" t="str">
            <v>M</v>
          </cell>
          <cell r="D411">
            <v>0</v>
          </cell>
          <cell r="J411">
            <v>1035</v>
          </cell>
        </row>
        <row r="412">
          <cell r="B412" t="str">
            <v>AL W500 COVER</v>
          </cell>
          <cell r="C412" t="str">
            <v>M</v>
          </cell>
          <cell r="D412">
            <v>0</v>
          </cell>
          <cell r="J412">
            <v>1035</v>
          </cell>
        </row>
        <row r="413">
          <cell r="B413" t="str">
            <v>산업용 및 세대용</v>
          </cell>
          <cell r="C413" t="str">
            <v>면</v>
          </cell>
          <cell r="D413">
            <v>0</v>
          </cell>
          <cell r="F413">
            <v>1168</v>
          </cell>
          <cell r="H413">
            <v>906</v>
          </cell>
          <cell r="I413" t="str">
            <v xml:space="preserve"> </v>
          </cell>
          <cell r="M413" t="str">
            <v>페이지참조</v>
          </cell>
        </row>
        <row r="414">
          <cell r="B414" t="str">
            <v>표준형 4P 400AF</v>
          </cell>
          <cell r="C414" t="str">
            <v>개</v>
          </cell>
          <cell r="D414">
            <v>569600</v>
          </cell>
          <cell r="E414">
            <v>570000</v>
          </cell>
          <cell r="F414">
            <v>1154</v>
          </cell>
          <cell r="G414">
            <v>569600</v>
          </cell>
          <cell r="H414">
            <v>895</v>
          </cell>
          <cell r="I414">
            <v>569600</v>
          </cell>
          <cell r="J414">
            <v>1069</v>
          </cell>
          <cell r="M414" t="str">
            <v>ABS</v>
          </cell>
        </row>
        <row r="415">
          <cell r="B415" t="str">
            <v>표준형 3P 400AF</v>
          </cell>
          <cell r="C415" t="str">
            <v>개</v>
          </cell>
          <cell r="D415">
            <v>467000</v>
          </cell>
          <cell r="E415">
            <v>467000</v>
          </cell>
          <cell r="F415">
            <v>1154</v>
          </cell>
          <cell r="G415">
            <v>467400</v>
          </cell>
          <cell r="H415">
            <v>895</v>
          </cell>
          <cell r="I415">
            <v>467400</v>
          </cell>
          <cell r="J415">
            <v>1069</v>
          </cell>
          <cell r="M415" t="str">
            <v>ABS</v>
          </cell>
        </row>
        <row r="416">
          <cell r="B416" t="str">
            <v>표준형 4P 250AF</v>
          </cell>
          <cell r="C416" t="str">
            <v>개</v>
          </cell>
          <cell r="D416">
            <v>322000</v>
          </cell>
          <cell r="E416">
            <v>322000</v>
          </cell>
          <cell r="F416">
            <v>1154</v>
          </cell>
          <cell r="G416">
            <v>322400</v>
          </cell>
          <cell r="H416">
            <v>895</v>
          </cell>
          <cell r="I416">
            <v>322400</v>
          </cell>
          <cell r="J416">
            <v>1069</v>
          </cell>
          <cell r="M416" t="str">
            <v>ABS</v>
          </cell>
        </row>
        <row r="417">
          <cell r="B417" t="str">
            <v>표준형 3P 250AF</v>
          </cell>
          <cell r="C417" t="str">
            <v>개</v>
          </cell>
          <cell r="D417">
            <v>281000</v>
          </cell>
          <cell r="E417">
            <v>281000</v>
          </cell>
          <cell r="F417">
            <v>1154</v>
          </cell>
          <cell r="G417">
            <v>281100</v>
          </cell>
          <cell r="H417">
            <v>895</v>
          </cell>
          <cell r="I417">
            <v>281100</v>
          </cell>
          <cell r="J417">
            <v>1069</v>
          </cell>
          <cell r="M417" t="str">
            <v>ABS</v>
          </cell>
        </row>
        <row r="418">
          <cell r="B418" t="str">
            <v>표준형 2P 250AF</v>
          </cell>
          <cell r="C418" t="str">
            <v>개</v>
          </cell>
          <cell r="D418">
            <v>236500</v>
          </cell>
          <cell r="E418">
            <v>237000</v>
          </cell>
          <cell r="F418">
            <v>1154</v>
          </cell>
          <cell r="G418">
            <v>236500</v>
          </cell>
          <cell r="H418">
            <v>895</v>
          </cell>
          <cell r="I418">
            <v>236500</v>
          </cell>
          <cell r="J418">
            <v>1069</v>
          </cell>
          <cell r="M418" t="str">
            <v>ABS</v>
          </cell>
        </row>
        <row r="419">
          <cell r="B419" t="str">
            <v>표준형 4P 125AF</v>
          </cell>
          <cell r="C419" t="str">
            <v>개</v>
          </cell>
          <cell r="D419">
            <v>144800</v>
          </cell>
          <cell r="E419">
            <v>145000</v>
          </cell>
          <cell r="F419">
            <v>1154</v>
          </cell>
          <cell r="G419">
            <v>144800</v>
          </cell>
          <cell r="H419">
            <v>895</v>
          </cell>
          <cell r="I419">
            <v>144800</v>
          </cell>
          <cell r="J419">
            <v>1069</v>
          </cell>
          <cell r="M419" t="str">
            <v>ABS</v>
          </cell>
        </row>
        <row r="420">
          <cell r="B420" t="str">
            <v>표준형 3P 125AF</v>
          </cell>
          <cell r="C420" t="str">
            <v>개</v>
          </cell>
          <cell r="D420">
            <v>116900</v>
          </cell>
          <cell r="E420">
            <v>117000</v>
          </cell>
          <cell r="F420">
            <v>1154</v>
          </cell>
          <cell r="G420">
            <v>116900</v>
          </cell>
          <cell r="H420">
            <v>895</v>
          </cell>
          <cell r="I420">
            <v>116900</v>
          </cell>
          <cell r="J420">
            <v>1069</v>
          </cell>
          <cell r="M420" t="str">
            <v>ABS</v>
          </cell>
        </row>
        <row r="421">
          <cell r="B421" t="str">
            <v>표준형 2P 125AF</v>
          </cell>
          <cell r="C421" t="str">
            <v>개</v>
          </cell>
          <cell r="D421">
            <v>91000</v>
          </cell>
          <cell r="E421">
            <v>91000</v>
          </cell>
          <cell r="F421">
            <v>1154</v>
          </cell>
          <cell r="G421">
            <v>91100</v>
          </cell>
          <cell r="H421">
            <v>895</v>
          </cell>
          <cell r="I421">
            <v>91100</v>
          </cell>
          <cell r="J421">
            <v>1069</v>
          </cell>
          <cell r="M421" t="str">
            <v>ABS</v>
          </cell>
        </row>
        <row r="422">
          <cell r="B422" t="str">
            <v>표준형 4P 60AF</v>
          </cell>
          <cell r="C422" t="str">
            <v>개</v>
          </cell>
          <cell r="D422">
            <v>79000</v>
          </cell>
          <cell r="E422">
            <v>79000</v>
          </cell>
          <cell r="F422">
            <v>1154</v>
          </cell>
          <cell r="G422">
            <v>79100</v>
          </cell>
          <cell r="H422">
            <v>895</v>
          </cell>
          <cell r="I422">
            <v>79100</v>
          </cell>
          <cell r="J422">
            <v>1069</v>
          </cell>
          <cell r="M422" t="str">
            <v>ABS</v>
          </cell>
        </row>
        <row r="423">
          <cell r="B423" t="str">
            <v>표준형 3P 60AF</v>
          </cell>
          <cell r="C423" t="str">
            <v>개</v>
          </cell>
          <cell r="D423">
            <v>62600</v>
          </cell>
          <cell r="E423">
            <v>63000</v>
          </cell>
          <cell r="F423">
            <v>1154</v>
          </cell>
          <cell r="G423">
            <v>62600</v>
          </cell>
          <cell r="H423">
            <v>895</v>
          </cell>
          <cell r="I423">
            <v>62600</v>
          </cell>
          <cell r="J423">
            <v>1069</v>
          </cell>
          <cell r="M423" t="str">
            <v>ABS</v>
          </cell>
        </row>
        <row r="424">
          <cell r="B424" t="str">
            <v>표준형 2P 60AF</v>
          </cell>
          <cell r="C424" t="str">
            <v>개</v>
          </cell>
          <cell r="D424">
            <v>47700</v>
          </cell>
          <cell r="E424">
            <v>48000</v>
          </cell>
          <cell r="F424">
            <v>1154</v>
          </cell>
          <cell r="G424">
            <v>47700</v>
          </cell>
          <cell r="H424">
            <v>895</v>
          </cell>
          <cell r="I424">
            <v>47700</v>
          </cell>
          <cell r="J424">
            <v>1069</v>
          </cell>
          <cell r="M424" t="str">
            <v>ABS</v>
          </cell>
        </row>
        <row r="425">
          <cell r="B425" t="str">
            <v>표준형 4P 50AF</v>
          </cell>
          <cell r="C425" t="str">
            <v>개</v>
          </cell>
          <cell r="D425">
            <v>74900</v>
          </cell>
          <cell r="E425">
            <v>75000</v>
          </cell>
          <cell r="F425">
            <v>1154</v>
          </cell>
          <cell r="G425">
            <v>74900</v>
          </cell>
          <cell r="H425">
            <v>895</v>
          </cell>
          <cell r="I425">
            <v>74900</v>
          </cell>
          <cell r="J425">
            <v>1069</v>
          </cell>
          <cell r="M425" t="str">
            <v>ABS</v>
          </cell>
        </row>
        <row r="426">
          <cell r="B426" t="str">
            <v>표준형 3P 50AF</v>
          </cell>
          <cell r="C426" t="str">
            <v>개</v>
          </cell>
          <cell r="D426">
            <v>60000</v>
          </cell>
          <cell r="E426">
            <v>60000</v>
          </cell>
          <cell r="F426">
            <v>1154</v>
          </cell>
          <cell r="G426">
            <v>60000</v>
          </cell>
          <cell r="H426">
            <v>895</v>
          </cell>
          <cell r="I426">
            <v>60000</v>
          </cell>
          <cell r="J426">
            <v>1069</v>
          </cell>
          <cell r="M426" t="str">
            <v>ABS</v>
          </cell>
        </row>
        <row r="427">
          <cell r="B427" t="str">
            <v>표준형 2P 50AF</v>
          </cell>
          <cell r="C427" t="str">
            <v>개</v>
          </cell>
          <cell r="D427">
            <v>44900</v>
          </cell>
          <cell r="E427">
            <v>45000</v>
          </cell>
          <cell r="F427">
            <v>1154</v>
          </cell>
          <cell r="G427">
            <v>44900</v>
          </cell>
          <cell r="H427">
            <v>895</v>
          </cell>
          <cell r="I427">
            <v>44900</v>
          </cell>
          <cell r="J427">
            <v>1069</v>
          </cell>
          <cell r="M427" t="str">
            <v>ABS</v>
          </cell>
        </row>
        <row r="428">
          <cell r="B428" t="str">
            <v>표준형 4P 30AF</v>
          </cell>
          <cell r="C428" t="str">
            <v>개</v>
          </cell>
          <cell r="D428">
            <v>65600</v>
          </cell>
          <cell r="E428">
            <v>66000</v>
          </cell>
          <cell r="F428">
            <v>1154</v>
          </cell>
          <cell r="G428">
            <v>65600</v>
          </cell>
          <cell r="H428">
            <v>895</v>
          </cell>
          <cell r="I428">
            <v>65600</v>
          </cell>
          <cell r="J428">
            <v>1069</v>
          </cell>
          <cell r="M428" t="str">
            <v>ABS</v>
          </cell>
        </row>
        <row r="429">
          <cell r="B429" t="str">
            <v>표준형 3P 30AF</v>
          </cell>
          <cell r="C429" t="str">
            <v>개</v>
          </cell>
          <cell r="D429">
            <v>55000</v>
          </cell>
          <cell r="E429">
            <v>55000</v>
          </cell>
          <cell r="F429">
            <v>1154</v>
          </cell>
          <cell r="G429">
            <v>55200</v>
          </cell>
          <cell r="H429">
            <v>895</v>
          </cell>
          <cell r="I429">
            <v>55200</v>
          </cell>
          <cell r="J429">
            <v>1069</v>
          </cell>
          <cell r="M429" t="str">
            <v>ABS</v>
          </cell>
        </row>
        <row r="430">
          <cell r="B430" t="str">
            <v>표준형 2P 30AF</v>
          </cell>
          <cell r="C430" t="str">
            <v>개</v>
          </cell>
          <cell r="D430">
            <v>33700</v>
          </cell>
          <cell r="E430">
            <v>34000</v>
          </cell>
          <cell r="F430">
            <v>1154</v>
          </cell>
          <cell r="G430">
            <v>33700</v>
          </cell>
          <cell r="H430">
            <v>895</v>
          </cell>
          <cell r="I430">
            <v>33700</v>
          </cell>
          <cell r="J430">
            <v>1069</v>
          </cell>
          <cell r="M430" t="str">
            <v>ABS</v>
          </cell>
        </row>
        <row r="431">
          <cell r="B431" t="str">
            <v>분전반형 2P 100AF</v>
          </cell>
          <cell r="C431" t="str">
            <v>개</v>
          </cell>
          <cell r="D431">
            <v>25700</v>
          </cell>
          <cell r="E431">
            <v>25700</v>
          </cell>
          <cell r="F431">
            <v>1156</v>
          </cell>
          <cell r="M431" t="str">
            <v>CBE</v>
          </cell>
        </row>
        <row r="432">
          <cell r="B432" t="str">
            <v>분전반형 2P 50AF</v>
          </cell>
          <cell r="C432" t="str">
            <v>개</v>
          </cell>
          <cell r="D432">
            <v>22400</v>
          </cell>
          <cell r="E432">
            <v>22400</v>
          </cell>
          <cell r="F432">
            <v>1156</v>
          </cell>
          <cell r="M432" t="str">
            <v>CBE</v>
          </cell>
        </row>
        <row r="433">
          <cell r="B433" t="str">
            <v>분전반형 2P 30AF</v>
          </cell>
          <cell r="C433" t="str">
            <v>개</v>
          </cell>
          <cell r="D433">
            <v>13300</v>
          </cell>
          <cell r="E433">
            <v>13300</v>
          </cell>
          <cell r="F433">
            <v>1156</v>
          </cell>
          <cell r="M433" t="str">
            <v>CBE</v>
          </cell>
        </row>
        <row r="434">
          <cell r="B434" t="str">
            <v>분전반용 2P 30AF</v>
          </cell>
          <cell r="C434" t="str">
            <v>개</v>
          </cell>
          <cell r="D434">
            <v>9700</v>
          </cell>
          <cell r="E434">
            <v>9700</v>
          </cell>
          <cell r="F434">
            <v>1162</v>
          </cell>
          <cell r="M434" t="str">
            <v>SG (NC소)</v>
          </cell>
        </row>
        <row r="435">
          <cell r="B435" t="str">
            <v>2P 30AF(분전반용)</v>
          </cell>
          <cell r="C435" t="str">
            <v>개</v>
          </cell>
          <cell r="D435">
            <v>17400</v>
          </cell>
          <cell r="E435">
            <v>18000</v>
          </cell>
          <cell r="F435">
            <v>1161</v>
          </cell>
          <cell r="G435">
            <v>17400</v>
          </cell>
          <cell r="H435">
            <v>901</v>
          </cell>
          <cell r="I435">
            <v>17400</v>
          </cell>
          <cell r="J435">
            <v>1065</v>
          </cell>
          <cell r="M435" t="str">
            <v>KGRd</v>
          </cell>
        </row>
        <row r="436">
          <cell r="B436" t="str">
            <v>2P 50AF(분전반용)</v>
          </cell>
          <cell r="C436" t="str">
            <v>개</v>
          </cell>
          <cell r="D436">
            <v>47200</v>
          </cell>
          <cell r="E436">
            <v>47300</v>
          </cell>
          <cell r="F436">
            <v>1161</v>
          </cell>
          <cell r="G436">
            <v>49600</v>
          </cell>
          <cell r="H436">
            <v>901</v>
          </cell>
          <cell r="I436">
            <v>47200</v>
          </cell>
          <cell r="J436">
            <v>1065</v>
          </cell>
          <cell r="M436" t="str">
            <v>Fb</v>
          </cell>
        </row>
        <row r="437">
          <cell r="B437" t="str">
            <v>3P 30AF (표준형)</v>
          </cell>
          <cell r="C437" t="str">
            <v>개</v>
          </cell>
          <cell r="D437">
            <v>86600</v>
          </cell>
          <cell r="E437">
            <v>89800</v>
          </cell>
          <cell r="F437">
            <v>1161</v>
          </cell>
          <cell r="G437">
            <v>94300</v>
          </cell>
          <cell r="H437">
            <v>901</v>
          </cell>
          <cell r="I437">
            <v>86600</v>
          </cell>
          <cell r="J437">
            <v>1065</v>
          </cell>
          <cell r="M437" t="str">
            <v>EBS TYPE</v>
          </cell>
        </row>
        <row r="438">
          <cell r="B438" t="str">
            <v>4P 30AF (표준형)</v>
          </cell>
          <cell r="C438" t="str">
            <v>개</v>
          </cell>
          <cell r="D438">
            <v>118900</v>
          </cell>
          <cell r="E438">
            <v>123300</v>
          </cell>
          <cell r="F438">
            <v>1161</v>
          </cell>
          <cell r="G438">
            <v>129500</v>
          </cell>
          <cell r="H438">
            <v>901</v>
          </cell>
          <cell r="I438">
            <v>118900</v>
          </cell>
          <cell r="J438">
            <v>1065</v>
          </cell>
        </row>
        <row r="439">
          <cell r="B439" t="str">
            <v>4P 50AF (표준형)</v>
          </cell>
          <cell r="C439" t="str">
            <v>개</v>
          </cell>
          <cell r="D439">
            <v>154900</v>
          </cell>
          <cell r="E439">
            <v>160600</v>
          </cell>
          <cell r="F439">
            <v>1161</v>
          </cell>
          <cell r="G439">
            <v>168600</v>
          </cell>
          <cell r="H439">
            <v>901</v>
          </cell>
          <cell r="I439">
            <v>154900</v>
          </cell>
          <cell r="J439">
            <v>1065</v>
          </cell>
        </row>
        <row r="440">
          <cell r="B440" t="str">
            <v>4P 60AF (표준형)</v>
          </cell>
          <cell r="C440" t="str">
            <v>개</v>
          </cell>
          <cell r="D440">
            <v>184000</v>
          </cell>
          <cell r="E440">
            <v>190800</v>
          </cell>
          <cell r="F440">
            <v>1161</v>
          </cell>
          <cell r="G440">
            <v>200400</v>
          </cell>
          <cell r="H440">
            <v>901</v>
          </cell>
          <cell r="I440">
            <v>184000</v>
          </cell>
          <cell r="J440">
            <v>1065</v>
          </cell>
        </row>
        <row r="441">
          <cell r="B441" t="str">
            <v>4P 125AF (표준형)</v>
          </cell>
          <cell r="C441" t="str">
            <v>개</v>
          </cell>
          <cell r="D441">
            <v>231000</v>
          </cell>
          <cell r="E441">
            <v>239600</v>
          </cell>
          <cell r="F441">
            <v>1161</v>
          </cell>
          <cell r="G441">
            <v>251500</v>
          </cell>
          <cell r="H441">
            <v>901</v>
          </cell>
          <cell r="I441">
            <v>231000</v>
          </cell>
          <cell r="J441">
            <v>1065</v>
          </cell>
        </row>
        <row r="442">
          <cell r="B442" t="str">
            <v>220V2.5kW 440V4kW 표준형</v>
          </cell>
          <cell r="C442" t="str">
            <v>개</v>
          </cell>
          <cell r="D442">
            <v>13900</v>
          </cell>
          <cell r="E442">
            <v>13900</v>
          </cell>
          <cell r="F442">
            <v>1144</v>
          </cell>
          <cell r="G442">
            <v>16200</v>
          </cell>
          <cell r="H442">
            <v>902</v>
          </cell>
          <cell r="I442">
            <v>16200</v>
          </cell>
          <cell r="J442">
            <v>1067</v>
          </cell>
        </row>
        <row r="443">
          <cell r="B443" t="str">
            <v>∮16*1800mm</v>
          </cell>
          <cell r="C443" t="str">
            <v>대</v>
          </cell>
          <cell r="D443">
            <v>6900</v>
          </cell>
          <cell r="E443">
            <v>10200</v>
          </cell>
          <cell r="F443">
            <v>1198</v>
          </cell>
          <cell r="G443">
            <v>6900</v>
          </cell>
          <cell r="H443">
            <v>925</v>
          </cell>
          <cell r="I443">
            <v>12788</v>
          </cell>
          <cell r="J443">
            <v>1134</v>
          </cell>
        </row>
        <row r="444">
          <cell r="B444" t="str">
            <v>∮16 일반형</v>
          </cell>
          <cell r="C444" t="str">
            <v>대</v>
          </cell>
          <cell r="D444">
            <v>1200</v>
          </cell>
          <cell r="E444">
            <v>1800</v>
          </cell>
          <cell r="F444">
            <v>1198</v>
          </cell>
          <cell r="G444">
            <v>1200</v>
          </cell>
          <cell r="H444">
            <v>925</v>
          </cell>
        </row>
        <row r="445">
          <cell r="B445" t="str">
            <v>1로 1구</v>
          </cell>
          <cell r="C445" t="str">
            <v>개</v>
          </cell>
          <cell r="D445">
            <v>2060</v>
          </cell>
          <cell r="E445">
            <v>2060</v>
          </cell>
          <cell r="F445">
            <v>1204</v>
          </cell>
          <cell r="G445">
            <v>3967</v>
          </cell>
          <cell r="H445">
            <v>930</v>
          </cell>
          <cell r="I445">
            <v>3140</v>
          </cell>
          <cell r="J445">
            <v>1098</v>
          </cell>
        </row>
        <row r="446">
          <cell r="B446" t="str">
            <v>1로 2구</v>
          </cell>
          <cell r="C446" t="str">
            <v>개</v>
          </cell>
          <cell r="D446">
            <v>3100</v>
          </cell>
          <cell r="E446">
            <v>3100</v>
          </cell>
          <cell r="F446">
            <v>1204</v>
          </cell>
          <cell r="G446">
            <v>5934</v>
          </cell>
          <cell r="H446">
            <v>930</v>
          </cell>
          <cell r="I446">
            <v>4710</v>
          </cell>
          <cell r="J446">
            <v>1098</v>
          </cell>
        </row>
        <row r="447">
          <cell r="B447" t="str">
            <v>1로 3구</v>
          </cell>
          <cell r="C447" t="str">
            <v>개</v>
          </cell>
          <cell r="D447">
            <v>4000</v>
          </cell>
          <cell r="E447">
            <v>4000</v>
          </cell>
          <cell r="F447">
            <v>1204</v>
          </cell>
          <cell r="G447">
            <v>7900</v>
          </cell>
          <cell r="H447">
            <v>930</v>
          </cell>
          <cell r="I447">
            <v>6280</v>
          </cell>
          <cell r="J447">
            <v>1098</v>
          </cell>
        </row>
        <row r="448">
          <cell r="B448" t="str">
            <v>1로 4구</v>
          </cell>
          <cell r="C448" t="str">
            <v>개</v>
          </cell>
          <cell r="D448">
            <v>6200</v>
          </cell>
          <cell r="E448">
            <v>6200</v>
          </cell>
          <cell r="F448">
            <v>1204</v>
          </cell>
          <cell r="G448">
            <v>11867</v>
          </cell>
          <cell r="H448">
            <v>930</v>
          </cell>
          <cell r="I448">
            <v>9420</v>
          </cell>
          <cell r="J448">
            <v>1098</v>
          </cell>
        </row>
        <row r="449">
          <cell r="B449" t="str">
            <v>1로 5구</v>
          </cell>
          <cell r="C449" t="str">
            <v>개</v>
          </cell>
          <cell r="D449">
            <v>7100</v>
          </cell>
          <cell r="E449">
            <v>7100</v>
          </cell>
          <cell r="F449">
            <v>1204</v>
          </cell>
          <cell r="G449">
            <v>13834</v>
          </cell>
          <cell r="H449">
            <v>930</v>
          </cell>
          <cell r="I449">
            <v>11000</v>
          </cell>
          <cell r="J449">
            <v>1098</v>
          </cell>
        </row>
        <row r="450">
          <cell r="B450" t="str">
            <v>1로 6구</v>
          </cell>
          <cell r="C450" t="str">
            <v>개</v>
          </cell>
          <cell r="D450">
            <v>8000</v>
          </cell>
          <cell r="E450">
            <v>8000</v>
          </cell>
          <cell r="F450">
            <v>1204</v>
          </cell>
          <cell r="G450">
            <v>15800</v>
          </cell>
          <cell r="H450">
            <v>930</v>
          </cell>
          <cell r="I450">
            <v>12570</v>
          </cell>
          <cell r="J450">
            <v>1098</v>
          </cell>
        </row>
        <row r="451">
          <cell r="B451" t="str">
            <v>3로 1구</v>
          </cell>
          <cell r="C451" t="str">
            <v>개</v>
          </cell>
          <cell r="D451">
            <v>2820</v>
          </cell>
          <cell r="E451">
            <v>2820</v>
          </cell>
          <cell r="F451">
            <v>1204</v>
          </cell>
          <cell r="G451">
            <v>4434</v>
          </cell>
          <cell r="H451">
            <v>930</v>
          </cell>
          <cell r="I451">
            <v>3420</v>
          </cell>
          <cell r="J451">
            <v>1098</v>
          </cell>
        </row>
        <row r="452">
          <cell r="B452" t="str">
            <v>3로 2구</v>
          </cell>
          <cell r="C452" t="str">
            <v>개</v>
          </cell>
          <cell r="D452">
            <v>4580</v>
          </cell>
          <cell r="E452">
            <v>4580</v>
          </cell>
          <cell r="F452">
            <v>1204</v>
          </cell>
          <cell r="G452">
            <v>6667</v>
          </cell>
          <cell r="H452">
            <v>930</v>
          </cell>
          <cell r="I452">
            <v>5280</v>
          </cell>
          <cell r="J452">
            <v>1098</v>
          </cell>
        </row>
        <row r="453">
          <cell r="B453" t="str">
            <v>220V 접지1구</v>
          </cell>
          <cell r="C453" t="str">
            <v>개</v>
          </cell>
          <cell r="D453">
            <v>2200</v>
          </cell>
          <cell r="E453">
            <v>2200</v>
          </cell>
          <cell r="F453">
            <v>1205</v>
          </cell>
          <cell r="G453">
            <v>2300</v>
          </cell>
          <cell r="H453">
            <v>930</v>
          </cell>
          <cell r="I453">
            <v>2300</v>
          </cell>
          <cell r="J453">
            <v>1099</v>
          </cell>
        </row>
        <row r="454">
          <cell r="B454" t="str">
            <v>220V 접지2구</v>
          </cell>
          <cell r="C454" t="str">
            <v>개</v>
          </cell>
          <cell r="D454">
            <v>2420</v>
          </cell>
          <cell r="E454">
            <v>2420</v>
          </cell>
          <cell r="F454">
            <v>1205</v>
          </cell>
          <cell r="G454">
            <v>2717</v>
          </cell>
          <cell r="H454">
            <v>930</v>
          </cell>
          <cell r="I454">
            <v>2717</v>
          </cell>
          <cell r="J454">
            <v>1099</v>
          </cell>
        </row>
        <row r="455">
          <cell r="B455" t="str">
            <v>220V 접지4구</v>
          </cell>
          <cell r="C455" t="str">
            <v>개</v>
          </cell>
          <cell r="D455">
            <v>4800</v>
          </cell>
          <cell r="E455">
            <v>4800</v>
          </cell>
          <cell r="F455">
            <v>1205</v>
          </cell>
          <cell r="G455">
            <v>5851</v>
          </cell>
          <cell r="H455">
            <v>930</v>
          </cell>
          <cell r="I455">
            <v>5851</v>
          </cell>
          <cell r="J455">
            <v>1099</v>
          </cell>
        </row>
        <row r="456">
          <cell r="B456" t="str">
            <v>방우형 1구</v>
          </cell>
          <cell r="C456" t="str">
            <v>개</v>
          </cell>
          <cell r="D456">
            <v>3567</v>
          </cell>
          <cell r="E456">
            <v>3600</v>
          </cell>
          <cell r="F456">
            <v>1205</v>
          </cell>
          <cell r="G456">
            <v>3567</v>
          </cell>
          <cell r="H456">
            <v>930</v>
          </cell>
          <cell r="I456">
            <v>3567</v>
          </cell>
          <cell r="J456">
            <v>1099</v>
          </cell>
        </row>
        <row r="457">
          <cell r="B457" t="str">
            <v>방우형 2구</v>
          </cell>
          <cell r="C457" t="str">
            <v>개</v>
          </cell>
          <cell r="D457">
            <v>4251</v>
          </cell>
          <cell r="E457">
            <v>4400</v>
          </cell>
          <cell r="F457">
            <v>1205</v>
          </cell>
          <cell r="G457">
            <v>4251</v>
          </cell>
          <cell r="H457">
            <v>930</v>
          </cell>
          <cell r="I457">
            <v>4251</v>
          </cell>
          <cell r="J457">
            <v>1099</v>
          </cell>
        </row>
        <row r="458">
          <cell r="B458" t="str">
            <v>노출형 2구</v>
          </cell>
          <cell r="C458" t="str">
            <v>개</v>
          </cell>
          <cell r="D458">
            <v>2567</v>
          </cell>
          <cell r="E458">
            <v>3160</v>
          </cell>
          <cell r="F458">
            <v>1205</v>
          </cell>
          <cell r="G458">
            <v>2567</v>
          </cell>
          <cell r="H458">
            <v>930</v>
          </cell>
          <cell r="I458">
            <v>2567</v>
          </cell>
          <cell r="J458">
            <v>1099</v>
          </cell>
        </row>
        <row r="459">
          <cell r="B459" t="str">
            <v>누전차단기 부착형 1구</v>
          </cell>
          <cell r="C459" t="str">
            <v>개</v>
          </cell>
          <cell r="D459">
            <v>18800</v>
          </cell>
          <cell r="E459">
            <v>21120</v>
          </cell>
          <cell r="F459">
            <v>1205</v>
          </cell>
          <cell r="G459">
            <v>18800</v>
          </cell>
          <cell r="H459">
            <v>930</v>
          </cell>
          <cell r="I459">
            <v>18800</v>
          </cell>
          <cell r="J459">
            <v>1099</v>
          </cell>
        </row>
        <row r="460">
          <cell r="B460" t="str">
            <v>누전차단기 부착형 2구</v>
          </cell>
          <cell r="C460" t="str">
            <v>개</v>
          </cell>
          <cell r="D460">
            <v>21584</v>
          </cell>
          <cell r="E460">
            <v>28160</v>
          </cell>
          <cell r="F460">
            <v>1205</v>
          </cell>
          <cell r="G460">
            <v>21584</v>
          </cell>
          <cell r="H460">
            <v>930</v>
          </cell>
          <cell r="I460">
            <v>21584</v>
          </cell>
          <cell r="J460">
            <v>1099</v>
          </cell>
        </row>
        <row r="461">
          <cell r="B461" t="str">
            <v>대기전력차단형 1구</v>
          </cell>
          <cell r="C461" t="str">
            <v>개</v>
          </cell>
          <cell r="D461">
            <v>45000</v>
          </cell>
          <cell r="E461">
            <v>45000</v>
          </cell>
          <cell r="F461">
            <v>1204</v>
          </cell>
          <cell r="G461">
            <v>54500</v>
          </cell>
          <cell r="H461">
            <v>930</v>
          </cell>
          <cell r="I461">
            <v>54550</v>
          </cell>
          <cell r="J461">
            <v>1099</v>
          </cell>
        </row>
        <row r="462">
          <cell r="B462" t="str">
            <v>1개용</v>
          </cell>
          <cell r="C462" t="str">
            <v>개</v>
          </cell>
          <cell r="D462">
            <v>767</v>
          </cell>
          <cell r="G462">
            <v>767</v>
          </cell>
          <cell r="H462">
            <v>931</v>
          </cell>
          <cell r="I462">
            <v>767</v>
          </cell>
          <cell r="J462">
            <v>1101</v>
          </cell>
        </row>
        <row r="463">
          <cell r="B463" t="str">
            <v>2개용</v>
          </cell>
          <cell r="C463" t="str">
            <v>개</v>
          </cell>
          <cell r="D463">
            <v>1550</v>
          </cell>
          <cell r="G463">
            <v>1550</v>
          </cell>
          <cell r="H463">
            <v>931</v>
          </cell>
          <cell r="I463">
            <v>1550</v>
          </cell>
          <cell r="J463">
            <v>1101</v>
          </cell>
        </row>
        <row r="464">
          <cell r="B464" t="str">
            <v>8Pin 1구</v>
          </cell>
          <cell r="C464" t="str">
            <v>개</v>
          </cell>
          <cell r="D464">
            <v>2480</v>
          </cell>
          <cell r="E464">
            <v>2480</v>
          </cell>
          <cell r="F464">
            <v>1205</v>
          </cell>
          <cell r="G464">
            <v>2750</v>
          </cell>
          <cell r="H464">
            <v>930</v>
          </cell>
          <cell r="I464">
            <v>2750</v>
          </cell>
          <cell r="J464">
            <v>1099</v>
          </cell>
        </row>
        <row r="465">
          <cell r="B465" t="str">
            <v>8Pin 2구</v>
          </cell>
          <cell r="C465" t="str">
            <v>개</v>
          </cell>
          <cell r="D465">
            <v>4360</v>
          </cell>
          <cell r="E465">
            <v>4360</v>
          </cell>
          <cell r="F465">
            <v>1205</v>
          </cell>
          <cell r="G465">
            <v>7000</v>
          </cell>
          <cell r="H465">
            <v>1085</v>
          </cell>
          <cell r="I465">
            <v>7000</v>
          </cell>
          <cell r="J465">
            <v>1177</v>
          </cell>
        </row>
        <row r="466">
          <cell r="B466" t="str">
            <v>8Pin 1구(CAT6)</v>
          </cell>
          <cell r="C466" t="str">
            <v>개</v>
          </cell>
          <cell r="D466">
            <v>4340</v>
          </cell>
          <cell r="E466">
            <v>4340</v>
          </cell>
          <cell r="F466">
            <v>1205</v>
          </cell>
        </row>
        <row r="467">
          <cell r="B467" t="str">
            <v>8Pin 2구(CAT6)</v>
          </cell>
          <cell r="C467" t="str">
            <v>개</v>
          </cell>
          <cell r="D467">
            <v>7960</v>
          </cell>
          <cell r="E467">
            <v>7960</v>
          </cell>
          <cell r="F467">
            <v>1205</v>
          </cell>
        </row>
        <row r="468">
          <cell r="B468" t="str">
            <v>콘넥터</v>
          </cell>
          <cell r="C468" t="str">
            <v>개</v>
          </cell>
          <cell r="D468">
            <v>250</v>
          </cell>
          <cell r="G468">
            <v>250</v>
          </cell>
          <cell r="H468">
            <v>1085</v>
          </cell>
          <cell r="I468">
            <v>250</v>
          </cell>
          <cell r="J468">
            <v>1177</v>
          </cell>
        </row>
        <row r="469">
          <cell r="B469" t="str">
            <v>종단형</v>
          </cell>
          <cell r="C469" t="str">
            <v>개</v>
          </cell>
          <cell r="D469">
            <v>2120</v>
          </cell>
          <cell r="E469">
            <v>2120</v>
          </cell>
          <cell r="F469">
            <v>1205</v>
          </cell>
          <cell r="G469">
            <v>10000</v>
          </cell>
          <cell r="H469">
            <v>1057</v>
          </cell>
          <cell r="I469">
            <v>2917</v>
          </cell>
          <cell r="J469">
            <v>1099</v>
          </cell>
          <cell r="M469" t="str">
            <v>CATV 단말</v>
          </cell>
        </row>
        <row r="470">
          <cell r="B470" t="str">
            <v>콘크리트 매입형, 전열2구</v>
          </cell>
          <cell r="C470" t="str">
            <v>개</v>
          </cell>
          <cell r="D470">
            <v>66480</v>
          </cell>
          <cell r="F470">
            <v>1138</v>
          </cell>
          <cell r="H470">
            <v>870</v>
          </cell>
          <cell r="I470">
            <v>66480</v>
          </cell>
          <cell r="J470">
            <v>1035</v>
          </cell>
          <cell r="M470" t="str">
            <v>KJB-100
(일반형)</v>
          </cell>
        </row>
        <row r="471">
          <cell r="B471" t="str">
            <v>ACCESS용</v>
          </cell>
          <cell r="C471" t="str">
            <v>개</v>
          </cell>
          <cell r="D471">
            <v>65420</v>
          </cell>
          <cell r="F471">
            <v>1138</v>
          </cell>
          <cell r="H471">
            <v>870</v>
          </cell>
          <cell r="I471">
            <v>65420</v>
          </cell>
          <cell r="J471">
            <v>1035</v>
          </cell>
          <cell r="M471" t="str">
            <v>KJB-200
(일반형)</v>
          </cell>
        </row>
        <row r="472">
          <cell r="B472" t="str">
            <v>대기전력차단2구(박스별도)</v>
          </cell>
          <cell r="C472" t="str">
            <v>개</v>
          </cell>
          <cell r="D472">
            <v>47000</v>
          </cell>
          <cell r="L472">
            <v>47000</v>
          </cell>
          <cell r="M472" t="str">
            <v>물가정보
P826</v>
          </cell>
        </row>
        <row r="473">
          <cell r="B473" t="str">
            <v>IDC 10P</v>
          </cell>
          <cell r="C473" t="str">
            <v>개</v>
          </cell>
          <cell r="D473">
            <v>3600</v>
          </cell>
          <cell r="G473">
            <v>3600</v>
          </cell>
          <cell r="H473">
            <v>1085</v>
          </cell>
          <cell r="I473">
            <v>3600</v>
          </cell>
          <cell r="J473">
            <v>1177</v>
          </cell>
        </row>
        <row r="474">
          <cell r="B474" t="str">
            <v>IDC 20P</v>
          </cell>
          <cell r="C474" t="str">
            <v>개</v>
          </cell>
          <cell r="D474">
            <v>9500</v>
          </cell>
          <cell r="G474">
            <v>9500</v>
          </cell>
          <cell r="H474">
            <v>1085</v>
          </cell>
          <cell r="I474">
            <v>9500</v>
          </cell>
          <cell r="J474">
            <v>1177</v>
          </cell>
        </row>
        <row r="475">
          <cell r="B475" t="str">
            <v>보호기 10P</v>
          </cell>
          <cell r="C475" t="str">
            <v>개</v>
          </cell>
          <cell r="D475">
            <v>18000</v>
          </cell>
          <cell r="G475">
            <v>18000</v>
          </cell>
          <cell r="H475">
            <v>1085</v>
          </cell>
          <cell r="I475">
            <v>18000</v>
          </cell>
          <cell r="J475">
            <v>1177</v>
          </cell>
        </row>
        <row r="476">
          <cell r="B476" t="str">
            <v>TB 25P</v>
          </cell>
          <cell r="C476" t="str">
            <v>개</v>
          </cell>
          <cell r="D476">
            <v>8000</v>
          </cell>
          <cell r="F476">
            <v>1302</v>
          </cell>
          <cell r="G476">
            <v>8000</v>
          </cell>
          <cell r="H476">
            <v>1085</v>
          </cell>
          <cell r="I476">
            <v>8000</v>
          </cell>
          <cell r="J476">
            <v>1177</v>
          </cell>
        </row>
        <row r="477">
          <cell r="B477" t="str">
            <v>TB 50P</v>
          </cell>
          <cell r="C477" t="str">
            <v>개</v>
          </cell>
          <cell r="D477">
            <v>16000</v>
          </cell>
          <cell r="F477">
            <v>1302</v>
          </cell>
          <cell r="G477">
            <v>16000</v>
          </cell>
          <cell r="H477">
            <v>1085</v>
          </cell>
          <cell r="I477">
            <v>16000</v>
          </cell>
          <cell r="J477">
            <v>1177</v>
          </cell>
        </row>
        <row r="478">
          <cell r="B478" t="str">
            <v>TB 100P</v>
          </cell>
          <cell r="C478" t="str">
            <v>개</v>
          </cell>
          <cell r="D478">
            <v>35700</v>
          </cell>
          <cell r="F478">
            <v>1302</v>
          </cell>
          <cell r="G478">
            <v>35700</v>
          </cell>
          <cell r="H478">
            <v>1085</v>
          </cell>
          <cell r="I478">
            <v>35700</v>
          </cell>
          <cell r="J478">
            <v>1177</v>
          </cell>
        </row>
        <row r="479">
          <cell r="B479" t="str">
            <v>24PORT</v>
          </cell>
          <cell r="C479" t="str">
            <v>개</v>
          </cell>
          <cell r="D479">
            <v>120000</v>
          </cell>
          <cell r="G479">
            <v>120000</v>
          </cell>
          <cell r="H479">
            <v>1085</v>
          </cell>
          <cell r="I479">
            <v>120000</v>
          </cell>
          <cell r="J479">
            <v>1177</v>
          </cell>
        </row>
        <row r="480">
          <cell r="B480" t="str">
            <v>48PORT</v>
          </cell>
          <cell r="C480" t="str">
            <v>개</v>
          </cell>
          <cell r="D480">
            <v>260000</v>
          </cell>
          <cell r="G480">
            <v>260000</v>
          </cell>
          <cell r="H480">
            <v>1085</v>
          </cell>
          <cell r="I480">
            <v>260000</v>
          </cell>
          <cell r="J480">
            <v>1177</v>
          </cell>
        </row>
        <row r="481">
          <cell r="B481" t="str">
            <v>단자함용 FDF 8PORT SC</v>
          </cell>
          <cell r="C481" t="str">
            <v>개</v>
          </cell>
          <cell r="D481">
            <v>48000</v>
          </cell>
          <cell r="G481">
            <v>48000</v>
          </cell>
          <cell r="H481">
            <v>1078</v>
          </cell>
        </row>
        <row r="482">
          <cell r="B482" t="str">
            <v>T 10P</v>
          </cell>
          <cell r="C482" t="str">
            <v>개</v>
          </cell>
          <cell r="D482">
            <v>39500</v>
          </cell>
          <cell r="E482">
            <v>39500</v>
          </cell>
          <cell r="F482">
            <v>1283</v>
          </cell>
        </row>
        <row r="483">
          <cell r="B483" t="str">
            <v>T 20P</v>
          </cell>
          <cell r="C483" t="str">
            <v>개</v>
          </cell>
          <cell r="D483">
            <v>41000</v>
          </cell>
          <cell r="E483">
            <v>41000</v>
          </cell>
          <cell r="F483">
            <v>1283</v>
          </cell>
        </row>
        <row r="484">
          <cell r="B484" t="str">
            <v>T 50P</v>
          </cell>
          <cell r="C484" t="str">
            <v>개</v>
          </cell>
          <cell r="D484">
            <v>73500</v>
          </cell>
          <cell r="E484">
            <v>73500</v>
          </cell>
          <cell r="F484">
            <v>1283</v>
          </cell>
        </row>
        <row r="485">
          <cell r="B485" t="str">
            <v>T 10P(노출)</v>
          </cell>
          <cell r="C485" t="str">
            <v>개</v>
          </cell>
          <cell r="D485">
            <v>23500</v>
          </cell>
          <cell r="E485">
            <v>23500</v>
          </cell>
          <cell r="F485">
            <v>1283</v>
          </cell>
        </row>
        <row r="486">
          <cell r="B486" t="str">
            <v>T 20P(노출)</v>
          </cell>
          <cell r="C486" t="str">
            <v>개</v>
          </cell>
          <cell r="D486">
            <v>25000</v>
          </cell>
          <cell r="E486">
            <v>25000</v>
          </cell>
          <cell r="F486">
            <v>1283</v>
          </cell>
        </row>
        <row r="487">
          <cell r="B487" t="str">
            <v>T 50P(노출)</v>
          </cell>
          <cell r="C487" t="str">
            <v>개</v>
          </cell>
          <cell r="D487">
            <v>49400</v>
          </cell>
          <cell r="E487">
            <v>49400</v>
          </cell>
          <cell r="F487">
            <v>1283</v>
          </cell>
        </row>
        <row r="488">
          <cell r="B488" t="str">
            <v>COVER-SUS, 300*400*100mm</v>
          </cell>
          <cell r="C488" t="str">
            <v>개</v>
          </cell>
          <cell r="D488">
            <v>65000</v>
          </cell>
          <cell r="E488">
            <v>65000</v>
          </cell>
          <cell r="F488">
            <v>1283</v>
          </cell>
        </row>
        <row r="489">
          <cell r="B489" t="str">
            <v>COVER-SUS, 400*400*130mm</v>
          </cell>
          <cell r="C489" t="str">
            <v>개</v>
          </cell>
          <cell r="D489">
            <v>81000</v>
          </cell>
          <cell r="E489">
            <v>81000</v>
          </cell>
          <cell r="F489">
            <v>1283</v>
          </cell>
        </row>
        <row r="490">
          <cell r="B490" t="str">
            <v>COVER-SUS, 400*500*130mm</v>
          </cell>
          <cell r="C490" t="str">
            <v>개</v>
          </cell>
          <cell r="D490">
            <v>102000</v>
          </cell>
          <cell r="E490">
            <v>102000</v>
          </cell>
          <cell r="F490">
            <v>1283</v>
          </cell>
        </row>
        <row r="491">
          <cell r="B491" t="str">
            <v>COVER-SUS, 500*600*130mm</v>
          </cell>
          <cell r="C491" t="str">
            <v>개</v>
          </cell>
          <cell r="D491">
            <v>140000</v>
          </cell>
          <cell r="E491">
            <v>140000</v>
          </cell>
          <cell r="F491">
            <v>1283</v>
          </cell>
        </row>
        <row r="492">
          <cell r="B492" t="str">
            <v>COVER-SUS, 600*700*130mm</v>
          </cell>
          <cell r="C492" t="str">
            <v>개</v>
          </cell>
          <cell r="D492">
            <v>168000</v>
          </cell>
          <cell r="E492">
            <v>168000</v>
          </cell>
          <cell r="F492">
            <v>1283</v>
          </cell>
        </row>
        <row r="493">
          <cell r="B493" t="str">
            <v>COVER-SUS, 700*800*130mm</v>
          </cell>
          <cell r="C493" t="str">
            <v>개</v>
          </cell>
          <cell r="D493">
            <v>219000</v>
          </cell>
          <cell r="E493">
            <v>219000</v>
          </cell>
          <cell r="F493">
            <v>1283</v>
          </cell>
        </row>
        <row r="494">
          <cell r="B494" t="str">
            <v>ALL SUS 300*400*100mm</v>
          </cell>
          <cell r="C494" t="str">
            <v>개</v>
          </cell>
          <cell r="D494">
            <v>83000</v>
          </cell>
          <cell r="E494">
            <v>83000</v>
          </cell>
          <cell r="F494">
            <v>1283</v>
          </cell>
        </row>
        <row r="495">
          <cell r="B495" t="str">
            <v>ALL SUS 400*400*130mm</v>
          </cell>
          <cell r="C495" t="str">
            <v>개</v>
          </cell>
          <cell r="D495">
            <v>95000</v>
          </cell>
          <cell r="E495">
            <v>95000</v>
          </cell>
          <cell r="F495">
            <v>1283</v>
          </cell>
        </row>
        <row r="496">
          <cell r="B496" t="str">
            <v>ALL SUS 400*500*130mm</v>
          </cell>
          <cell r="C496" t="str">
            <v>개</v>
          </cell>
          <cell r="D496">
            <v>115000</v>
          </cell>
          <cell r="E496">
            <v>115000</v>
          </cell>
          <cell r="F496">
            <v>1283</v>
          </cell>
        </row>
        <row r="497">
          <cell r="B497" t="str">
            <v>ALL SUS 500*600*130mm</v>
          </cell>
          <cell r="C497" t="str">
            <v>개</v>
          </cell>
          <cell r="D497">
            <v>150000</v>
          </cell>
          <cell r="E497">
            <v>150000</v>
          </cell>
          <cell r="F497">
            <v>1283</v>
          </cell>
        </row>
        <row r="498">
          <cell r="B498" t="str">
            <v>ALL SUS 600*700*130mm</v>
          </cell>
          <cell r="C498" t="str">
            <v>개</v>
          </cell>
          <cell r="D498">
            <v>196000</v>
          </cell>
          <cell r="E498">
            <v>196000</v>
          </cell>
          <cell r="F498">
            <v>1283</v>
          </cell>
        </row>
        <row r="499">
          <cell r="B499" t="str">
            <v>ALL ST 300*400*100mm</v>
          </cell>
          <cell r="C499" t="str">
            <v>개</v>
          </cell>
          <cell r="D499">
            <v>41000</v>
          </cell>
          <cell r="E499">
            <v>41000</v>
          </cell>
          <cell r="F499">
            <v>1283</v>
          </cell>
        </row>
        <row r="500">
          <cell r="B500" t="str">
            <v>ALL ST 400*400*130mm</v>
          </cell>
          <cell r="C500" t="str">
            <v>개</v>
          </cell>
          <cell r="D500">
            <v>58000</v>
          </cell>
          <cell r="E500">
            <v>58000</v>
          </cell>
          <cell r="F500">
            <v>1283</v>
          </cell>
        </row>
        <row r="501">
          <cell r="B501" t="str">
            <v>ALL ST 400*500*130mm</v>
          </cell>
          <cell r="C501" t="str">
            <v>개</v>
          </cell>
          <cell r="D501">
            <v>71000</v>
          </cell>
          <cell r="E501">
            <v>71000</v>
          </cell>
          <cell r="F501">
            <v>1283</v>
          </cell>
        </row>
        <row r="502">
          <cell r="B502" t="str">
            <v>ALL ST 500*600*130mm</v>
          </cell>
          <cell r="C502" t="str">
            <v>개</v>
          </cell>
          <cell r="D502">
            <v>101000</v>
          </cell>
          <cell r="E502">
            <v>101000</v>
          </cell>
          <cell r="F502">
            <v>1283</v>
          </cell>
        </row>
        <row r="503">
          <cell r="B503" t="str">
            <v>ALL ST 600*700*130mm</v>
          </cell>
          <cell r="C503" t="str">
            <v>개</v>
          </cell>
          <cell r="D503">
            <v>122000</v>
          </cell>
          <cell r="E503">
            <v>122000</v>
          </cell>
          <cell r="F503">
            <v>1283</v>
          </cell>
        </row>
        <row r="504">
          <cell r="B504" t="str">
            <v>ALL ST 700*800*130mm</v>
          </cell>
          <cell r="C504" t="str">
            <v>개</v>
          </cell>
          <cell r="D504">
            <v>161000</v>
          </cell>
          <cell r="E504">
            <v>161000</v>
          </cell>
          <cell r="F504">
            <v>1283</v>
          </cell>
        </row>
        <row r="505">
          <cell r="B505" t="str">
            <v>1000Mbps 5PORT</v>
          </cell>
          <cell r="C505" t="str">
            <v>개</v>
          </cell>
          <cell r="D505">
            <v>49010</v>
          </cell>
          <cell r="G505">
            <v>49010</v>
          </cell>
          <cell r="H505">
            <v>1219</v>
          </cell>
        </row>
        <row r="506">
          <cell r="B506" t="str">
            <v>1000Mbps 8PORT</v>
          </cell>
          <cell r="C506" t="str">
            <v>개</v>
          </cell>
          <cell r="D506">
            <v>79000</v>
          </cell>
          <cell r="G506">
            <v>79000</v>
          </cell>
          <cell r="H506">
            <v>1219</v>
          </cell>
          <cell r="M506" t="str">
            <v>IPTIME
PoE8003</v>
          </cell>
        </row>
        <row r="507">
          <cell r="B507" t="str">
            <v>1000Mbps 16PORT</v>
          </cell>
          <cell r="C507" t="str">
            <v>개</v>
          </cell>
          <cell r="D507">
            <v>65900</v>
          </cell>
          <cell r="G507">
            <v>65900</v>
          </cell>
          <cell r="H507">
            <v>1219</v>
          </cell>
          <cell r="I507">
            <v>98000</v>
          </cell>
          <cell r="J507">
            <v>1379</v>
          </cell>
          <cell r="M507" t="str">
            <v>IPTIME
SG16M-MINI</v>
          </cell>
        </row>
        <row r="508">
          <cell r="B508" t="str">
            <v>1000Mbps 24PORT</v>
          </cell>
          <cell r="C508" t="str">
            <v>개</v>
          </cell>
          <cell r="D508">
            <v>160000</v>
          </cell>
          <cell r="H508">
            <v>1219</v>
          </cell>
          <cell r="I508">
            <v>160000</v>
          </cell>
          <cell r="J508">
            <v>1379</v>
          </cell>
          <cell r="M508" t="str">
            <v>IPTIME
SG24BCM-MINI</v>
          </cell>
        </row>
        <row r="509">
          <cell r="B509" t="str">
            <v>2분배기</v>
          </cell>
          <cell r="C509" t="str">
            <v>개</v>
          </cell>
          <cell r="D509">
            <v>0</v>
          </cell>
          <cell r="H509">
            <v>1058</v>
          </cell>
        </row>
        <row r="510">
          <cell r="B510" t="str">
            <v>3분배기</v>
          </cell>
          <cell r="C510" t="str">
            <v>개</v>
          </cell>
          <cell r="D510">
            <v>0</v>
          </cell>
          <cell r="H510">
            <v>1058</v>
          </cell>
        </row>
        <row r="511">
          <cell r="B511" t="str">
            <v>4분배기</v>
          </cell>
          <cell r="C511" t="str">
            <v>개</v>
          </cell>
          <cell r="D511">
            <v>0</v>
          </cell>
          <cell r="H511">
            <v>1058</v>
          </cell>
        </row>
        <row r="512">
          <cell r="B512" t="str">
            <v>6분배기</v>
          </cell>
          <cell r="C512" t="str">
            <v>개</v>
          </cell>
          <cell r="D512">
            <v>0</v>
          </cell>
          <cell r="H512">
            <v>1058</v>
          </cell>
        </row>
        <row r="513">
          <cell r="B513" t="str">
            <v>8분배기</v>
          </cell>
          <cell r="C513" t="str">
            <v>개</v>
          </cell>
          <cell r="D513">
            <v>0</v>
          </cell>
          <cell r="H513">
            <v>1058</v>
          </cell>
        </row>
        <row r="514">
          <cell r="B514" t="str">
            <v>2분기기</v>
          </cell>
          <cell r="C514" t="str">
            <v>개</v>
          </cell>
          <cell r="D514">
            <v>0</v>
          </cell>
          <cell r="H514">
            <v>1058</v>
          </cell>
        </row>
        <row r="515">
          <cell r="B515" t="str">
            <v>4분기기</v>
          </cell>
          <cell r="C515" t="str">
            <v>개</v>
          </cell>
          <cell r="D515">
            <v>0</v>
          </cell>
          <cell r="H515">
            <v>1058</v>
          </cell>
        </row>
        <row r="516">
          <cell r="B516" t="str">
            <v>8분기기</v>
          </cell>
          <cell r="C516" t="str">
            <v>개</v>
          </cell>
          <cell r="D516">
            <v>0</v>
          </cell>
          <cell r="H516">
            <v>1058</v>
          </cell>
        </row>
        <row r="517">
          <cell r="B517" t="str">
            <v>CATV AMP</v>
          </cell>
          <cell r="C517" t="str">
            <v>개</v>
          </cell>
          <cell r="D517">
            <v>220000</v>
          </cell>
          <cell r="G517">
            <v>220000</v>
          </cell>
          <cell r="H517">
            <v>1057</v>
          </cell>
        </row>
        <row r="518">
          <cell r="B518" t="str">
            <v>SMATV AMP</v>
          </cell>
          <cell r="C518" t="str">
            <v>개</v>
          </cell>
          <cell r="D518">
            <v>150000</v>
          </cell>
          <cell r="G518">
            <v>150000</v>
          </cell>
          <cell r="H518">
            <v>1057</v>
          </cell>
        </row>
        <row r="519">
          <cell r="B519" t="str">
            <v>MIC JACK BOX 1CH</v>
          </cell>
          <cell r="C519" t="str">
            <v>개</v>
          </cell>
          <cell r="D519">
            <v>89700</v>
          </cell>
          <cell r="E519">
            <v>95000</v>
          </cell>
          <cell r="F519">
            <v>1248</v>
          </cell>
          <cell r="I519">
            <v>89700</v>
          </cell>
          <cell r="J519">
            <v>1149</v>
          </cell>
        </row>
        <row r="520">
          <cell r="B520" t="str">
            <v>MIC JACK BOX 2CH</v>
          </cell>
          <cell r="C520" t="str">
            <v>개</v>
          </cell>
          <cell r="D520">
            <v>92200</v>
          </cell>
          <cell r="E520">
            <v>97000</v>
          </cell>
          <cell r="F520">
            <v>1248</v>
          </cell>
          <cell r="I520">
            <v>92200</v>
          </cell>
          <cell r="J520">
            <v>1149</v>
          </cell>
        </row>
        <row r="521">
          <cell r="B521" t="str">
            <v>MIC JACK PLATE 1CH</v>
          </cell>
          <cell r="C521" t="str">
            <v>개</v>
          </cell>
          <cell r="D521">
            <v>127900</v>
          </cell>
          <cell r="E521">
            <v>135000</v>
          </cell>
          <cell r="F521">
            <v>1248</v>
          </cell>
          <cell r="I521">
            <v>127900</v>
          </cell>
          <cell r="J521">
            <v>1149</v>
          </cell>
        </row>
        <row r="522">
          <cell r="B522" t="str">
            <v>MIC JACK PLATE 2CH</v>
          </cell>
          <cell r="C522" t="str">
            <v>개</v>
          </cell>
          <cell r="D522">
            <v>108000</v>
          </cell>
          <cell r="E522">
            <v>143000</v>
          </cell>
          <cell r="F522">
            <v>1248</v>
          </cell>
          <cell r="G522">
            <v>108000</v>
          </cell>
          <cell r="H522">
            <v>994</v>
          </cell>
          <cell r="I522">
            <v>135300</v>
          </cell>
          <cell r="J522">
            <v>1149</v>
          </cell>
        </row>
        <row r="523">
          <cell r="B523" t="str">
            <v>AUDIO,DATA</v>
          </cell>
          <cell r="C523" t="str">
            <v>개</v>
          </cell>
          <cell r="D523">
            <v>134000</v>
          </cell>
          <cell r="E523">
            <v>141000</v>
          </cell>
          <cell r="F523">
            <v>1248</v>
          </cell>
          <cell r="G523">
            <v>153000</v>
          </cell>
          <cell r="H523">
            <v>994</v>
          </cell>
          <cell r="I523">
            <v>134000</v>
          </cell>
          <cell r="J523">
            <v>1149</v>
          </cell>
        </row>
        <row r="524">
          <cell r="B524" t="str">
            <v>벽부형 매입원형 1W</v>
          </cell>
          <cell r="C524" t="str">
            <v>개</v>
          </cell>
          <cell r="D524">
            <v>28000</v>
          </cell>
          <cell r="E524">
            <v>28000</v>
          </cell>
          <cell r="F524">
            <v>1252</v>
          </cell>
          <cell r="G524">
            <v>28000</v>
          </cell>
          <cell r="H524">
            <v>1009</v>
          </cell>
          <cell r="M524" t="str">
            <v>K.S</v>
          </cell>
        </row>
        <row r="525">
          <cell r="B525" t="str">
            <v>천장형 3W</v>
          </cell>
          <cell r="C525" t="str">
            <v>개</v>
          </cell>
          <cell r="D525">
            <v>28000</v>
          </cell>
          <cell r="E525">
            <v>28000</v>
          </cell>
          <cell r="F525">
            <v>1252</v>
          </cell>
          <cell r="G525">
            <v>28000</v>
          </cell>
          <cell r="H525">
            <v>1009</v>
          </cell>
          <cell r="M525" t="str">
            <v>K.S, 원형</v>
          </cell>
        </row>
        <row r="526">
          <cell r="B526" t="str">
            <v>천장형 6W</v>
          </cell>
          <cell r="C526" t="str">
            <v>개</v>
          </cell>
          <cell r="D526">
            <v>0</v>
          </cell>
          <cell r="H526">
            <v>1009</v>
          </cell>
          <cell r="M526" t="str">
            <v>K.S, 원형</v>
          </cell>
        </row>
        <row r="527">
          <cell r="B527" t="str">
            <v>천장형 15W</v>
          </cell>
          <cell r="C527" t="str">
            <v>개</v>
          </cell>
          <cell r="D527">
            <v>153000</v>
          </cell>
          <cell r="E527">
            <v>153000</v>
          </cell>
          <cell r="F527">
            <v>1252</v>
          </cell>
          <cell r="H527">
            <v>1009</v>
          </cell>
          <cell r="M527" t="str">
            <v>원형</v>
          </cell>
        </row>
        <row r="528">
          <cell r="B528" t="str">
            <v>벽부형 3W</v>
          </cell>
          <cell r="C528" t="str">
            <v>개</v>
          </cell>
          <cell r="D528">
            <v>39000</v>
          </cell>
          <cell r="E528">
            <v>39000</v>
          </cell>
          <cell r="F528">
            <v>1252</v>
          </cell>
          <cell r="G528">
            <v>39000</v>
          </cell>
          <cell r="H528">
            <v>1010</v>
          </cell>
          <cell r="M528" t="str">
            <v>K.S</v>
          </cell>
        </row>
        <row r="529">
          <cell r="B529" t="str">
            <v>벽부형 10W</v>
          </cell>
          <cell r="C529" t="str">
            <v>개</v>
          </cell>
          <cell r="D529">
            <v>47000</v>
          </cell>
          <cell r="E529">
            <v>47000</v>
          </cell>
          <cell r="F529">
            <v>1252</v>
          </cell>
          <cell r="G529">
            <v>47000</v>
          </cell>
          <cell r="H529">
            <v>1010</v>
          </cell>
          <cell r="M529" t="str">
            <v>K.S</v>
          </cell>
        </row>
        <row r="530">
          <cell r="B530" t="str">
            <v>벽부형 30W</v>
          </cell>
          <cell r="C530" t="str">
            <v>개</v>
          </cell>
          <cell r="D530">
            <v>121000</v>
          </cell>
          <cell r="E530">
            <v>121000</v>
          </cell>
          <cell r="F530">
            <v>1252</v>
          </cell>
          <cell r="G530">
            <v>121000</v>
          </cell>
          <cell r="H530">
            <v>1010</v>
          </cell>
          <cell r="M530" t="str">
            <v>K.S</v>
          </cell>
        </row>
        <row r="531">
          <cell r="B531" t="str">
            <v>옥외 COLUMN 10W</v>
          </cell>
          <cell r="C531" t="str">
            <v>개</v>
          </cell>
          <cell r="D531">
            <v>96000</v>
          </cell>
          <cell r="E531">
            <v>96000</v>
          </cell>
          <cell r="F531">
            <v>1252</v>
          </cell>
          <cell r="G531">
            <v>96000</v>
          </cell>
          <cell r="H531">
            <v>1009</v>
          </cell>
          <cell r="M531" t="str">
            <v>CU-41FOU</v>
          </cell>
        </row>
        <row r="532">
          <cell r="B532" t="str">
            <v>옥외 COLUMN 20W</v>
          </cell>
          <cell r="C532" t="str">
            <v>개</v>
          </cell>
          <cell r="D532">
            <v>124000</v>
          </cell>
          <cell r="E532">
            <v>124000</v>
          </cell>
          <cell r="F532">
            <v>1252</v>
          </cell>
          <cell r="G532">
            <v>124000</v>
          </cell>
          <cell r="H532">
            <v>1009</v>
          </cell>
          <cell r="M532" t="str">
            <v>CU-42FOU</v>
          </cell>
        </row>
        <row r="533">
          <cell r="B533" t="str">
            <v>옥외 COLUMN 40W</v>
          </cell>
          <cell r="C533" t="str">
            <v>개</v>
          </cell>
          <cell r="D533">
            <v>206000</v>
          </cell>
          <cell r="E533">
            <v>206000</v>
          </cell>
          <cell r="F533">
            <v>1252</v>
          </cell>
          <cell r="G533">
            <v>206000</v>
          </cell>
          <cell r="H533">
            <v>1009</v>
          </cell>
          <cell r="M533" t="str">
            <v>CU-44FOU</v>
          </cell>
        </row>
        <row r="534">
          <cell r="B534" t="str">
            <v>실내 COLUMN 20W</v>
          </cell>
          <cell r="C534" t="str">
            <v>개</v>
          </cell>
          <cell r="D534">
            <v>121000</v>
          </cell>
          <cell r="E534">
            <v>121000</v>
          </cell>
          <cell r="F534">
            <v>1252</v>
          </cell>
          <cell r="G534">
            <v>121000</v>
          </cell>
          <cell r="H534">
            <v>1009</v>
          </cell>
          <cell r="M534" t="str">
            <v>CU-42F</v>
          </cell>
        </row>
        <row r="535">
          <cell r="B535" t="str">
            <v>실내 COLUMN 40W</v>
          </cell>
          <cell r="C535" t="str">
            <v>개</v>
          </cell>
          <cell r="D535">
            <v>201000</v>
          </cell>
          <cell r="E535">
            <v>201000</v>
          </cell>
          <cell r="F535">
            <v>1252</v>
          </cell>
          <cell r="G535">
            <v>201000</v>
          </cell>
          <cell r="H535">
            <v>1009</v>
          </cell>
          <cell r="M535" t="str">
            <v>CU-44F</v>
          </cell>
        </row>
        <row r="536">
          <cell r="B536" t="str">
            <v>단독경보형</v>
          </cell>
          <cell r="C536" t="str">
            <v>개</v>
          </cell>
          <cell r="D536">
            <v>30000</v>
          </cell>
          <cell r="H536">
            <v>757</v>
          </cell>
          <cell r="I536">
            <v>30000</v>
          </cell>
          <cell r="J536">
            <v>1194</v>
          </cell>
        </row>
        <row r="537">
          <cell r="B537" t="str">
            <v>차동식</v>
          </cell>
          <cell r="C537" t="str">
            <v>개</v>
          </cell>
          <cell r="D537">
            <v>4800</v>
          </cell>
          <cell r="E537">
            <v>5000</v>
          </cell>
          <cell r="F537">
            <v>968</v>
          </cell>
          <cell r="G537">
            <v>5000</v>
          </cell>
          <cell r="H537">
            <v>757</v>
          </cell>
          <cell r="I537">
            <v>4800</v>
          </cell>
          <cell r="J537">
            <v>1196</v>
          </cell>
        </row>
        <row r="538">
          <cell r="B538" t="str">
            <v>정온식</v>
          </cell>
          <cell r="C538" t="str">
            <v>개</v>
          </cell>
          <cell r="D538">
            <v>4800</v>
          </cell>
          <cell r="E538">
            <v>5000</v>
          </cell>
          <cell r="F538">
            <v>968</v>
          </cell>
          <cell r="G538">
            <v>5000</v>
          </cell>
          <cell r="H538">
            <v>757</v>
          </cell>
          <cell r="I538">
            <v>4800</v>
          </cell>
          <cell r="J538">
            <v>1196</v>
          </cell>
        </row>
        <row r="539">
          <cell r="B539" t="str">
            <v>연기식</v>
          </cell>
          <cell r="C539" t="str">
            <v>개</v>
          </cell>
          <cell r="D539">
            <v>18000</v>
          </cell>
          <cell r="E539">
            <v>28000</v>
          </cell>
          <cell r="F539">
            <v>969</v>
          </cell>
          <cell r="G539">
            <v>18000</v>
          </cell>
          <cell r="H539">
            <v>757</v>
          </cell>
          <cell r="I539">
            <v>18000</v>
          </cell>
          <cell r="J539">
            <v>1196</v>
          </cell>
        </row>
        <row r="540">
          <cell r="B540" t="str">
            <v>LED 소형 단면</v>
          </cell>
          <cell r="C540" t="str">
            <v>개</v>
          </cell>
          <cell r="D540">
            <v>100000</v>
          </cell>
          <cell r="E540">
            <v>100000</v>
          </cell>
          <cell r="F540">
            <v>968</v>
          </cell>
          <cell r="G540">
            <v>100000</v>
          </cell>
          <cell r="H540">
            <v>756</v>
          </cell>
          <cell r="I540">
            <v>100000</v>
          </cell>
          <cell r="J540">
            <v>1197</v>
          </cell>
        </row>
        <row r="541">
          <cell r="B541" t="str">
            <v>LED 소형 양면</v>
          </cell>
          <cell r="C541" t="str">
            <v>개</v>
          </cell>
          <cell r="D541">
            <v>150000</v>
          </cell>
          <cell r="F541">
            <v>1005</v>
          </cell>
          <cell r="G541">
            <v>150000</v>
          </cell>
          <cell r="H541">
            <v>757</v>
          </cell>
          <cell r="J541">
            <v>1196</v>
          </cell>
        </row>
        <row r="542">
          <cell r="B542" t="str">
            <v>LED 중형 단면</v>
          </cell>
          <cell r="C542" t="str">
            <v>개</v>
          </cell>
          <cell r="D542">
            <v>140000</v>
          </cell>
          <cell r="E542">
            <v>140000</v>
          </cell>
          <cell r="F542">
            <v>969</v>
          </cell>
          <cell r="G542">
            <v>160000</v>
          </cell>
          <cell r="H542">
            <v>756</v>
          </cell>
          <cell r="I542">
            <v>150000</v>
          </cell>
          <cell r="J542">
            <v>1194</v>
          </cell>
        </row>
        <row r="543">
          <cell r="B543" t="str">
            <v>LED 중형 양면</v>
          </cell>
          <cell r="C543" t="str">
            <v>개</v>
          </cell>
          <cell r="D543">
            <v>150000</v>
          </cell>
          <cell r="E543">
            <v>150000</v>
          </cell>
          <cell r="F543">
            <v>969</v>
          </cell>
          <cell r="G543">
            <v>200000</v>
          </cell>
          <cell r="H543">
            <v>757</v>
          </cell>
          <cell r="I543">
            <v>180000</v>
          </cell>
          <cell r="J543">
            <v>1194</v>
          </cell>
        </row>
        <row r="544">
          <cell r="B544" t="str">
            <v>LED 대형 단면</v>
          </cell>
          <cell r="C544" t="str">
            <v>개</v>
          </cell>
          <cell r="D544">
            <v>180000</v>
          </cell>
          <cell r="E544">
            <v>180000</v>
          </cell>
          <cell r="F544">
            <v>969</v>
          </cell>
          <cell r="G544">
            <v>200000</v>
          </cell>
          <cell r="H544">
            <v>756</v>
          </cell>
          <cell r="I544">
            <v>180000</v>
          </cell>
          <cell r="J544">
            <v>1194</v>
          </cell>
        </row>
        <row r="545">
          <cell r="B545" t="str">
            <v>LED 대형 양면</v>
          </cell>
          <cell r="C545" t="str">
            <v>개</v>
          </cell>
          <cell r="D545">
            <v>220000</v>
          </cell>
          <cell r="F545">
            <v>964</v>
          </cell>
          <cell r="H545">
            <v>757</v>
          </cell>
          <cell r="I545">
            <v>220000</v>
          </cell>
          <cell r="J545">
            <v>1194</v>
          </cell>
        </row>
        <row r="546">
          <cell r="B546" t="str">
            <v>LED 소형 벽부</v>
          </cell>
          <cell r="C546" t="str">
            <v>개</v>
          </cell>
          <cell r="D546">
            <v>100000</v>
          </cell>
          <cell r="E546">
            <v>100000</v>
          </cell>
          <cell r="F546">
            <v>969</v>
          </cell>
          <cell r="G546">
            <v>100000</v>
          </cell>
          <cell r="H546">
            <v>757</v>
          </cell>
          <cell r="I546">
            <v>100000</v>
          </cell>
          <cell r="J546">
            <v>1196</v>
          </cell>
        </row>
        <row r="547">
          <cell r="B547" t="str">
            <v>LED 중형 벽부</v>
          </cell>
          <cell r="C547" t="str">
            <v>개</v>
          </cell>
          <cell r="D547">
            <v>130000</v>
          </cell>
          <cell r="E547">
            <v>130000</v>
          </cell>
          <cell r="F547">
            <v>969</v>
          </cell>
          <cell r="G547">
            <v>160000</v>
          </cell>
          <cell r="H547">
            <v>757</v>
          </cell>
          <cell r="I547">
            <v>150000</v>
          </cell>
          <cell r="J547">
            <v>1196</v>
          </cell>
        </row>
        <row r="548">
          <cell r="B548" t="str">
            <v>LED 대형 벽부</v>
          </cell>
          <cell r="C548" t="str">
            <v>개</v>
          </cell>
          <cell r="D548">
            <v>180000</v>
          </cell>
          <cell r="E548">
            <v>180000</v>
          </cell>
          <cell r="F548">
            <v>969</v>
          </cell>
          <cell r="H548">
            <v>757</v>
          </cell>
          <cell r="I548">
            <v>180000</v>
          </cell>
          <cell r="J548">
            <v>1194</v>
          </cell>
        </row>
        <row r="549">
          <cell r="B549" t="str">
            <v>LED 통로</v>
          </cell>
          <cell r="C549" t="str">
            <v>개</v>
          </cell>
          <cell r="D549">
            <v>100000</v>
          </cell>
          <cell r="E549">
            <v>100000</v>
          </cell>
          <cell r="F549">
            <v>968</v>
          </cell>
          <cell r="G549">
            <v>100000</v>
          </cell>
          <cell r="H549">
            <v>756</v>
          </cell>
          <cell r="I549">
            <v>100000</v>
          </cell>
          <cell r="J549">
            <v>1196</v>
          </cell>
        </row>
        <row r="550">
          <cell r="B550" t="str">
            <v>LED 거실통로유도등(소형)</v>
          </cell>
          <cell r="C550" t="str">
            <v>개</v>
          </cell>
          <cell r="D550">
            <v>0</v>
          </cell>
          <cell r="H550">
            <v>762</v>
          </cell>
        </row>
        <row r="551">
          <cell r="B551" t="str">
            <v>LED 거실통로유도등(중형)</v>
          </cell>
          <cell r="C551" t="str">
            <v>개</v>
          </cell>
          <cell r="D551">
            <v>160000</v>
          </cell>
          <cell r="E551">
            <v>160000</v>
          </cell>
          <cell r="F551">
            <v>968</v>
          </cell>
          <cell r="G551">
            <v>160000</v>
          </cell>
          <cell r="H551">
            <v>756</v>
          </cell>
          <cell r="I551">
            <v>160000</v>
          </cell>
          <cell r="J551">
            <v>1197</v>
          </cell>
        </row>
        <row r="552">
          <cell r="B552" t="str">
            <v>LED 계단통로유도등(소형)</v>
          </cell>
          <cell r="C552" t="str">
            <v>개</v>
          </cell>
          <cell r="D552">
            <v>120000</v>
          </cell>
          <cell r="E552">
            <v>150000</v>
          </cell>
          <cell r="F552">
            <v>969</v>
          </cell>
          <cell r="G552">
            <v>200000</v>
          </cell>
          <cell r="H552">
            <v>758</v>
          </cell>
          <cell r="I552">
            <v>120000</v>
          </cell>
          <cell r="J552">
            <v>1196</v>
          </cell>
        </row>
        <row r="553">
          <cell r="B553" t="str">
            <v>LED 계단통로유도등(중형)</v>
          </cell>
          <cell r="C553" t="str">
            <v>개</v>
          </cell>
          <cell r="D553">
            <v>180000</v>
          </cell>
          <cell r="G553">
            <v>180000</v>
          </cell>
          <cell r="H553">
            <v>757</v>
          </cell>
          <cell r="I553">
            <v>190000</v>
          </cell>
          <cell r="J553">
            <v>1194</v>
          </cell>
        </row>
        <row r="554">
          <cell r="B554" t="str">
            <v>P형1급 복합수신기 16회로</v>
          </cell>
          <cell r="C554" t="str">
            <v>개</v>
          </cell>
          <cell r="D554">
            <v>1300000</v>
          </cell>
          <cell r="E554">
            <v>1300000</v>
          </cell>
          <cell r="F554">
            <v>969</v>
          </cell>
          <cell r="H554">
            <v>757</v>
          </cell>
          <cell r="J554">
            <v>1196</v>
          </cell>
        </row>
        <row r="555">
          <cell r="B555" t="str">
            <v>1회로당</v>
          </cell>
          <cell r="C555" t="str">
            <v>개</v>
          </cell>
          <cell r="D555">
            <v>100000</v>
          </cell>
          <cell r="G555">
            <v>100000</v>
          </cell>
          <cell r="H555">
            <v>758</v>
          </cell>
          <cell r="I555">
            <v>150000</v>
          </cell>
          <cell r="J555">
            <v>1195</v>
          </cell>
        </row>
        <row r="556">
          <cell r="B556" t="str">
            <v>복합형 P형 수신기 (기본 20회로)</v>
          </cell>
          <cell r="C556" t="str">
            <v>개</v>
          </cell>
          <cell r="D556">
            <v>0</v>
          </cell>
          <cell r="H556">
            <v>757</v>
          </cell>
          <cell r="J556">
            <v>1196</v>
          </cell>
        </row>
        <row r="557">
          <cell r="B557" t="str">
            <v>복합형 1회로당</v>
          </cell>
          <cell r="C557" t="str">
            <v>개</v>
          </cell>
          <cell r="D557">
            <v>0</v>
          </cell>
          <cell r="H557">
            <v>756</v>
          </cell>
          <cell r="J557">
            <v>1196</v>
          </cell>
        </row>
        <row r="558">
          <cell r="B558" t="str">
            <v>일반형</v>
          </cell>
          <cell r="C558" t="str">
            <v>개</v>
          </cell>
          <cell r="D558">
            <v>0</v>
          </cell>
          <cell r="H558">
            <v>758</v>
          </cell>
        </row>
        <row r="559">
          <cell r="B559" t="str">
            <v>S.V.P 조작함</v>
          </cell>
          <cell r="C559" t="str">
            <v>개</v>
          </cell>
          <cell r="D559">
            <v>60000</v>
          </cell>
          <cell r="E559">
            <v>85000</v>
          </cell>
          <cell r="F559">
            <v>968</v>
          </cell>
          <cell r="G559">
            <v>60000</v>
          </cell>
          <cell r="H559">
            <v>757</v>
          </cell>
          <cell r="I559">
            <v>60000</v>
          </cell>
          <cell r="J559">
            <v>1196</v>
          </cell>
        </row>
        <row r="560">
          <cell r="B560" t="str">
            <v>커버SUS, 박스ST(경종,표시등 내장)</v>
          </cell>
          <cell r="C560" t="str">
            <v>SET</v>
          </cell>
          <cell r="D560">
            <v>65000</v>
          </cell>
          <cell r="G560">
            <v>65000</v>
          </cell>
          <cell r="H560">
            <v>757</v>
          </cell>
        </row>
        <row r="561">
          <cell r="B561" t="str">
            <v>ALL SUS(경종,표시등 내장)</v>
          </cell>
          <cell r="C561" t="str">
            <v>SET</v>
          </cell>
          <cell r="D561">
            <v>60000</v>
          </cell>
          <cell r="E561">
            <v>60000</v>
          </cell>
          <cell r="F561">
            <v>969</v>
          </cell>
          <cell r="G561">
            <v>80000</v>
          </cell>
          <cell r="H561">
            <v>757</v>
          </cell>
        </row>
        <row r="562">
          <cell r="B562" t="str">
            <v>DC24V 전자식</v>
          </cell>
          <cell r="C562" t="str">
            <v>개</v>
          </cell>
          <cell r="D562">
            <v>25000</v>
          </cell>
          <cell r="E562">
            <v>28000</v>
          </cell>
          <cell r="F562">
            <v>969</v>
          </cell>
          <cell r="G562">
            <v>30000</v>
          </cell>
          <cell r="H562">
            <v>757</v>
          </cell>
          <cell r="I562">
            <v>25000</v>
          </cell>
          <cell r="J562">
            <v>1196</v>
          </cell>
        </row>
        <row r="563">
          <cell r="B563" t="str">
            <v>DC24V LED</v>
          </cell>
          <cell r="C563" t="str">
            <v>개</v>
          </cell>
          <cell r="D563">
            <v>2000</v>
          </cell>
          <cell r="E563">
            <v>2500</v>
          </cell>
          <cell r="F563">
            <v>969</v>
          </cell>
          <cell r="G563">
            <v>3000</v>
          </cell>
          <cell r="H563">
            <v>757</v>
          </cell>
          <cell r="I563">
            <v>2000</v>
          </cell>
          <cell r="J563">
            <v>1196</v>
          </cell>
        </row>
        <row r="564">
          <cell r="B564" t="str">
            <v>P형1급</v>
          </cell>
          <cell r="C564" t="str">
            <v>개</v>
          </cell>
          <cell r="D564">
            <v>4500</v>
          </cell>
          <cell r="E564">
            <v>4500</v>
          </cell>
          <cell r="F564">
            <v>969</v>
          </cell>
          <cell r="G564">
            <v>5000</v>
          </cell>
          <cell r="H564">
            <v>756</v>
          </cell>
          <cell r="I564">
            <v>5000</v>
          </cell>
          <cell r="J564">
            <v>1196</v>
          </cell>
        </row>
        <row r="565">
          <cell r="B565" t="str">
            <v>DC 24V</v>
          </cell>
          <cell r="C565" t="str">
            <v>개</v>
          </cell>
          <cell r="D565">
            <v>6000</v>
          </cell>
          <cell r="E565">
            <v>7000</v>
          </cell>
          <cell r="F565">
            <v>969</v>
          </cell>
          <cell r="G565">
            <v>6000</v>
          </cell>
          <cell r="H565">
            <v>757</v>
          </cell>
          <cell r="I565">
            <v>6000</v>
          </cell>
          <cell r="J565">
            <v>1194</v>
          </cell>
        </row>
        <row r="566">
          <cell r="B566" t="str">
            <v>전원:DC24V,15CD이상</v>
          </cell>
          <cell r="C566" t="str">
            <v>개</v>
          </cell>
          <cell r="D566">
            <v>40000</v>
          </cell>
          <cell r="E566">
            <v>40000</v>
          </cell>
          <cell r="F566">
            <v>969</v>
          </cell>
          <cell r="G566">
            <v>40000</v>
          </cell>
          <cell r="H566">
            <v>757</v>
          </cell>
          <cell r="I566">
            <v>40000</v>
          </cell>
          <cell r="J566">
            <v>1194</v>
          </cell>
        </row>
        <row r="567">
          <cell r="B567" t="str">
            <v>10A</v>
          </cell>
          <cell r="C567" t="str">
            <v>개</v>
          </cell>
          <cell r="D567">
            <v>200000</v>
          </cell>
          <cell r="G567">
            <v>200000</v>
          </cell>
          <cell r="H567">
            <v>757</v>
          </cell>
        </row>
        <row r="568">
          <cell r="B568" t="str">
            <v>ABC 단위분말(3.3Kg)</v>
          </cell>
          <cell r="C568" t="str">
            <v>개</v>
          </cell>
          <cell r="D568">
            <v>26000</v>
          </cell>
          <cell r="E568">
            <v>28000</v>
          </cell>
          <cell r="F568">
            <v>961</v>
          </cell>
          <cell r="G568">
            <v>26000</v>
          </cell>
          <cell r="H568">
            <v>751</v>
          </cell>
          <cell r="I568">
            <v>28800</v>
          </cell>
          <cell r="J568">
            <v>1185</v>
          </cell>
        </row>
        <row r="569">
          <cell r="B569" t="str">
            <v>4L (용기재질 : STS)</v>
          </cell>
          <cell r="C569" t="str">
            <v>개</v>
          </cell>
          <cell r="D569">
            <v>83500</v>
          </cell>
          <cell r="I569">
            <v>83500</v>
          </cell>
          <cell r="J569">
            <v>1185</v>
          </cell>
        </row>
        <row r="570">
          <cell r="B570" t="str">
            <v>HCFC-123(3.0Kg)</v>
          </cell>
          <cell r="C570" t="str">
            <v>개</v>
          </cell>
          <cell r="D570">
            <v>192500</v>
          </cell>
          <cell r="I570">
            <v>192500</v>
          </cell>
          <cell r="J570">
            <v>1185</v>
          </cell>
        </row>
        <row r="571">
          <cell r="B571" t="str">
            <v>자동확산</v>
          </cell>
          <cell r="C571" t="str">
            <v>개</v>
          </cell>
          <cell r="D571">
            <v>23000</v>
          </cell>
          <cell r="E571">
            <v>23000</v>
          </cell>
          <cell r="F571">
            <v>961</v>
          </cell>
          <cell r="G571">
            <v>27000</v>
          </cell>
          <cell r="H571">
            <v>751</v>
          </cell>
          <cell r="I571">
            <v>24500</v>
          </cell>
          <cell r="J571">
            <v>1185</v>
          </cell>
        </row>
        <row r="572">
          <cell r="B572" t="str">
            <v>3.3Kg용</v>
          </cell>
          <cell r="C572" t="str">
            <v>개</v>
          </cell>
          <cell r="D572">
            <v>1500</v>
          </cell>
          <cell r="E572">
            <v>1500</v>
          </cell>
          <cell r="F572">
            <v>963</v>
          </cell>
          <cell r="G572">
            <v>1500</v>
          </cell>
          <cell r="H572">
            <v>751</v>
          </cell>
          <cell r="I572">
            <v>3000</v>
          </cell>
          <cell r="J572">
            <v>1188</v>
          </cell>
        </row>
        <row r="573">
          <cell r="B573" t="str">
            <v>ST-표지포함 (SY-4700A)</v>
          </cell>
          <cell r="C573" t="str">
            <v>개</v>
          </cell>
          <cell r="D573">
            <v>0</v>
          </cell>
        </row>
        <row r="574">
          <cell r="B574" t="str">
            <v>경고용 200x250</v>
          </cell>
          <cell r="C574" t="str">
            <v>M</v>
          </cell>
          <cell r="D574">
            <v>202</v>
          </cell>
          <cell r="I574">
            <v>202</v>
          </cell>
          <cell r="J574">
            <v>1134</v>
          </cell>
        </row>
        <row r="575">
          <cell r="B575" t="str">
            <v>경고용 300x250</v>
          </cell>
          <cell r="C575" t="str">
            <v>M</v>
          </cell>
          <cell r="D575">
            <v>297</v>
          </cell>
          <cell r="I575">
            <v>297</v>
          </cell>
          <cell r="J575">
            <v>1134</v>
          </cell>
        </row>
        <row r="576">
          <cell r="B576" t="str">
            <v>D130x2m</v>
          </cell>
          <cell r="C576" t="str">
            <v>조</v>
          </cell>
          <cell r="D576">
            <v>39856</v>
          </cell>
          <cell r="I576">
            <v>39856</v>
          </cell>
          <cell r="J576">
            <v>1134</v>
          </cell>
        </row>
        <row r="577">
          <cell r="B577" t="str">
            <v>입상관 밴드</v>
          </cell>
          <cell r="C577" t="str">
            <v>개</v>
          </cell>
          <cell r="D577">
            <v>2704</v>
          </cell>
          <cell r="I577">
            <v>2704</v>
          </cell>
          <cell r="J577">
            <v>1134</v>
          </cell>
        </row>
        <row r="578">
          <cell r="B578" t="str">
            <v>콘크리트 450x950x700</v>
          </cell>
          <cell r="C578" t="str">
            <v>개</v>
          </cell>
          <cell r="D578">
            <v>95000</v>
          </cell>
          <cell r="I578">
            <v>95000</v>
          </cell>
          <cell r="J578">
            <v>1125</v>
          </cell>
          <cell r="L578">
            <v>110000</v>
          </cell>
          <cell r="M578" t="str">
            <v>물가정보
207</v>
          </cell>
        </row>
        <row r="579">
          <cell r="B579" t="str">
            <v>1120x620x132</v>
          </cell>
          <cell r="C579" t="str">
            <v>개</v>
          </cell>
          <cell r="D579">
            <v>370000</v>
          </cell>
          <cell r="I579">
            <v>710000</v>
          </cell>
          <cell r="J579">
            <v>235</v>
          </cell>
          <cell r="L579">
            <v>370000</v>
          </cell>
          <cell r="M579" t="str">
            <v>물가정보
207</v>
          </cell>
        </row>
        <row r="580">
          <cell r="B580" t="str">
            <v>3/8" SUS 75mm</v>
          </cell>
          <cell r="C580" t="str">
            <v>개</v>
          </cell>
          <cell r="D580">
            <v>710</v>
          </cell>
          <cell r="E580">
            <v>710</v>
          </cell>
          <cell r="F580">
            <v>52</v>
          </cell>
        </row>
        <row r="581">
          <cell r="B581" t="str">
            <v>40*25*2.0t</v>
          </cell>
          <cell r="C581" t="str">
            <v>M</v>
          </cell>
          <cell r="D581">
            <v>4866.666666666667</v>
          </cell>
          <cell r="E581">
            <v>4866.666666666667</v>
          </cell>
          <cell r="F581">
            <v>1104</v>
          </cell>
        </row>
        <row r="582">
          <cell r="B582" t="str">
            <v>파이프 행거(36C)</v>
          </cell>
          <cell r="C582" t="str">
            <v>개</v>
          </cell>
          <cell r="D582">
            <v>420</v>
          </cell>
          <cell r="E582">
            <v>720</v>
          </cell>
          <cell r="F582">
            <v>1101</v>
          </cell>
          <cell r="G582">
            <v>828</v>
          </cell>
          <cell r="H582">
            <v>864</v>
          </cell>
          <cell r="I582">
            <v>420</v>
          </cell>
          <cell r="J582">
            <v>1029</v>
          </cell>
        </row>
        <row r="583">
          <cell r="B583" t="str">
            <v>파이프 행거(42C)</v>
          </cell>
          <cell r="C583" t="str">
            <v>개</v>
          </cell>
          <cell r="D583">
            <v>450</v>
          </cell>
          <cell r="E583">
            <v>760</v>
          </cell>
          <cell r="F583">
            <v>1101</v>
          </cell>
          <cell r="G583">
            <v>904</v>
          </cell>
          <cell r="H583">
            <v>864</v>
          </cell>
          <cell r="I583">
            <v>450</v>
          </cell>
          <cell r="J583">
            <v>1029</v>
          </cell>
        </row>
        <row r="584">
          <cell r="B584" t="str">
            <v>파이프 행거(54C)</v>
          </cell>
          <cell r="C584" t="str">
            <v>개</v>
          </cell>
          <cell r="D584">
            <v>660</v>
          </cell>
          <cell r="E584">
            <v>1050</v>
          </cell>
          <cell r="F584">
            <v>1101</v>
          </cell>
          <cell r="G584">
            <v>1272</v>
          </cell>
          <cell r="H584">
            <v>864</v>
          </cell>
          <cell r="I584">
            <v>660</v>
          </cell>
          <cell r="J584">
            <v>1029</v>
          </cell>
        </row>
        <row r="585">
          <cell r="B585" t="str">
            <v>파이프 행거(70C)</v>
          </cell>
          <cell r="C585" t="str">
            <v>개</v>
          </cell>
          <cell r="D585">
            <v>700</v>
          </cell>
          <cell r="E585">
            <v>1210</v>
          </cell>
          <cell r="F585">
            <v>1101</v>
          </cell>
          <cell r="G585">
            <v>1422</v>
          </cell>
          <cell r="H585">
            <v>864</v>
          </cell>
          <cell r="I585">
            <v>700</v>
          </cell>
          <cell r="J585">
            <v>1029</v>
          </cell>
        </row>
        <row r="586">
          <cell r="B586" t="str">
            <v>파이프 행거(82C)</v>
          </cell>
          <cell r="C586" t="str">
            <v>개</v>
          </cell>
          <cell r="D586">
            <v>1210</v>
          </cell>
          <cell r="E586">
            <v>1780</v>
          </cell>
          <cell r="F586">
            <v>1101</v>
          </cell>
          <cell r="G586">
            <v>1932</v>
          </cell>
          <cell r="H586">
            <v>864</v>
          </cell>
          <cell r="I586">
            <v>1210</v>
          </cell>
          <cell r="J586">
            <v>1029</v>
          </cell>
        </row>
        <row r="587">
          <cell r="B587" t="str">
            <v>파이프 행거(104C)</v>
          </cell>
          <cell r="C587" t="str">
            <v>개</v>
          </cell>
          <cell r="D587">
            <v>1430</v>
          </cell>
          <cell r="E587">
            <v>1940</v>
          </cell>
          <cell r="F587">
            <v>1101</v>
          </cell>
          <cell r="G587">
            <v>2484</v>
          </cell>
          <cell r="H587">
            <v>864</v>
          </cell>
          <cell r="I587">
            <v>1430</v>
          </cell>
          <cell r="J587">
            <v>1029</v>
          </cell>
        </row>
        <row r="588">
          <cell r="B588" t="str">
            <v>3/8" 1m ST</v>
          </cell>
          <cell r="C588" t="str">
            <v>개</v>
          </cell>
          <cell r="D588">
            <v>1010</v>
          </cell>
          <cell r="E588">
            <v>1205</v>
          </cell>
          <cell r="F588">
            <v>46</v>
          </cell>
          <cell r="G588">
            <v>1179</v>
          </cell>
          <cell r="H588">
            <v>51</v>
          </cell>
          <cell r="I588">
            <v>1010</v>
          </cell>
          <cell r="J588">
            <v>90</v>
          </cell>
        </row>
        <row r="589">
          <cell r="B589" t="str">
            <v>SUS M10 30mm</v>
          </cell>
          <cell r="C589" t="str">
            <v>개</v>
          </cell>
          <cell r="D589">
            <v>291</v>
          </cell>
          <cell r="E589">
            <v>298</v>
          </cell>
          <cell r="F589">
            <v>48</v>
          </cell>
          <cell r="G589">
            <v>291</v>
          </cell>
          <cell r="H589">
            <v>50</v>
          </cell>
          <cell r="I589">
            <v>301</v>
          </cell>
          <cell r="J589">
            <v>91</v>
          </cell>
        </row>
        <row r="590">
          <cell r="B590" t="str">
            <v>동관단자 1홀 10sq</v>
          </cell>
          <cell r="C590" t="str">
            <v>개</v>
          </cell>
          <cell r="D590">
            <v>200</v>
          </cell>
          <cell r="E590">
            <v>200</v>
          </cell>
          <cell r="F590">
            <v>1100</v>
          </cell>
          <cell r="G590">
            <v>299</v>
          </cell>
          <cell r="H590">
            <v>858</v>
          </cell>
          <cell r="I590">
            <v>315</v>
          </cell>
          <cell r="J590">
            <v>1019</v>
          </cell>
        </row>
        <row r="591">
          <cell r="B591" t="str">
            <v>동관단자 1홀 16sq</v>
          </cell>
          <cell r="C591" t="str">
            <v>개</v>
          </cell>
          <cell r="D591">
            <v>270</v>
          </cell>
          <cell r="E591">
            <v>270</v>
          </cell>
          <cell r="F591">
            <v>1100</v>
          </cell>
          <cell r="G591">
            <v>409</v>
          </cell>
          <cell r="H591">
            <v>858</v>
          </cell>
          <cell r="I591">
            <v>430</v>
          </cell>
          <cell r="J591">
            <v>1019</v>
          </cell>
        </row>
        <row r="592">
          <cell r="B592" t="str">
            <v>동관단자 1홀 25sq</v>
          </cell>
          <cell r="C592" t="str">
            <v>개</v>
          </cell>
          <cell r="D592">
            <v>400</v>
          </cell>
          <cell r="E592">
            <v>400</v>
          </cell>
          <cell r="F592">
            <v>1100</v>
          </cell>
          <cell r="G592">
            <v>627</v>
          </cell>
          <cell r="H592">
            <v>858</v>
          </cell>
          <cell r="I592">
            <v>661</v>
          </cell>
          <cell r="J592">
            <v>1019</v>
          </cell>
        </row>
        <row r="593">
          <cell r="B593" t="str">
            <v>동관단자 1홀 35sq</v>
          </cell>
          <cell r="C593" t="str">
            <v>개</v>
          </cell>
          <cell r="D593">
            <v>570</v>
          </cell>
          <cell r="E593">
            <v>570</v>
          </cell>
          <cell r="F593">
            <v>1100</v>
          </cell>
          <cell r="G593">
            <v>923</v>
          </cell>
          <cell r="H593">
            <v>858</v>
          </cell>
          <cell r="I593">
            <v>976</v>
          </cell>
          <cell r="J593">
            <v>1019</v>
          </cell>
        </row>
        <row r="594">
          <cell r="B594" t="str">
            <v>동관단자 1홀 50sq</v>
          </cell>
          <cell r="C594" t="str">
            <v>개</v>
          </cell>
          <cell r="D594">
            <v>810</v>
          </cell>
          <cell r="E594">
            <v>810</v>
          </cell>
          <cell r="F594">
            <v>1100</v>
          </cell>
          <cell r="G594">
            <v>1290</v>
          </cell>
          <cell r="H594">
            <v>858</v>
          </cell>
          <cell r="I594">
            <v>1354</v>
          </cell>
          <cell r="J594">
            <v>1019</v>
          </cell>
        </row>
        <row r="595">
          <cell r="B595" t="str">
            <v>동관단자 1홀 70sq</v>
          </cell>
          <cell r="C595" t="str">
            <v>개</v>
          </cell>
          <cell r="D595">
            <v>1230</v>
          </cell>
          <cell r="E595">
            <v>1230</v>
          </cell>
          <cell r="F595">
            <v>1100</v>
          </cell>
          <cell r="G595">
            <v>2025</v>
          </cell>
          <cell r="H595">
            <v>858</v>
          </cell>
          <cell r="I595">
            <v>2100</v>
          </cell>
          <cell r="J595">
            <v>1019</v>
          </cell>
        </row>
        <row r="596">
          <cell r="B596" t="str">
            <v>동관단자 1홀 95sq</v>
          </cell>
          <cell r="C596" t="str">
            <v>개</v>
          </cell>
          <cell r="D596">
            <v>1810</v>
          </cell>
          <cell r="E596">
            <v>1810</v>
          </cell>
          <cell r="F596">
            <v>1100</v>
          </cell>
          <cell r="G596">
            <v>2826</v>
          </cell>
          <cell r="H596">
            <v>858</v>
          </cell>
          <cell r="I596">
            <v>2961</v>
          </cell>
          <cell r="J596">
            <v>1019</v>
          </cell>
        </row>
        <row r="597">
          <cell r="B597" t="str">
            <v>동관단자 1홀 120sq</v>
          </cell>
          <cell r="C597" t="str">
            <v>개</v>
          </cell>
          <cell r="D597">
            <v>2300</v>
          </cell>
          <cell r="E597">
            <v>2300</v>
          </cell>
          <cell r="F597">
            <v>1100</v>
          </cell>
          <cell r="G597">
            <v>3606</v>
          </cell>
          <cell r="H597">
            <v>858</v>
          </cell>
          <cell r="I597">
            <v>3769</v>
          </cell>
          <cell r="J597">
            <v>1019</v>
          </cell>
        </row>
        <row r="598">
          <cell r="B598" t="str">
            <v>동관단자 1홀 185sq</v>
          </cell>
          <cell r="C598" t="str">
            <v>개</v>
          </cell>
          <cell r="D598">
            <v>3780</v>
          </cell>
          <cell r="E598">
            <v>3780</v>
          </cell>
          <cell r="F598">
            <v>1100</v>
          </cell>
          <cell r="G598">
            <v>5935</v>
          </cell>
          <cell r="H598">
            <v>858</v>
          </cell>
          <cell r="I598">
            <v>6216</v>
          </cell>
          <cell r="J598">
            <v>1019</v>
          </cell>
        </row>
        <row r="599">
          <cell r="B599" t="str">
            <v>동관단자 2홀 150sq</v>
          </cell>
          <cell r="C599" t="str">
            <v>개</v>
          </cell>
          <cell r="D599">
            <v>5010</v>
          </cell>
          <cell r="E599">
            <v>5010</v>
          </cell>
          <cell r="F599">
            <v>1100</v>
          </cell>
          <cell r="G599">
            <v>7843</v>
          </cell>
          <cell r="H599">
            <v>858</v>
          </cell>
          <cell r="J599">
            <v>1019</v>
          </cell>
        </row>
        <row r="600">
          <cell r="B600" t="str">
            <v>동관단자 2홀 185sq</v>
          </cell>
          <cell r="C600" t="str">
            <v>개</v>
          </cell>
          <cell r="D600">
            <v>6620</v>
          </cell>
          <cell r="E600">
            <v>6620</v>
          </cell>
          <cell r="F600">
            <v>1100</v>
          </cell>
          <cell r="G600">
            <v>10383</v>
          </cell>
          <cell r="H600">
            <v>858</v>
          </cell>
          <cell r="J600">
            <v>1019</v>
          </cell>
        </row>
        <row r="601">
          <cell r="B601" t="str">
            <v>동관단자 2홀 240sq</v>
          </cell>
          <cell r="C601" t="str">
            <v>개</v>
          </cell>
          <cell r="D601">
            <v>10920</v>
          </cell>
          <cell r="E601">
            <v>10920</v>
          </cell>
          <cell r="F601">
            <v>1100</v>
          </cell>
          <cell r="G601">
            <v>16493</v>
          </cell>
          <cell r="H601">
            <v>858</v>
          </cell>
          <cell r="J601">
            <v>1019</v>
          </cell>
        </row>
        <row r="602">
          <cell r="B602" t="str">
            <v>레진주입형 12.7-25.4mm</v>
          </cell>
          <cell r="C602" t="str">
            <v>kit</v>
          </cell>
          <cell r="D602">
            <v>30800</v>
          </cell>
          <cell r="E602">
            <v>30800</v>
          </cell>
          <cell r="F602">
            <v>1096</v>
          </cell>
          <cell r="G602">
            <v>30800</v>
          </cell>
          <cell r="H602">
            <v>855</v>
          </cell>
          <cell r="M602" t="str">
            <v>38-150sq</v>
          </cell>
        </row>
        <row r="603">
          <cell r="B603" t="str">
            <v>220V 1.5kW 마이크로파</v>
          </cell>
          <cell r="C603" t="str">
            <v>개</v>
          </cell>
          <cell r="D603">
            <v>171000</v>
          </cell>
          <cell r="G603">
            <v>171000</v>
          </cell>
          <cell r="H603">
            <v>934</v>
          </cell>
        </row>
        <row r="604">
          <cell r="B604" t="str">
            <v>내화밴드+차열재, 금속배관 50A</v>
          </cell>
          <cell r="C604" t="str">
            <v>SET</v>
          </cell>
          <cell r="D604">
            <v>50400</v>
          </cell>
          <cell r="E604">
            <v>50400</v>
          </cell>
          <cell r="F604">
            <v>965</v>
          </cell>
        </row>
        <row r="605">
          <cell r="B605" t="str">
            <v>310ml</v>
          </cell>
          <cell r="C605" t="str">
            <v>개</v>
          </cell>
          <cell r="D605">
            <v>9750</v>
          </cell>
          <cell r="E605">
            <v>9750</v>
          </cell>
          <cell r="F605">
            <v>965</v>
          </cell>
        </row>
        <row r="606">
          <cell r="B606" t="str">
            <v>14" x 5.0mm</v>
          </cell>
          <cell r="C606" t="str">
            <v>개</v>
          </cell>
          <cell r="D606">
            <v>260000</v>
          </cell>
          <cell r="I606">
            <v>260000</v>
          </cell>
          <cell r="J606">
            <v>1338</v>
          </cell>
        </row>
        <row r="607">
          <cell r="B607" t="str">
            <v>표층, #78</v>
          </cell>
          <cell r="C607" t="str">
            <v>ton</v>
          </cell>
          <cell r="D607">
            <v>106600</v>
          </cell>
          <cell r="E607">
            <v>116160</v>
          </cell>
          <cell r="F607">
            <v>114</v>
          </cell>
          <cell r="G607">
            <v>106600</v>
          </cell>
          <cell r="H607">
            <v>178</v>
          </cell>
          <cell r="I607">
            <v>130610</v>
          </cell>
          <cell r="J607">
            <v>177</v>
          </cell>
        </row>
        <row r="608">
          <cell r="B608" t="str">
            <v>기층용, #467</v>
          </cell>
          <cell r="C608" t="str">
            <v>ton</v>
          </cell>
          <cell r="D608">
            <v>85500</v>
          </cell>
          <cell r="E608">
            <v>93170</v>
          </cell>
          <cell r="F608">
            <v>114</v>
          </cell>
          <cell r="G608">
            <v>85500</v>
          </cell>
          <cell r="H608">
            <v>178</v>
          </cell>
          <cell r="I608">
            <v>104550</v>
          </cell>
          <cell r="J608">
            <v>177</v>
          </cell>
        </row>
        <row r="609">
          <cell r="B609" t="str">
            <v>1000*1000*1000*D150</v>
          </cell>
          <cell r="C609" t="str">
            <v>조</v>
          </cell>
          <cell r="D609">
            <v>170000</v>
          </cell>
          <cell r="I609">
            <v>170000</v>
          </cell>
          <cell r="J609">
            <v>222</v>
          </cell>
        </row>
        <row r="610">
          <cell r="B610" t="str">
            <v>주철,Φ648 KS</v>
          </cell>
          <cell r="C610" t="str">
            <v>조</v>
          </cell>
          <cell r="D610">
            <v>350000</v>
          </cell>
          <cell r="H610" t="str">
            <v/>
          </cell>
          <cell r="I610">
            <v>350000</v>
          </cell>
          <cell r="J610">
            <v>222</v>
          </cell>
        </row>
        <row r="611">
          <cell r="B611" t="str">
            <v>3/8"</v>
          </cell>
          <cell r="C611" t="str">
            <v>개</v>
          </cell>
          <cell r="D611">
            <v>120</v>
          </cell>
          <cell r="E611">
            <v>120</v>
          </cell>
          <cell r="F611">
            <v>52</v>
          </cell>
          <cell r="I611">
            <v>143</v>
          </cell>
          <cell r="J611">
            <v>93</v>
          </cell>
        </row>
        <row r="612">
          <cell r="B612" t="str">
            <v>SUS D10</v>
          </cell>
          <cell r="C612" t="str">
            <v>개</v>
          </cell>
          <cell r="D612">
            <v>31</v>
          </cell>
          <cell r="G612">
            <v>32</v>
          </cell>
          <cell r="H612">
            <v>56</v>
          </cell>
          <cell r="I612">
            <v>31</v>
          </cell>
          <cell r="J612">
            <v>93</v>
          </cell>
        </row>
        <row r="613">
          <cell r="B613" t="str">
            <v>SUS M10</v>
          </cell>
          <cell r="C613" t="str">
            <v>개</v>
          </cell>
          <cell r="D613">
            <v>82</v>
          </cell>
          <cell r="E613">
            <v>153</v>
          </cell>
          <cell r="F613">
            <v>51</v>
          </cell>
          <cell r="G613">
            <v>83</v>
          </cell>
          <cell r="H613">
            <v>56</v>
          </cell>
          <cell r="I613">
            <v>82</v>
          </cell>
          <cell r="J613">
            <v>96</v>
          </cell>
        </row>
        <row r="614">
          <cell r="B614" t="str">
            <v>ㄱ형강, 등변, 50*50*5mm</v>
          </cell>
          <cell r="C614" t="str">
            <v>M</v>
          </cell>
          <cell r="D614">
            <v>3845</v>
          </cell>
          <cell r="E614">
            <v>3845</v>
          </cell>
          <cell r="F614">
            <v>46</v>
          </cell>
          <cell r="G614">
            <v>4071</v>
          </cell>
          <cell r="H614">
            <v>21</v>
          </cell>
        </row>
        <row r="615">
          <cell r="B615" t="str">
            <v>STS M10 125mm</v>
          </cell>
          <cell r="C615" t="str">
            <v>개</v>
          </cell>
          <cell r="D615">
            <v>950</v>
          </cell>
          <cell r="E615">
            <v>950</v>
          </cell>
          <cell r="F615">
            <v>52</v>
          </cell>
        </row>
        <row r="616">
          <cell r="B616" t="str">
            <v>폐아스팔트콘크리트</v>
          </cell>
          <cell r="C616" t="str">
            <v>TON</v>
          </cell>
          <cell r="D616">
            <v>32166</v>
          </cell>
          <cell r="I616">
            <v>32166</v>
          </cell>
          <cell r="J616">
            <v>1585</v>
          </cell>
        </row>
        <row r="617">
          <cell r="B617" t="str">
            <v>2.5ton 덤프트럭, 30km</v>
          </cell>
          <cell r="C617" t="str">
            <v>TON</v>
          </cell>
          <cell r="D617">
            <v>65180</v>
          </cell>
          <cell r="I617">
            <v>65180</v>
          </cell>
          <cell r="J617">
            <v>1586</v>
          </cell>
        </row>
        <row r="618">
          <cell r="B618" t="str">
            <v>동(하품)</v>
          </cell>
          <cell r="C618" t="str">
            <v>kg</v>
          </cell>
          <cell r="D618">
            <v>-13500</v>
          </cell>
          <cell r="I618">
            <v>-13500</v>
          </cell>
          <cell r="J618">
            <v>1472</v>
          </cell>
        </row>
        <row r="630">
          <cell r="B630" t="str">
            <v xml:space="preserve">2026년 상반기 </v>
          </cell>
        </row>
        <row r="631">
          <cell r="B631" t="str">
            <v>내선전공</v>
          </cell>
          <cell r="C631" t="str">
            <v>인</v>
          </cell>
          <cell r="D631">
            <v>273676</v>
          </cell>
        </row>
        <row r="632">
          <cell r="B632" t="str">
            <v>특고압케이블공</v>
          </cell>
          <cell r="C632" t="str">
            <v>인</v>
          </cell>
          <cell r="D632">
            <v>440616</v>
          </cell>
        </row>
        <row r="633">
          <cell r="B633" t="str">
            <v>저압케이블전공</v>
          </cell>
          <cell r="C633" t="str">
            <v>인</v>
          </cell>
          <cell r="D633">
            <v>304156</v>
          </cell>
        </row>
        <row r="634">
          <cell r="B634" t="str">
            <v>배전전공</v>
          </cell>
          <cell r="C634" t="str">
            <v>인</v>
          </cell>
          <cell r="D634">
            <v>414968</v>
          </cell>
        </row>
        <row r="635">
          <cell r="B635" t="str">
            <v>플랜트전공</v>
          </cell>
          <cell r="C635" t="str">
            <v>인</v>
          </cell>
          <cell r="D635">
            <v>269759</v>
          </cell>
        </row>
        <row r="636">
          <cell r="B636" t="str">
            <v>전기공사기사</v>
          </cell>
          <cell r="C636" t="str">
            <v>인</v>
          </cell>
          <cell r="D636">
            <v>335319</v>
          </cell>
        </row>
        <row r="637">
          <cell r="B637" t="str">
            <v>전기공사산업기사</v>
          </cell>
          <cell r="C637" t="str">
            <v>인</v>
          </cell>
          <cell r="D637">
            <v>294135</v>
          </cell>
        </row>
        <row r="638">
          <cell r="B638" t="str">
            <v>변전전공</v>
          </cell>
          <cell r="C638" t="str">
            <v>인</v>
          </cell>
          <cell r="D638">
            <v>485075</v>
          </cell>
        </row>
        <row r="639">
          <cell r="B639" t="str">
            <v>통신내선공</v>
          </cell>
          <cell r="C639" t="str">
            <v>인</v>
          </cell>
          <cell r="D639">
            <v>284880</v>
          </cell>
        </row>
        <row r="640">
          <cell r="B640" t="str">
            <v>통신설비공</v>
          </cell>
          <cell r="C640" t="str">
            <v>인</v>
          </cell>
          <cell r="D640">
            <v>315528</v>
          </cell>
        </row>
        <row r="641">
          <cell r="B641" t="str">
            <v>통신외선공</v>
          </cell>
          <cell r="C641" t="str">
            <v>인</v>
          </cell>
          <cell r="D641">
            <v>408942</v>
          </cell>
        </row>
        <row r="642">
          <cell r="B642" t="str">
            <v>통신케이블공</v>
          </cell>
          <cell r="C642" t="str">
            <v>인</v>
          </cell>
          <cell r="D642">
            <v>436224</v>
          </cell>
        </row>
        <row r="643">
          <cell r="B643" t="str">
            <v>무선안테나공</v>
          </cell>
          <cell r="C643" t="str">
            <v>인</v>
          </cell>
          <cell r="D643">
            <v>356809</v>
          </cell>
        </row>
        <row r="644">
          <cell r="B644" t="str">
            <v>통신관련기사</v>
          </cell>
          <cell r="C644" t="str">
            <v>인</v>
          </cell>
          <cell r="D644">
            <v>320449</v>
          </cell>
        </row>
        <row r="645">
          <cell r="B645" t="str">
            <v>통신관련산업기사</v>
          </cell>
          <cell r="C645" t="str">
            <v>인</v>
          </cell>
          <cell r="D645">
            <v>304509</v>
          </cell>
        </row>
        <row r="646">
          <cell r="B646" t="str">
            <v>광케이블설치사</v>
          </cell>
          <cell r="C646" t="str">
            <v>인</v>
          </cell>
          <cell r="D646">
            <v>471349</v>
          </cell>
        </row>
        <row r="647">
          <cell r="B647" t="str">
            <v>H/W시험사</v>
          </cell>
          <cell r="C647" t="str">
            <v>인</v>
          </cell>
          <cell r="D647">
            <v>393090</v>
          </cell>
        </row>
        <row r="648">
          <cell r="B648" t="str">
            <v>S/W시험사</v>
          </cell>
          <cell r="C648" t="str">
            <v>인</v>
          </cell>
          <cell r="D648">
            <v>446358</v>
          </cell>
        </row>
        <row r="649">
          <cell r="B649" t="str">
            <v>보통인부</v>
          </cell>
          <cell r="C649" t="str">
            <v>인</v>
          </cell>
          <cell r="D649">
            <v>172068</v>
          </cell>
        </row>
        <row r="650">
          <cell r="B650" t="str">
            <v>특별인부</v>
          </cell>
          <cell r="C650" t="str">
            <v>인</v>
          </cell>
          <cell r="D650">
            <v>226122</v>
          </cell>
        </row>
        <row r="651">
          <cell r="B651" t="str">
            <v>건설기계조장</v>
          </cell>
          <cell r="C651" t="str">
            <v>인</v>
          </cell>
          <cell r="D651">
            <v>210909</v>
          </cell>
        </row>
        <row r="652">
          <cell r="B652" t="str">
            <v>건설기계운전사</v>
          </cell>
          <cell r="C652" t="str">
            <v>인</v>
          </cell>
          <cell r="D652">
            <v>283297</v>
          </cell>
        </row>
        <row r="653">
          <cell r="B653" t="str">
            <v>기계설비공</v>
          </cell>
          <cell r="C653" t="str">
            <v>인</v>
          </cell>
          <cell r="D653">
            <v>241698</v>
          </cell>
        </row>
        <row r="654">
          <cell r="B654" t="str">
            <v>비계공</v>
          </cell>
          <cell r="C654" t="str">
            <v>인</v>
          </cell>
          <cell r="D654">
            <v>281939</v>
          </cell>
        </row>
        <row r="655">
          <cell r="B655" t="str">
            <v>형틀목공</v>
          </cell>
          <cell r="C655" t="str">
            <v>인</v>
          </cell>
          <cell r="D655">
            <v>275790</v>
          </cell>
        </row>
        <row r="656">
          <cell r="B656" t="str">
            <v>용접공</v>
          </cell>
          <cell r="C656" t="str">
            <v>인</v>
          </cell>
          <cell r="D656">
            <v>282536</v>
          </cell>
        </row>
        <row r="657">
          <cell r="B657" t="str">
            <v>콘크리트공</v>
          </cell>
          <cell r="C657" t="str">
            <v>인</v>
          </cell>
          <cell r="D657">
            <v>273540</v>
          </cell>
        </row>
        <row r="658">
          <cell r="B658" t="str">
            <v>철공</v>
          </cell>
          <cell r="C658" t="str">
            <v>인</v>
          </cell>
          <cell r="D658">
            <v>239808</v>
          </cell>
        </row>
        <row r="659">
          <cell r="B659" t="str">
            <v>할석공</v>
          </cell>
          <cell r="C659" t="str">
            <v>인</v>
          </cell>
          <cell r="D659">
            <v>241932</v>
          </cell>
        </row>
        <row r="660">
          <cell r="B660" t="str">
            <v>착암공</v>
          </cell>
          <cell r="C660" t="str">
            <v>인</v>
          </cell>
          <cell r="D660">
            <v>222306</v>
          </cell>
        </row>
        <row r="661">
          <cell r="B661" t="str">
            <v>방수공</v>
          </cell>
          <cell r="C661" t="str">
            <v>인</v>
          </cell>
          <cell r="D661">
            <v>228286</v>
          </cell>
        </row>
        <row r="662">
          <cell r="B662" t="str">
            <v>미장공</v>
          </cell>
          <cell r="C662" t="str">
            <v>인</v>
          </cell>
          <cell r="D662">
            <v>277276</v>
          </cell>
        </row>
        <row r="663">
          <cell r="B663" t="str">
            <v>도장공</v>
          </cell>
          <cell r="C663" t="str">
            <v>인</v>
          </cell>
          <cell r="D663">
            <v>263017</v>
          </cell>
        </row>
        <row r="664">
          <cell r="B664" t="str">
            <v>내장공</v>
          </cell>
          <cell r="C664" t="str">
            <v>인</v>
          </cell>
          <cell r="D664">
            <v>256883</v>
          </cell>
        </row>
        <row r="665">
          <cell r="B665" t="str">
            <v>포장공</v>
          </cell>
          <cell r="C665" t="str">
            <v>인</v>
          </cell>
          <cell r="D665">
            <v>273308</v>
          </cell>
        </row>
        <row r="666">
          <cell r="B666" t="str">
            <v>플랜트기계설치공</v>
          </cell>
          <cell r="C666" t="str">
            <v>인</v>
          </cell>
          <cell r="D666">
            <v>230376</v>
          </cell>
        </row>
        <row r="667">
          <cell r="B667" t="str">
            <v>석면해체공</v>
          </cell>
          <cell r="C667" t="str">
            <v>인</v>
          </cell>
          <cell r="D667">
            <v>204181</v>
          </cell>
        </row>
        <row r="668">
          <cell r="B668" t="str">
            <v>인력운반공</v>
          </cell>
          <cell r="C668" t="str">
            <v>인</v>
          </cell>
          <cell r="D668">
            <v>180193</v>
          </cell>
        </row>
      </sheetData>
      <sheetData sheetId="10">
        <row r="1">
          <cell r="O1" t="str">
            <v>2024년 상반기</v>
          </cell>
        </row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  <cell r="H2" t="str">
            <v>1차기본공량</v>
          </cell>
          <cell r="I2" t="str">
            <v>2차기본공량</v>
          </cell>
          <cell r="J2" t="str">
            <v>할증계</v>
          </cell>
          <cell r="K2" t="str">
            <v>기본할증</v>
          </cell>
          <cell r="L2" t="str">
            <v>추가할증</v>
          </cell>
          <cell r="M2" t="str">
            <v>발주처구분</v>
          </cell>
          <cell r="N2" t="str">
            <v>실적구분
(전기,소방)</v>
          </cell>
          <cell r="O2" t="str">
            <v>실적구분
(통신)</v>
          </cell>
        </row>
        <row r="3">
          <cell r="J3">
            <v>1</v>
          </cell>
          <cell r="L3">
            <v>1</v>
          </cell>
          <cell r="M3">
            <v>1</v>
          </cell>
          <cell r="O3">
            <v>0</v>
          </cell>
        </row>
        <row r="4">
          <cell r="B4" t="str">
            <v>HI-PVC 16C</v>
          </cell>
          <cell r="C4" t="str">
            <v>M</v>
          </cell>
          <cell r="D4" t="str">
            <v>내선전공</v>
          </cell>
          <cell r="E4">
            <v>4.4999999999999998E-2</v>
          </cell>
          <cell r="H4">
            <v>0.05</v>
          </cell>
          <cell r="J4">
            <v>0.9</v>
          </cell>
          <cell r="O4" t="str">
            <v>전기5-1</v>
          </cell>
        </row>
        <row r="5">
          <cell r="B5" t="str">
            <v>HI-PVC 22C</v>
          </cell>
          <cell r="C5" t="str">
            <v>M</v>
          </cell>
          <cell r="D5" t="str">
            <v>내선전공</v>
          </cell>
          <cell r="E5">
            <v>5.3999999999999999E-2</v>
          </cell>
          <cell r="H5">
            <v>0.06</v>
          </cell>
          <cell r="J5">
            <v>0.9</v>
          </cell>
          <cell r="O5" t="str">
            <v>전기5-1</v>
          </cell>
        </row>
        <row r="6">
          <cell r="B6" t="str">
            <v>HI-PVC 28C</v>
          </cell>
          <cell r="C6" t="str">
            <v>M</v>
          </cell>
          <cell r="D6" t="str">
            <v>내선전공</v>
          </cell>
          <cell r="E6">
            <v>7.1999999999999995E-2</v>
          </cell>
          <cell r="H6">
            <v>0.08</v>
          </cell>
          <cell r="J6">
            <v>0.9</v>
          </cell>
          <cell r="O6" t="str">
            <v>전기5-1</v>
          </cell>
        </row>
        <row r="7">
          <cell r="B7" t="str">
            <v>HI-PVC 36C</v>
          </cell>
          <cell r="C7" t="str">
            <v>M</v>
          </cell>
          <cell r="D7" t="str">
            <v>내선전공</v>
          </cell>
          <cell r="E7">
            <v>0.09</v>
          </cell>
          <cell r="H7">
            <v>0.1</v>
          </cell>
          <cell r="J7">
            <v>0.9</v>
          </cell>
          <cell r="O7" t="str">
            <v>전기5-1</v>
          </cell>
        </row>
        <row r="8">
          <cell r="B8" t="str">
            <v>HI-PVC 42C</v>
          </cell>
          <cell r="C8" t="str">
            <v>M</v>
          </cell>
          <cell r="D8" t="str">
            <v>내선전공</v>
          </cell>
          <cell r="E8">
            <v>0.11700000000000001</v>
          </cell>
          <cell r="H8">
            <v>0.13</v>
          </cell>
          <cell r="J8">
            <v>0.9</v>
          </cell>
          <cell r="O8" t="str">
            <v>전기5-1</v>
          </cell>
        </row>
        <row r="9">
          <cell r="B9" t="str">
            <v>HI-PVC 54C</v>
          </cell>
          <cell r="C9" t="str">
            <v>M</v>
          </cell>
          <cell r="D9" t="str">
            <v>내선전공</v>
          </cell>
          <cell r="E9">
            <v>0.17100000000000001</v>
          </cell>
          <cell r="H9">
            <v>0.19</v>
          </cell>
          <cell r="J9">
            <v>0.9</v>
          </cell>
          <cell r="O9" t="str">
            <v>전기5-1</v>
          </cell>
        </row>
        <row r="10">
          <cell r="B10" t="str">
            <v>HI-PVC 70C</v>
          </cell>
          <cell r="C10" t="str">
            <v>M</v>
          </cell>
          <cell r="D10" t="str">
            <v>내선전공</v>
          </cell>
          <cell r="E10">
            <v>0.252</v>
          </cell>
          <cell r="H10">
            <v>0.28000000000000003</v>
          </cell>
          <cell r="J10">
            <v>0.9</v>
          </cell>
          <cell r="O10" t="str">
            <v>전기5-1</v>
          </cell>
        </row>
        <row r="11">
          <cell r="B11" t="str">
            <v>HI-PVC 82C</v>
          </cell>
          <cell r="C11" t="str">
            <v>M</v>
          </cell>
          <cell r="D11" t="str">
            <v>내선전공</v>
          </cell>
          <cell r="E11">
            <v>0.33300000000000002</v>
          </cell>
          <cell r="H11">
            <v>0.37</v>
          </cell>
          <cell r="J11">
            <v>0.9</v>
          </cell>
          <cell r="O11" t="str">
            <v>전기5-1</v>
          </cell>
        </row>
        <row r="12">
          <cell r="B12" t="str">
            <v>HI-PVC 104C</v>
          </cell>
          <cell r="C12" t="str">
            <v>M</v>
          </cell>
          <cell r="D12" t="str">
            <v>내선전공</v>
          </cell>
          <cell r="E12">
            <v>0.41399999999999998</v>
          </cell>
          <cell r="H12">
            <v>0.46</v>
          </cell>
          <cell r="J12">
            <v>0.9</v>
          </cell>
          <cell r="O12" t="str">
            <v>전기5-1</v>
          </cell>
        </row>
        <row r="13">
          <cell r="B13" t="str">
            <v>난연성 CD 16C</v>
          </cell>
          <cell r="C13" t="str">
            <v>M</v>
          </cell>
          <cell r="D13" t="str">
            <v>내선전공</v>
          </cell>
          <cell r="E13">
            <v>3.5000000000000003E-2</v>
          </cell>
          <cell r="H13">
            <v>0.05</v>
          </cell>
          <cell r="J13">
            <v>0.7</v>
          </cell>
          <cell r="K13">
            <v>0.2</v>
          </cell>
          <cell r="O13" t="str">
            <v>전기5-1</v>
          </cell>
        </row>
        <row r="14">
          <cell r="B14" t="str">
            <v>난연성 CD 22C</v>
          </cell>
          <cell r="C14" t="str">
            <v>M</v>
          </cell>
          <cell r="D14" t="str">
            <v>내선전공</v>
          </cell>
          <cell r="E14">
            <v>4.2000000000000003E-2</v>
          </cell>
          <cell r="H14">
            <v>0.06</v>
          </cell>
          <cell r="J14">
            <v>0.7</v>
          </cell>
          <cell r="K14">
            <v>0.2</v>
          </cell>
          <cell r="O14" t="str">
            <v>전기5-1</v>
          </cell>
        </row>
        <row r="15">
          <cell r="B15" t="str">
            <v>난연성 CD 28C</v>
          </cell>
          <cell r="C15" t="str">
            <v>M</v>
          </cell>
          <cell r="D15" t="str">
            <v>내선전공</v>
          </cell>
          <cell r="E15">
            <v>5.6000000000000001E-2</v>
          </cell>
          <cell r="H15">
            <v>0.08</v>
          </cell>
          <cell r="J15">
            <v>0.7</v>
          </cell>
          <cell r="K15">
            <v>0.2</v>
          </cell>
          <cell r="O15" t="str">
            <v>전기5-1</v>
          </cell>
        </row>
        <row r="16">
          <cell r="B16" t="str">
            <v>난연성 CD 36C</v>
          </cell>
          <cell r="C16" t="str">
            <v>M</v>
          </cell>
          <cell r="D16" t="str">
            <v>내선전공</v>
          </cell>
          <cell r="E16">
            <v>7.0000000000000007E-2</v>
          </cell>
          <cell r="H16">
            <v>0.1</v>
          </cell>
          <cell r="J16">
            <v>0.7</v>
          </cell>
          <cell r="K16">
            <v>0.2</v>
          </cell>
          <cell r="O16" t="str">
            <v>전기5-1</v>
          </cell>
        </row>
        <row r="17">
          <cell r="B17" t="str">
            <v>ST G16C</v>
          </cell>
          <cell r="C17" t="str">
            <v>M</v>
          </cell>
          <cell r="D17" t="str">
            <v>내선전공</v>
          </cell>
          <cell r="E17">
            <v>7.1999999999999995E-2</v>
          </cell>
          <cell r="H17">
            <v>0.08</v>
          </cell>
          <cell r="J17">
            <v>0.9</v>
          </cell>
          <cell r="O17" t="str">
            <v>전기5-1</v>
          </cell>
        </row>
        <row r="18">
          <cell r="B18" t="str">
            <v>ST G22C</v>
          </cell>
          <cell r="C18" t="str">
            <v>M</v>
          </cell>
          <cell r="D18" t="str">
            <v>내선전공</v>
          </cell>
          <cell r="E18">
            <v>9.9000000000000005E-2</v>
          </cell>
          <cell r="H18">
            <v>0.11</v>
          </cell>
          <cell r="J18">
            <v>0.9</v>
          </cell>
          <cell r="O18" t="str">
            <v>전기5-1</v>
          </cell>
        </row>
        <row r="19">
          <cell r="B19" t="str">
            <v>ST G28C</v>
          </cell>
          <cell r="C19" t="str">
            <v>M</v>
          </cell>
          <cell r="D19" t="str">
            <v>내선전공</v>
          </cell>
          <cell r="E19">
            <v>0.126</v>
          </cell>
          <cell r="H19">
            <v>0.14000000000000001</v>
          </cell>
          <cell r="J19">
            <v>0.9</v>
          </cell>
          <cell r="O19" t="str">
            <v>전기5-1</v>
          </cell>
        </row>
        <row r="20">
          <cell r="B20" t="str">
            <v>ST G36C</v>
          </cell>
          <cell r="C20" t="str">
            <v>M</v>
          </cell>
          <cell r="D20" t="str">
            <v>내선전공</v>
          </cell>
          <cell r="E20">
            <v>0.18</v>
          </cell>
          <cell r="H20">
            <v>0.2</v>
          </cell>
          <cell r="J20">
            <v>0.9</v>
          </cell>
          <cell r="O20" t="str">
            <v>전기5-1</v>
          </cell>
        </row>
        <row r="21">
          <cell r="B21" t="str">
            <v>ST G42C</v>
          </cell>
          <cell r="C21" t="str">
            <v>M</v>
          </cell>
          <cell r="D21" t="str">
            <v>내선전공</v>
          </cell>
          <cell r="E21">
            <v>0.22500000000000001</v>
          </cell>
          <cell r="H21">
            <v>0.25</v>
          </cell>
          <cell r="J21">
            <v>0.9</v>
          </cell>
          <cell r="O21" t="str">
            <v>전기5-1</v>
          </cell>
        </row>
        <row r="22">
          <cell r="B22" t="str">
            <v>ST G54C</v>
          </cell>
          <cell r="C22" t="str">
            <v>M</v>
          </cell>
          <cell r="D22" t="str">
            <v>내선전공</v>
          </cell>
          <cell r="E22">
            <v>0.30599999999999999</v>
          </cell>
          <cell r="H22">
            <v>0.34</v>
          </cell>
          <cell r="J22">
            <v>0.9</v>
          </cell>
          <cell r="O22" t="str">
            <v>전기5-1</v>
          </cell>
        </row>
        <row r="23">
          <cell r="B23" t="str">
            <v>ST G70C</v>
          </cell>
          <cell r="C23" t="str">
            <v>M</v>
          </cell>
          <cell r="D23" t="str">
            <v>내선전공</v>
          </cell>
          <cell r="E23">
            <v>0.39600000000000002</v>
          </cell>
          <cell r="H23">
            <v>0.44</v>
          </cell>
          <cell r="J23">
            <v>0.9</v>
          </cell>
          <cell r="O23" t="str">
            <v>전기5-1</v>
          </cell>
        </row>
        <row r="24">
          <cell r="B24" t="str">
            <v>ST G82C</v>
          </cell>
          <cell r="C24" t="str">
            <v>M</v>
          </cell>
          <cell r="D24" t="str">
            <v>내선전공</v>
          </cell>
          <cell r="E24">
            <v>0.48599999999999999</v>
          </cell>
          <cell r="H24">
            <v>0.54</v>
          </cell>
          <cell r="J24">
            <v>0.9</v>
          </cell>
          <cell r="O24" t="str">
            <v>전기5-1</v>
          </cell>
        </row>
        <row r="25">
          <cell r="B25" t="str">
            <v>ST G104C</v>
          </cell>
          <cell r="C25" t="str">
            <v>M</v>
          </cell>
          <cell r="D25" t="str">
            <v>내선전공</v>
          </cell>
          <cell r="E25">
            <v>0.63900000000000001</v>
          </cell>
          <cell r="H25">
            <v>0.71</v>
          </cell>
          <cell r="J25">
            <v>0.9</v>
          </cell>
          <cell r="O25" t="str">
            <v>전기5-1</v>
          </cell>
        </row>
        <row r="26">
          <cell r="B26" t="str">
            <v>ST E19C</v>
          </cell>
          <cell r="C26" t="str">
            <v>M</v>
          </cell>
          <cell r="D26" t="str">
            <v>내선전공</v>
          </cell>
          <cell r="E26">
            <v>4.4999999999999998E-2</v>
          </cell>
          <cell r="H26">
            <v>0.05</v>
          </cell>
          <cell r="J26">
            <v>0.9</v>
          </cell>
          <cell r="O26" t="str">
            <v>전기5-1</v>
          </cell>
        </row>
        <row r="27">
          <cell r="B27" t="str">
            <v>ST E25C</v>
          </cell>
          <cell r="C27" t="str">
            <v>M</v>
          </cell>
          <cell r="D27" t="str">
            <v>내선전공</v>
          </cell>
          <cell r="E27">
            <v>5.3999999999999999E-2</v>
          </cell>
          <cell r="H27">
            <v>0.06</v>
          </cell>
          <cell r="J27">
            <v>0.9</v>
          </cell>
          <cell r="O27" t="str">
            <v>전기5-1</v>
          </cell>
        </row>
        <row r="28">
          <cell r="B28" t="str">
            <v>ST E31C</v>
          </cell>
          <cell r="C28" t="str">
            <v>M</v>
          </cell>
          <cell r="D28" t="str">
            <v>내선전공</v>
          </cell>
          <cell r="E28">
            <v>7.1999999999999995E-2</v>
          </cell>
          <cell r="H28">
            <v>0.08</v>
          </cell>
          <cell r="J28">
            <v>0.9</v>
          </cell>
          <cell r="O28" t="str">
            <v>전기5-1</v>
          </cell>
        </row>
        <row r="29">
          <cell r="B29" t="str">
            <v>ST E39C</v>
          </cell>
          <cell r="C29" t="str">
            <v>M</v>
          </cell>
          <cell r="D29" t="str">
            <v>내선전공</v>
          </cell>
          <cell r="E29">
            <v>0.09</v>
          </cell>
          <cell r="H29">
            <v>0.1</v>
          </cell>
          <cell r="J29">
            <v>0.9</v>
          </cell>
          <cell r="O29" t="str">
            <v>전기5-1</v>
          </cell>
        </row>
        <row r="30">
          <cell r="B30" t="str">
            <v>ST E51C</v>
          </cell>
          <cell r="C30" t="str">
            <v>M</v>
          </cell>
          <cell r="D30" t="str">
            <v>내선전공</v>
          </cell>
          <cell r="E30">
            <v>0.11700000000000001</v>
          </cell>
          <cell r="H30">
            <v>0.13</v>
          </cell>
          <cell r="J30">
            <v>0.9</v>
          </cell>
          <cell r="O30" t="str">
            <v>전기5-1</v>
          </cell>
        </row>
        <row r="31">
          <cell r="B31" t="str">
            <v>ST E63C</v>
          </cell>
          <cell r="C31" t="str">
            <v>M</v>
          </cell>
          <cell r="D31" t="str">
            <v>내선전공</v>
          </cell>
          <cell r="E31">
            <v>0.17100000000000001</v>
          </cell>
          <cell r="H31">
            <v>0.19</v>
          </cell>
          <cell r="J31">
            <v>0.9</v>
          </cell>
          <cell r="O31" t="str">
            <v>전기5-1</v>
          </cell>
        </row>
        <row r="32">
          <cell r="B32" t="str">
            <v>ST E75C</v>
          </cell>
          <cell r="C32" t="str">
            <v>M</v>
          </cell>
          <cell r="D32" t="str">
            <v>내선전공</v>
          </cell>
          <cell r="E32">
            <v>0.252</v>
          </cell>
          <cell r="H32">
            <v>0.28000000000000003</v>
          </cell>
          <cell r="J32">
            <v>0.9</v>
          </cell>
          <cell r="O32" t="str">
            <v>전기5-1</v>
          </cell>
        </row>
        <row r="33">
          <cell r="B33" t="str">
            <v>워셔캡 16C</v>
          </cell>
          <cell r="C33" t="str">
            <v>개</v>
          </cell>
          <cell r="D33" t="str">
            <v>내선전공</v>
          </cell>
          <cell r="E33">
            <v>0.03</v>
          </cell>
          <cell r="H33">
            <v>0.03</v>
          </cell>
          <cell r="J33">
            <v>1</v>
          </cell>
          <cell r="O33" t="str">
            <v>전기5-1</v>
          </cell>
        </row>
        <row r="34">
          <cell r="B34" t="str">
            <v>워셔캡 22C</v>
          </cell>
          <cell r="C34" t="str">
            <v>개</v>
          </cell>
          <cell r="D34" t="str">
            <v>내선전공</v>
          </cell>
          <cell r="E34">
            <v>0.03</v>
          </cell>
          <cell r="H34">
            <v>0.03</v>
          </cell>
          <cell r="J34">
            <v>1</v>
          </cell>
          <cell r="O34" t="str">
            <v>전기5-29</v>
          </cell>
        </row>
        <row r="35">
          <cell r="B35" t="str">
            <v>워셔캡 28C</v>
          </cell>
          <cell r="C35" t="str">
            <v>개</v>
          </cell>
          <cell r="D35" t="str">
            <v>내선전공</v>
          </cell>
          <cell r="E35">
            <v>0.03</v>
          </cell>
          <cell r="H35">
            <v>0.03</v>
          </cell>
          <cell r="J35">
            <v>1</v>
          </cell>
          <cell r="O35" t="str">
            <v>전기5-29</v>
          </cell>
        </row>
        <row r="36">
          <cell r="B36" t="str">
            <v>워셔캡 36C</v>
          </cell>
          <cell r="C36" t="str">
            <v>개</v>
          </cell>
          <cell r="D36" t="str">
            <v>내선전공</v>
          </cell>
          <cell r="E36">
            <v>0.03</v>
          </cell>
          <cell r="H36">
            <v>0.03</v>
          </cell>
          <cell r="J36">
            <v>1</v>
          </cell>
          <cell r="O36" t="str">
            <v>전기5-29</v>
          </cell>
        </row>
        <row r="37">
          <cell r="B37" t="str">
            <v>워셔캡 42C</v>
          </cell>
          <cell r="C37" t="str">
            <v>개</v>
          </cell>
          <cell r="D37" t="str">
            <v>내선전공</v>
          </cell>
          <cell r="E37">
            <v>0.03</v>
          </cell>
          <cell r="H37">
            <v>0.03</v>
          </cell>
          <cell r="J37">
            <v>1</v>
          </cell>
          <cell r="O37" t="str">
            <v>전기5-29</v>
          </cell>
        </row>
        <row r="38">
          <cell r="B38" t="str">
            <v>워셔캡 54C</v>
          </cell>
          <cell r="C38" t="str">
            <v>개</v>
          </cell>
          <cell r="D38" t="str">
            <v>내선전공</v>
          </cell>
          <cell r="E38">
            <v>0.03</v>
          </cell>
          <cell r="H38">
            <v>0.03</v>
          </cell>
          <cell r="J38">
            <v>1</v>
          </cell>
          <cell r="O38" t="str">
            <v>전기5-29</v>
          </cell>
        </row>
        <row r="39">
          <cell r="B39" t="str">
            <v>워셔캡 70C</v>
          </cell>
          <cell r="C39" t="str">
            <v>개</v>
          </cell>
          <cell r="D39" t="str">
            <v>내선전공</v>
          </cell>
          <cell r="E39">
            <v>0.04</v>
          </cell>
          <cell r="H39">
            <v>0.04</v>
          </cell>
          <cell r="J39">
            <v>1</v>
          </cell>
          <cell r="O39" t="str">
            <v>전기5-29</v>
          </cell>
        </row>
        <row r="40">
          <cell r="B40" t="str">
            <v>워셔캡 82C</v>
          </cell>
          <cell r="C40" t="str">
            <v>개</v>
          </cell>
          <cell r="D40" t="str">
            <v>내선전공</v>
          </cell>
          <cell r="E40">
            <v>0.04</v>
          </cell>
          <cell r="H40">
            <v>0.04</v>
          </cell>
          <cell r="J40">
            <v>1</v>
          </cell>
          <cell r="O40" t="str">
            <v>전기5-29</v>
          </cell>
        </row>
        <row r="41">
          <cell r="B41" t="str">
            <v>워셔캡 104C</v>
          </cell>
          <cell r="C41" t="str">
            <v>개</v>
          </cell>
          <cell r="D41" t="str">
            <v>내선전공</v>
          </cell>
          <cell r="E41">
            <v>0.04</v>
          </cell>
          <cell r="H41">
            <v>0.04</v>
          </cell>
          <cell r="J41">
            <v>1</v>
          </cell>
          <cell r="O41" t="str">
            <v>전기5-29</v>
          </cell>
        </row>
        <row r="42">
          <cell r="B42" t="str">
            <v>PE 16C</v>
          </cell>
          <cell r="C42" t="str">
            <v>M</v>
          </cell>
          <cell r="D42" t="str">
            <v>내선전공</v>
          </cell>
          <cell r="E42">
            <v>0.02</v>
          </cell>
          <cell r="H42">
            <v>0.05</v>
          </cell>
          <cell r="J42">
            <v>0.4</v>
          </cell>
          <cell r="K42">
            <v>0.5</v>
          </cell>
          <cell r="O42" t="str">
            <v>전기5-1</v>
          </cell>
        </row>
        <row r="43">
          <cell r="B43" t="str">
            <v>PE 22C</v>
          </cell>
          <cell r="C43" t="str">
            <v>M</v>
          </cell>
          <cell r="D43" t="str">
            <v>내선전공</v>
          </cell>
          <cell r="E43">
            <v>2.4E-2</v>
          </cell>
          <cell r="H43">
            <v>0.06</v>
          </cell>
          <cell r="J43">
            <v>0.4</v>
          </cell>
          <cell r="K43">
            <v>0.5</v>
          </cell>
          <cell r="O43" t="str">
            <v>전기5-1</v>
          </cell>
        </row>
        <row r="44">
          <cell r="B44" t="str">
            <v>PE 28C</v>
          </cell>
          <cell r="C44" t="str">
            <v>M</v>
          </cell>
          <cell r="D44" t="str">
            <v>내선전공</v>
          </cell>
          <cell r="E44">
            <v>3.2000000000000001E-2</v>
          </cell>
          <cell r="H44">
            <v>0.08</v>
          </cell>
          <cell r="J44">
            <v>0.4</v>
          </cell>
          <cell r="K44">
            <v>0.5</v>
          </cell>
          <cell r="O44" t="str">
            <v>전기5-1</v>
          </cell>
        </row>
        <row r="45">
          <cell r="B45" t="str">
            <v>PE 36C</v>
          </cell>
          <cell r="C45" t="str">
            <v>M</v>
          </cell>
          <cell r="D45" t="str">
            <v>내선전공</v>
          </cell>
          <cell r="E45">
            <v>0.04</v>
          </cell>
          <cell r="H45">
            <v>0.1</v>
          </cell>
          <cell r="J45">
            <v>0.4</v>
          </cell>
          <cell r="K45">
            <v>0.5</v>
          </cell>
          <cell r="O45" t="str">
            <v>전기5-1</v>
          </cell>
        </row>
        <row r="46">
          <cell r="B46" t="str">
            <v>PE 42C</v>
          </cell>
          <cell r="C46" t="str">
            <v>M</v>
          </cell>
          <cell r="D46" t="str">
            <v>내선전공</v>
          </cell>
          <cell r="E46">
            <v>5.1999999999999998E-2</v>
          </cell>
          <cell r="H46">
            <v>0.13</v>
          </cell>
          <cell r="J46">
            <v>0.4</v>
          </cell>
          <cell r="K46">
            <v>0.5</v>
          </cell>
          <cell r="O46" t="str">
            <v>전기5-1</v>
          </cell>
        </row>
        <row r="47">
          <cell r="B47" t="str">
            <v>PE 54C</v>
          </cell>
          <cell r="C47" t="str">
            <v>M</v>
          </cell>
          <cell r="D47" t="str">
            <v>내선전공</v>
          </cell>
          <cell r="E47">
            <v>7.5999999999999998E-2</v>
          </cell>
          <cell r="H47">
            <v>0.19</v>
          </cell>
          <cell r="J47">
            <v>0.4</v>
          </cell>
          <cell r="K47">
            <v>0.5</v>
          </cell>
          <cell r="O47" t="str">
            <v>전기5-1</v>
          </cell>
        </row>
        <row r="48">
          <cell r="B48" t="str">
            <v>PE 70C</v>
          </cell>
          <cell r="C48" t="str">
            <v>M</v>
          </cell>
          <cell r="D48" t="str">
            <v>내선전공</v>
          </cell>
          <cell r="E48">
            <v>0.112</v>
          </cell>
          <cell r="H48">
            <v>0.28000000000000003</v>
          </cell>
          <cell r="J48">
            <v>0.4</v>
          </cell>
          <cell r="K48">
            <v>0.5</v>
          </cell>
          <cell r="O48" t="str">
            <v>전기5-1</v>
          </cell>
        </row>
        <row r="49">
          <cell r="B49" t="str">
            <v>PE 82C</v>
          </cell>
          <cell r="C49" t="str">
            <v>M</v>
          </cell>
          <cell r="D49" t="str">
            <v>내선전공</v>
          </cell>
          <cell r="E49">
            <v>0.14799999999999999</v>
          </cell>
          <cell r="H49">
            <v>0.37</v>
          </cell>
          <cell r="J49">
            <v>0.4</v>
          </cell>
          <cell r="K49">
            <v>0.5</v>
          </cell>
          <cell r="O49" t="str">
            <v>전기5-1</v>
          </cell>
        </row>
        <row r="50">
          <cell r="B50" t="str">
            <v>PE 100C</v>
          </cell>
          <cell r="C50" t="str">
            <v>M</v>
          </cell>
          <cell r="D50" t="str">
            <v>내선전공</v>
          </cell>
          <cell r="E50">
            <v>0.184</v>
          </cell>
          <cell r="H50">
            <v>0.46</v>
          </cell>
          <cell r="J50">
            <v>0.4</v>
          </cell>
          <cell r="K50">
            <v>0.5</v>
          </cell>
          <cell r="O50" t="str">
            <v>전기5-1</v>
          </cell>
        </row>
        <row r="51">
          <cell r="B51" t="str">
            <v>ELP 30D</v>
          </cell>
          <cell r="C51" t="str">
            <v>M</v>
          </cell>
          <cell r="D51" t="str">
            <v>배전전공</v>
          </cell>
          <cell r="E51">
            <v>8.9999999999999993E-3</v>
          </cell>
          <cell r="F51" t="str">
            <v>보통인부</v>
          </cell>
          <cell r="G51">
            <v>2.1000000000000001E-2</v>
          </cell>
          <cell r="H51">
            <v>6.0000000000000001E-3</v>
          </cell>
          <cell r="I51">
            <v>1.4E-2</v>
          </cell>
          <cell r="J51">
            <v>1.5</v>
          </cell>
          <cell r="K51">
            <v>-0.5</v>
          </cell>
          <cell r="O51" t="str">
            <v>전기4-31</v>
          </cell>
        </row>
        <row r="52">
          <cell r="B52" t="str">
            <v>ELP 40D</v>
          </cell>
          <cell r="C52" t="str">
            <v>M</v>
          </cell>
          <cell r="D52" t="str">
            <v>배전전공</v>
          </cell>
          <cell r="E52">
            <v>0.01</v>
          </cell>
          <cell r="F52" t="str">
            <v>보통인부</v>
          </cell>
          <cell r="G52">
            <v>2.7E-2</v>
          </cell>
          <cell r="H52">
            <v>7.0000000000000001E-3</v>
          </cell>
          <cell r="I52">
            <v>1.7999999999999999E-2</v>
          </cell>
          <cell r="J52">
            <v>1.5</v>
          </cell>
          <cell r="K52">
            <v>-0.5</v>
          </cell>
          <cell r="O52" t="str">
            <v>전기4-31</v>
          </cell>
        </row>
        <row r="53">
          <cell r="B53" t="str">
            <v>ELP 50D</v>
          </cell>
          <cell r="C53" t="str">
            <v>M</v>
          </cell>
          <cell r="D53" t="str">
            <v>배전전공</v>
          </cell>
          <cell r="E53">
            <v>0.01</v>
          </cell>
          <cell r="F53" t="str">
            <v>보통인부</v>
          </cell>
          <cell r="G53">
            <v>2.7E-2</v>
          </cell>
          <cell r="H53">
            <v>7.0000000000000001E-3</v>
          </cell>
          <cell r="I53">
            <v>1.7999999999999999E-2</v>
          </cell>
          <cell r="J53">
            <v>1.5</v>
          </cell>
          <cell r="K53">
            <v>-0.5</v>
          </cell>
          <cell r="O53" t="str">
            <v>전기4-31</v>
          </cell>
        </row>
        <row r="54">
          <cell r="B54" t="str">
            <v>ELP 65D</v>
          </cell>
          <cell r="C54" t="str">
            <v>M</v>
          </cell>
          <cell r="D54" t="str">
            <v>배전전공</v>
          </cell>
          <cell r="E54">
            <v>1.2999999999999999E-2</v>
          </cell>
          <cell r="F54" t="str">
            <v>보통인부</v>
          </cell>
          <cell r="G54">
            <v>3.3000000000000002E-2</v>
          </cell>
          <cell r="H54">
            <v>8.9999999999999993E-3</v>
          </cell>
          <cell r="I54">
            <v>2.1999999999999999E-2</v>
          </cell>
          <cell r="J54">
            <v>1.5</v>
          </cell>
          <cell r="K54">
            <v>-0.5</v>
          </cell>
          <cell r="O54" t="str">
            <v>전기4-31</v>
          </cell>
        </row>
        <row r="55">
          <cell r="B55" t="str">
            <v>ELP 80D</v>
          </cell>
          <cell r="C55" t="str">
            <v>M</v>
          </cell>
          <cell r="D55" t="str">
            <v>배전전공</v>
          </cell>
          <cell r="E55">
            <v>1.2999999999999999E-2</v>
          </cell>
          <cell r="F55" t="str">
            <v>보통인부</v>
          </cell>
          <cell r="G55">
            <v>3.3000000000000002E-2</v>
          </cell>
          <cell r="H55">
            <v>8.9999999999999993E-3</v>
          </cell>
          <cell r="I55">
            <v>2.1999999999999999E-2</v>
          </cell>
          <cell r="J55">
            <v>1.5</v>
          </cell>
          <cell r="K55">
            <v>-0.5</v>
          </cell>
          <cell r="O55" t="str">
            <v>전기4-31</v>
          </cell>
        </row>
        <row r="56">
          <cell r="B56" t="str">
            <v>ELP 100D</v>
          </cell>
          <cell r="C56" t="str">
            <v>M</v>
          </cell>
          <cell r="D56" t="str">
            <v>배전전공</v>
          </cell>
          <cell r="E56">
            <v>1.7999999999999999E-2</v>
          </cell>
          <cell r="F56" t="str">
            <v>보통인부</v>
          </cell>
          <cell r="G56">
            <v>5.3999999999999999E-2</v>
          </cell>
          <cell r="H56">
            <v>1.2E-2</v>
          </cell>
          <cell r="I56">
            <v>3.5999999999999997E-2</v>
          </cell>
          <cell r="J56">
            <v>1.5</v>
          </cell>
          <cell r="K56">
            <v>-0.5</v>
          </cell>
          <cell r="O56" t="str">
            <v>전기4-31</v>
          </cell>
        </row>
        <row r="57">
          <cell r="B57" t="str">
            <v>ELP 125D</v>
          </cell>
          <cell r="C57" t="str">
            <v>M</v>
          </cell>
          <cell r="D57" t="str">
            <v>배전전공</v>
          </cell>
          <cell r="E57">
            <v>2.4E-2</v>
          </cell>
          <cell r="F57" t="str">
            <v>보통인부</v>
          </cell>
          <cell r="G57">
            <v>7.1999999999999995E-2</v>
          </cell>
          <cell r="H57">
            <v>1.6E-2</v>
          </cell>
          <cell r="I57">
            <v>4.8000000000000001E-2</v>
          </cell>
          <cell r="J57">
            <v>1.5</v>
          </cell>
          <cell r="K57">
            <v>-0.5</v>
          </cell>
          <cell r="O57" t="str">
            <v>전기4-31</v>
          </cell>
        </row>
        <row r="58">
          <cell r="B58" t="str">
            <v>ELP 150D</v>
          </cell>
          <cell r="C58" t="str">
            <v>M</v>
          </cell>
          <cell r="D58" t="str">
            <v>배전전공</v>
          </cell>
          <cell r="E58">
            <v>2.8000000000000001E-2</v>
          </cell>
          <cell r="F58" t="str">
            <v>보통인부</v>
          </cell>
          <cell r="G58">
            <v>9.2999999999999999E-2</v>
          </cell>
          <cell r="H58">
            <v>1.9E-2</v>
          </cell>
          <cell r="I58">
            <v>6.2E-2</v>
          </cell>
          <cell r="J58">
            <v>1.5</v>
          </cell>
          <cell r="K58">
            <v>-0.5</v>
          </cell>
          <cell r="O58" t="str">
            <v>전기4-31</v>
          </cell>
        </row>
        <row r="59">
          <cell r="B59" t="str">
            <v>비방수 16C</v>
          </cell>
          <cell r="C59" t="str">
            <v>M</v>
          </cell>
          <cell r="D59" t="str">
            <v>내선전공</v>
          </cell>
          <cell r="E59">
            <v>3.9E-2</v>
          </cell>
          <cell r="H59">
            <v>4.3999999999999997E-2</v>
          </cell>
          <cell r="J59">
            <v>0.9</v>
          </cell>
          <cell r="O59" t="str">
            <v>전기5-1</v>
          </cell>
        </row>
        <row r="60">
          <cell r="B60" t="str">
            <v>비방수 22C</v>
          </cell>
          <cell r="C60" t="str">
            <v>M</v>
          </cell>
          <cell r="D60" t="str">
            <v>내선전공</v>
          </cell>
          <cell r="E60">
            <v>5.2999999999999999E-2</v>
          </cell>
          <cell r="H60">
            <v>5.8999999999999997E-2</v>
          </cell>
          <cell r="J60">
            <v>0.9</v>
          </cell>
          <cell r="O60" t="str">
            <v>전기5-1</v>
          </cell>
        </row>
        <row r="61">
          <cell r="B61" t="str">
            <v>비방수 28C</v>
          </cell>
          <cell r="C61" t="str">
            <v>M</v>
          </cell>
          <cell r="D61" t="str">
            <v>내선전공</v>
          </cell>
          <cell r="E61">
            <v>6.4000000000000001E-2</v>
          </cell>
          <cell r="H61">
            <v>7.1999999999999995E-2</v>
          </cell>
          <cell r="J61">
            <v>0.9</v>
          </cell>
          <cell r="O61" t="str">
            <v>전기5-1</v>
          </cell>
        </row>
        <row r="62">
          <cell r="B62" t="str">
            <v>비방수 36C</v>
          </cell>
          <cell r="C62" t="str">
            <v>M</v>
          </cell>
          <cell r="D62" t="str">
            <v>내선전공</v>
          </cell>
          <cell r="E62">
            <v>7.8E-2</v>
          </cell>
          <cell r="H62">
            <v>8.6999999999999994E-2</v>
          </cell>
          <cell r="J62">
            <v>0.9</v>
          </cell>
          <cell r="O62" t="str">
            <v>전기5-1</v>
          </cell>
        </row>
        <row r="63">
          <cell r="B63" t="str">
            <v>비방수 42C</v>
          </cell>
          <cell r="C63" t="str">
            <v>M</v>
          </cell>
          <cell r="D63" t="str">
            <v>내선전공</v>
          </cell>
          <cell r="E63">
            <v>9.2999999999999999E-2</v>
          </cell>
          <cell r="H63">
            <v>0.104</v>
          </cell>
          <cell r="J63">
            <v>0.9</v>
          </cell>
          <cell r="O63" t="str">
            <v>전기5-1</v>
          </cell>
        </row>
        <row r="64">
          <cell r="B64" t="str">
            <v>비방수 54C</v>
          </cell>
          <cell r="C64" t="str">
            <v>M</v>
          </cell>
          <cell r="D64" t="str">
            <v>내선전공</v>
          </cell>
          <cell r="E64">
            <v>0.122</v>
          </cell>
          <cell r="H64">
            <v>0.13600000000000001</v>
          </cell>
          <cell r="J64">
            <v>0.9</v>
          </cell>
          <cell r="O64" t="str">
            <v>전기5-1</v>
          </cell>
        </row>
        <row r="65">
          <cell r="B65" t="str">
            <v>비방수 70C</v>
          </cell>
          <cell r="C65" t="str">
            <v>M</v>
          </cell>
          <cell r="D65" t="str">
            <v>내선전공</v>
          </cell>
          <cell r="E65">
            <v>0.14000000000000001</v>
          </cell>
          <cell r="H65">
            <v>0.156</v>
          </cell>
          <cell r="J65">
            <v>0.9</v>
          </cell>
          <cell r="O65" t="str">
            <v>전기5-1</v>
          </cell>
        </row>
        <row r="66">
          <cell r="B66" t="str">
            <v>비방수 82C</v>
          </cell>
          <cell r="C66" t="str">
            <v>M</v>
          </cell>
          <cell r="D66" t="str">
            <v>내선전공</v>
          </cell>
          <cell r="E66">
            <v>0.158</v>
          </cell>
          <cell r="H66">
            <v>0.17599999999999999</v>
          </cell>
          <cell r="J66">
            <v>0.9</v>
          </cell>
          <cell r="O66" t="str">
            <v>전기5-1</v>
          </cell>
        </row>
        <row r="67">
          <cell r="B67" t="str">
            <v>비방수 104C</v>
          </cell>
          <cell r="C67" t="str">
            <v>M</v>
          </cell>
          <cell r="D67" t="str">
            <v>내선전공</v>
          </cell>
          <cell r="E67">
            <v>0.17599999999999999</v>
          </cell>
          <cell r="H67">
            <v>0.19600000000000001</v>
          </cell>
          <cell r="J67">
            <v>0.9</v>
          </cell>
          <cell r="O67" t="str">
            <v>전기5-1</v>
          </cell>
        </row>
        <row r="68">
          <cell r="B68" t="str">
            <v>방수 16C</v>
          </cell>
          <cell r="C68" t="str">
            <v>M</v>
          </cell>
          <cell r="D68" t="str">
            <v>내선전공</v>
          </cell>
          <cell r="E68">
            <v>3.9E-2</v>
          </cell>
          <cell r="H68">
            <v>4.3999999999999997E-2</v>
          </cell>
          <cell r="J68">
            <v>0.9</v>
          </cell>
          <cell r="O68" t="str">
            <v>전기5-1</v>
          </cell>
        </row>
        <row r="69">
          <cell r="B69" t="str">
            <v>방수 22C</v>
          </cell>
          <cell r="C69" t="str">
            <v>M</v>
          </cell>
          <cell r="D69" t="str">
            <v>내선전공</v>
          </cell>
          <cell r="E69">
            <v>5.2999999999999999E-2</v>
          </cell>
          <cell r="H69">
            <v>5.8999999999999997E-2</v>
          </cell>
          <cell r="J69">
            <v>0.9</v>
          </cell>
          <cell r="O69" t="str">
            <v>전기5-1</v>
          </cell>
        </row>
        <row r="70">
          <cell r="B70" t="str">
            <v>방수 28C</v>
          </cell>
          <cell r="C70" t="str">
            <v>M</v>
          </cell>
          <cell r="D70" t="str">
            <v>내선전공</v>
          </cell>
          <cell r="E70">
            <v>6.4000000000000001E-2</v>
          </cell>
          <cell r="H70">
            <v>7.1999999999999995E-2</v>
          </cell>
          <cell r="J70">
            <v>0.9</v>
          </cell>
          <cell r="O70" t="str">
            <v>전기5-1</v>
          </cell>
        </row>
        <row r="71">
          <cell r="B71" t="str">
            <v>방수 36C</v>
          </cell>
          <cell r="C71" t="str">
            <v>M</v>
          </cell>
          <cell r="D71" t="str">
            <v>내선전공</v>
          </cell>
          <cell r="E71">
            <v>7.8E-2</v>
          </cell>
          <cell r="H71">
            <v>8.6999999999999994E-2</v>
          </cell>
          <cell r="J71">
            <v>0.9</v>
          </cell>
          <cell r="O71" t="str">
            <v>전기5-1</v>
          </cell>
        </row>
        <row r="72">
          <cell r="B72" t="str">
            <v>방수 42C</v>
          </cell>
          <cell r="C72" t="str">
            <v>M</v>
          </cell>
          <cell r="D72" t="str">
            <v>내선전공</v>
          </cell>
          <cell r="E72">
            <v>9.2999999999999999E-2</v>
          </cell>
          <cell r="H72">
            <v>0.104</v>
          </cell>
          <cell r="J72">
            <v>0.9</v>
          </cell>
          <cell r="O72" t="str">
            <v>전기5-1</v>
          </cell>
        </row>
        <row r="73">
          <cell r="B73" t="str">
            <v>방수 54C</v>
          </cell>
          <cell r="C73" t="str">
            <v>M</v>
          </cell>
          <cell r="D73" t="str">
            <v>내선전공</v>
          </cell>
          <cell r="E73">
            <v>0.122</v>
          </cell>
          <cell r="H73">
            <v>0.13600000000000001</v>
          </cell>
          <cell r="J73">
            <v>0.9</v>
          </cell>
          <cell r="O73" t="str">
            <v>전기5-1</v>
          </cell>
        </row>
        <row r="74">
          <cell r="B74" t="str">
            <v>방수 70C</v>
          </cell>
          <cell r="C74" t="str">
            <v>M</v>
          </cell>
          <cell r="D74" t="str">
            <v>내선전공</v>
          </cell>
          <cell r="E74">
            <v>0.14000000000000001</v>
          </cell>
          <cell r="H74">
            <v>0.156</v>
          </cell>
          <cell r="J74">
            <v>0.9</v>
          </cell>
          <cell r="O74" t="str">
            <v>전기5-1</v>
          </cell>
        </row>
        <row r="75">
          <cell r="B75" t="str">
            <v>방수 82C</v>
          </cell>
          <cell r="C75" t="str">
            <v>M</v>
          </cell>
          <cell r="D75" t="str">
            <v>내선전공</v>
          </cell>
          <cell r="E75">
            <v>0.158</v>
          </cell>
          <cell r="H75">
            <v>0.17599999999999999</v>
          </cell>
          <cell r="J75">
            <v>0.9</v>
          </cell>
          <cell r="O75" t="str">
            <v>전기5-1</v>
          </cell>
        </row>
        <row r="76">
          <cell r="B76" t="str">
            <v>방수 104C</v>
          </cell>
          <cell r="C76" t="str">
            <v>M</v>
          </cell>
          <cell r="D76" t="str">
            <v>내선전공</v>
          </cell>
          <cell r="E76">
            <v>0.17599999999999999</v>
          </cell>
          <cell r="H76">
            <v>0.19600000000000001</v>
          </cell>
          <cell r="J76">
            <v>0.9</v>
          </cell>
          <cell r="O76" t="str">
            <v>전기5-1</v>
          </cell>
        </row>
        <row r="77">
          <cell r="B77" t="str">
            <v>고장력 비방수 16C</v>
          </cell>
          <cell r="C77" t="str">
            <v>M</v>
          </cell>
          <cell r="D77" t="str">
            <v>내선전공</v>
          </cell>
          <cell r="E77">
            <v>3.9E-2</v>
          </cell>
          <cell r="H77">
            <v>4.3999999999999997E-2</v>
          </cell>
          <cell r="J77">
            <v>0.9</v>
          </cell>
          <cell r="O77" t="str">
            <v>전기5-1</v>
          </cell>
        </row>
        <row r="78">
          <cell r="B78" t="str">
            <v>고장력 비방수 22C</v>
          </cell>
          <cell r="C78" t="str">
            <v>M</v>
          </cell>
          <cell r="D78" t="str">
            <v>내선전공</v>
          </cell>
          <cell r="E78">
            <v>5.2999999999999999E-2</v>
          </cell>
          <cell r="H78">
            <v>5.8999999999999997E-2</v>
          </cell>
          <cell r="J78">
            <v>0.9</v>
          </cell>
          <cell r="O78" t="str">
            <v>전기5-1</v>
          </cell>
        </row>
        <row r="79">
          <cell r="B79" t="str">
            <v>고장력 비방수 28C</v>
          </cell>
          <cell r="C79" t="str">
            <v>M</v>
          </cell>
          <cell r="D79" t="str">
            <v>내선전공</v>
          </cell>
          <cell r="E79">
            <v>6.4000000000000001E-2</v>
          </cell>
          <cell r="H79">
            <v>7.1999999999999995E-2</v>
          </cell>
          <cell r="J79">
            <v>0.9</v>
          </cell>
          <cell r="O79" t="str">
            <v>전기5-1</v>
          </cell>
        </row>
        <row r="80">
          <cell r="B80" t="str">
            <v>고장력 비방수 36C</v>
          </cell>
          <cell r="C80" t="str">
            <v>M</v>
          </cell>
          <cell r="D80" t="str">
            <v>내선전공</v>
          </cell>
          <cell r="E80">
            <v>7.8E-2</v>
          </cell>
          <cell r="H80">
            <v>8.6999999999999994E-2</v>
          </cell>
          <cell r="J80">
            <v>0.9</v>
          </cell>
          <cell r="O80" t="str">
            <v>전기5-1</v>
          </cell>
        </row>
        <row r="81">
          <cell r="B81" t="str">
            <v>고장력 비방수 42C</v>
          </cell>
          <cell r="C81" t="str">
            <v>M</v>
          </cell>
          <cell r="D81" t="str">
            <v>내선전공</v>
          </cell>
          <cell r="E81">
            <v>9.2999999999999999E-2</v>
          </cell>
          <cell r="H81">
            <v>0.104</v>
          </cell>
          <cell r="J81">
            <v>0.9</v>
          </cell>
          <cell r="O81" t="str">
            <v>전기5-1</v>
          </cell>
        </row>
        <row r="82">
          <cell r="B82" t="str">
            <v>고장력 비방수 54C</v>
          </cell>
          <cell r="C82" t="str">
            <v>M</v>
          </cell>
          <cell r="D82" t="str">
            <v>내선전공</v>
          </cell>
          <cell r="E82">
            <v>0.122</v>
          </cell>
          <cell r="H82">
            <v>0.13600000000000001</v>
          </cell>
          <cell r="J82">
            <v>0.9</v>
          </cell>
          <cell r="O82" t="str">
            <v>전기5-1</v>
          </cell>
        </row>
        <row r="83">
          <cell r="B83" t="str">
            <v>고장력 비방수 70C</v>
          </cell>
          <cell r="C83" t="str">
            <v>M</v>
          </cell>
          <cell r="D83" t="str">
            <v>내선전공</v>
          </cell>
          <cell r="E83">
            <v>0.14000000000000001</v>
          </cell>
          <cell r="H83">
            <v>0.156</v>
          </cell>
          <cell r="J83">
            <v>0.9</v>
          </cell>
          <cell r="O83" t="str">
            <v>전기5-1</v>
          </cell>
        </row>
        <row r="84">
          <cell r="B84" t="str">
            <v>고장력 비방수 82C</v>
          </cell>
          <cell r="C84" t="str">
            <v>M</v>
          </cell>
          <cell r="D84" t="str">
            <v>내선전공</v>
          </cell>
          <cell r="E84">
            <v>0.158</v>
          </cell>
          <cell r="H84">
            <v>0.17599999999999999</v>
          </cell>
          <cell r="J84">
            <v>0.9</v>
          </cell>
          <cell r="O84" t="str">
            <v>전기5-1</v>
          </cell>
        </row>
        <row r="85">
          <cell r="B85" t="str">
            <v>고장력 방수 16C</v>
          </cell>
          <cell r="C85" t="str">
            <v>M</v>
          </cell>
          <cell r="D85" t="str">
            <v>내선전공</v>
          </cell>
          <cell r="E85">
            <v>3.9E-2</v>
          </cell>
          <cell r="H85">
            <v>4.3999999999999997E-2</v>
          </cell>
          <cell r="J85">
            <v>0.9</v>
          </cell>
          <cell r="O85" t="str">
            <v>전기5-1</v>
          </cell>
        </row>
        <row r="86">
          <cell r="B86" t="str">
            <v>고장력 방수 22C</v>
          </cell>
          <cell r="C86" t="str">
            <v>M</v>
          </cell>
          <cell r="D86" t="str">
            <v>내선전공</v>
          </cell>
          <cell r="E86">
            <v>5.2999999999999999E-2</v>
          </cell>
          <cell r="H86">
            <v>5.8999999999999997E-2</v>
          </cell>
          <cell r="J86">
            <v>0.9</v>
          </cell>
          <cell r="O86" t="str">
            <v>전기5-1</v>
          </cell>
        </row>
        <row r="87">
          <cell r="B87" t="str">
            <v>고장력 방수 28C</v>
          </cell>
          <cell r="C87" t="str">
            <v>M</v>
          </cell>
          <cell r="D87" t="str">
            <v>내선전공</v>
          </cell>
          <cell r="E87">
            <v>6.4000000000000001E-2</v>
          </cell>
          <cell r="H87">
            <v>7.1999999999999995E-2</v>
          </cell>
          <cell r="J87">
            <v>0.9</v>
          </cell>
          <cell r="O87" t="str">
            <v>전기5-1</v>
          </cell>
        </row>
        <row r="88">
          <cell r="B88" t="str">
            <v>고장력 방수 36C</v>
          </cell>
          <cell r="C88" t="str">
            <v>M</v>
          </cell>
          <cell r="D88" t="str">
            <v>내선전공</v>
          </cell>
          <cell r="E88">
            <v>7.8E-2</v>
          </cell>
          <cell r="H88">
            <v>8.6999999999999994E-2</v>
          </cell>
          <cell r="J88">
            <v>0.9</v>
          </cell>
          <cell r="O88" t="str">
            <v>전기5-1</v>
          </cell>
        </row>
        <row r="89">
          <cell r="B89" t="str">
            <v>고장력 방수 42C</v>
          </cell>
          <cell r="C89" t="str">
            <v>M</v>
          </cell>
          <cell r="D89" t="str">
            <v>내선전공</v>
          </cell>
          <cell r="E89">
            <v>9.2999999999999999E-2</v>
          </cell>
          <cell r="H89">
            <v>0.104</v>
          </cell>
          <cell r="J89">
            <v>0.9</v>
          </cell>
          <cell r="O89" t="str">
            <v>전기5-1</v>
          </cell>
        </row>
        <row r="90">
          <cell r="B90" t="str">
            <v>고장력 방수 54C</v>
          </cell>
          <cell r="C90" t="str">
            <v>M</v>
          </cell>
          <cell r="D90" t="str">
            <v>내선전공</v>
          </cell>
          <cell r="E90">
            <v>0.122</v>
          </cell>
          <cell r="H90">
            <v>0.13600000000000001</v>
          </cell>
          <cell r="J90">
            <v>0.9</v>
          </cell>
          <cell r="O90" t="str">
            <v>전기5-1</v>
          </cell>
        </row>
        <row r="91">
          <cell r="B91" t="str">
            <v>고장력 방수 70C</v>
          </cell>
          <cell r="C91" t="str">
            <v>M</v>
          </cell>
          <cell r="D91" t="str">
            <v>내선전공</v>
          </cell>
          <cell r="E91">
            <v>0.14000000000000001</v>
          </cell>
          <cell r="H91">
            <v>0.156</v>
          </cell>
          <cell r="J91">
            <v>0.9</v>
          </cell>
          <cell r="O91" t="str">
            <v>전기5-1</v>
          </cell>
        </row>
        <row r="92">
          <cell r="B92" t="str">
            <v>고장력 방수 82C</v>
          </cell>
          <cell r="C92" t="str">
            <v>M</v>
          </cell>
          <cell r="D92" t="str">
            <v>내선전공</v>
          </cell>
          <cell r="E92">
            <v>0.158</v>
          </cell>
          <cell r="H92">
            <v>0.17599999999999999</v>
          </cell>
          <cell r="J92">
            <v>0.9</v>
          </cell>
          <cell r="O92" t="str">
            <v>전기5-1</v>
          </cell>
        </row>
        <row r="93">
          <cell r="B93" t="str">
            <v>고장력 방수 104C</v>
          </cell>
          <cell r="C93" t="str">
            <v>M</v>
          </cell>
          <cell r="D93" t="str">
            <v>내선전공</v>
          </cell>
          <cell r="E93">
            <v>0.17599999999999999</v>
          </cell>
          <cell r="H93">
            <v>0.19600000000000001</v>
          </cell>
          <cell r="J93">
            <v>0.9</v>
          </cell>
          <cell r="O93" t="str">
            <v>전기5-1</v>
          </cell>
        </row>
        <row r="94">
          <cell r="B94" t="str">
            <v>방수 17C</v>
          </cell>
          <cell r="C94" t="str">
            <v>M</v>
          </cell>
          <cell r="D94" t="str">
            <v>내선전공</v>
          </cell>
          <cell r="E94">
            <v>5.2999999999999999E-2</v>
          </cell>
          <cell r="H94">
            <v>5.8999999999999997E-2</v>
          </cell>
          <cell r="J94">
            <v>0.9</v>
          </cell>
          <cell r="O94" t="str">
            <v>전기5-1</v>
          </cell>
        </row>
        <row r="95">
          <cell r="B95" t="str">
            <v>방수 24C</v>
          </cell>
          <cell r="C95" t="str">
            <v>M</v>
          </cell>
          <cell r="D95" t="str">
            <v>내선전공</v>
          </cell>
          <cell r="E95">
            <v>6.4000000000000001E-2</v>
          </cell>
          <cell r="H95">
            <v>7.1999999999999995E-2</v>
          </cell>
          <cell r="J95">
            <v>0.9</v>
          </cell>
          <cell r="O95" t="str">
            <v>전기5-1</v>
          </cell>
        </row>
        <row r="96">
          <cell r="B96" t="str">
            <v>방수 30C</v>
          </cell>
          <cell r="C96" t="str">
            <v>M</v>
          </cell>
          <cell r="D96" t="str">
            <v>내선전공</v>
          </cell>
          <cell r="E96">
            <v>7.8E-2</v>
          </cell>
          <cell r="H96">
            <v>8.6999999999999994E-2</v>
          </cell>
          <cell r="J96">
            <v>0.9</v>
          </cell>
          <cell r="O96" t="str">
            <v>전기5-1</v>
          </cell>
        </row>
        <row r="97">
          <cell r="B97" t="str">
            <v>방수 38C</v>
          </cell>
          <cell r="C97" t="str">
            <v>M</v>
          </cell>
          <cell r="D97" t="str">
            <v>내선전공</v>
          </cell>
          <cell r="E97">
            <v>9.2999999999999999E-2</v>
          </cell>
          <cell r="H97">
            <v>0.104</v>
          </cell>
          <cell r="J97">
            <v>0.9</v>
          </cell>
          <cell r="O97" t="str">
            <v>전기5-1</v>
          </cell>
        </row>
        <row r="98">
          <cell r="B98" t="str">
            <v>방수 50C</v>
          </cell>
          <cell r="C98" t="str">
            <v>M</v>
          </cell>
          <cell r="D98" t="str">
            <v>내선전공</v>
          </cell>
          <cell r="E98">
            <v>0.122</v>
          </cell>
          <cell r="H98">
            <v>0.13600000000000001</v>
          </cell>
          <cell r="J98">
            <v>0.9</v>
          </cell>
          <cell r="O98" t="str">
            <v>전기5-1</v>
          </cell>
        </row>
        <row r="99">
          <cell r="B99" t="str">
            <v>방수 63C</v>
          </cell>
          <cell r="C99" t="str">
            <v>M</v>
          </cell>
          <cell r="D99" t="str">
            <v>내선전공</v>
          </cell>
          <cell r="E99">
            <v>0.14000000000000001</v>
          </cell>
          <cell r="H99">
            <v>0.156</v>
          </cell>
          <cell r="J99">
            <v>0.9</v>
          </cell>
          <cell r="O99" t="str">
            <v>전기5-1</v>
          </cell>
        </row>
        <row r="100">
          <cell r="B100" t="str">
            <v>방수 76C</v>
          </cell>
          <cell r="C100" t="str">
            <v>M</v>
          </cell>
          <cell r="D100" t="str">
            <v>내선전공</v>
          </cell>
          <cell r="E100">
            <v>0.158</v>
          </cell>
          <cell r="H100">
            <v>0.17599999999999999</v>
          </cell>
          <cell r="J100">
            <v>0.9</v>
          </cell>
          <cell r="O100" t="str">
            <v>전기5-1</v>
          </cell>
        </row>
        <row r="101">
          <cell r="B101" t="str">
            <v>방수 83C</v>
          </cell>
          <cell r="C101" t="str">
            <v>M</v>
          </cell>
          <cell r="D101" t="str">
            <v>내선전공</v>
          </cell>
          <cell r="E101">
            <v>0.17599999999999999</v>
          </cell>
          <cell r="H101">
            <v>0.19600000000000001</v>
          </cell>
          <cell r="J101">
            <v>0.9</v>
          </cell>
          <cell r="O101" t="str">
            <v>전기5-1</v>
          </cell>
        </row>
        <row r="102">
          <cell r="B102" t="str">
            <v>방수 101C</v>
          </cell>
          <cell r="C102" t="str">
            <v>M</v>
          </cell>
          <cell r="D102" t="str">
            <v>내선전공</v>
          </cell>
          <cell r="E102">
            <v>0.19400000000000001</v>
          </cell>
          <cell r="H102">
            <v>0.216</v>
          </cell>
          <cell r="J102">
            <v>0.9</v>
          </cell>
          <cell r="O102" t="str">
            <v>전기5-1</v>
          </cell>
        </row>
        <row r="103">
          <cell r="B103" t="str">
            <v>FCVV-S 2C 1.5sq</v>
          </cell>
          <cell r="C103" t="str">
            <v>M</v>
          </cell>
          <cell r="D103" t="str">
            <v>저압케이블전공</v>
          </cell>
          <cell r="E103">
            <v>1.4E-2</v>
          </cell>
          <cell r="H103">
            <v>1.4E-2</v>
          </cell>
          <cell r="J103">
            <v>1</v>
          </cell>
          <cell r="O103" t="str">
            <v>전기5-13</v>
          </cell>
        </row>
        <row r="104">
          <cell r="B104" t="str">
            <v>FCVV-S 3C 1.5sq</v>
          </cell>
          <cell r="C104" t="str">
            <v>M</v>
          </cell>
          <cell r="D104" t="str">
            <v>저압케이블전공</v>
          </cell>
          <cell r="E104">
            <v>1.9E-2</v>
          </cell>
          <cell r="H104">
            <v>1.9E-2</v>
          </cell>
          <cell r="J104">
            <v>1</v>
          </cell>
          <cell r="O104" t="str">
            <v>전기5-13</v>
          </cell>
        </row>
        <row r="105">
          <cell r="B105" t="str">
            <v>FCVV-S 4C 1.5sq</v>
          </cell>
          <cell r="C105" t="str">
            <v>M</v>
          </cell>
          <cell r="D105" t="str">
            <v>저압케이블전공</v>
          </cell>
          <cell r="E105">
            <v>2.5999999999999999E-2</v>
          </cell>
          <cell r="H105">
            <v>2.5999999999999999E-2</v>
          </cell>
          <cell r="J105">
            <v>1</v>
          </cell>
          <cell r="O105" t="str">
            <v>전기5-13</v>
          </cell>
        </row>
        <row r="106">
          <cell r="B106" t="str">
            <v>FCVV-S 5C 1.5sq</v>
          </cell>
          <cell r="C106" t="str">
            <v>M</v>
          </cell>
          <cell r="D106" t="str">
            <v>저압케이블전공</v>
          </cell>
          <cell r="E106">
            <v>3.2000000000000001E-2</v>
          </cell>
          <cell r="H106">
            <v>3.2000000000000001E-2</v>
          </cell>
          <cell r="J106">
            <v>1</v>
          </cell>
          <cell r="O106" t="str">
            <v>전기5-13</v>
          </cell>
        </row>
        <row r="107">
          <cell r="B107" t="str">
            <v>FCVV-S 6C 1.5sq</v>
          </cell>
          <cell r="C107" t="str">
            <v>M</v>
          </cell>
          <cell r="D107" t="str">
            <v>저압케이블전공</v>
          </cell>
          <cell r="E107">
            <v>3.5000000000000003E-2</v>
          </cell>
          <cell r="H107">
            <v>3.5000000000000003E-2</v>
          </cell>
          <cell r="J107">
            <v>1</v>
          </cell>
          <cell r="O107" t="str">
            <v>전기5-13</v>
          </cell>
        </row>
        <row r="108">
          <cell r="B108" t="str">
            <v>FCVV-S 7C 1.5sq</v>
          </cell>
          <cell r="C108" t="str">
            <v>M</v>
          </cell>
          <cell r="D108" t="str">
            <v>저압케이블전공</v>
          </cell>
          <cell r="E108">
            <v>3.9E-2</v>
          </cell>
          <cell r="H108">
            <v>3.9E-2</v>
          </cell>
          <cell r="J108">
            <v>1</v>
          </cell>
          <cell r="O108" t="str">
            <v>전기5-13</v>
          </cell>
        </row>
        <row r="109">
          <cell r="B109" t="str">
            <v>FCVV-S 8C 1.5sq</v>
          </cell>
          <cell r="C109" t="str">
            <v>M</v>
          </cell>
          <cell r="D109" t="str">
            <v>저압케이블전공</v>
          </cell>
          <cell r="E109">
            <v>4.2000000000000003E-2</v>
          </cell>
          <cell r="H109">
            <v>4.2000000000000003E-2</v>
          </cell>
          <cell r="J109">
            <v>1</v>
          </cell>
          <cell r="O109" t="str">
            <v>전기5-13</v>
          </cell>
        </row>
        <row r="110">
          <cell r="B110" t="str">
            <v>FCVV-S 10C 1.5sq</v>
          </cell>
          <cell r="C110" t="str">
            <v>M</v>
          </cell>
          <cell r="D110" t="str">
            <v>저압케이블전공</v>
          </cell>
          <cell r="E110">
            <v>4.8000000000000001E-2</v>
          </cell>
          <cell r="H110">
            <v>4.8000000000000001E-2</v>
          </cell>
          <cell r="J110">
            <v>1</v>
          </cell>
          <cell r="O110" t="str">
            <v>전기5-13</v>
          </cell>
        </row>
        <row r="111">
          <cell r="B111" t="str">
            <v>FCVV-S 12C 1.5sq</v>
          </cell>
          <cell r="C111" t="str">
            <v>M</v>
          </cell>
          <cell r="D111" t="str">
            <v>저압케이블전공</v>
          </cell>
          <cell r="E111">
            <v>5.3999999999999999E-2</v>
          </cell>
          <cell r="H111">
            <v>5.3999999999999999E-2</v>
          </cell>
          <cell r="J111">
            <v>1</v>
          </cell>
          <cell r="O111" t="str">
            <v>전기5-13</v>
          </cell>
        </row>
        <row r="112">
          <cell r="B112" t="str">
            <v>FCVV-S 15C 1.5sq</v>
          </cell>
          <cell r="C112" t="str">
            <v>M</v>
          </cell>
          <cell r="D112" t="str">
            <v>저압케이블전공</v>
          </cell>
          <cell r="E112">
            <v>6.2E-2</v>
          </cell>
          <cell r="H112">
            <v>6.2E-2</v>
          </cell>
          <cell r="J112">
            <v>1</v>
          </cell>
          <cell r="O112" t="str">
            <v>전기5-13</v>
          </cell>
        </row>
        <row r="113">
          <cell r="B113" t="str">
            <v>FCVV-S 20C 1.5sq</v>
          </cell>
          <cell r="C113" t="str">
            <v>M</v>
          </cell>
          <cell r="D113" t="str">
            <v>저압케이블전공</v>
          </cell>
          <cell r="E113">
            <v>7.3999999999999996E-2</v>
          </cell>
          <cell r="H113">
            <v>7.3999999999999996E-2</v>
          </cell>
          <cell r="J113">
            <v>1</v>
          </cell>
          <cell r="O113" t="str">
            <v>전기5-13</v>
          </cell>
        </row>
        <row r="114">
          <cell r="B114" t="str">
            <v>FCVV-S 25C 1.5sq</v>
          </cell>
          <cell r="C114" t="str">
            <v>M</v>
          </cell>
          <cell r="D114" t="str">
            <v>저압케이블전공</v>
          </cell>
          <cell r="E114">
            <v>8.4000000000000005E-2</v>
          </cell>
          <cell r="H114">
            <v>8.4000000000000005E-2</v>
          </cell>
          <cell r="J114">
            <v>1</v>
          </cell>
          <cell r="O114" t="str">
            <v>전기5-13</v>
          </cell>
        </row>
        <row r="115">
          <cell r="B115" t="str">
            <v>FCVV-S 30C 1.5sq</v>
          </cell>
          <cell r="C115" t="str">
            <v>M</v>
          </cell>
          <cell r="D115" t="str">
            <v>저압케이블전공</v>
          </cell>
          <cell r="E115">
            <v>9.8000000000000004E-2</v>
          </cell>
          <cell r="H115">
            <v>9.8000000000000004E-2</v>
          </cell>
          <cell r="J115">
            <v>1</v>
          </cell>
          <cell r="O115" t="str">
            <v>전기5-10</v>
          </cell>
        </row>
        <row r="116">
          <cell r="B116" t="str">
            <v>FCVV-S 2C 2.5sq</v>
          </cell>
          <cell r="C116" t="str">
            <v>M</v>
          </cell>
          <cell r="D116" t="str">
            <v>저압케이블전공</v>
          </cell>
          <cell r="E116">
            <v>1.4E-2</v>
          </cell>
          <cell r="H116">
            <v>1.4E-2</v>
          </cell>
          <cell r="J116">
            <v>1</v>
          </cell>
          <cell r="O116" t="str">
            <v>전기5-13</v>
          </cell>
        </row>
        <row r="117">
          <cell r="B117" t="str">
            <v>FCVV-S 3C 2.5sq</v>
          </cell>
          <cell r="C117" t="str">
            <v>M</v>
          </cell>
          <cell r="D117" t="str">
            <v>저압케이블전공</v>
          </cell>
          <cell r="E117">
            <v>1.9E-2</v>
          </cell>
          <cell r="H117">
            <v>1.9E-2</v>
          </cell>
          <cell r="J117">
            <v>1</v>
          </cell>
          <cell r="O117" t="str">
            <v>전기5-13</v>
          </cell>
        </row>
        <row r="118">
          <cell r="B118" t="str">
            <v>FCVV-S 4C 2.5sq</v>
          </cell>
          <cell r="C118" t="str">
            <v>M</v>
          </cell>
          <cell r="D118" t="str">
            <v>저압케이블전공</v>
          </cell>
          <cell r="E118">
            <v>2.5999999999999999E-2</v>
          </cell>
          <cell r="H118">
            <v>2.5999999999999999E-2</v>
          </cell>
          <cell r="J118">
            <v>1</v>
          </cell>
          <cell r="O118" t="str">
            <v>전기5-13</v>
          </cell>
        </row>
        <row r="119">
          <cell r="B119" t="str">
            <v>FCVV-S 5C 2.5sq</v>
          </cell>
          <cell r="C119" t="str">
            <v>M</v>
          </cell>
          <cell r="D119" t="str">
            <v>저압케이블전공</v>
          </cell>
          <cell r="E119">
            <v>3.2000000000000001E-2</v>
          </cell>
          <cell r="H119">
            <v>3.2000000000000001E-2</v>
          </cell>
          <cell r="J119">
            <v>1</v>
          </cell>
          <cell r="O119" t="str">
            <v>전기5-13</v>
          </cell>
        </row>
        <row r="120">
          <cell r="B120" t="str">
            <v>FCVV-S 6C 2.5sq</v>
          </cell>
          <cell r="C120" t="str">
            <v>M</v>
          </cell>
          <cell r="D120" t="str">
            <v>저압케이블전공</v>
          </cell>
          <cell r="E120">
            <v>3.5000000000000003E-2</v>
          </cell>
          <cell r="H120">
            <v>3.5000000000000003E-2</v>
          </cell>
          <cell r="J120">
            <v>1</v>
          </cell>
          <cell r="O120" t="str">
            <v>전기5-13</v>
          </cell>
        </row>
        <row r="121">
          <cell r="B121" t="str">
            <v>FCVV-S 7C 2.5sq</v>
          </cell>
          <cell r="C121" t="str">
            <v>M</v>
          </cell>
          <cell r="D121" t="str">
            <v>저압케이블전공</v>
          </cell>
          <cell r="E121">
            <v>3.9E-2</v>
          </cell>
          <cell r="H121">
            <v>3.9E-2</v>
          </cell>
          <cell r="J121">
            <v>1</v>
          </cell>
          <cell r="O121" t="str">
            <v>전기5-13</v>
          </cell>
        </row>
        <row r="122">
          <cell r="B122" t="str">
            <v>FCVV-S 8C 2.5sq</v>
          </cell>
          <cell r="C122" t="str">
            <v>M</v>
          </cell>
          <cell r="D122" t="str">
            <v>저압케이블전공</v>
          </cell>
          <cell r="E122">
            <v>4.2000000000000003E-2</v>
          </cell>
          <cell r="H122">
            <v>4.2000000000000003E-2</v>
          </cell>
          <cell r="J122">
            <v>1</v>
          </cell>
          <cell r="O122" t="str">
            <v>전기5-13</v>
          </cell>
        </row>
        <row r="123">
          <cell r="B123" t="str">
            <v>FCVV-S 10C 2.5sq</v>
          </cell>
          <cell r="C123" t="str">
            <v>M</v>
          </cell>
          <cell r="D123" t="str">
            <v>저압케이블전공</v>
          </cell>
          <cell r="E123">
            <v>4.8000000000000001E-2</v>
          </cell>
          <cell r="H123">
            <v>4.8000000000000001E-2</v>
          </cell>
          <cell r="J123">
            <v>1</v>
          </cell>
          <cell r="O123" t="str">
            <v>전기5-13</v>
          </cell>
        </row>
        <row r="124">
          <cell r="B124" t="str">
            <v>FCVV-S 12C 2.5sq</v>
          </cell>
          <cell r="C124" t="str">
            <v>M</v>
          </cell>
          <cell r="D124" t="str">
            <v>저압케이블전공</v>
          </cell>
          <cell r="E124">
            <v>5.3999999999999999E-2</v>
          </cell>
          <cell r="H124">
            <v>5.3999999999999999E-2</v>
          </cell>
          <cell r="J124">
            <v>1</v>
          </cell>
          <cell r="O124" t="str">
            <v>전기5-13</v>
          </cell>
        </row>
        <row r="125">
          <cell r="B125" t="str">
            <v>FCVV-S 15C 2.5sq</v>
          </cell>
          <cell r="C125" t="str">
            <v>M</v>
          </cell>
          <cell r="D125" t="str">
            <v>저압케이블전공</v>
          </cell>
          <cell r="E125">
            <v>6.2E-2</v>
          </cell>
          <cell r="H125">
            <v>6.2E-2</v>
          </cell>
          <cell r="J125">
            <v>1</v>
          </cell>
          <cell r="O125" t="str">
            <v>전기5-13</v>
          </cell>
        </row>
        <row r="126">
          <cell r="B126" t="str">
            <v>FCVV-S 20C 2.5sq</v>
          </cell>
          <cell r="C126" t="str">
            <v>M</v>
          </cell>
          <cell r="D126" t="str">
            <v>저압케이블전공</v>
          </cell>
          <cell r="E126">
            <v>7.3999999999999996E-2</v>
          </cell>
          <cell r="H126">
            <v>7.3999999999999996E-2</v>
          </cell>
          <cell r="J126">
            <v>1</v>
          </cell>
          <cell r="O126" t="str">
            <v>전기5-13</v>
          </cell>
        </row>
        <row r="127">
          <cell r="B127" t="str">
            <v>FCVV-S 25C 2.5sq</v>
          </cell>
          <cell r="C127" t="str">
            <v>M</v>
          </cell>
          <cell r="D127" t="str">
            <v>저압케이블전공</v>
          </cell>
          <cell r="E127">
            <v>8.4000000000000005E-2</v>
          </cell>
          <cell r="H127">
            <v>8.4000000000000005E-2</v>
          </cell>
          <cell r="J127">
            <v>1</v>
          </cell>
          <cell r="O127" t="str">
            <v>전기5-13</v>
          </cell>
        </row>
        <row r="128">
          <cell r="B128" t="str">
            <v>FCVV-S 30C 2.5sq</v>
          </cell>
          <cell r="C128" t="str">
            <v>M</v>
          </cell>
          <cell r="D128" t="str">
            <v>저압케이블전공</v>
          </cell>
          <cell r="E128">
            <v>9.8000000000000004E-2</v>
          </cell>
          <cell r="H128">
            <v>9.8000000000000004E-2</v>
          </cell>
          <cell r="J128">
            <v>1</v>
          </cell>
          <cell r="O128" t="str">
            <v>전기5-10</v>
          </cell>
        </row>
        <row r="129">
          <cell r="B129" t="str">
            <v>FCVV-SB 2C 1.5sq</v>
          </cell>
          <cell r="C129" t="str">
            <v>M</v>
          </cell>
          <cell r="D129" t="str">
            <v>저압케이블전공</v>
          </cell>
          <cell r="E129">
            <v>1.4E-2</v>
          </cell>
          <cell r="H129">
            <v>1.4E-2</v>
          </cell>
          <cell r="J129">
            <v>1</v>
          </cell>
          <cell r="O129" t="str">
            <v>전기5-13</v>
          </cell>
        </row>
        <row r="130">
          <cell r="B130" t="str">
            <v>FCVV-SB 3C 1.5sq</v>
          </cell>
          <cell r="C130" t="str">
            <v>M</v>
          </cell>
          <cell r="D130" t="str">
            <v>저압케이블전공</v>
          </cell>
          <cell r="E130">
            <v>1.9E-2</v>
          </cell>
          <cell r="H130">
            <v>1.9E-2</v>
          </cell>
          <cell r="J130">
            <v>1</v>
          </cell>
          <cell r="O130" t="str">
            <v>전기5-13</v>
          </cell>
        </row>
        <row r="131">
          <cell r="B131" t="str">
            <v>FCVV-SB 4C 1.5sq</v>
          </cell>
          <cell r="C131" t="str">
            <v>M</v>
          </cell>
          <cell r="D131" t="str">
            <v>저압케이블전공</v>
          </cell>
          <cell r="E131">
            <v>2.5999999999999999E-2</v>
          </cell>
          <cell r="H131">
            <v>2.5999999999999999E-2</v>
          </cell>
          <cell r="J131">
            <v>1</v>
          </cell>
          <cell r="O131" t="str">
            <v>전기5-13</v>
          </cell>
        </row>
        <row r="132">
          <cell r="B132" t="str">
            <v>FCVV-SB 5C 1.5sq</v>
          </cell>
          <cell r="C132" t="str">
            <v>M</v>
          </cell>
          <cell r="D132" t="str">
            <v>저압케이블전공</v>
          </cell>
          <cell r="E132">
            <v>3.2000000000000001E-2</v>
          </cell>
          <cell r="H132">
            <v>3.2000000000000001E-2</v>
          </cell>
          <cell r="J132">
            <v>1</v>
          </cell>
          <cell r="O132" t="str">
            <v>전기5-13</v>
          </cell>
        </row>
        <row r="133">
          <cell r="B133" t="str">
            <v>FCVV-SB 6C 1.5sq</v>
          </cell>
          <cell r="C133" t="str">
            <v>M</v>
          </cell>
          <cell r="D133" t="str">
            <v>저압케이블전공</v>
          </cell>
          <cell r="E133">
            <v>3.5000000000000003E-2</v>
          </cell>
          <cell r="H133">
            <v>3.5000000000000003E-2</v>
          </cell>
          <cell r="J133">
            <v>1</v>
          </cell>
          <cell r="O133" t="str">
            <v>전기5-13</v>
          </cell>
        </row>
        <row r="134">
          <cell r="B134" t="str">
            <v>FCVV-SB 7C 1.5sq</v>
          </cell>
          <cell r="C134" t="str">
            <v>M</v>
          </cell>
          <cell r="D134" t="str">
            <v>저압케이블전공</v>
          </cell>
          <cell r="E134">
            <v>3.9E-2</v>
          </cell>
          <cell r="H134">
            <v>3.9E-2</v>
          </cell>
          <cell r="J134">
            <v>1</v>
          </cell>
          <cell r="O134" t="str">
            <v>전기5-13</v>
          </cell>
        </row>
        <row r="135">
          <cell r="B135" t="str">
            <v>FCVV-SB 8C 1.5sq</v>
          </cell>
          <cell r="C135" t="str">
            <v>M</v>
          </cell>
          <cell r="D135" t="str">
            <v>저압케이블전공</v>
          </cell>
          <cell r="E135">
            <v>4.2000000000000003E-2</v>
          </cell>
          <cell r="H135">
            <v>4.2000000000000003E-2</v>
          </cell>
          <cell r="J135">
            <v>1</v>
          </cell>
          <cell r="O135" t="str">
            <v>전기5-13</v>
          </cell>
        </row>
        <row r="136">
          <cell r="B136" t="str">
            <v>FCVV-SB 10C 1.5sq</v>
          </cell>
          <cell r="C136" t="str">
            <v>M</v>
          </cell>
          <cell r="D136" t="str">
            <v>저압케이블전공</v>
          </cell>
          <cell r="E136">
            <v>4.8000000000000001E-2</v>
          </cell>
          <cell r="H136">
            <v>4.8000000000000001E-2</v>
          </cell>
          <cell r="J136">
            <v>1</v>
          </cell>
          <cell r="O136" t="str">
            <v>전기5-13</v>
          </cell>
        </row>
        <row r="137">
          <cell r="B137" t="str">
            <v>FCVV-SB 12C 1.5sq</v>
          </cell>
          <cell r="C137" t="str">
            <v>M</v>
          </cell>
          <cell r="D137" t="str">
            <v>저압케이블전공</v>
          </cell>
          <cell r="E137">
            <v>5.3999999999999999E-2</v>
          </cell>
          <cell r="H137">
            <v>5.3999999999999999E-2</v>
          </cell>
          <cell r="J137">
            <v>1</v>
          </cell>
          <cell r="O137" t="str">
            <v>전기5-13</v>
          </cell>
        </row>
        <row r="138">
          <cell r="B138" t="str">
            <v>FCVV-SB 15C 1.5sq</v>
          </cell>
          <cell r="C138" t="str">
            <v>M</v>
          </cell>
          <cell r="D138" t="str">
            <v>저압케이블전공</v>
          </cell>
          <cell r="E138">
            <v>6.2E-2</v>
          </cell>
          <cell r="H138">
            <v>6.2E-2</v>
          </cell>
          <cell r="J138">
            <v>1</v>
          </cell>
          <cell r="O138" t="str">
            <v>전기5-13</v>
          </cell>
        </row>
        <row r="139">
          <cell r="B139" t="str">
            <v>FCVV-SB 20C 1.5sq</v>
          </cell>
          <cell r="C139" t="str">
            <v>M</v>
          </cell>
          <cell r="D139" t="str">
            <v>저압케이블전공</v>
          </cell>
          <cell r="E139">
            <v>7.3999999999999996E-2</v>
          </cell>
          <cell r="H139">
            <v>7.3999999999999996E-2</v>
          </cell>
          <cell r="J139">
            <v>1</v>
          </cell>
          <cell r="O139" t="str">
            <v>전기5-13</v>
          </cell>
        </row>
        <row r="140">
          <cell r="B140" t="str">
            <v>FCVV-SB 25C 1.5sq</v>
          </cell>
          <cell r="C140" t="str">
            <v>M</v>
          </cell>
          <cell r="D140" t="str">
            <v>저압케이블전공</v>
          </cell>
          <cell r="E140">
            <v>8.4000000000000005E-2</v>
          </cell>
          <cell r="H140">
            <v>8.4000000000000005E-2</v>
          </cell>
          <cell r="J140">
            <v>1</v>
          </cell>
          <cell r="O140" t="str">
            <v>전기5-13</v>
          </cell>
        </row>
        <row r="141">
          <cell r="B141" t="str">
            <v>FCVV-SB 30C 1.5sq</v>
          </cell>
          <cell r="C141" t="str">
            <v>M</v>
          </cell>
          <cell r="D141" t="str">
            <v>저압케이블전공</v>
          </cell>
          <cell r="E141">
            <v>9.8000000000000004E-2</v>
          </cell>
          <cell r="H141">
            <v>9.8000000000000004E-2</v>
          </cell>
          <cell r="J141">
            <v>1</v>
          </cell>
          <cell r="O141" t="str">
            <v>전기5-10</v>
          </cell>
        </row>
        <row r="142">
          <cell r="B142" t="str">
            <v>FCVV-SB 2C 2.5sq</v>
          </cell>
          <cell r="C142" t="str">
            <v>M</v>
          </cell>
          <cell r="D142" t="str">
            <v>저압케이블전공</v>
          </cell>
          <cell r="E142">
            <v>1.4E-2</v>
          </cell>
          <cell r="H142">
            <v>1.4E-2</v>
          </cell>
          <cell r="J142">
            <v>1</v>
          </cell>
          <cell r="O142" t="str">
            <v>전기5-13</v>
          </cell>
        </row>
        <row r="143">
          <cell r="B143" t="str">
            <v>FCVV-SB 3C 2.5sq</v>
          </cell>
          <cell r="C143" t="str">
            <v>M</v>
          </cell>
          <cell r="D143" t="str">
            <v>저압케이블전공</v>
          </cell>
          <cell r="E143">
            <v>1.9E-2</v>
          </cell>
          <cell r="H143">
            <v>1.9E-2</v>
          </cell>
          <cell r="J143">
            <v>1</v>
          </cell>
          <cell r="O143" t="str">
            <v>전기5-13</v>
          </cell>
        </row>
        <row r="144">
          <cell r="B144" t="str">
            <v>FCVV-SB 4C 2.5sq</v>
          </cell>
          <cell r="C144" t="str">
            <v>M</v>
          </cell>
          <cell r="D144" t="str">
            <v>저압케이블전공</v>
          </cell>
          <cell r="E144">
            <v>2.5999999999999999E-2</v>
          </cell>
          <cell r="H144">
            <v>2.5999999999999999E-2</v>
          </cell>
          <cell r="J144">
            <v>1</v>
          </cell>
          <cell r="O144" t="str">
            <v>전기5-13</v>
          </cell>
        </row>
        <row r="145">
          <cell r="B145" t="str">
            <v>FCVV-SB 5C 2.5sq</v>
          </cell>
          <cell r="C145" t="str">
            <v>M</v>
          </cell>
          <cell r="D145" t="str">
            <v>저압케이블전공</v>
          </cell>
          <cell r="E145">
            <v>3.2000000000000001E-2</v>
          </cell>
          <cell r="H145">
            <v>3.2000000000000001E-2</v>
          </cell>
          <cell r="J145">
            <v>1</v>
          </cell>
          <cell r="O145" t="str">
            <v>전기5-13</v>
          </cell>
        </row>
        <row r="146">
          <cell r="B146" t="str">
            <v>FCVV-SB 6C 2.5sq</v>
          </cell>
          <cell r="C146" t="str">
            <v>M</v>
          </cell>
          <cell r="D146" t="str">
            <v>저압케이블전공</v>
          </cell>
          <cell r="E146">
            <v>3.5000000000000003E-2</v>
          </cell>
          <cell r="H146">
            <v>3.5000000000000003E-2</v>
          </cell>
          <cell r="J146">
            <v>1</v>
          </cell>
          <cell r="O146" t="str">
            <v>전기5-13</v>
          </cell>
        </row>
        <row r="147">
          <cell r="B147" t="str">
            <v>FCVV-SB 7C 2.5sq</v>
          </cell>
          <cell r="C147" t="str">
            <v>M</v>
          </cell>
          <cell r="D147" t="str">
            <v>저압케이블전공</v>
          </cell>
          <cell r="E147">
            <v>3.9E-2</v>
          </cell>
          <cell r="H147">
            <v>3.9E-2</v>
          </cell>
          <cell r="J147">
            <v>1</v>
          </cell>
          <cell r="O147" t="str">
            <v>전기5-13</v>
          </cell>
        </row>
        <row r="148">
          <cell r="B148" t="str">
            <v>FCVV-SB 8C 2.5sq</v>
          </cell>
          <cell r="C148" t="str">
            <v>M</v>
          </cell>
          <cell r="D148" t="str">
            <v>저압케이블전공</v>
          </cell>
          <cell r="E148">
            <v>4.2000000000000003E-2</v>
          </cell>
          <cell r="H148">
            <v>4.2000000000000003E-2</v>
          </cell>
          <cell r="J148">
            <v>1</v>
          </cell>
          <cell r="O148" t="str">
            <v>전기5-13</v>
          </cell>
        </row>
        <row r="149">
          <cell r="B149" t="str">
            <v>FCVV-SB 10C 2.5sq</v>
          </cell>
          <cell r="C149" t="str">
            <v>M</v>
          </cell>
          <cell r="D149" t="str">
            <v>저압케이블전공</v>
          </cell>
          <cell r="E149">
            <v>4.8000000000000001E-2</v>
          </cell>
          <cell r="H149">
            <v>4.8000000000000001E-2</v>
          </cell>
          <cell r="J149">
            <v>1</v>
          </cell>
          <cell r="O149" t="str">
            <v>전기5-13</v>
          </cell>
        </row>
        <row r="150">
          <cell r="B150" t="str">
            <v>FCVV-SB 12C 2.5sq</v>
          </cell>
          <cell r="C150" t="str">
            <v>M</v>
          </cell>
          <cell r="D150" t="str">
            <v>저압케이블전공</v>
          </cell>
          <cell r="E150">
            <v>5.3999999999999999E-2</v>
          </cell>
          <cell r="H150">
            <v>5.3999999999999999E-2</v>
          </cell>
          <cell r="J150">
            <v>1</v>
          </cell>
          <cell r="O150" t="str">
            <v>전기5-13</v>
          </cell>
        </row>
        <row r="151">
          <cell r="B151" t="str">
            <v>FCVV-SB 15C 2.5sq</v>
          </cell>
          <cell r="C151" t="str">
            <v>M</v>
          </cell>
          <cell r="D151" t="str">
            <v>저압케이블전공</v>
          </cell>
          <cell r="E151">
            <v>6.2E-2</v>
          </cell>
          <cell r="H151">
            <v>6.2E-2</v>
          </cell>
          <cell r="J151">
            <v>1</v>
          </cell>
          <cell r="O151" t="str">
            <v>전기5-13</v>
          </cell>
        </row>
        <row r="152">
          <cell r="B152" t="str">
            <v>FCVV-SB 20C 2.5sq</v>
          </cell>
          <cell r="C152" t="str">
            <v>M</v>
          </cell>
          <cell r="D152" t="str">
            <v>저압케이블전공</v>
          </cell>
          <cell r="E152">
            <v>7.3999999999999996E-2</v>
          </cell>
          <cell r="H152">
            <v>7.3999999999999996E-2</v>
          </cell>
          <cell r="J152">
            <v>1</v>
          </cell>
          <cell r="O152" t="str">
            <v>전기5-13</v>
          </cell>
        </row>
        <row r="153">
          <cell r="B153" t="str">
            <v>FCVV-SB 25C 2.5sq</v>
          </cell>
          <cell r="C153" t="str">
            <v>M</v>
          </cell>
          <cell r="D153" t="str">
            <v>저압케이블전공</v>
          </cell>
          <cell r="E153">
            <v>8.4000000000000005E-2</v>
          </cell>
          <cell r="H153">
            <v>8.4000000000000005E-2</v>
          </cell>
          <cell r="J153">
            <v>1</v>
          </cell>
          <cell r="O153" t="str">
            <v>전기5-13</v>
          </cell>
        </row>
        <row r="154">
          <cell r="B154" t="str">
            <v>FCVV-SB 30C 2.5sq</v>
          </cell>
          <cell r="C154" t="str">
            <v>M</v>
          </cell>
          <cell r="D154" t="str">
            <v>저압케이블전공</v>
          </cell>
          <cell r="E154">
            <v>9.8000000000000004E-2</v>
          </cell>
          <cell r="H154">
            <v>9.8000000000000004E-2</v>
          </cell>
          <cell r="J154">
            <v>1</v>
          </cell>
          <cell r="O154" t="str">
            <v>전기5-10</v>
          </cell>
        </row>
        <row r="155">
          <cell r="B155" t="str">
            <v>컴퓨터용케이블 #24 2C 0.3sq(실드)</v>
          </cell>
          <cell r="C155" t="str">
            <v>M</v>
          </cell>
          <cell r="D155" t="str">
            <v>저압케이블전공</v>
          </cell>
          <cell r="E155">
            <v>1.4E-2</v>
          </cell>
          <cell r="H155">
            <v>1.4E-2</v>
          </cell>
          <cell r="J155">
            <v>1</v>
          </cell>
          <cell r="O155" t="str">
            <v>전기5-13</v>
          </cell>
        </row>
        <row r="156">
          <cell r="B156" t="str">
            <v>컴퓨터용케이블 #24 3C 0.3sq(실드)</v>
          </cell>
          <cell r="C156" t="str">
            <v>M</v>
          </cell>
          <cell r="D156" t="str">
            <v>저압케이블전공</v>
          </cell>
          <cell r="E156">
            <v>1.9E-2</v>
          </cell>
          <cell r="H156">
            <v>1.9E-2</v>
          </cell>
          <cell r="J156">
            <v>1</v>
          </cell>
          <cell r="O156" t="str">
            <v>전기5-13</v>
          </cell>
        </row>
        <row r="157">
          <cell r="B157" t="str">
            <v>컴퓨터용케이블 #24 6C 0.3sq(실드)</v>
          </cell>
          <cell r="C157" t="str">
            <v>M</v>
          </cell>
          <cell r="D157" t="str">
            <v>저압케이블전공</v>
          </cell>
          <cell r="E157">
            <v>3.5000000000000003E-2</v>
          </cell>
          <cell r="H157">
            <v>3.5000000000000003E-2</v>
          </cell>
          <cell r="J157">
            <v>1</v>
          </cell>
          <cell r="O157" t="str">
            <v>전기5-13</v>
          </cell>
        </row>
        <row r="158">
          <cell r="B158" t="str">
            <v>컴퓨터용케이블 #20 2C 0.5sq(실드)</v>
          </cell>
          <cell r="C158" t="str">
            <v>M</v>
          </cell>
          <cell r="D158" t="str">
            <v>저압케이블전공</v>
          </cell>
          <cell r="E158">
            <v>1.4E-2</v>
          </cell>
          <cell r="H158">
            <v>1.4E-2</v>
          </cell>
          <cell r="J158">
            <v>1</v>
          </cell>
          <cell r="O158" t="str">
            <v>전기5-13</v>
          </cell>
        </row>
        <row r="159">
          <cell r="B159" t="str">
            <v>컴퓨터용케이블 #20 4C 0.5sq(실드)</v>
          </cell>
          <cell r="C159" t="str">
            <v>M</v>
          </cell>
          <cell r="D159" t="str">
            <v>저압케이블전공</v>
          </cell>
          <cell r="E159">
            <v>2.5999999999999999E-2</v>
          </cell>
          <cell r="H159">
            <v>2.5999999999999999E-2</v>
          </cell>
          <cell r="J159">
            <v>1</v>
          </cell>
          <cell r="O159" t="str">
            <v>전기5-13</v>
          </cell>
        </row>
        <row r="160">
          <cell r="B160" t="str">
            <v>HFIX 1.5sq</v>
          </cell>
          <cell r="C160" t="str">
            <v>M</v>
          </cell>
          <cell r="D160" t="str">
            <v>내선전공</v>
          </cell>
          <cell r="E160">
            <v>0.01</v>
          </cell>
          <cell r="H160">
            <v>0.01</v>
          </cell>
          <cell r="J160">
            <v>1</v>
          </cell>
          <cell r="O160" t="str">
            <v>전기5-10</v>
          </cell>
        </row>
        <row r="161">
          <cell r="B161" t="str">
            <v>HFIX 2.5sq</v>
          </cell>
          <cell r="C161" t="str">
            <v>M</v>
          </cell>
          <cell r="D161" t="str">
            <v>내선전공</v>
          </cell>
          <cell r="E161">
            <v>0.01</v>
          </cell>
          <cell r="H161">
            <v>0.01</v>
          </cell>
          <cell r="J161">
            <v>1</v>
          </cell>
          <cell r="O161" t="str">
            <v>전기5-10</v>
          </cell>
        </row>
        <row r="162">
          <cell r="B162" t="str">
            <v>HFIX 4sq</v>
          </cell>
          <cell r="C162" t="str">
            <v>M</v>
          </cell>
          <cell r="D162" t="str">
            <v>내선전공</v>
          </cell>
          <cell r="E162">
            <v>0.01</v>
          </cell>
          <cell r="H162">
            <v>0.01</v>
          </cell>
          <cell r="J162">
            <v>1</v>
          </cell>
          <cell r="O162" t="str">
            <v>전기5-10</v>
          </cell>
        </row>
        <row r="163">
          <cell r="B163" t="str">
            <v>HFIX 1.5sq(바닥)</v>
          </cell>
          <cell r="C163" t="str">
            <v>M</v>
          </cell>
          <cell r="D163" t="str">
            <v>내선전공</v>
          </cell>
          <cell r="E163">
            <v>8.0000000000000002E-3</v>
          </cell>
          <cell r="H163">
            <v>0.01</v>
          </cell>
          <cell r="J163">
            <v>0.8</v>
          </cell>
          <cell r="K163">
            <v>0.2</v>
          </cell>
          <cell r="O163" t="str">
            <v>전기5-10</v>
          </cell>
        </row>
        <row r="164">
          <cell r="B164" t="str">
            <v>HFIX 2.5sq(바닥)</v>
          </cell>
          <cell r="C164" t="str">
            <v>M</v>
          </cell>
          <cell r="D164" t="str">
            <v>내선전공</v>
          </cell>
          <cell r="E164">
            <v>8.0000000000000002E-3</v>
          </cell>
          <cell r="H164">
            <v>0.01</v>
          </cell>
          <cell r="J164">
            <v>0.8</v>
          </cell>
          <cell r="K164">
            <v>0.2</v>
          </cell>
          <cell r="O164" t="str">
            <v>전기5-10</v>
          </cell>
        </row>
        <row r="165">
          <cell r="B165" t="str">
            <v>HFIX 4sq(바닥)</v>
          </cell>
          <cell r="C165" t="str">
            <v>M</v>
          </cell>
          <cell r="D165" t="str">
            <v>내선전공</v>
          </cell>
          <cell r="E165">
            <v>8.0000000000000002E-3</v>
          </cell>
          <cell r="H165">
            <v>0.01</v>
          </cell>
          <cell r="J165">
            <v>0.8</v>
          </cell>
          <cell r="K165">
            <v>0.2</v>
          </cell>
          <cell r="O165" t="str">
            <v>전기5-10</v>
          </cell>
        </row>
        <row r="166">
          <cell r="B166" t="str">
            <v>HFIX 6sq(바닥)</v>
          </cell>
          <cell r="C166" t="str">
            <v>M</v>
          </cell>
          <cell r="D166" t="str">
            <v>내선전공</v>
          </cell>
          <cell r="E166">
            <v>8.0000000000000002E-3</v>
          </cell>
          <cell r="H166">
            <v>0.01</v>
          </cell>
          <cell r="J166">
            <v>0.8</v>
          </cell>
          <cell r="K166">
            <v>0.2</v>
          </cell>
          <cell r="O166" t="str">
            <v>전기5-10</v>
          </cell>
        </row>
        <row r="167">
          <cell r="B167" t="str">
            <v>HFIX 6sq</v>
          </cell>
          <cell r="C167" t="str">
            <v>M</v>
          </cell>
          <cell r="D167" t="str">
            <v>내선전공</v>
          </cell>
          <cell r="E167">
            <v>0.01</v>
          </cell>
          <cell r="H167">
            <v>0.01</v>
          </cell>
          <cell r="J167">
            <v>1</v>
          </cell>
          <cell r="O167" t="str">
            <v>전기5-10</v>
          </cell>
        </row>
        <row r="168">
          <cell r="B168" t="str">
            <v>HFIX 10sq</v>
          </cell>
          <cell r="C168" t="str">
            <v>M</v>
          </cell>
          <cell r="D168" t="str">
            <v>내선전공</v>
          </cell>
          <cell r="E168">
            <v>0.23</v>
          </cell>
          <cell r="H168">
            <v>0.23</v>
          </cell>
          <cell r="J168">
            <v>1</v>
          </cell>
          <cell r="O168" t="str">
            <v>전기5-10</v>
          </cell>
        </row>
        <row r="169">
          <cell r="B169" t="str">
            <v>HFIX 16sq</v>
          </cell>
          <cell r="C169" t="str">
            <v>M</v>
          </cell>
          <cell r="D169" t="str">
            <v>내선전공</v>
          </cell>
          <cell r="E169">
            <v>0.23</v>
          </cell>
          <cell r="H169">
            <v>0.23</v>
          </cell>
          <cell r="J169">
            <v>1</v>
          </cell>
          <cell r="O169" t="str">
            <v>전기5-10</v>
          </cell>
        </row>
        <row r="170">
          <cell r="B170" t="str">
            <v>FGV 2.5sq</v>
          </cell>
          <cell r="C170" t="str">
            <v>M</v>
          </cell>
          <cell r="D170" t="str">
            <v>내선전공</v>
          </cell>
          <cell r="E170">
            <v>8.9999999999999993E-3</v>
          </cell>
          <cell r="H170">
            <v>6.0000000000000001E-3</v>
          </cell>
          <cell r="J170">
            <v>1.5</v>
          </cell>
          <cell r="K170">
            <v>-0.5</v>
          </cell>
          <cell r="O170" t="str">
            <v>전기 3-38</v>
          </cell>
        </row>
        <row r="171">
          <cell r="B171" t="str">
            <v>FGV 4sq</v>
          </cell>
          <cell r="C171" t="str">
            <v>M</v>
          </cell>
          <cell r="D171" t="str">
            <v>내선전공</v>
          </cell>
          <cell r="E171">
            <v>8.9999999999999993E-3</v>
          </cell>
          <cell r="H171">
            <v>6.0000000000000001E-3</v>
          </cell>
          <cell r="J171">
            <v>1.5</v>
          </cell>
          <cell r="K171">
            <v>-0.5</v>
          </cell>
          <cell r="O171" t="str">
            <v>전기 3-38</v>
          </cell>
        </row>
        <row r="172">
          <cell r="B172" t="str">
            <v>FGV 6sq</v>
          </cell>
          <cell r="C172" t="str">
            <v>M</v>
          </cell>
          <cell r="D172" t="str">
            <v>내선전공</v>
          </cell>
          <cell r="E172">
            <v>8.9999999999999993E-3</v>
          </cell>
          <cell r="H172">
            <v>6.0000000000000001E-3</v>
          </cell>
          <cell r="J172">
            <v>1.5</v>
          </cell>
          <cell r="K172">
            <v>-0.5</v>
          </cell>
          <cell r="O172" t="str">
            <v>전기 3-38</v>
          </cell>
        </row>
        <row r="173">
          <cell r="B173" t="str">
            <v>FGV 10sq</v>
          </cell>
          <cell r="C173" t="str">
            <v>M</v>
          </cell>
          <cell r="D173" t="str">
            <v>내선전공</v>
          </cell>
          <cell r="E173">
            <v>8.9999999999999993E-3</v>
          </cell>
          <cell r="H173">
            <v>6.0000000000000001E-3</v>
          </cell>
          <cell r="J173">
            <v>1.5</v>
          </cell>
          <cell r="K173">
            <v>-0.5</v>
          </cell>
          <cell r="O173" t="str">
            <v>전기 3-38</v>
          </cell>
        </row>
        <row r="174">
          <cell r="B174" t="str">
            <v>FGV 16sq</v>
          </cell>
          <cell r="C174" t="str">
            <v>M</v>
          </cell>
          <cell r="D174" t="str">
            <v>내선전공</v>
          </cell>
          <cell r="E174">
            <v>0.01</v>
          </cell>
          <cell r="H174">
            <v>7.0000000000000001E-3</v>
          </cell>
          <cell r="J174">
            <v>1.5</v>
          </cell>
          <cell r="K174">
            <v>-0.5</v>
          </cell>
          <cell r="O174" t="str">
            <v>전기 3-38</v>
          </cell>
        </row>
        <row r="175">
          <cell r="B175" t="str">
            <v>FGV 25sq</v>
          </cell>
          <cell r="C175" t="str">
            <v>M</v>
          </cell>
          <cell r="D175" t="str">
            <v>내선전공</v>
          </cell>
          <cell r="E175">
            <v>0.01</v>
          </cell>
          <cell r="H175">
            <v>7.0000000000000001E-3</v>
          </cell>
          <cell r="J175">
            <v>1.5</v>
          </cell>
          <cell r="K175">
            <v>-0.5</v>
          </cell>
          <cell r="O175" t="str">
            <v>전기 3-38</v>
          </cell>
        </row>
        <row r="176">
          <cell r="B176" t="str">
            <v>FGV 35sq</v>
          </cell>
          <cell r="C176" t="str">
            <v>M</v>
          </cell>
          <cell r="D176" t="str">
            <v>내선전공</v>
          </cell>
          <cell r="E176">
            <v>0.01</v>
          </cell>
          <cell r="H176">
            <v>7.0000000000000001E-3</v>
          </cell>
          <cell r="J176">
            <v>1.5</v>
          </cell>
          <cell r="K176">
            <v>-0.5</v>
          </cell>
          <cell r="O176" t="str">
            <v>전기 3-38</v>
          </cell>
        </row>
        <row r="177">
          <cell r="B177" t="str">
            <v>FGV 50sq</v>
          </cell>
          <cell r="C177" t="str">
            <v>M</v>
          </cell>
          <cell r="D177" t="str">
            <v>내선전공</v>
          </cell>
          <cell r="E177">
            <v>1.2E-2</v>
          </cell>
          <cell r="H177">
            <v>8.0000000000000002E-3</v>
          </cell>
          <cell r="J177">
            <v>1.5</v>
          </cell>
          <cell r="K177">
            <v>-0.5</v>
          </cell>
          <cell r="O177" t="str">
            <v>전기 3-38</v>
          </cell>
        </row>
        <row r="178">
          <cell r="B178" t="str">
            <v>FGV 70sq</v>
          </cell>
          <cell r="C178" t="str">
            <v>M</v>
          </cell>
          <cell r="D178" t="str">
            <v>내선전공</v>
          </cell>
          <cell r="E178">
            <v>1.2E-2</v>
          </cell>
          <cell r="H178">
            <v>8.0000000000000002E-3</v>
          </cell>
          <cell r="J178">
            <v>1.5</v>
          </cell>
          <cell r="K178">
            <v>-0.5</v>
          </cell>
          <cell r="O178" t="str">
            <v>전기 3-38</v>
          </cell>
        </row>
        <row r="179">
          <cell r="B179" t="str">
            <v>FGV 95sq</v>
          </cell>
          <cell r="C179" t="str">
            <v>M</v>
          </cell>
          <cell r="D179" t="str">
            <v>내선전공</v>
          </cell>
          <cell r="E179">
            <v>1.2E-2</v>
          </cell>
          <cell r="H179">
            <v>8.0000000000000002E-3</v>
          </cell>
          <cell r="J179">
            <v>1.5</v>
          </cell>
          <cell r="K179">
            <v>-0.5</v>
          </cell>
          <cell r="O179" t="str">
            <v>전기 3-38</v>
          </cell>
        </row>
        <row r="180">
          <cell r="B180" t="str">
            <v>FGV 120sq</v>
          </cell>
          <cell r="C180" t="str">
            <v>M</v>
          </cell>
          <cell r="D180" t="str">
            <v>내선전공</v>
          </cell>
          <cell r="E180">
            <v>1.6E-2</v>
          </cell>
          <cell r="H180">
            <v>1.0999999999999999E-2</v>
          </cell>
          <cell r="J180">
            <v>1.5</v>
          </cell>
          <cell r="K180">
            <v>-0.5</v>
          </cell>
          <cell r="O180" t="str">
            <v>전기 3-38</v>
          </cell>
        </row>
        <row r="181">
          <cell r="B181" t="str">
            <v>FGV 185sq</v>
          </cell>
          <cell r="C181" t="str">
            <v>M</v>
          </cell>
          <cell r="D181" t="str">
            <v>내선전공</v>
          </cell>
          <cell r="E181">
            <v>2.1000000000000001E-2</v>
          </cell>
          <cell r="H181">
            <v>1.4E-2</v>
          </cell>
          <cell r="J181">
            <v>1.5</v>
          </cell>
          <cell r="K181">
            <v>-0.5</v>
          </cell>
          <cell r="O181" t="str">
            <v>전기 3-38</v>
          </cell>
        </row>
        <row r="182">
          <cell r="B182" t="str">
            <v>FGV 240sq</v>
          </cell>
          <cell r="C182" t="str">
            <v>M</v>
          </cell>
          <cell r="D182" t="str">
            <v>내선전공</v>
          </cell>
          <cell r="E182">
            <v>2.1000000000000001E-2</v>
          </cell>
          <cell r="H182">
            <v>1.4E-2</v>
          </cell>
          <cell r="J182">
            <v>1.5</v>
          </cell>
          <cell r="K182">
            <v>-0.5</v>
          </cell>
          <cell r="O182" t="str">
            <v>전기 3-38</v>
          </cell>
        </row>
        <row r="183">
          <cell r="B183" t="str">
            <v>HS 35sq</v>
          </cell>
          <cell r="C183" t="str">
            <v>M</v>
          </cell>
          <cell r="D183" t="str">
            <v>내선전공</v>
          </cell>
          <cell r="E183">
            <v>7.0000000000000001E-3</v>
          </cell>
          <cell r="H183">
            <v>7.0000000000000001E-3</v>
          </cell>
          <cell r="J183">
            <v>1</v>
          </cell>
          <cell r="O183" t="str">
            <v>전기 3-38</v>
          </cell>
        </row>
        <row r="184">
          <cell r="B184" t="str">
            <v>HS 50sq</v>
          </cell>
          <cell r="C184" t="str">
            <v>M</v>
          </cell>
          <cell r="D184" t="str">
            <v>내선전공</v>
          </cell>
          <cell r="E184">
            <v>8.0000000000000002E-3</v>
          </cell>
          <cell r="H184">
            <v>8.0000000000000002E-3</v>
          </cell>
          <cell r="J184">
            <v>1</v>
          </cell>
          <cell r="O184" t="str">
            <v>전기 3-38</v>
          </cell>
        </row>
        <row r="185">
          <cell r="B185" t="str">
            <v>HS 70sq</v>
          </cell>
          <cell r="C185" t="str">
            <v>M</v>
          </cell>
          <cell r="D185" t="str">
            <v>내선전공</v>
          </cell>
          <cell r="E185">
            <v>8.0000000000000002E-3</v>
          </cell>
          <cell r="H185">
            <v>8.0000000000000002E-3</v>
          </cell>
          <cell r="J185">
            <v>1</v>
          </cell>
          <cell r="O185" t="str">
            <v>전기 3-38</v>
          </cell>
        </row>
        <row r="186">
          <cell r="B186" t="str">
            <v>HS 95sq</v>
          </cell>
          <cell r="C186" t="str">
            <v>M</v>
          </cell>
          <cell r="D186" t="str">
            <v>내선전공</v>
          </cell>
          <cell r="E186">
            <v>8.0000000000000002E-3</v>
          </cell>
          <cell r="H186">
            <v>8.0000000000000002E-3</v>
          </cell>
          <cell r="J186">
            <v>1</v>
          </cell>
          <cell r="O186" t="str">
            <v>전기 3-38</v>
          </cell>
        </row>
        <row r="187">
          <cell r="B187" t="str">
            <v>HS 120sq</v>
          </cell>
          <cell r="C187" t="str">
            <v>M</v>
          </cell>
          <cell r="D187" t="str">
            <v>내선전공</v>
          </cell>
          <cell r="E187">
            <v>1.0999999999999999E-2</v>
          </cell>
          <cell r="H187">
            <v>1.0999999999999999E-2</v>
          </cell>
          <cell r="J187">
            <v>1</v>
          </cell>
          <cell r="O187" t="str">
            <v>전기 3-38</v>
          </cell>
        </row>
        <row r="188">
          <cell r="B188" t="str">
            <v>HS 150sq</v>
          </cell>
          <cell r="C188" t="str">
            <v>M</v>
          </cell>
          <cell r="D188" t="str">
            <v>내선전공</v>
          </cell>
          <cell r="E188">
            <v>1.0999999999999999E-2</v>
          </cell>
          <cell r="H188">
            <v>1.0999999999999999E-2</v>
          </cell>
          <cell r="J188">
            <v>1</v>
          </cell>
          <cell r="O188" t="str">
            <v>전기 3-38</v>
          </cell>
        </row>
        <row r="189">
          <cell r="B189" t="str">
            <v>VCT 2C 2.5sq</v>
          </cell>
          <cell r="C189" t="str">
            <v>M</v>
          </cell>
          <cell r="D189" t="str">
            <v>저압케이블전공</v>
          </cell>
          <cell r="E189">
            <v>1.4E-2</v>
          </cell>
          <cell r="H189">
            <v>1.4E-2</v>
          </cell>
          <cell r="J189">
            <v>1</v>
          </cell>
          <cell r="O189" t="str">
            <v>전기5-13</v>
          </cell>
        </row>
        <row r="190">
          <cell r="B190" t="str">
            <v>FCV 1C 4sq</v>
          </cell>
          <cell r="C190" t="str">
            <v>M</v>
          </cell>
          <cell r="D190" t="str">
            <v>저압케이블전공</v>
          </cell>
          <cell r="E190">
            <v>1.0999999999999999E-2</v>
          </cell>
          <cell r="H190">
            <v>1.0999999999999999E-2</v>
          </cell>
          <cell r="J190">
            <v>1</v>
          </cell>
          <cell r="O190" t="str">
            <v>전기5-13</v>
          </cell>
        </row>
        <row r="191">
          <cell r="B191" t="str">
            <v>FCV 1C 6sq</v>
          </cell>
          <cell r="C191" t="str">
            <v>M</v>
          </cell>
          <cell r="D191" t="str">
            <v>저압케이블전공</v>
          </cell>
          <cell r="E191">
            <v>1.2999999999999999E-2</v>
          </cell>
          <cell r="H191">
            <v>1.2999999999999999E-2</v>
          </cell>
          <cell r="J191">
            <v>1</v>
          </cell>
          <cell r="O191" t="str">
            <v>전기5-13</v>
          </cell>
        </row>
        <row r="192">
          <cell r="B192" t="str">
            <v>FCV 1C 10sq</v>
          </cell>
          <cell r="C192" t="str">
            <v>M</v>
          </cell>
          <cell r="D192" t="str">
            <v>저압케이블전공</v>
          </cell>
          <cell r="E192">
            <v>1.7999999999999999E-2</v>
          </cell>
          <cell r="H192">
            <v>1.7999999999999999E-2</v>
          </cell>
          <cell r="J192">
            <v>1</v>
          </cell>
          <cell r="O192" t="str">
            <v>전기5-13</v>
          </cell>
        </row>
        <row r="193">
          <cell r="B193" t="str">
            <v>FCV 1C 16sq</v>
          </cell>
          <cell r="C193" t="str">
            <v>M</v>
          </cell>
          <cell r="D193" t="str">
            <v>저압케이블전공</v>
          </cell>
          <cell r="E193">
            <v>1.9E-2</v>
          </cell>
          <cell r="H193">
            <v>2.3E-2</v>
          </cell>
          <cell r="J193">
            <v>0.85</v>
          </cell>
          <cell r="K193">
            <v>0.15000000000000002</v>
          </cell>
          <cell r="O193" t="str">
            <v>전기5-11</v>
          </cell>
        </row>
        <row r="194">
          <cell r="B194" t="str">
            <v>FCV 1C 25sq</v>
          </cell>
          <cell r="C194" t="str">
            <v>M</v>
          </cell>
          <cell r="D194" t="str">
            <v>저압케이블전공</v>
          </cell>
          <cell r="E194">
            <v>2.5000000000000001E-2</v>
          </cell>
          <cell r="H194">
            <v>0.03</v>
          </cell>
          <cell r="J194">
            <v>0.85</v>
          </cell>
          <cell r="K194">
            <v>0.15</v>
          </cell>
          <cell r="O194" t="str">
            <v>전기5-11</v>
          </cell>
        </row>
        <row r="195">
          <cell r="B195" t="str">
            <v>FCV 1C 35sq</v>
          </cell>
          <cell r="C195" t="str">
            <v>M</v>
          </cell>
          <cell r="D195" t="str">
            <v>저압케이블전공</v>
          </cell>
          <cell r="E195">
            <v>0.03</v>
          </cell>
          <cell r="H195">
            <v>3.5999999999999997E-2</v>
          </cell>
          <cell r="J195">
            <v>0.85</v>
          </cell>
          <cell r="K195">
            <v>0.15000000000000002</v>
          </cell>
          <cell r="O195" t="str">
            <v>전기5-11</v>
          </cell>
        </row>
        <row r="196">
          <cell r="B196" t="str">
            <v>FCV 1C 50sq</v>
          </cell>
          <cell r="C196" t="str">
            <v>M</v>
          </cell>
          <cell r="D196" t="str">
            <v>저압케이블전공</v>
          </cell>
          <cell r="E196">
            <v>3.5999999999999997E-2</v>
          </cell>
          <cell r="H196">
            <v>4.2999999999999997E-2</v>
          </cell>
          <cell r="J196">
            <v>0.85</v>
          </cell>
          <cell r="K196">
            <v>0.15000000000000002</v>
          </cell>
          <cell r="O196" t="str">
            <v>전기5-11</v>
          </cell>
        </row>
        <row r="197">
          <cell r="B197" t="str">
            <v>FCV 1C 70sq</v>
          </cell>
          <cell r="C197" t="str">
            <v>M</v>
          </cell>
          <cell r="D197" t="str">
            <v>저압케이블전공</v>
          </cell>
          <cell r="E197">
            <v>4.8000000000000001E-2</v>
          </cell>
          <cell r="H197">
            <v>5.7000000000000002E-2</v>
          </cell>
          <cell r="J197">
            <v>0.85</v>
          </cell>
          <cell r="K197">
            <v>0.15000000000000002</v>
          </cell>
          <cell r="O197" t="str">
            <v>전기5-11</v>
          </cell>
        </row>
        <row r="198">
          <cell r="B198" t="str">
            <v>FCV 1C 95sq</v>
          </cell>
          <cell r="C198" t="str">
            <v>M</v>
          </cell>
          <cell r="D198" t="str">
            <v>저압케이블전공</v>
          </cell>
          <cell r="E198">
            <v>0.06</v>
          </cell>
          <cell r="H198">
            <v>7.0999999999999994E-2</v>
          </cell>
          <cell r="J198">
            <v>0.85</v>
          </cell>
          <cell r="K198">
            <v>0.15000000000000002</v>
          </cell>
          <cell r="O198" t="str">
            <v>전기5-11</v>
          </cell>
        </row>
        <row r="199">
          <cell r="B199" t="str">
            <v>FCV 1C 120sq</v>
          </cell>
          <cell r="C199" t="str">
            <v>M</v>
          </cell>
          <cell r="D199" t="str">
            <v>저압케이블전공</v>
          </cell>
          <cell r="E199">
            <v>7.0999999999999994E-2</v>
          </cell>
          <cell r="H199">
            <v>8.4000000000000005E-2</v>
          </cell>
          <cell r="J199">
            <v>0.85</v>
          </cell>
          <cell r="K199">
            <v>0.15000000000000002</v>
          </cell>
          <cell r="O199" t="str">
            <v>전기5-11</v>
          </cell>
        </row>
        <row r="200">
          <cell r="B200" t="str">
            <v>FCV 1C 150sq</v>
          </cell>
          <cell r="C200" t="str">
            <v>M</v>
          </cell>
          <cell r="D200" t="str">
            <v>저압케이블전공</v>
          </cell>
          <cell r="E200">
            <v>8.2000000000000003E-2</v>
          </cell>
          <cell r="H200">
            <v>9.7000000000000003E-2</v>
          </cell>
          <cell r="J200">
            <v>0.85</v>
          </cell>
          <cell r="K200">
            <v>0.15000000000000002</v>
          </cell>
          <cell r="O200" t="str">
            <v>전기5-11</v>
          </cell>
        </row>
        <row r="201">
          <cell r="B201" t="str">
            <v>FCV 1C 185sq</v>
          </cell>
          <cell r="C201" t="str">
            <v>M</v>
          </cell>
          <cell r="D201" t="str">
            <v>저압케이블전공</v>
          </cell>
          <cell r="E201">
            <v>9.0999999999999998E-2</v>
          </cell>
          <cell r="H201">
            <v>0.108</v>
          </cell>
          <cell r="J201">
            <v>0.85</v>
          </cell>
          <cell r="K201">
            <v>0.15000000000000002</v>
          </cell>
          <cell r="O201" t="str">
            <v>전기5-11</v>
          </cell>
        </row>
        <row r="202">
          <cell r="B202" t="str">
            <v>FCV 1C 240sq</v>
          </cell>
          <cell r="C202" t="str">
            <v>M</v>
          </cell>
          <cell r="D202" t="str">
            <v>저압케이블전공</v>
          </cell>
          <cell r="E202">
            <v>0.115</v>
          </cell>
          <cell r="H202">
            <v>0.13600000000000001</v>
          </cell>
          <cell r="J202">
            <v>0.85</v>
          </cell>
          <cell r="K202">
            <v>0.15000000000000002</v>
          </cell>
          <cell r="O202" t="str">
            <v>전기5-11</v>
          </cell>
        </row>
        <row r="203">
          <cell r="B203" t="str">
            <v>FCV 1C 300sq</v>
          </cell>
          <cell r="C203" t="str">
            <v>M</v>
          </cell>
          <cell r="D203" t="str">
            <v>저압케이블전공</v>
          </cell>
          <cell r="E203">
            <v>0.13500000000000001</v>
          </cell>
          <cell r="H203">
            <v>0.159</v>
          </cell>
          <cell r="J203">
            <v>0.85</v>
          </cell>
          <cell r="K203">
            <v>0.15000000000000002</v>
          </cell>
          <cell r="O203" t="str">
            <v>전기5-11</v>
          </cell>
        </row>
        <row r="204">
          <cell r="B204" t="str">
            <v>FCV 1C 400sq</v>
          </cell>
          <cell r="C204" t="str">
            <v>M</v>
          </cell>
          <cell r="D204" t="str">
            <v>저압케이블전공</v>
          </cell>
          <cell r="E204">
            <v>0.17399999999999999</v>
          </cell>
          <cell r="H204">
            <v>0.20499999999999999</v>
          </cell>
          <cell r="J204">
            <v>0.85</v>
          </cell>
          <cell r="K204">
            <v>0.15000000000000002</v>
          </cell>
          <cell r="O204" t="str">
            <v>전기5-11</v>
          </cell>
        </row>
        <row r="205">
          <cell r="B205" t="str">
            <v>FCV 1C 500sq</v>
          </cell>
          <cell r="C205" t="str">
            <v>M</v>
          </cell>
          <cell r="D205" t="str">
            <v>저압케이블전공</v>
          </cell>
          <cell r="E205">
            <v>0.20399999999999999</v>
          </cell>
          <cell r="H205">
            <v>0.24</v>
          </cell>
          <cell r="J205">
            <v>0.85</v>
          </cell>
          <cell r="K205">
            <v>0.15000000000000002</v>
          </cell>
          <cell r="O205" t="str">
            <v>전기5-11</v>
          </cell>
        </row>
        <row r="206">
          <cell r="B206" t="str">
            <v>FCV 1C 630sq</v>
          </cell>
          <cell r="C206" t="str">
            <v>M</v>
          </cell>
          <cell r="D206" t="str">
            <v>저압케이블전공</v>
          </cell>
          <cell r="E206">
            <v>0.23899999999999999</v>
          </cell>
          <cell r="H206">
            <v>0.28199999999999997</v>
          </cell>
          <cell r="J206">
            <v>0.85</v>
          </cell>
          <cell r="K206">
            <v>0.15000000000000002</v>
          </cell>
          <cell r="O206" t="str">
            <v>전기5-11</v>
          </cell>
        </row>
        <row r="207">
          <cell r="B207" t="str">
            <v>FCV 2C 2.5sq</v>
          </cell>
          <cell r="C207" t="str">
            <v>M</v>
          </cell>
          <cell r="D207" t="str">
            <v>저압케이블전공</v>
          </cell>
          <cell r="E207">
            <v>1.4E-2</v>
          </cell>
          <cell r="H207">
            <v>1.4E-2</v>
          </cell>
          <cell r="J207">
            <v>1</v>
          </cell>
          <cell r="O207" t="str">
            <v>전기5-13</v>
          </cell>
        </row>
        <row r="208">
          <cell r="B208" t="str">
            <v>FCV 2C 4sq</v>
          </cell>
          <cell r="C208" t="str">
            <v>M</v>
          </cell>
          <cell r="D208" t="str">
            <v>저압케이블전공</v>
          </cell>
          <cell r="E208">
            <v>1.6E-2</v>
          </cell>
          <cell r="H208">
            <v>1.6E-2</v>
          </cell>
          <cell r="J208">
            <v>1</v>
          </cell>
          <cell r="O208" t="str">
            <v>전기5-13</v>
          </cell>
        </row>
        <row r="209">
          <cell r="B209" t="str">
            <v>FCV 2C 6sq</v>
          </cell>
          <cell r="C209" t="str">
            <v>M</v>
          </cell>
          <cell r="D209" t="str">
            <v>저압케이블전공</v>
          </cell>
          <cell r="E209">
            <v>1.7999999999999999E-2</v>
          </cell>
          <cell r="H209">
            <v>1.7999999999999999E-2</v>
          </cell>
          <cell r="J209">
            <v>1</v>
          </cell>
          <cell r="O209" t="str">
            <v>전기5-13</v>
          </cell>
        </row>
        <row r="210">
          <cell r="B210" t="str">
            <v>FCV 2C 10sq</v>
          </cell>
          <cell r="C210" t="str">
            <v>M</v>
          </cell>
          <cell r="D210" t="str">
            <v>저압케이블전공</v>
          </cell>
          <cell r="E210">
            <v>2.5000000000000001E-2</v>
          </cell>
          <cell r="H210">
            <v>2.5000000000000001E-2</v>
          </cell>
          <cell r="J210">
            <v>1</v>
          </cell>
          <cell r="O210" t="str">
            <v>전기5-13</v>
          </cell>
        </row>
        <row r="211">
          <cell r="B211" t="str">
            <v>FCV 2C 16sq</v>
          </cell>
          <cell r="C211" t="str">
            <v>M</v>
          </cell>
          <cell r="D211" t="str">
            <v>저압케이블전공</v>
          </cell>
          <cell r="E211">
            <v>3.2000000000000001E-2</v>
          </cell>
          <cell r="H211">
            <v>2.3E-2</v>
          </cell>
          <cell r="J211">
            <v>1.4</v>
          </cell>
          <cell r="K211">
            <v>-0.4</v>
          </cell>
          <cell r="O211" t="str">
            <v>전기5-11</v>
          </cell>
        </row>
        <row r="212">
          <cell r="B212" t="str">
            <v>FCV 2C 25sq</v>
          </cell>
          <cell r="C212" t="str">
            <v>M</v>
          </cell>
          <cell r="D212" t="str">
            <v>저압케이블전공</v>
          </cell>
          <cell r="E212">
            <v>4.2000000000000003E-2</v>
          </cell>
          <cell r="H212">
            <v>0.03</v>
          </cell>
          <cell r="J212">
            <v>1.4</v>
          </cell>
          <cell r="K212">
            <v>-0.4</v>
          </cell>
          <cell r="O212" t="str">
            <v>전기5-11</v>
          </cell>
        </row>
        <row r="213">
          <cell r="B213" t="str">
            <v>FCV 2C 35sq</v>
          </cell>
          <cell r="C213" t="str">
            <v>M</v>
          </cell>
          <cell r="D213" t="str">
            <v>저압케이블전공</v>
          </cell>
          <cell r="E213">
            <v>0.05</v>
          </cell>
          <cell r="H213">
            <v>3.5999999999999997E-2</v>
          </cell>
          <cell r="J213">
            <v>1.4</v>
          </cell>
          <cell r="K213">
            <v>-0.4</v>
          </cell>
          <cell r="O213" t="str">
            <v>전기5-11</v>
          </cell>
        </row>
        <row r="214">
          <cell r="B214" t="str">
            <v>FCV 3C 2.5sq</v>
          </cell>
          <cell r="C214" t="str">
            <v>M</v>
          </cell>
          <cell r="D214" t="str">
            <v>저압케이블전공</v>
          </cell>
          <cell r="E214">
            <v>1.9E-2</v>
          </cell>
          <cell r="H214">
            <v>1.9E-2</v>
          </cell>
          <cell r="J214">
            <v>1</v>
          </cell>
          <cell r="O214" t="str">
            <v>전기5-13</v>
          </cell>
        </row>
        <row r="215">
          <cell r="B215" t="str">
            <v>FCV 3C 4sq</v>
          </cell>
          <cell r="C215" t="str">
            <v>M</v>
          </cell>
          <cell r="D215" t="str">
            <v>저압케이블전공</v>
          </cell>
          <cell r="E215">
            <v>2.1999999999999999E-2</v>
          </cell>
          <cell r="H215">
            <v>2.1999999999999999E-2</v>
          </cell>
          <cell r="J215">
            <v>1</v>
          </cell>
          <cell r="O215" t="str">
            <v>전기5-13</v>
          </cell>
        </row>
        <row r="216">
          <cell r="B216" t="str">
            <v>FCV 3C 6sq</v>
          </cell>
          <cell r="C216" t="str">
            <v>M</v>
          </cell>
          <cell r="D216" t="str">
            <v>저압케이블전공</v>
          </cell>
          <cell r="E216">
            <v>2.5999999999999999E-2</v>
          </cell>
          <cell r="H216">
            <v>2.5999999999999999E-2</v>
          </cell>
          <cell r="J216">
            <v>1</v>
          </cell>
          <cell r="O216" t="str">
            <v>전기5-13</v>
          </cell>
        </row>
        <row r="217">
          <cell r="B217" t="str">
            <v>FCV 3C 10sq</v>
          </cell>
          <cell r="C217" t="str">
            <v>M</v>
          </cell>
          <cell r="D217" t="str">
            <v>저압케이블전공</v>
          </cell>
          <cell r="E217">
            <v>3.5999999999999997E-2</v>
          </cell>
          <cell r="H217">
            <v>3.5999999999999997E-2</v>
          </cell>
          <cell r="J217">
            <v>1</v>
          </cell>
          <cell r="O217" t="str">
            <v>전기5-13</v>
          </cell>
        </row>
        <row r="218">
          <cell r="B218" t="str">
            <v>FCV 3C 16sq</v>
          </cell>
          <cell r="C218" t="str">
            <v>M</v>
          </cell>
          <cell r="D218" t="str">
            <v>저압케이블전공</v>
          </cell>
          <cell r="E218">
            <v>4.5999999999999999E-2</v>
          </cell>
          <cell r="H218">
            <v>2.3E-2</v>
          </cell>
          <cell r="J218">
            <v>2</v>
          </cell>
          <cell r="K218">
            <v>-1</v>
          </cell>
          <cell r="O218" t="str">
            <v>전기5-11</v>
          </cell>
        </row>
        <row r="219">
          <cell r="B219" t="str">
            <v>FCV 3C 25sq</v>
          </cell>
          <cell r="C219" t="str">
            <v>M</v>
          </cell>
          <cell r="D219" t="str">
            <v>저압케이블전공</v>
          </cell>
          <cell r="E219">
            <v>0.06</v>
          </cell>
          <cell r="H219">
            <v>0.03</v>
          </cell>
          <cell r="J219">
            <v>2</v>
          </cell>
          <cell r="K219">
            <v>-1</v>
          </cell>
          <cell r="O219" t="str">
            <v>전기5-11</v>
          </cell>
        </row>
        <row r="220">
          <cell r="B220" t="str">
            <v>FCV 3C 35sq</v>
          </cell>
          <cell r="C220" t="str">
            <v>M</v>
          </cell>
          <cell r="D220" t="str">
            <v>저압케이블전공</v>
          </cell>
          <cell r="E220">
            <v>7.1999999999999995E-2</v>
          </cell>
          <cell r="H220">
            <v>3.5999999999999997E-2</v>
          </cell>
          <cell r="J220">
            <v>2</v>
          </cell>
          <cell r="K220">
            <v>-1</v>
          </cell>
          <cell r="O220" t="str">
            <v>전기5-11</v>
          </cell>
        </row>
        <row r="221">
          <cell r="B221" t="str">
            <v>FCV 4C 2.5sq</v>
          </cell>
          <cell r="C221" t="str">
            <v>M</v>
          </cell>
          <cell r="D221" t="str">
            <v>저압케이블전공</v>
          </cell>
          <cell r="E221">
            <v>2.5999999999999999E-2</v>
          </cell>
          <cell r="H221">
            <v>2.5999999999999999E-2</v>
          </cell>
          <cell r="J221">
            <v>1</v>
          </cell>
          <cell r="O221" t="str">
            <v>전기5-13</v>
          </cell>
        </row>
        <row r="222">
          <cell r="B222" t="str">
            <v>FCV 4C 4sq</v>
          </cell>
          <cell r="C222" t="str">
            <v>M</v>
          </cell>
          <cell r="D222" t="str">
            <v>저압케이블전공</v>
          </cell>
          <cell r="E222">
            <v>2.9000000000000001E-2</v>
          </cell>
          <cell r="H222">
            <v>2.9000000000000001E-2</v>
          </cell>
          <cell r="J222">
            <v>1</v>
          </cell>
          <cell r="O222" t="str">
            <v>전기5-13</v>
          </cell>
        </row>
        <row r="223">
          <cell r="B223" t="str">
            <v>FCV 4C 6sq</v>
          </cell>
          <cell r="C223" t="str">
            <v>M</v>
          </cell>
          <cell r="D223" t="str">
            <v>저압케이블전공</v>
          </cell>
          <cell r="E223">
            <v>3.4000000000000002E-2</v>
          </cell>
          <cell r="H223">
            <v>3.4000000000000002E-2</v>
          </cell>
          <cell r="J223">
            <v>1</v>
          </cell>
          <cell r="O223" t="str">
            <v>전기5-13</v>
          </cell>
        </row>
        <row r="224">
          <cell r="B224" t="str">
            <v>FCV 4C 10sq</v>
          </cell>
          <cell r="C224" t="str">
            <v>M</v>
          </cell>
          <cell r="D224" t="str">
            <v>저압케이블전공</v>
          </cell>
          <cell r="E224">
            <v>4.9000000000000002E-2</v>
          </cell>
          <cell r="H224">
            <v>4.9000000000000002E-2</v>
          </cell>
          <cell r="J224">
            <v>1</v>
          </cell>
          <cell r="O224" t="str">
            <v>전기5-13</v>
          </cell>
        </row>
        <row r="225">
          <cell r="B225" t="str">
            <v>FCV 4C 16sq</v>
          </cell>
          <cell r="C225" t="str">
            <v>M</v>
          </cell>
          <cell r="D225" t="str">
            <v>저압케이블전공</v>
          </cell>
          <cell r="E225">
            <v>5.8999999999999997E-2</v>
          </cell>
          <cell r="H225">
            <v>2.3E-2</v>
          </cell>
          <cell r="J225">
            <v>2.6</v>
          </cell>
          <cell r="K225">
            <v>-1.6</v>
          </cell>
          <cell r="O225" t="str">
            <v>전기5-11</v>
          </cell>
        </row>
        <row r="226">
          <cell r="B226" t="str">
            <v>FCV 4C 25sq</v>
          </cell>
          <cell r="C226" t="str">
            <v>M</v>
          </cell>
          <cell r="D226" t="str">
            <v>저압케이블전공</v>
          </cell>
          <cell r="E226">
            <v>7.8E-2</v>
          </cell>
          <cell r="H226">
            <v>0.03</v>
          </cell>
          <cell r="J226">
            <v>2.6</v>
          </cell>
          <cell r="K226">
            <v>-1.6</v>
          </cell>
          <cell r="O226" t="str">
            <v>전기5-11</v>
          </cell>
        </row>
        <row r="227">
          <cell r="B227" t="str">
            <v>FCV 4C 35sq</v>
          </cell>
          <cell r="C227" t="str">
            <v>M</v>
          </cell>
          <cell r="D227" t="str">
            <v>저압케이블전공</v>
          </cell>
          <cell r="E227">
            <v>9.2999999999999999E-2</v>
          </cell>
          <cell r="H227">
            <v>3.5999999999999997E-2</v>
          </cell>
          <cell r="J227">
            <v>2.6</v>
          </cell>
          <cell r="K227">
            <v>-1.6</v>
          </cell>
          <cell r="O227" t="str">
            <v>전기5-11</v>
          </cell>
        </row>
        <row r="228">
          <cell r="B228" t="str">
            <v>FR-8 1C 1.5sq</v>
          </cell>
          <cell r="C228" t="str">
            <v>M</v>
          </cell>
          <cell r="D228" t="str">
            <v>저압케이블전공</v>
          </cell>
          <cell r="E228">
            <v>0.01</v>
          </cell>
          <cell r="H228">
            <v>0.01</v>
          </cell>
          <cell r="J228">
            <v>1</v>
          </cell>
          <cell r="O228" t="str">
            <v>전기5-13</v>
          </cell>
        </row>
        <row r="229">
          <cell r="B229" t="str">
            <v>FR-8 1C 2.5sq</v>
          </cell>
          <cell r="C229" t="str">
            <v>M</v>
          </cell>
          <cell r="D229" t="str">
            <v>저압케이블전공</v>
          </cell>
          <cell r="E229">
            <v>0.01</v>
          </cell>
          <cell r="H229">
            <v>0.01</v>
          </cell>
          <cell r="J229">
            <v>1</v>
          </cell>
          <cell r="O229" t="str">
            <v>전기5-13</v>
          </cell>
        </row>
        <row r="230">
          <cell r="B230" t="str">
            <v>FR-8 1C 25sq</v>
          </cell>
          <cell r="C230" t="str">
            <v>M</v>
          </cell>
          <cell r="D230" t="str">
            <v>저압케이블전공</v>
          </cell>
          <cell r="E230">
            <v>2.5000000000000001E-2</v>
          </cell>
          <cell r="H230">
            <v>0.03</v>
          </cell>
          <cell r="J230">
            <v>0.85</v>
          </cell>
          <cell r="K230">
            <v>0.15</v>
          </cell>
          <cell r="O230" t="str">
            <v>전기5-11</v>
          </cell>
        </row>
        <row r="231">
          <cell r="B231" t="str">
            <v>FR-8 1C 35sq</v>
          </cell>
          <cell r="C231" t="str">
            <v>M</v>
          </cell>
          <cell r="D231" t="str">
            <v>저압케이블전공</v>
          </cell>
          <cell r="E231">
            <v>0.03</v>
          </cell>
          <cell r="H231">
            <v>3.5999999999999997E-2</v>
          </cell>
          <cell r="J231">
            <v>0.85</v>
          </cell>
          <cell r="K231">
            <v>0.15000000000000002</v>
          </cell>
          <cell r="O231" t="str">
            <v>전기5-11</v>
          </cell>
        </row>
        <row r="232">
          <cell r="B232" t="str">
            <v>FR-8 1C 50sq</v>
          </cell>
          <cell r="C232" t="str">
            <v>M</v>
          </cell>
          <cell r="D232" t="str">
            <v>저압케이블전공</v>
          </cell>
          <cell r="E232">
            <v>3.5999999999999997E-2</v>
          </cell>
          <cell r="H232">
            <v>4.2999999999999997E-2</v>
          </cell>
          <cell r="J232">
            <v>0.85</v>
          </cell>
          <cell r="K232">
            <v>0.15000000000000002</v>
          </cell>
          <cell r="O232" t="str">
            <v>전기5-11</v>
          </cell>
        </row>
        <row r="233">
          <cell r="B233" t="str">
            <v>FR-8 1C 70sq</v>
          </cell>
          <cell r="C233" t="str">
            <v>M</v>
          </cell>
          <cell r="D233" t="str">
            <v>저압케이블전공</v>
          </cell>
          <cell r="E233">
            <v>4.8000000000000001E-2</v>
          </cell>
          <cell r="H233">
            <v>5.7000000000000002E-2</v>
          </cell>
          <cell r="J233">
            <v>0.85</v>
          </cell>
          <cell r="K233">
            <v>0.15000000000000002</v>
          </cell>
          <cell r="O233" t="str">
            <v>전기5-11</v>
          </cell>
        </row>
        <row r="234">
          <cell r="B234" t="str">
            <v>FR-8 1C 95sq</v>
          </cell>
          <cell r="C234" t="str">
            <v>M</v>
          </cell>
          <cell r="D234" t="str">
            <v>저압케이블전공</v>
          </cell>
          <cell r="E234">
            <v>5.0999999999999997E-2</v>
          </cell>
          <cell r="H234">
            <v>0.06</v>
          </cell>
          <cell r="J234">
            <v>0.85</v>
          </cell>
          <cell r="K234">
            <v>0.15000000000000002</v>
          </cell>
          <cell r="O234" t="str">
            <v>전기5-11</v>
          </cell>
        </row>
        <row r="235">
          <cell r="B235" t="str">
            <v>FR-8 1C 120sq</v>
          </cell>
          <cell r="C235" t="str">
            <v>M</v>
          </cell>
          <cell r="D235" t="str">
            <v>저압케이블전공</v>
          </cell>
          <cell r="E235">
            <v>7.0999999999999994E-2</v>
          </cell>
          <cell r="H235">
            <v>8.4000000000000005E-2</v>
          </cell>
          <cell r="J235">
            <v>0.85</v>
          </cell>
          <cell r="K235">
            <v>0.15000000000000002</v>
          </cell>
          <cell r="O235" t="str">
            <v>전기5-11</v>
          </cell>
        </row>
        <row r="236">
          <cell r="B236" t="str">
            <v>FR-8 1C 150sq</v>
          </cell>
          <cell r="C236" t="str">
            <v>M</v>
          </cell>
          <cell r="D236" t="str">
            <v>저압케이블전공</v>
          </cell>
          <cell r="E236">
            <v>8.2000000000000003E-2</v>
          </cell>
          <cell r="H236">
            <v>9.7000000000000003E-2</v>
          </cell>
          <cell r="J236">
            <v>0.85</v>
          </cell>
          <cell r="K236">
            <v>0.15000000000000002</v>
          </cell>
          <cell r="O236" t="str">
            <v>전기5-11</v>
          </cell>
        </row>
        <row r="237">
          <cell r="B237" t="str">
            <v>FR-8 1C 185sq</v>
          </cell>
          <cell r="C237" t="str">
            <v>M</v>
          </cell>
          <cell r="D237" t="str">
            <v>저압케이블전공</v>
          </cell>
          <cell r="E237">
            <v>9.0999999999999998E-2</v>
          </cell>
          <cell r="H237">
            <v>0.108</v>
          </cell>
          <cell r="J237">
            <v>0.85</v>
          </cell>
          <cell r="K237">
            <v>0.15000000000000002</v>
          </cell>
          <cell r="O237" t="str">
            <v>전기5-11</v>
          </cell>
        </row>
        <row r="238">
          <cell r="B238" t="str">
            <v>FR-8 1C 240sq</v>
          </cell>
          <cell r="C238" t="str">
            <v>M</v>
          </cell>
          <cell r="D238" t="str">
            <v>저압케이블전공</v>
          </cell>
          <cell r="E238">
            <v>0.115</v>
          </cell>
          <cell r="H238">
            <v>0.13600000000000001</v>
          </cell>
          <cell r="J238">
            <v>0.85</v>
          </cell>
          <cell r="K238">
            <v>0.15000000000000002</v>
          </cell>
          <cell r="O238" t="str">
            <v>전기5-11</v>
          </cell>
        </row>
        <row r="239">
          <cell r="B239" t="str">
            <v>FR-8 1C 300sq</v>
          </cell>
          <cell r="C239" t="str">
            <v>M</v>
          </cell>
          <cell r="D239" t="str">
            <v>저압케이블전공</v>
          </cell>
          <cell r="E239">
            <v>0.13500000000000001</v>
          </cell>
          <cell r="H239">
            <v>0.159</v>
          </cell>
          <cell r="J239">
            <v>0.85</v>
          </cell>
          <cell r="K239">
            <v>0.15000000000000002</v>
          </cell>
          <cell r="O239" t="str">
            <v>전기5-11</v>
          </cell>
        </row>
        <row r="240">
          <cell r="B240" t="str">
            <v>FR-8 2C 1.5sq</v>
          </cell>
          <cell r="C240" t="str">
            <v>M</v>
          </cell>
          <cell r="D240" t="str">
            <v>저압케이블전공</v>
          </cell>
          <cell r="E240">
            <v>1.4E-2</v>
          </cell>
          <cell r="H240">
            <v>1.4E-2</v>
          </cell>
          <cell r="J240">
            <v>1</v>
          </cell>
          <cell r="O240" t="str">
            <v>전기5-13</v>
          </cell>
        </row>
        <row r="241">
          <cell r="B241" t="str">
            <v>FR-8 2C 2.5sq</v>
          </cell>
          <cell r="C241" t="str">
            <v>M</v>
          </cell>
          <cell r="D241" t="str">
            <v>저압케이블전공</v>
          </cell>
          <cell r="E241">
            <v>1.4E-2</v>
          </cell>
          <cell r="H241">
            <v>1.4E-2</v>
          </cell>
          <cell r="J241">
            <v>1</v>
          </cell>
          <cell r="O241" t="str">
            <v>전기5-13</v>
          </cell>
        </row>
        <row r="242">
          <cell r="B242" t="str">
            <v>FR-8 2C 4sq</v>
          </cell>
          <cell r="C242" t="str">
            <v>M</v>
          </cell>
          <cell r="D242" t="str">
            <v>저압케이블전공</v>
          </cell>
          <cell r="E242">
            <v>1.6E-2</v>
          </cell>
          <cell r="H242">
            <v>1.6E-2</v>
          </cell>
          <cell r="J242">
            <v>1</v>
          </cell>
          <cell r="O242" t="str">
            <v>전기5-13</v>
          </cell>
        </row>
        <row r="243">
          <cell r="B243" t="str">
            <v>FR-8 2C 6sq</v>
          </cell>
          <cell r="C243" t="str">
            <v>M</v>
          </cell>
          <cell r="D243" t="str">
            <v>저압케이블전공</v>
          </cell>
          <cell r="E243">
            <v>1.7999999999999999E-2</v>
          </cell>
          <cell r="H243">
            <v>1.7999999999999999E-2</v>
          </cell>
          <cell r="J243">
            <v>1</v>
          </cell>
          <cell r="O243" t="str">
            <v>전기5-13</v>
          </cell>
        </row>
        <row r="244">
          <cell r="B244" t="str">
            <v>FR-8 2C 10sq</v>
          </cell>
          <cell r="C244" t="str">
            <v>M</v>
          </cell>
          <cell r="D244" t="str">
            <v>저압케이블전공</v>
          </cell>
          <cell r="E244">
            <v>2.5000000000000001E-2</v>
          </cell>
          <cell r="H244">
            <v>2.5000000000000001E-2</v>
          </cell>
          <cell r="J244">
            <v>1</v>
          </cell>
          <cell r="O244" t="str">
            <v>전기5-13</v>
          </cell>
        </row>
        <row r="245">
          <cell r="B245" t="str">
            <v>FR-8 2C 16sq</v>
          </cell>
          <cell r="C245" t="str">
            <v>M</v>
          </cell>
          <cell r="D245" t="str">
            <v>저압케이블전공</v>
          </cell>
          <cell r="E245">
            <v>3.2000000000000001E-2</v>
          </cell>
          <cell r="H245">
            <v>2.3E-2</v>
          </cell>
          <cell r="J245">
            <v>1.4</v>
          </cell>
          <cell r="K245">
            <v>-0.4</v>
          </cell>
          <cell r="O245" t="str">
            <v>전기5-11</v>
          </cell>
        </row>
        <row r="246">
          <cell r="B246" t="str">
            <v>FR-8 2C 25sq</v>
          </cell>
          <cell r="C246" t="str">
            <v>M</v>
          </cell>
          <cell r="D246" t="str">
            <v>저압케이블전공</v>
          </cell>
          <cell r="E246">
            <v>4.2000000000000003E-2</v>
          </cell>
          <cell r="H246">
            <v>0.03</v>
          </cell>
          <cell r="J246">
            <v>1.4</v>
          </cell>
          <cell r="K246">
            <v>-0.4</v>
          </cell>
          <cell r="O246" t="str">
            <v>전기5-11</v>
          </cell>
        </row>
        <row r="247">
          <cell r="B247" t="str">
            <v>FR-8 3C 1.5sq</v>
          </cell>
          <cell r="C247" t="str">
            <v>M</v>
          </cell>
          <cell r="D247" t="str">
            <v>저압케이블전공</v>
          </cell>
          <cell r="E247">
            <v>1.9E-2</v>
          </cell>
          <cell r="H247">
            <v>1.9E-2</v>
          </cell>
          <cell r="J247">
            <v>1</v>
          </cell>
          <cell r="O247" t="str">
            <v>전기5-13</v>
          </cell>
        </row>
        <row r="248">
          <cell r="B248" t="str">
            <v>FR-8 3C 2.5sq</v>
          </cell>
          <cell r="C248" t="str">
            <v>M</v>
          </cell>
          <cell r="D248" t="str">
            <v>저압케이블전공</v>
          </cell>
          <cell r="E248">
            <v>1.9E-2</v>
          </cell>
          <cell r="H248">
            <v>1.9E-2</v>
          </cell>
          <cell r="J248">
            <v>1</v>
          </cell>
          <cell r="O248" t="str">
            <v>전기5-13</v>
          </cell>
        </row>
        <row r="249">
          <cell r="B249" t="str">
            <v>FR-8 3C 4sq</v>
          </cell>
          <cell r="C249" t="str">
            <v>M</v>
          </cell>
          <cell r="D249" t="str">
            <v>저압케이블전공</v>
          </cell>
          <cell r="E249">
            <v>2.1999999999999999E-2</v>
          </cell>
          <cell r="H249">
            <v>2.1999999999999999E-2</v>
          </cell>
          <cell r="J249">
            <v>1</v>
          </cell>
          <cell r="O249" t="str">
            <v>전기5-13</v>
          </cell>
        </row>
        <row r="250">
          <cell r="B250" t="str">
            <v>FR-8 3C 6sq</v>
          </cell>
          <cell r="C250" t="str">
            <v>M</v>
          </cell>
          <cell r="D250" t="str">
            <v>저압케이블전공</v>
          </cell>
          <cell r="E250">
            <v>2.5999999999999999E-2</v>
          </cell>
          <cell r="H250">
            <v>2.5999999999999999E-2</v>
          </cell>
          <cell r="J250">
            <v>1</v>
          </cell>
          <cell r="O250" t="str">
            <v>전기5-13</v>
          </cell>
        </row>
        <row r="251">
          <cell r="B251" t="str">
            <v>FR-8 3C 10sq</v>
          </cell>
          <cell r="C251" t="str">
            <v>M</v>
          </cell>
          <cell r="D251" t="str">
            <v>저압케이블전공</v>
          </cell>
          <cell r="E251">
            <v>3.5999999999999997E-2</v>
          </cell>
          <cell r="H251">
            <v>3.5999999999999997E-2</v>
          </cell>
          <cell r="J251">
            <v>1</v>
          </cell>
          <cell r="O251" t="str">
            <v>전기5-13</v>
          </cell>
        </row>
        <row r="252">
          <cell r="B252" t="str">
            <v>FR-8 3C 16sq</v>
          </cell>
          <cell r="C252" t="str">
            <v>M</v>
          </cell>
          <cell r="D252" t="str">
            <v>저압케이블전공</v>
          </cell>
          <cell r="E252">
            <v>4.5999999999999999E-2</v>
          </cell>
          <cell r="H252">
            <v>2.3E-2</v>
          </cell>
          <cell r="J252">
            <v>2</v>
          </cell>
          <cell r="K252">
            <v>-1</v>
          </cell>
          <cell r="O252" t="str">
            <v>전기5-11</v>
          </cell>
        </row>
        <row r="253">
          <cell r="B253" t="str">
            <v>FR-8 3C 25sq</v>
          </cell>
          <cell r="C253" t="str">
            <v>M</v>
          </cell>
          <cell r="D253" t="str">
            <v>저압케이블전공</v>
          </cell>
          <cell r="E253">
            <v>0.06</v>
          </cell>
          <cell r="H253">
            <v>0.03</v>
          </cell>
          <cell r="J253">
            <v>2</v>
          </cell>
          <cell r="K253">
            <v>-1</v>
          </cell>
          <cell r="O253" t="str">
            <v>전기5-11</v>
          </cell>
        </row>
        <row r="254">
          <cell r="B254" t="str">
            <v>FR-8 4C 1.5sq</v>
          </cell>
          <cell r="C254" t="str">
            <v>M</v>
          </cell>
          <cell r="D254" t="str">
            <v>저압케이블전공</v>
          </cell>
          <cell r="E254">
            <v>2.5999999999999999E-2</v>
          </cell>
          <cell r="H254">
            <v>2.5999999999999999E-2</v>
          </cell>
          <cell r="J254">
            <v>1</v>
          </cell>
          <cell r="O254" t="str">
            <v>전기5-13</v>
          </cell>
        </row>
        <row r="255">
          <cell r="B255" t="str">
            <v>FR-8 4C 2.5sq</v>
          </cell>
          <cell r="C255" t="str">
            <v>M</v>
          </cell>
          <cell r="D255" t="str">
            <v>저압케이블전공</v>
          </cell>
          <cell r="E255">
            <v>2.5999999999999999E-2</v>
          </cell>
          <cell r="H255">
            <v>2.5999999999999999E-2</v>
          </cell>
          <cell r="J255">
            <v>1</v>
          </cell>
          <cell r="O255" t="str">
            <v>전기5-13</v>
          </cell>
        </row>
        <row r="256">
          <cell r="B256" t="str">
            <v>FR-8 4C 4sq</v>
          </cell>
          <cell r="C256" t="str">
            <v>M</v>
          </cell>
          <cell r="D256" t="str">
            <v>저압케이블전공</v>
          </cell>
          <cell r="E256">
            <v>2.9000000000000001E-2</v>
          </cell>
          <cell r="H256">
            <v>2.9000000000000001E-2</v>
          </cell>
          <cell r="J256">
            <v>1</v>
          </cell>
          <cell r="O256" t="str">
            <v>전기5-13</v>
          </cell>
        </row>
        <row r="257">
          <cell r="B257" t="str">
            <v>FR-8 4C 6sq</v>
          </cell>
          <cell r="C257" t="str">
            <v>M</v>
          </cell>
          <cell r="D257" t="str">
            <v>저압케이블전공</v>
          </cell>
          <cell r="E257">
            <v>3.4000000000000002E-2</v>
          </cell>
          <cell r="H257">
            <v>3.4000000000000002E-2</v>
          </cell>
          <cell r="J257">
            <v>1</v>
          </cell>
          <cell r="O257" t="str">
            <v>전기5-13</v>
          </cell>
        </row>
        <row r="258">
          <cell r="B258" t="str">
            <v>FR-8 4C 10sq</v>
          </cell>
          <cell r="C258" t="str">
            <v>M</v>
          </cell>
          <cell r="D258" t="str">
            <v>저압케이블전공</v>
          </cell>
          <cell r="E258">
            <v>4.9000000000000002E-2</v>
          </cell>
          <cell r="H258">
            <v>4.9000000000000002E-2</v>
          </cell>
          <cell r="J258">
            <v>1</v>
          </cell>
          <cell r="O258" t="str">
            <v>전기5-13</v>
          </cell>
        </row>
        <row r="259">
          <cell r="B259" t="str">
            <v>FR-8 4C 16sq</v>
          </cell>
          <cell r="C259" t="str">
            <v>M</v>
          </cell>
          <cell r="D259" t="str">
            <v>저압케이블전공</v>
          </cell>
          <cell r="E259">
            <v>5.8999999999999997E-2</v>
          </cell>
          <cell r="H259">
            <v>2.3E-2</v>
          </cell>
          <cell r="J259">
            <v>2.6</v>
          </cell>
          <cell r="K259">
            <v>-1.6</v>
          </cell>
          <cell r="O259" t="str">
            <v>전기5-11</v>
          </cell>
        </row>
        <row r="260">
          <cell r="B260" t="str">
            <v>FR-8 4C 25sq</v>
          </cell>
          <cell r="C260" t="str">
            <v>M</v>
          </cell>
          <cell r="D260" t="str">
            <v>저압케이블전공</v>
          </cell>
          <cell r="E260">
            <v>7.8E-2</v>
          </cell>
          <cell r="H260">
            <v>0.03</v>
          </cell>
          <cell r="J260">
            <v>2.6</v>
          </cell>
          <cell r="K260">
            <v>-1.6</v>
          </cell>
          <cell r="O260" t="str">
            <v>전기5-11</v>
          </cell>
        </row>
        <row r="261">
          <cell r="B261" t="str">
            <v>FR-8 5C 1.5sq</v>
          </cell>
          <cell r="C261" t="str">
            <v>M</v>
          </cell>
          <cell r="D261" t="str">
            <v>저압케이블전공</v>
          </cell>
          <cell r="E261">
            <v>3.2000000000000001E-2</v>
          </cell>
          <cell r="H261">
            <v>3.2000000000000001E-2</v>
          </cell>
          <cell r="J261">
            <v>1</v>
          </cell>
          <cell r="O261" t="str">
            <v>전기5-13</v>
          </cell>
        </row>
        <row r="262">
          <cell r="B262" t="str">
            <v>FR-8 6C 1.5sq</v>
          </cell>
          <cell r="C262" t="str">
            <v>M</v>
          </cell>
          <cell r="D262" t="str">
            <v>저압케이블전공</v>
          </cell>
          <cell r="E262">
            <v>3.5000000000000003E-2</v>
          </cell>
          <cell r="H262">
            <v>3.5000000000000003E-2</v>
          </cell>
          <cell r="J262">
            <v>1</v>
          </cell>
          <cell r="O262" t="str">
            <v>전기5-13</v>
          </cell>
        </row>
        <row r="263">
          <cell r="B263" t="str">
            <v>FR-8 8C 1.5sq</v>
          </cell>
          <cell r="C263" t="str">
            <v>M</v>
          </cell>
          <cell r="D263" t="str">
            <v>저압케이블전공</v>
          </cell>
          <cell r="E263">
            <v>4.2000000000000003E-2</v>
          </cell>
          <cell r="H263">
            <v>4.2000000000000003E-2</v>
          </cell>
          <cell r="J263">
            <v>1</v>
          </cell>
          <cell r="O263" t="str">
            <v>전기5-13</v>
          </cell>
        </row>
        <row r="264">
          <cell r="B264" t="str">
            <v>FR-8 10C 1.5sq</v>
          </cell>
          <cell r="C264" t="str">
            <v>M</v>
          </cell>
          <cell r="D264" t="str">
            <v>저압케이블전공</v>
          </cell>
          <cell r="E264">
            <v>4.8000000000000001E-2</v>
          </cell>
          <cell r="H264">
            <v>4.8000000000000001E-2</v>
          </cell>
          <cell r="J264">
            <v>1</v>
          </cell>
          <cell r="O264" t="str">
            <v>전기5-13</v>
          </cell>
        </row>
        <row r="265">
          <cell r="B265" t="str">
            <v>FR-8 15C 1.5sq</v>
          </cell>
          <cell r="C265" t="str">
            <v>M</v>
          </cell>
          <cell r="D265" t="str">
            <v>저압케이블전공</v>
          </cell>
          <cell r="E265">
            <v>6.2E-2</v>
          </cell>
          <cell r="H265">
            <v>6.2E-2</v>
          </cell>
          <cell r="J265">
            <v>1</v>
          </cell>
          <cell r="O265" t="str">
            <v>전기5-13</v>
          </cell>
        </row>
        <row r="266">
          <cell r="B266" t="str">
            <v>FR-8 20C 1.5sq</v>
          </cell>
          <cell r="C266" t="str">
            <v>M</v>
          </cell>
          <cell r="D266" t="str">
            <v>저압케이블전공</v>
          </cell>
          <cell r="E266">
            <v>7.3999999999999996E-2</v>
          </cell>
          <cell r="H266">
            <v>7.3999999999999996E-2</v>
          </cell>
          <cell r="J266">
            <v>1</v>
          </cell>
          <cell r="O266" t="str">
            <v>전기5-13</v>
          </cell>
        </row>
        <row r="267">
          <cell r="B267" t="str">
            <v>FR-8 30C 1.5sq</v>
          </cell>
          <cell r="C267" t="str">
            <v>M</v>
          </cell>
          <cell r="D267" t="str">
            <v>저압케이블전공</v>
          </cell>
          <cell r="E267">
            <v>9.8000000000000004E-2</v>
          </cell>
          <cell r="H267">
            <v>9.8000000000000004E-2</v>
          </cell>
          <cell r="J267">
            <v>1</v>
          </cell>
          <cell r="O267" t="str">
            <v>전기5-13</v>
          </cell>
        </row>
        <row r="268">
          <cell r="B268" t="str">
            <v>FR-8 5C 2.5sq</v>
          </cell>
          <cell r="C268" t="str">
            <v>M</v>
          </cell>
          <cell r="D268" t="str">
            <v>저압케이블전공</v>
          </cell>
          <cell r="E268">
            <v>3.2000000000000001E-2</v>
          </cell>
          <cell r="H268">
            <v>3.2000000000000001E-2</v>
          </cell>
          <cell r="J268">
            <v>1</v>
          </cell>
          <cell r="O268" t="str">
            <v>전기5-13</v>
          </cell>
        </row>
        <row r="269">
          <cell r="B269" t="str">
            <v>FR-8 6C 2.5sq</v>
          </cell>
          <cell r="C269" t="str">
            <v>M</v>
          </cell>
          <cell r="D269" t="str">
            <v>저압케이블전공</v>
          </cell>
          <cell r="E269">
            <v>3.5000000000000003E-2</v>
          </cell>
          <cell r="H269">
            <v>3.5000000000000003E-2</v>
          </cell>
          <cell r="J269">
            <v>1</v>
          </cell>
          <cell r="O269" t="str">
            <v>전기5-13</v>
          </cell>
        </row>
        <row r="270">
          <cell r="B270" t="str">
            <v>FR-8 7C 2.5sq</v>
          </cell>
          <cell r="C270" t="str">
            <v>M</v>
          </cell>
          <cell r="D270" t="str">
            <v>저압케이블전공</v>
          </cell>
          <cell r="E270">
            <v>3.9E-2</v>
          </cell>
          <cell r="H270">
            <v>3.9E-2</v>
          </cell>
          <cell r="J270">
            <v>1</v>
          </cell>
          <cell r="O270" t="str">
            <v>전기5-13</v>
          </cell>
        </row>
        <row r="271">
          <cell r="B271" t="str">
            <v>FR-8 8C 2.5sq</v>
          </cell>
          <cell r="C271" t="str">
            <v>M</v>
          </cell>
          <cell r="D271" t="str">
            <v>저압케이블전공</v>
          </cell>
          <cell r="E271">
            <v>4.2000000000000003E-2</v>
          </cell>
          <cell r="H271">
            <v>4.2000000000000003E-2</v>
          </cell>
          <cell r="J271">
            <v>1</v>
          </cell>
          <cell r="O271" t="str">
            <v>전기5-13</v>
          </cell>
        </row>
        <row r="272">
          <cell r="B272" t="str">
            <v>FR-8 10C 2.5sq</v>
          </cell>
          <cell r="C272" t="str">
            <v>M</v>
          </cell>
          <cell r="D272" t="str">
            <v>저압케이블전공</v>
          </cell>
          <cell r="E272">
            <v>4.8000000000000001E-2</v>
          </cell>
          <cell r="H272">
            <v>4.8000000000000001E-2</v>
          </cell>
          <cell r="J272">
            <v>1</v>
          </cell>
          <cell r="O272" t="str">
            <v>전기5-13</v>
          </cell>
        </row>
        <row r="273">
          <cell r="B273" t="str">
            <v>FR-8 12C 2.5sq</v>
          </cell>
          <cell r="C273" t="str">
            <v>M</v>
          </cell>
          <cell r="D273" t="str">
            <v>저압케이블전공</v>
          </cell>
          <cell r="E273">
            <v>5.3999999999999999E-2</v>
          </cell>
          <cell r="H273">
            <v>5.3999999999999999E-2</v>
          </cell>
          <cell r="J273">
            <v>1</v>
          </cell>
          <cell r="O273" t="str">
            <v>전기5-13</v>
          </cell>
        </row>
        <row r="274">
          <cell r="B274" t="str">
            <v>FR-8 15C 2.5sq</v>
          </cell>
          <cell r="C274" t="str">
            <v>M</v>
          </cell>
          <cell r="D274" t="str">
            <v>저압케이블전공</v>
          </cell>
          <cell r="E274">
            <v>6.2E-2</v>
          </cell>
          <cell r="H274">
            <v>6.2E-2</v>
          </cell>
          <cell r="J274">
            <v>1</v>
          </cell>
          <cell r="O274" t="str">
            <v>전기5-13</v>
          </cell>
        </row>
        <row r="275">
          <cell r="B275" t="str">
            <v>FR-8 20C 2.5sq</v>
          </cell>
          <cell r="C275" t="str">
            <v>M</v>
          </cell>
          <cell r="D275" t="str">
            <v>저압케이블전공</v>
          </cell>
          <cell r="E275">
            <v>7.3999999999999996E-2</v>
          </cell>
          <cell r="H275">
            <v>7.3999999999999996E-2</v>
          </cell>
          <cell r="J275">
            <v>1</v>
          </cell>
          <cell r="O275" t="str">
            <v>전기5-13</v>
          </cell>
        </row>
        <row r="276">
          <cell r="B276" t="str">
            <v>FR-8 25C 2.5sq</v>
          </cell>
          <cell r="C276" t="str">
            <v>M</v>
          </cell>
          <cell r="D276" t="str">
            <v>저압케이블전공</v>
          </cell>
          <cell r="E276">
            <v>8.4000000000000005E-2</v>
          </cell>
          <cell r="H276">
            <v>8.4000000000000005E-2</v>
          </cell>
          <cell r="J276">
            <v>1</v>
          </cell>
          <cell r="O276" t="str">
            <v>전기5-13</v>
          </cell>
        </row>
        <row r="277">
          <cell r="B277" t="str">
            <v>FR-8 30C 2.5sq</v>
          </cell>
          <cell r="C277" t="str">
            <v>M</v>
          </cell>
          <cell r="D277" t="str">
            <v>저압케이블전공</v>
          </cell>
          <cell r="E277">
            <v>9.8000000000000004E-2</v>
          </cell>
          <cell r="H277">
            <v>9.8000000000000004E-2</v>
          </cell>
          <cell r="J277">
            <v>1</v>
          </cell>
          <cell r="O277" t="str">
            <v>전기5-13</v>
          </cell>
        </row>
        <row r="278">
          <cell r="B278" t="str">
            <v>2C 1.5sq(일반형)</v>
          </cell>
          <cell r="C278" t="str">
            <v>M</v>
          </cell>
          <cell r="D278" t="str">
            <v>저압케이블전공</v>
          </cell>
          <cell r="E278">
            <v>2.1000000000000001E-2</v>
          </cell>
          <cell r="H278">
            <v>1.4E-2</v>
          </cell>
          <cell r="J278">
            <v>1.5</v>
          </cell>
          <cell r="K278">
            <v>-0.5</v>
          </cell>
          <cell r="O278" t="str">
            <v>전기5-13</v>
          </cell>
        </row>
        <row r="279">
          <cell r="B279" t="str">
            <v>4C 1.5sq(일반형)</v>
          </cell>
          <cell r="C279" t="str">
            <v>M</v>
          </cell>
          <cell r="D279" t="str">
            <v>저압케이블전공</v>
          </cell>
          <cell r="E279">
            <v>3.9E-2</v>
          </cell>
          <cell r="H279">
            <v>2.5999999999999999E-2</v>
          </cell>
          <cell r="J279">
            <v>1.5</v>
          </cell>
          <cell r="K279">
            <v>-0.5</v>
          </cell>
          <cell r="O279" t="str">
            <v>전기5-13</v>
          </cell>
        </row>
        <row r="280">
          <cell r="B280" t="str">
            <v>8C 1.5sq(일반형)</v>
          </cell>
          <cell r="C280" t="str">
            <v>M</v>
          </cell>
          <cell r="D280" t="str">
            <v>저압케이블전공</v>
          </cell>
          <cell r="E280">
            <v>6.3E-2</v>
          </cell>
          <cell r="H280">
            <v>4.2000000000000003E-2</v>
          </cell>
          <cell r="J280">
            <v>1.5</v>
          </cell>
          <cell r="K280">
            <v>-0.5</v>
          </cell>
          <cell r="O280" t="str">
            <v>전기5-13</v>
          </cell>
        </row>
        <row r="281">
          <cell r="B281" t="str">
            <v>2C 2.5sq(일반형)</v>
          </cell>
          <cell r="C281" t="str">
            <v>M</v>
          </cell>
          <cell r="D281" t="str">
            <v>저압케이블전공</v>
          </cell>
          <cell r="E281">
            <v>2.1000000000000001E-2</v>
          </cell>
          <cell r="H281">
            <v>1.4E-2</v>
          </cell>
          <cell r="J281">
            <v>1.5</v>
          </cell>
          <cell r="K281">
            <v>-0.5</v>
          </cell>
          <cell r="O281" t="str">
            <v>전기5-13</v>
          </cell>
        </row>
        <row r="282">
          <cell r="B282" t="str">
            <v>3C 2.5sq(일반형)</v>
          </cell>
          <cell r="C282" t="str">
            <v>M</v>
          </cell>
          <cell r="D282" t="str">
            <v>저압케이블전공</v>
          </cell>
          <cell r="E282">
            <v>2.8000000000000001E-2</v>
          </cell>
          <cell r="H282">
            <v>1.9E-2</v>
          </cell>
          <cell r="J282">
            <v>1.5</v>
          </cell>
          <cell r="K282">
            <v>-0.5</v>
          </cell>
          <cell r="O282" t="str">
            <v>전기5-13</v>
          </cell>
        </row>
        <row r="283">
          <cell r="B283" t="str">
            <v>4C 2.5sq(일반형)</v>
          </cell>
          <cell r="C283" t="str">
            <v>M</v>
          </cell>
          <cell r="D283" t="str">
            <v>저압케이블전공</v>
          </cell>
          <cell r="E283">
            <v>3.9E-2</v>
          </cell>
          <cell r="H283">
            <v>2.5999999999999999E-2</v>
          </cell>
          <cell r="J283">
            <v>1.5</v>
          </cell>
          <cell r="K283">
            <v>-0.5</v>
          </cell>
          <cell r="O283" t="str">
            <v>전기5-13</v>
          </cell>
        </row>
        <row r="284">
          <cell r="B284" t="str">
            <v>5C 2.5sq(일반형)</v>
          </cell>
          <cell r="C284" t="str">
            <v>M</v>
          </cell>
          <cell r="D284" t="str">
            <v>저압케이블전공</v>
          </cell>
          <cell r="E284">
            <v>4.8000000000000001E-2</v>
          </cell>
          <cell r="H284">
            <v>3.2000000000000001E-2</v>
          </cell>
          <cell r="J284">
            <v>1.5</v>
          </cell>
          <cell r="K284">
            <v>-0.5</v>
          </cell>
          <cell r="O284" t="str">
            <v>전기5-13</v>
          </cell>
        </row>
        <row r="285">
          <cell r="B285" t="str">
            <v>6C 2.5sq(일반형)</v>
          </cell>
          <cell r="C285" t="str">
            <v>M</v>
          </cell>
          <cell r="D285" t="str">
            <v>저압케이블전공</v>
          </cell>
          <cell r="E285">
            <v>5.1999999999999998E-2</v>
          </cell>
          <cell r="H285">
            <v>3.5000000000000003E-2</v>
          </cell>
          <cell r="J285">
            <v>1.5</v>
          </cell>
          <cell r="K285">
            <v>-0.5</v>
          </cell>
          <cell r="O285" t="str">
            <v>전기5-13</v>
          </cell>
        </row>
        <row r="286">
          <cell r="B286" t="str">
            <v>7C 2.5sq(일반형)</v>
          </cell>
          <cell r="C286" t="str">
            <v>M</v>
          </cell>
          <cell r="D286" t="str">
            <v>저압케이블전공</v>
          </cell>
          <cell r="E286">
            <v>5.8000000000000003E-2</v>
          </cell>
          <cell r="H286">
            <v>3.9E-2</v>
          </cell>
          <cell r="J286">
            <v>1.5</v>
          </cell>
          <cell r="K286">
            <v>-0.5</v>
          </cell>
          <cell r="O286" t="str">
            <v>전기5-13</v>
          </cell>
        </row>
        <row r="287">
          <cell r="B287" t="str">
            <v>8C 2.5sq(일반형)</v>
          </cell>
          <cell r="C287" t="str">
            <v>M</v>
          </cell>
          <cell r="D287" t="str">
            <v>저압케이블전공</v>
          </cell>
          <cell r="E287">
            <v>6.3E-2</v>
          </cell>
          <cell r="H287">
            <v>4.2000000000000003E-2</v>
          </cell>
          <cell r="J287">
            <v>1.5</v>
          </cell>
          <cell r="K287">
            <v>-0.5</v>
          </cell>
          <cell r="O287" t="str">
            <v>전기5-13</v>
          </cell>
        </row>
        <row r="288">
          <cell r="B288" t="str">
            <v>2C 1.5sq(직매형)</v>
          </cell>
          <cell r="C288" t="str">
            <v>M</v>
          </cell>
          <cell r="D288" t="str">
            <v>저압케이블전공</v>
          </cell>
          <cell r="E288">
            <v>2.1000000000000001E-2</v>
          </cell>
          <cell r="H288">
            <v>1.4E-2</v>
          </cell>
          <cell r="J288">
            <v>1.5</v>
          </cell>
          <cell r="K288">
            <v>-0.5</v>
          </cell>
          <cell r="O288" t="str">
            <v>전기5-13</v>
          </cell>
        </row>
        <row r="289">
          <cell r="B289" t="str">
            <v>4C 1.5sq(직매형)</v>
          </cell>
          <cell r="C289" t="str">
            <v>M</v>
          </cell>
          <cell r="D289" t="str">
            <v>저압케이블전공</v>
          </cell>
          <cell r="E289">
            <v>3.9E-2</v>
          </cell>
          <cell r="H289">
            <v>2.5999999999999999E-2</v>
          </cell>
          <cell r="J289">
            <v>1.5</v>
          </cell>
          <cell r="K289">
            <v>-0.5</v>
          </cell>
          <cell r="O289" t="str">
            <v>전기5-13</v>
          </cell>
        </row>
        <row r="290">
          <cell r="B290" t="str">
            <v>8C 1.5sq(직매형)</v>
          </cell>
          <cell r="C290" t="str">
            <v>M</v>
          </cell>
          <cell r="D290" t="str">
            <v>저압케이블전공</v>
          </cell>
          <cell r="E290">
            <v>6.3E-2</v>
          </cell>
          <cell r="H290">
            <v>4.2000000000000003E-2</v>
          </cell>
          <cell r="J290">
            <v>1.5</v>
          </cell>
          <cell r="K290">
            <v>-0.5</v>
          </cell>
          <cell r="O290" t="str">
            <v>전기5-13</v>
          </cell>
        </row>
        <row r="291">
          <cell r="B291" t="str">
            <v>2C 2.5sq(직매형)</v>
          </cell>
          <cell r="C291" t="str">
            <v>M</v>
          </cell>
          <cell r="D291" t="str">
            <v>저압케이블전공</v>
          </cell>
          <cell r="E291">
            <v>2.1000000000000001E-2</v>
          </cell>
          <cell r="H291">
            <v>1.4E-2</v>
          </cell>
          <cell r="J291">
            <v>1.5</v>
          </cell>
          <cell r="K291">
            <v>-0.5</v>
          </cell>
          <cell r="O291" t="str">
            <v>전기5-13</v>
          </cell>
        </row>
        <row r="292">
          <cell r="B292" t="str">
            <v>3C 2.5sq(직매형)</v>
          </cell>
          <cell r="C292" t="str">
            <v>M</v>
          </cell>
          <cell r="D292" t="str">
            <v>저압케이블전공</v>
          </cell>
          <cell r="E292">
            <v>2.8000000000000001E-2</v>
          </cell>
          <cell r="H292">
            <v>1.9E-2</v>
          </cell>
          <cell r="J292">
            <v>1.5</v>
          </cell>
          <cell r="K292">
            <v>-0.5</v>
          </cell>
          <cell r="O292" t="str">
            <v>전기5-13</v>
          </cell>
        </row>
        <row r="293">
          <cell r="B293" t="str">
            <v>4C 2.5sq(직매형)</v>
          </cell>
          <cell r="C293" t="str">
            <v>M</v>
          </cell>
          <cell r="D293" t="str">
            <v>저압케이블전공</v>
          </cell>
          <cell r="E293">
            <v>3.9E-2</v>
          </cell>
          <cell r="H293">
            <v>2.5999999999999999E-2</v>
          </cell>
          <cell r="J293">
            <v>1.5</v>
          </cell>
          <cell r="K293">
            <v>-0.5</v>
          </cell>
          <cell r="O293" t="str">
            <v>전기5-13</v>
          </cell>
        </row>
        <row r="294">
          <cell r="B294" t="str">
            <v>5C 2.5sq(직매형)</v>
          </cell>
          <cell r="C294" t="str">
            <v>M</v>
          </cell>
          <cell r="D294" t="str">
            <v>저압케이블전공</v>
          </cell>
          <cell r="E294">
            <v>4.8000000000000001E-2</v>
          </cell>
          <cell r="H294">
            <v>3.2000000000000001E-2</v>
          </cell>
          <cell r="J294">
            <v>1.5</v>
          </cell>
          <cell r="K294">
            <v>-0.5</v>
          </cell>
          <cell r="O294" t="str">
            <v>전기5-13</v>
          </cell>
        </row>
        <row r="295">
          <cell r="B295" t="str">
            <v>6C 2.5sq(직매형)</v>
          </cell>
          <cell r="C295" t="str">
            <v>M</v>
          </cell>
          <cell r="D295" t="str">
            <v>저압케이블전공</v>
          </cell>
          <cell r="E295">
            <v>5.1999999999999998E-2</v>
          </cell>
          <cell r="H295">
            <v>3.5000000000000003E-2</v>
          </cell>
          <cell r="J295">
            <v>1.5</v>
          </cell>
          <cell r="K295">
            <v>-0.5</v>
          </cell>
          <cell r="O295" t="str">
            <v>전기5-13</v>
          </cell>
        </row>
        <row r="296">
          <cell r="B296" t="str">
            <v>7C 2.5sq(직매형)</v>
          </cell>
          <cell r="C296" t="str">
            <v>M</v>
          </cell>
          <cell r="D296" t="str">
            <v>저압케이블전공</v>
          </cell>
          <cell r="E296">
            <v>5.8000000000000003E-2</v>
          </cell>
          <cell r="H296">
            <v>3.9E-2</v>
          </cell>
          <cell r="J296">
            <v>1.5</v>
          </cell>
          <cell r="K296">
            <v>-0.5</v>
          </cell>
          <cell r="O296" t="str">
            <v>전기5-13</v>
          </cell>
        </row>
        <row r="297">
          <cell r="B297" t="str">
            <v>8C 2.5sq(직매형)</v>
          </cell>
          <cell r="C297" t="str">
            <v>M</v>
          </cell>
          <cell r="D297" t="str">
            <v>저압케이블전공</v>
          </cell>
          <cell r="E297">
            <v>6.3E-2</v>
          </cell>
          <cell r="H297">
            <v>4.2000000000000003E-2</v>
          </cell>
          <cell r="J297">
            <v>1.5</v>
          </cell>
          <cell r="K297">
            <v>-0.5</v>
          </cell>
          <cell r="O297" t="str">
            <v>전기5-13</v>
          </cell>
        </row>
        <row r="298">
          <cell r="B298" t="str">
            <v>3C 4sq(직매형)</v>
          </cell>
          <cell r="C298" t="str">
            <v>M</v>
          </cell>
          <cell r="D298" t="str">
            <v>저압케이블전공</v>
          </cell>
          <cell r="E298">
            <v>3.3000000000000002E-2</v>
          </cell>
          <cell r="H298">
            <v>2.1999999999999999E-2</v>
          </cell>
          <cell r="J298">
            <v>1.5</v>
          </cell>
          <cell r="K298">
            <v>-0.5</v>
          </cell>
          <cell r="O298" t="str">
            <v>전기5-13</v>
          </cell>
        </row>
        <row r="299">
          <cell r="B299" t="str">
            <v>3C 4sq(일반형)</v>
          </cell>
          <cell r="C299" t="str">
            <v>M</v>
          </cell>
          <cell r="D299" t="str">
            <v>저압케이블전공</v>
          </cell>
          <cell r="E299">
            <v>3.3000000000000002E-2</v>
          </cell>
          <cell r="H299">
            <v>2.1999999999999999E-2</v>
          </cell>
          <cell r="J299">
            <v>1.5</v>
          </cell>
          <cell r="K299">
            <v>-0.5</v>
          </cell>
          <cell r="O299" t="str">
            <v>전기5-13</v>
          </cell>
        </row>
        <row r="300">
          <cell r="B300" t="str">
            <v>5C 4sq(일반형)</v>
          </cell>
          <cell r="C300" t="str">
            <v>M</v>
          </cell>
          <cell r="D300" t="str">
            <v>저압케이블전공</v>
          </cell>
          <cell r="E300">
            <v>5.0999999999999997E-2</v>
          </cell>
          <cell r="H300">
            <v>3.4000000000000002E-2</v>
          </cell>
          <cell r="J300">
            <v>1.5</v>
          </cell>
          <cell r="K300">
            <v>-0.5</v>
          </cell>
          <cell r="O300" t="str">
            <v>전기5-13</v>
          </cell>
        </row>
        <row r="301">
          <cell r="B301" t="str">
            <v>CN/CV-W 1C 60sq</v>
          </cell>
          <cell r="C301" t="str">
            <v>M</v>
          </cell>
          <cell r="D301" t="str">
            <v>특고압케이블전공</v>
          </cell>
          <cell r="E301">
            <v>0.01</v>
          </cell>
          <cell r="F301" t="str">
            <v>보통인부</v>
          </cell>
          <cell r="G301">
            <v>0.01</v>
          </cell>
          <cell r="H301">
            <v>8.4600000000000005E-3</v>
          </cell>
          <cell r="I301">
            <v>8.4600000000000005E-3</v>
          </cell>
          <cell r="J301">
            <v>1.2393333333333334</v>
          </cell>
          <cell r="K301">
            <v>-0.2393333333333334</v>
          </cell>
          <cell r="O301" t="str">
            <v>전기4-34</v>
          </cell>
        </row>
        <row r="302">
          <cell r="B302" t="str">
            <v>FR-CN/CO-W 1C 60sq</v>
          </cell>
          <cell r="C302" t="str">
            <v>M</v>
          </cell>
          <cell r="D302" t="str">
            <v>특고압케이블전공</v>
          </cell>
          <cell r="E302">
            <v>0.01</v>
          </cell>
          <cell r="F302" t="str">
            <v>보통인부</v>
          </cell>
          <cell r="G302">
            <v>0.01</v>
          </cell>
          <cell r="H302">
            <v>8.4600000000000005E-3</v>
          </cell>
          <cell r="I302">
            <v>8.4600000000000005E-3</v>
          </cell>
          <cell r="J302">
            <v>1.2393333333333334</v>
          </cell>
          <cell r="K302">
            <v>-0.2393333333333334</v>
          </cell>
          <cell r="O302" t="str">
            <v>전기4-34</v>
          </cell>
        </row>
        <row r="303">
          <cell r="B303" t="str">
            <v>ACSR/AW-OC 58sq</v>
          </cell>
          <cell r="C303" t="str">
            <v>M</v>
          </cell>
          <cell r="D303" t="str">
            <v>배전전공</v>
          </cell>
          <cell r="E303">
            <v>4.0000000000000001E-3</v>
          </cell>
          <cell r="F303" t="str">
            <v>보통인부</v>
          </cell>
          <cell r="G303">
            <v>2E-3</v>
          </cell>
          <cell r="H303">
            <v>4.4000000000000003E-3</v>
          </cell>
          <cell r="I303">
            <v>2.2000000000000001E-3</v>
          </cell>
          <cell r="J303">
            <v>1</v>
          </cell>
          <cell r="O303" t="str">
            <v>전기4-34</v>
          </cell>
        </row>
        <row r="304">
          <cell r="B304" t="str">
            <v>ACSR 58sq</v>
          </cell>
          <cell r="C304" t="str">
            <v>M</v>
          </cell>
          <cell r="D304" t="str">
            <v>배전전공</v>
          </cell>
          <cell r="E304">
            <v>4.0000000000000001E-3</v>
          </cell>
          <cell r="F304" t="str">
            <v>보통인부</v>
          </cell>
          <cell r="G304">
            <v>2E-3</v>
          </cell>
          <cell r="H304">
            <v>4.4000000000000003E-3</v>
          </cell>
          <cell r="I304">
            <v>2.2000000000000001E-3</v>
          </cell>
          <cell r="J304">
            <v>1</v>
          </cell>
          <cell r="O304" t="str">
            <v>전기4-34</v>
          </cell>
        </row>
        <row r="305">
          <cell r="B305" t="str">
            <v>23Kv 옥외 1C 60sq(240BIL)</v>
          </cell>
          <cell r="C305" t="str">
            <v>개</v>
          </cell>
          <cell r="D305" t="str">
            <v>특고압케이블전공</v>
          </cell>
          <cell r="E305">
            <v>0.65800000000000003</v>
          </cell>
          <cell r="H305">
            <v>0.76</v>
          </cell>
          <cell r="J305">
            <v>0.8666666666666667</v>
          </cell>
          <cell r="K305">
            <v>0.1333333333333333</v>
          </cell>
          <cell r="O305" t="str">
            <v>전기4-37</v>
          </cell>
        </row>
        <row r="306">
          <cell r="B306" t="str">
            <v>STP CAT5e 4Pr</v>
          </cell>
          <cell r="C306" t="str">
            <v>M</v>
          </cell>
          <cell r="D306" t="str">
            <v>통신케이블공</v>
          </cell>
          <cell r="E306">
            <v>1.4999999999999999E-2</v>
          </cell>
          <cell r="H306">
            <v>1.4999999999999999E-2</v>
          </cell>
          <cell r="J306">
            <v>1</v>
          </cell>
          <cell r="O306" t="str">
            <v>통신4-3-1</v>
          </cell>
        </row>
        <row r="307">
          <cell r="B307" t="str">
            <v>STP CAT6 4Pr</v>
          </cell>
          <cell r="C307" t="str">
            <v>M</v>
          </cell>
          <cell r="D307" t="str">
            <v>통신케이블공</v>
          </cell>
          <cell r="E307">
            <v>1.4999999999999999E-2</v>
          </cell>
          <cell r="H307">
            <v>1.4999999999999999E-2</v>
          </cell>
          <cell r="J307">
            <v>1</v>
          </cell>
          <cell r="O307" t="str">
            <v>통신4-3-1</v>
          </cell>
        </row>
        <row r="308">
          <cell r="B308" t="str">
            <v>UTP CAT5e 4Pr</v>
          </cell>
          <cell r="C308" t="str">
            <v>M</v>
          </cell>
          <cell r="D308" t="str">
            <v>통신케이블공</v>
          </cell>
          <cell r="E308">
            <v>1.4999999999999999E-2</v>
          </cell>
          <cell r="H308">
            <v>1.4999999999999999E-2</v>
          </cell>
          <cell r="J308">
            <v>1</v>
          </cell>
          <cell r="O308" t="str">
            <v>통신4-3-1</v>
          </cell>
        </row>
        <row r="309">
          <cell r="B309" t="str">
            <v>UTP CAT6e 4Pr</v>
          </cell>
          <cell r="C309" t="str">
            <v>M</v>
          </cell>
          <cell r="D309" t="str">
            <v>통신케이블공</v>
          </cell>
          <cell r="E309">
            <v>1.4999999999999999E-2</v>
          </cell>
          <cell r="H309">
            <v>1.4999999999999999E-2</v>
          </cell>
          <cell r="J309">
            <v>1</v>
          </cell>
          <cell r="O309" t="str">
            <v>통신4-3-1</v>
          </cell>
        </row>
        <row r="310">
          <cell r="B310" t="str">
            <v>UTP CAT5e 25Pr</v>
          </cell>
          <cell r="C310" t="str">
            <v>M</v>
          </cell>
          <cell r="D310" t="str">
            <v>통신케이블공</v>
          </cell>
          <cell r="E310">
            <v>2.5000000000000001E-2</v>
          </cell>
          <cell r="H310">
            <v>2.5000000000000001E-2</v>
          </cell>
          <cell r="J310">
            <v>1</v>
          </cell>
          <cell r="O310" t="str">
            <v>통신4-3-1</v>
          </cell>
        </row>
        <row r="311">
          <cell r="B311" t="str">
            <v>5C-HFBT</v>
          </cell>
          <cell r="C311" t="str">
            <v>M</v>
          </cell>
          <cell r="D311" t="str">
            <v>통신케이블공</v>
          </cell>
          <cell r="E311">
            <v>1.7999999999999999E-2</v>
          </cell>
          <cell r="H311">
            <v>1.7999999999999999E-2</v>
          </cell>
          <cell r="J311">
            <v>1</v>
          </cell>
          <cell r="O311" t="str">
            <v>통신4-2-1</v>
          </cell>
        </row>
        <row r="312">
          <cell r="B312" t="str">
            <v>7C-HFBT</v>
          </cell>
          <cell r="C312" t="str">
            <v>M</v>
          </cell>
          <cell r="D312" t="str">
            <v>통신케이블공</v>
          </cell>
          <cell r="E312">
            <v>2.1999999999999999E-2</v>
          </cell>
          <cell r="H312">
            <v>2.1999999999999999E-2</v>
          </cell>
          <cell r="J312">
            <v>1</v>
          </cell>
          <cell r="O312" t="str">
            <v>통신4-2-1</v>
          </cell>
        </row>
        <row r="313">
          <cell r="B313" t="str">
            <v>스피커 케이블 2C</v>
          </cell>
          <cell r="C313" t="str">
            <v>M</v>
          </cell>
          <cell r="D313" t="str">
            <v>통신케이블공</v>
          </cell>
          <cell r="E313">
            <v>1.4999999999999999E-2</v>
          </cell>
          <cell r="G313">
            <v>0</v>
          </cell>
          <cell r="H313">
            <v>1.4999999999999999E-2</v>
          </cell>
          <cell r="J313">
            <v>1</v>
          </cell>
          <cell r="O313" t="str">
            <v>통신4-8-1</v>
          </cell>
        </row>
        <row r="314">
          <cell r="B314" t="str">
            <v>2C 편조실드 오디오케이블</v>
          </cell>
          <cell r="C314" t="str">
            <v>M</v>
          </cell>
          <cell r="D314" t="str">
            <v>통신케이블공</v>
          </cell>
          <cell r="E314">
            <v>2.3E-2</v>
          </cell>
          <cell r="G314">
            <v>0</v>
          </cell>
          <cell r="H314">
            <v>2.3E-2</v>
          </cell>
          <cell r="J314">
            <v>1</v>
          </cell>
          <cell r="O314" t="str">
            <v>통신4-3-1</v>
          </cell>
        </row>
        <row r="315">
          <cell r="B315" t="str">
            <v>RGB 5C</v>
          </cell>
          <cell r="C315" t="str">
            <v>M</v>
          </cell>
          <cell r="D315" t="str">
            <v>통신케이블공</v>
          </cell>
          <cell r="E315">
            <v>1.7999999999999999E-2</v>
          </cell>
          <cell r="G315">
            <v>0</v>
          </cell>
          <cell r="H315">
            <v>1.7999999999999999E-2</v>
          </cell>
          <cell r="J315">
            <v>1</v>
          </cell>
          <cell r="O315" t="str">
            <v>통신4-3-1</v>
          </cell>
        </row>
        <row r="316">
          <cell r="B316" t="str">
            <v>RG-58</v>
          </cell>
          <cell r="C316" t="str">
            <v>M</v>
          </cell>
          <cell r="D316" t="str">
            <v>통신케이블공</v>
          </cell>
          <cell r="E316">
            <v>4.0000000000000001E-3</v>
          </cell>
          <cell r="F316" t="str">
            <v>보통인부</v>
          </cell>
          <cell r="G316">
            <v>3.0000000000000001E-3</v>
          </cell>
          <cell r="H316">
            <v>4.5999999999999999E-3</v>
          </cell>
          <cell r="I316">
            <v>3.7000000000000002E-3</v>
          </cell>
          <cell r="J316">
            <v>1</v>
          </cell>
          <cell r="O316" t="str">
            <v>통신4-2-1</v>
          </cell>
        </row>
        <row r="317">
          <cell r="B317" t="str">
            <v>BODY 40*40</v>
          </cell>
          <cell r="C317" t="str">
            <v>M</v>
          </cell>
          <cell r="D317" t="str">
            <v>내선전공</v>
          </cell>
          <cell r="E317">
            <v>0.2</v>
          </cell>
          <cell r="H317">
            <v>0.2</v>
          </cell>
          <cell r="J317">
            <v>1</v>
          </cell>
          <cell r="O317" t="str">
            <v>전기5-9</v>
          </cell>
        </row>
        <row r="318">
          <cell r="B318" t="str">
            <v>BODY 70*40</v>
          </cell>
          <cell r="C318" t="str">
            <v>M</v>
          </cell>
          <cell r="D318" t="str">
            <v>내선전공</v>
          </cell>
          <cell r="E318">
            <v>0.3</v>
          </cell>
          <cell r="H318">
            <v>0.3</v>
          </cell>
          <cell r="J318">
            <v>1</v>
          </cell>
          <cell r="O318" t="str">
            <v>전기5-9</v>
          </cell>
        </row>
        <row r="319">
          <cell r="B319" t="str">
            <v>BODY 110*50</v>
          </cell>
          <cell r="C319" t="str">
            <v>M</v>
          </cell>
          <cell r="D319" t="str">
            <v>내선전공</v>
          </cell>
          <cell r="E319">
            <v>0.51</v>
          </cell>
          <cell r="H319">
            <v>0.51</v>
          </cell>
          <cell r="J319">
            <v>1</v>
          </cell>
          <cell r="O319" t="str">
            <v>전기5-9</v>
          </cell>
        </row>
        <row r="320">
          <cell r="B320" t="str">
            <v>50*35mm</v>
          </cell>
          <cell r="C320" t="str">
            <v>M</v>
          </cell>
          <cell r="D320" t="str">
            <v>내선전공</v>
          </cell>
          <cell r="E320">
            <v>0.105</v>
          </cell>
          <cell r="H320">
            <v>0.15</v>
          </cell>
          <cell r="J320">
            <v>0.7</v>
          </cell>
          <cell r="K320">
            <v>0.3</v>
          </cell>
          <cell r="O320" t="str">
            <v>전기5-7</v>
          </cell>
        </row>
        <row r="321">
          <cell r="B321" t="str">
            <v>60*60mm</v>
          </cell>
          <cell r="C321" t="str">
            <v>M</v>
          </cell>
          <cell r="D321" t="str">
            <v>내선전공</v>
          </cell>
          <cell r="E321">
            <v>0.105</v>
          </cell>
          <cell r="H321">
            <v>0.15</v>
          </cell>
          <cell r="J321">
            <v>0.7</v>
          </cell>
          <cell r="K321">
            <v>0.3</v>
          </cell>
          <cell r="O321" t="str">
            <v>전기5-7</v>
          </cell>
        </row>
        <row r="322">
          <cell r="B322" t="str">
            <v>70*40mm</v>
          </cell>
          <cell r="C322" t="str">
            <v>M</v>
          </cell>
          <cell r="D322" t="str">
            <v>내선전공</v>
          </cell>
          <cell r="E322">
            <v>0.105</v>
          </cell>
          <cell r="H322">
            <v>0.15</v>
          </cell>
          <cell r="J322">
            <v>0.7</v>
          </cell>
          <cell r="K322">
            <v>0.3</v>
          </cell>
          <cell r="O322" t="str">
            <v>전기5-7</v>
          </cell>
        </row>
        <row r="323">
          <cell r="B323" t="str">
            <v>100*50mm</v>
          </cell>
          <cell r="C323" t="str">
            <v>M</v>
          </cell>
          <cell r="D323" t="str">
            <v>내선전공</v>
          </cell>
          <cell r="E323">
            <v>0.14000000000000001</v>
          </cell>
          <cell r="H323">
            <v>0.2</v>
          </cell>
          <cell r="J323">
            <v>0.7</v>
          </cell>
          <cell r="K323">
            <v>0.3</v>
          </cell>
          <cell r="O323" t="str">
            <v>전기5-7</v>
          </cell>
        </row>
        <row r="324">
          <cell r="B324" t="str">
            <v>120*60mm</v>
          </cell>
          <cell r="C324" t="str">
            <v>M</v>
          </cell>
          <cell r="D324" t="str">
            <v>내선전공</v>
          </cell>
          <cell r="E324">
            <v>0.21</v>
          </cell>
          <cell r="H324">
            <v>0.3</v>
          </cell>
          <cell r="J324">
            <v>0.7</v>
          </cell>
          <cell r="K324">
            <v>0.3</v>
          </cell>
          <cell r="O324" t="str">
            <v>전기5-7</v>
          </cell>
        </row>
        <row r="325">
          <cell r="B325" t="str">
            <v>150*100mm</v>
          </cell>
          <cell r="C325" t="str">
            <v>M</v>
          </cell>
          <cell r="D325" t="str">
            <v>내선전공</v>
          </cell>
          <cell r="E325">
            <v>0.28000000000000003</v>
          </cell>
          <cell r="H325">
            <v>0.4</v>
          </cell>
          <cell r="J325">
            <v>0.7</v>
          </cell>
          <cell r="K325">
            <v>0.3</v>
          </cell>
          <cell r="O325" t="str">
            <v>전기5-7</v>
          </cell>
        </row>
        <row r="326">
          <cell r="B326" t="str">
            <v>19*12mm</v>
          </cell>
          <cell r="C326" t="str">
            <v>M</v>
          </cell>
          <cell r="D326" t="str">
            <v>내선전공</v>
          </cell>
          <cell r="E326">
            <v>0.16</v>
          </cell>
          <cell r="H326">
            <v>0.16</v>
          </cell>
          <cell r="J326">
            <v>1</v>
          </cell>
          <cell r="O326" t="str">
            <v>전기5-9</v>
          </cell>
        </row>
        <row r="327">
          <cell r="B327" t="str">
            <v>MOLD 25*9mm</v>
          </cell>
          <cell r="C327" t="str">
            <v>M</v>
          </cell>
          <cell r="D327" t="str">
            <v>내선전공</v>
          </cell>
          <cell r="E327">
            <v>2.5000000000000001E-2</v>
          </cell>
          <cell r="H327">
            <v>2.5000000000000001E-2</v>
          </cell>
          <cell r="J327">
            <v>1</v>
          </cell>
          <cell r="O327" t="str">
            <v>전기5-9</v>
          </cell>
        </row>
        <row r="328">
          <cell r="B328" t="str">
            <v>MOLD 28*11mm</v>
          </cell>
          <cell r="C328" t="str">
            <v>M</v>
          </cell>
          <cell r="D328" t="str">
            <v>내선전공</v>
          </cell>
          <cell r="E328">
            <v>2.5000000000000001E-2</v>
          </cell>
          <cell r="H328">
            <v>2.5000000000000001E-2</v>
          </cell>
          <cell r="J328">
            <v>1</v>
          </cell>
          <cell r="O328" t="str">
            <v>전기5-9</v>
          </cell>
        </row>
        <row r="329">
          <cell r="B329" t="str">
            <v>고강도 MOLD 31*11mm</v>
          </cell>
          <cell r="C329" t="str">
            <v>M</v>
          </cell>
          <cell r="D329" t="str">
            <v>내선전공</v>
          </cell>
          <cell r="E329">
            <v>2.5000000000000001E-2</v>
          </cell>
          <cell r="H329">
            <v>2.5000000000000001E-2</v>
          </cell>
          <cell r="J329">
            <v>1</v>
          </cell>
          <cell r="O329" t="str">
            <v>전기5-9</v>
          </cell>
        </row>
        <row r="330">
          <cell r="B330" t="str">
            <v>고강도 MOLD 31*14mm</v>
          </cell>
          <cell r="C330" t="str">
            <v>M</v>
          </cell>
          <cell r="D330" t="str">
            <v>내선전공</v>
          </cell>
          <cell r="E330">
            <v>2.5000000000000001E-2</v>
          </cell>
          <cell r="H330">
            <v>2.5000000000000001E-2</v>
          </cell>
          <cell r="J330">
            <v>1</v>
          </cell>
          <cell r="O330" t="str">
            <v>전기5-9</v>
          </cell>
        </row>
        <row r="331">
          <cell r="B331" t="str">
            <v>고강도 MOLD 36*14mm</v>
          </cell>
          <cell r="C331" t="str">
            <v>M</v>
          </cell>
          <cell r="D331" t="str">
            <v>내선전공</v>
          </cell>
          <cell r="E331">
            <v>2.5000000000000001E-2</v>
          </cell>
          <cell r="H331">
            <v>2.5000000000000001E-2</v>
          </cell>
          <cell r="J331">
            <v>1</v>
          </cell>
          <cell r="O331" t="str">
            <v>전기5-9</v>
          </cell>
        </row>
        <row r="332">
          <cell r="B332" t="str">
            <v>PVC LAN DUCT 40*30</v>
          </cell>
          <cell r="C332" t="str">
            <v>M</v>
          </cell>
          <cell r="D332" t="str">
            <v>내선전공</v>
          </cell>
          <cell r="E332">
            <v>0.16</v>
          </cell>
          <cell r="H332">
            <v>0.16</v>
          </cell>
          <cell r="J332">
            <v>1</v>
          </cell>
          <cell r="O332" t="str">
            <v>전기5-9</v>
          </cell>
        </row>
        <row r="333">
          <cell r="B333" t="str">
            <v>PVC LAN DUCT 60x40</v>
          </cell>
          <cell r="C333" t="str">
            <v>M</v>
          </cell>
          <cell r="D333" t="str">
            <v>내선전공</v>
          </cell>
          <cell r="E333">
            <v>0.18</v>
          </cell>
          <cell r="H333">
            <v>0.18</v>
          </cell>
          <cell r="J333">
            <v>1</v>
          </cell>
          <cell r="O333" t="str">
            <v>전기5-9</v>
          </cell>
        </row>
        <row r="334">
          <cell r="B334" t="str">
            <v>PVC LAN DUCT 80x60</v>
          </cell>
          <cell r="C334" t="str">
            <v>M</v>
          </cell>
          <cell r="D334" t="str">
            <v>내선전공</v>
          </cell>
          <cell r="E334">
            <v>0.18</v>
          </cell>
          <cell r="H334">
            <v>0.18</v>
          </cell>
          <cell r="J334">
            <v>1</v>
          </cell>
          <cell r="O334" t="str">
            <v>전기5-9</v>
          </cell>
        </row>
        <row r="335">
          <cell r="B335" t="str">
            <v>PVC LAN DUCT 100x80</v>
          </cell>
          <cell r="C335" t="str">
            <v>M</v>
          </cell>
          <cell r="D335" t="str">
            <v>내선전공</v>
          </cell>
          <cell r="E335">
            <v>0.22</v>
          </cell>
          <cell r="H335">
            <v>0.22</v>
          </cell>
          <cell r="J335">
            <v>1</v>
          </cell>
          <cell r="O335" t="str">
            <v>전기5-9</v>
          </cell>
        </row>
        <row r="336">
          <cell r="B336" t="str">
            <v>Body 150*100*2.3T</v>
          </cell>
          <cell r="C336" t="str">
            <v>M</v>
          </cell>
          <cell r="D336" t="str">
            <v>내선전공</v>
          </cell>
          <cell r="E336">
            <v>0.23</v>
          </cell>
          <cell r="H336">
            <v>0.23</v>
          </cell>
          <cell r="J336">
            <v>1</v>
          </cell>
          <cell r="O336" t="str">
            <v>전기5-8</v>
          </cell>
        </row>
        <row r="337">
          <cell r="B337" t="str">
            <v>W150 COVER</v>
          </cell>
          <cell r="C337" t="str">
            <v>M</v>
          </cell>
          <cell r="D337" t="str">
            <v>내선전공</v>
          </cell>
          <cell r="E337">
            <v>4.5999999999999999E-2</v>
          </cell>
          <cell r="H337">
            <v>0.23</v>
          </cell>
          <cell r="J337">
            <v>0.19999999999999996</v>
          </cell>
          <cell r="K337">
            <v>0.8</v>
          </cell>
          <cell r="O337" t="str">
            <v>전기5-8</v>
          </cell>
        </row>
        <row r="338">
          <cell r="B338" t="str">
            <v>W150*100 HOR ELBOW</v>
          </cell>
          <cell r="C338" t="str">
            <v>개</v>
          </cell>
          <cell r="D338" t="str">
            <v>내선전공</v>
          </cell>
          <cell r="E338">
            <v>0.23</v>
          </cell>
          <cell r="H338">
            <v>0.23</v>
          </cell>
          <cell r="J338">
            <v>1</v>
          </cell>
          <cell r="O338" t="str">
            <v>전기5-8</v>
          </cell>
        </row>
        <row r="339">
          <cell r="B339" t="str">
            <v>W150 HOR ELBOW COVER</v>
          </cell>
          <cell r="C339" t="str">
            <v>개</v>
          </cell>
          <cell r="D339" t="str">
            <v>내선전공</v>
          </cell>
          <cell r="E339">
            <v>4.5999999999999999E-2</v>
          </cell>
          <cell r="H339">
            <v>0.23</v>
          </cell>
          <cell r="J339">
            <v>0.19999999999999996</v>
          </cell>
          <cell r="K339">
            <v>0.8</v>
          </cell>
          <cell r="O339" t="str">
            <v>전기5-8</v>
          </cell>
        </row>
        <row r="340">
          <cell r="B340" t="str">
            <v>W150*100 VER ELBOW</v>
          </cell>
          <cell r="C340" t="str">
            <v>개</v>
          </cell>
          <cell r="D340" t="str">
            <v>내선전공</v>
          </cell>
          <cell r="E340">
            <v>0.23</v>
          </cell>
          <cell r="H340">
            <v>0.23</v>
          </cell>
          <cell r="J340">
            <v>1</v>
          </cell>
          <cell r="O340" t="str">
            <v>전기5-8</v>
          </cell>
        </row>
        <row r="341">
          <cell r="B341" t="str">
            <v>W150 VER ELBOW COVER</v>
          </cell>
          <cell r="C341" t="str">
            <v>개</v>
          </cell>
          <cell r="D341" t="str">
            <v>내선전공</v>
          </cell>
          <cell r="E341">
            <v>4.5999999999999999E-2</v>
          </cell>
          <cell r="H341">
            <v>0.23</v>
          </cell>
          <cell r="J341">
            <v>0.19999999999999996</v>
          </cell>
          <cell r="K341">
            <v>0.8</v>
          </cell>
          <cell r="O341" t="str">
            <v>전기5-8</v>
          </cell>
        </row>
        <row r="342">
          <cell r="B342" t="str">
            <v>W150*100 HOR TEE</v>
          </cell>
          <cell r="C342" t="str">
            <v>개</v>
          </cell>
          <cell r="D342" t="str">
            <v>내선전공</v>
          </cell>
          <cell r="E342">
            <v>0.23</v>
          </cell>
          <cell r="H342">
            <v>0.23</v>
          </cell>
          <cell r="J342">
            <v>1</v>
          </cell>
          <cell r="O342" t="str">
            <v>전기5-8</v>
          </cell>
        </row>
        <row r="343">
          <cell r="B343" t="str">
            <v>W150 HOR TEE COVER</v>
          </cell>
          <cell r="C343" t="str">
            <v>개</v>
          </cell>
          <cell r="D343" t="str">
            <v>내선전공</v>
          </cell>
          <cell r="E343">
            <v>4.5999999999999999E-2</v>
          </cell>
          <cell r="H343">
            <v>0.23</v>
          </cell>
          <cell r="J343">
            <v>0.19999999999999996</v>
          </cell>
          <cell r="K343">
            <v>0.8</v>
          </cell>
          <cell r="O343" t="str">
            <v>전기5-8</v>
          </cell>
        </row>
        <row r="344">
          <cell r="B344" t="str">
            <v>W150*100 HOR CROSS</v>
          </cell>
          <cell r="C344" t="str">
            <v>개</v>
          </cell>
          <cell r="D344" t="str">
            <v>내선전공</v>
          </cell>
          <cell r="E344">
            <v>0.23</v>
          </cell>
          <cell r="H344">
            <v>0.23</v>
          </cell>
          <cell r="J344">
            <v>1</v>
          </cell>
          <cell r="O344" t="str">
            <v>전기5-8</v>
          </cell>
        </row>
        <row r="345">
          <cell r="B345" t="str">
            <v>W150 HOR CROSS COVER</v>
          </cell>
          <cell r="C345" t="str">
            <v>개</v>
          </cell>
          <cell r="D345" t="str">
            <v>내선전공</v>
          </cell>
          <cell r="E345">
            <v>4.5999999999999999E-2</v>
          </cell>
          <cell r="H345">
            <v>0.23</v>
          </cell>
          <cell r="J345">
            <v>0.19999999999999996</v>
          </cell>
          <cell r="K345">
            <v>0.8</v>
          </cell>
          <cell r="O345" t="str">
            <v>전기5-8</v>
          </cell>
        </row>
        <row r="346">
          <cell r="B346" t="str">
            <v>W150*100 VER TEE</v>
          </cell>
          <cell r="C346" t="str">
            <v>개</v>
          </cell>
          <cell r="D346" t="str">
            <v>내선전공</v>
          </cell>
          <cell r="E346">
            <v>0.23</v>
          </cell>
          <cell r="H346">
            <v>0.23</v>
          </cell>
          <cell r="J346">
            <v>1</v>
          </cell>
          <cell r="O346" t="str">
            <v>전기5-8</v>
          </cell>
        </row>
        <row r="347">
          <cell r="B347" t="str">
            <v>W150 VER TEE COVER</v>
          </cell>
          <cell r="C347" t="str">
            <v>개</v>
          </cell>
          <cell r="D347" t="str">
            <v>내선전공</v>
          </cell>
          <cell r="E347">
            <v>4.5999999999999999E-2</v>
          </cell>
          <cell r="H347">
            <v>0.23</v>
          </cell>
          <cell r="J347">
            <v>0.19999999999999996</v>
          </cell>
          <cell r="K347">
            <v>0.8</v>
          </cell>
          <cell r="O347" t="str">
            <v>전기5-8</v>
          </cell>
        </row>
        <row r="348">
          <cell r="B348" t="str">
            <v>W150*100 REDUCER</v>
          </cell>
          <cell r="C348" t="str">
            <v>개</v>
          </cell>
          <cell r="D348" t="str">
            <v>내선전공</v>
          </cell>
          <cell r="E348">
            <v>0.23</v>
          </cell>
          <cell r="H348">
            <v>0.23</v>
          </cell>
          <cell r="J348">
            <v>1</v>
          </cell>
          <cell r="O348" t="str">
            <v>전기5-8</v>
          </cell>
        </row>
        <row r="349">
          <cell r="B349" t="str">
            <v>W150 REDUCER COVER</v>
          </cell>
          <cell r="C349" t="str">
            <v>개</v>
          </cell>
          <cell r="D349" t="str">
            <v>내선전공</v>
          </cell>
          <cell r="E349">
            <v>4.5999999999999999E-2</v>
          </cell>
          <cell r="H349">
            <v>0.23</v>
          </cell>
          <cell r="J349">
            <v>0.19999999999999996</v>
          </cell>
          <cell r="K349">
            <v>0.8</v>
          </cell>
          <cell r="O349" t="str">
            <v>전기5-8</v>
          </cell>
        </row>
        <row r="350">
          <cell r="B350" t="str">
            <v>Body 200*100*2.3T</v>
          </cell>
          <cell r="C350" t="str">
            <v>M</v>
          </cell>
          <cell r="D350" t="str">
            <v>내선전공</v>
          </cell>
          <cell r="E350">
            <v>0.23</v>
          </cell>
          <cell r="H350">
            <v>0.23</v>
          </cell>
          <cell r="J350">
            <v>1</v>
          </cell>
          <cell r="O350" t="str">
            <v>전기5-8</v>
          </cell>
        </row>
        <row r="351">
          <cell r="B351" t="str">
            <v>Body 200*150*2.3T</v>
          </cell>
          <cell r="C351" t="str">
            <v>M</v>
          </cell>
          <cell r="D351" t="str">
            <v>내선전공</v>
          </cell>
          <cell r="E351">
            <v>0.23</v>
          </cell>
          <cell r="H351">
            <v>0.23</v>
          </cell>
          <cell r="J351">
            <v>1</v>
          </cell>
          <cell r="O351" t="str">
            <v>전기5-8</v>
          </cell>
        </row>
        <row r="352">
          <cell r="B352" t="str">
            <v>W200 COVER</v>
          </cell>
          <cell r="C352" t="str">
            <v>M</v>
          </cell>
          <cell r="D352" t="str">
            <v>내선전공</v>
          </cell>
          <cell r="E352">
            <v>4.5999999999999999E-2</v>
          </cell>
          <cell r="H352">
            <v>0.23</v>
          </cell>
          <cell r="J352">
            <v>0.19999999999999996</v>
          </cell>
          <cell r="K352">
            <v>0.8</v>
          </cell>
          <cell r="O352" t="str">
            <v>전기5-8</v>
          </cell>
        </row>
        <row r="353">
          <cell r="B353" t="str">
            <v>W200*100 HOR ELBOW</v>
          </cell>
          <cell r="C353" t="str">
            <v>개</v>
          </cell>
          <cell r="D353" t="str">
            <v>내선전공</v>
          </cell>
          <cell r="E353">
            <v>0.23</v>
          </cell>
          <cell r="H353">
            <v>0.23</v>
          </cell>
          <cell r="J353">
            <v>1</v>
          </cell>
          <cell r="O353" t="str">
            <v>전기5-8</v>
          </cell>
        </row>
        <row r="354">
          <cell r="B354" t="str">
            <v>W200 HOR ELBOW COVER</v>
          </cell>
          <cell r="C354" t="str">
            <v>개</v>
          </cell>
          <cell r="D354" t="str">
            <v>내선전공</v>
          </cell>
          <cell r="E354">
            <v>4.5999999999999999E-2</v>
          </cell>
          <cell r="H354">
            <v>0.23</v>
          </cell>
          <cell r="J354">
            <v>0.19999999999999996</v>
          </cell>
          <cell r="K354">
            <v>0.8</v>
          </cell>
          <cell r="O354" t="str">
            <v>전기5-8</v>
          </cell>
        </row>
        <row r="355">
          <cell r="B355" t="str">
            <v>W200*100 VER ELBOW</v>
          </cell>
          <cell r="C355" t="str">
            <v>개</v>
          </cell>
          <cell r="D355" t="str">
            <v>내선전공</v>
          </cell>
          <cell r="E355">
            <v>0.23</v>
          </cell>
          <cell r="H355">
            <v>0.23</v>
          </cell>
          <cell r="J355">
            <v>1</v>
          </cell>
          <cell r="O355" t="str">
            <v>전기5-8</v>
          </cell>
        </row>
        <row r="356">
          <cell r="B356" t="str">
            <v>W200 VER ELBOW COVER</v>
          </cell>
          <cell r="C356" t="str">
            <v>개</v>
          </cell>
          <cell r="D356" t="str">
            <v>내선전공</v>
          </cell>
          <cell r="E356">
            <v>4.5999999999999999E-2</v>
          </cell>
          <cell r="H356">
            <v>0.23</v>
          </cell>
          <cell r="J356">
            <v>0.19999999999999996</v>
          </cell>
          <cell r="K356">
            <v>0.8</v>
          </cell>
          <cell r="O356" t="str">
            <v>전기5-8</v>
          </cell>
        </row>
        <row r="357">
          <cell r="B357" t="str">
            <v>W200*100 HOR TEE</v>
          </cell>
          <cell r="C357" t="str">
            <v>개</v>
          </cell>
          <cell r="D357" t="str">
            <v>내선전공</v>
          </cell>
          <cell r="E357">
            <v>0.23</v>
          </cell>
          <cell r="H357">
            <v>0.23</v>
          </cell>
          <cell r="J357">
            <v>1</v>
          </cell>
          <cell r="O357" t="str">
            <v>전기5-8</v>
          </cell>
        </row>
        <row r="358">
          <cell r="B358" t="str">
            <v>W200 HOR TEE COVER</v>
          </cell>
          <cell r="C358" t="str">
            <v>개</v>
          </cell>
          <cell r="D358" t="str">
            <v>내선전공</v>
          </cell>
          <cell r="E358">
            <v>4.5999999999999999E-2</v>
          </cell>
          <cell r="H358">
            <v>0.23</v>
          </cell>
          <cell r="J358">
            <v>0.19999999999999996</v>
          </cell>
          <cell r="K358">
            <v>0.8</v>
          </cell>
          <cell r="O358" t="str">
            <v>전기5-8</v>
          </cell>
        </row>
        <row r="359">
          <cell r="B359" t="str">
            <v>W200*100 HOR CROSS</v>
          </cell>
          <cell r="C359" t="str">
            <v>개</v>
          </cell>
          <cell r="D359" t="str">
            <v>내선전공</v>
          </cell>
          <cell r="E359">
            <v>0.23</v>
          </cell>
          <cell r="H359">
            <v>0.23</v>
          </cell>
          <cell r="J359">
            <v>1</v>
          </cell>
          <cell r="O359" t="str">
            <v>전기5-8</v>
          </cell>
        </row>
        <row r="360">
          <cell r="B360" t="str">
            <v>W200 HOR CROSS COVER</v>
          </cell>
          <cell r="C360" t="str">
            <v>개</v>
          </cell>
          <cell r="D360" t="str">
            <v>내선전공</v>
          </cell>
          <cell r="E360">
            <v>4.5999999999999999E-2</v>
          </cell>
          <cell r="H360">
            <v>0.23</v>
          </cell>
          <cell r="J360">
            <v>0.19999999999999996</v>
          </cell>
          <cell r="K360">
            <v>0.8</v>
          </cell>
          <cell r="O360" t="str">
            <v>전기5-8</v>
          </cell>
        </row>
        <row r="361">
          <cell r="B361" t="str">
            <v>W200*100 VER TEE</v>
          </cell>
          <cell r="C361" t="str">
            <v>개</v>
          </cell>
          <cell r="D361" t="str">
            <v>내선전공</v>
          </cell>
          <cell r="E361">
            <v>0.23</v>
          </cell>
          <cell r="H361">
            <v>0.23</v>
          </cell>
          <cell r="J361">
            <v>1</v>
          </cell>
          <cell r="O361" t="str">
            <v>전기5-8</v>
          </cell>
        </row>
        <row r="362">
          <cell r="B362" t="str">
            <v>W200 VER TEE COVER</v>
          </cell>
          <cell r="C362" t="str">
            <v>개</v>
          </cell>
          <cell r="D362" t="str">
            <v>내선전공</v>
          </cell>
          <cell r="E362">
            <v>4.5999999999999999E-2</v>
          </cell>
          <cell r="H362">
            <v>0.23</v>
          </cell>
          <cell r="J362">
            <v>0.19999999999999996</v>
          </cell>
          <cell r="K362">
            <v>0.8</v>
          </cell>
          <cell r="O362" t="str">
            <v>전기5-8</v>
          </cell>
        </row>
        <row r="363">
          <cell r="B363" t="str">
            <v>W200*100 REDUCER</v>
          </cell>
          <cell r="C363" t="str">
            <v>개</v>
          </cell>
          <cell r="D363" t="str">
            <v>내선전공</v>
          </cell>
          <cell r="E363">
            <v>0.23</v>
          </cell>
          <cell r="H363">
            <v>0.23</v>
          </cell>
          <cell r="J363">
            <v>1</v>
          </cell>
          <cell r="O363" t="str">
            <v>전기5-8</v>
          </cell>
        </row>
        <row r="364">
          <cell r="B364" t="str">
            <v>W200 REDUCER COVER</v>
          </cell>
          <cell r="C364" t="str">
            <v>개</v>
          </cell>
          <cell r="D364" t="str">
            <v>내선전공</v>
          </cell>
          <cell r="E364">
            <v>4.5999999999999999E-2</v>
          </cell>
          <cell r="H364">
            <v>0.23</v>
          </cell>
          <cell r="J364">
            <v>0.19999999999999996</v>
          </cell>
          <cell r="K364">
            <v>0.8</v>
          </cell>
          <cell r="O364" t="str">
            <v>전기5-8</v>
          </cell>
        </row>
        <row r="365">
          <cell r="B365" t="str">
            <v>Body 300*150*2.3T</v>
          </cell>
          <cell r="C365" t="str">
            <v>M</v>
          </cell>
          <cell r="D365" t="str">
            <v>내선전공</v>
          </cell>
          <cell r="E365">
            <v>0.23</v>
          </cell>
          <cell r="H365">
            <v>0.23</v>
          </cell>
          <cell r="J365">
            <v>1</v>
          </cell>
          <cell r="O365" t="str">
            <v>전기5-8</v>
          </cell>
        </row>
        <row r="366">
          <cell r="B366" t="str">
            <v>Body 300*100*2.3T</v>
          </cell>
          <cell r="C366" t="str">
            <v>M</v>
          </cell>
          <cell r="D366" t="str">
            <v>내선전공</v>
          </cell>
          <cell r="E366">
            <v>0.23</v>
          </cell>
          <cell r="H366">
            <v>0.23</v>
          </cell>
          <cell r="J366">
            <v>1</v>
          </cell>
          <cell r="O366" t="str">
            <v>전기5-8</v>
          </cell>
        </row>
        <row r="367">
          <cell r="B367" t="str">
            <v>W300 COVER</v>
          </cell>
          <cell r="C367" t="str">
            <v>M</v>
          </cell>
          <cell r="D367" t="str">
            <v>내선전공</v>
          </cell>
          <cell r="E367">
            <v>4.5999999999999999E-2</v>
          </cell>
          <cell r="H367">
            <v>0.23</v>
          </cell>
          <cell r="J367">
            <v>0.19999999999999996</v>
          </cell>
          <cell r="K367">
            <v>0.8</v>
          </cell>
          <cell r="O367" t="str">
            <v>전기5-8</v>
          </cell>
        </row>
        <row r="368">
          <cell r="B368" t="str">
            <v>W300*100 HOR ELBOW</v>
          </cell>
          <cell r="C368" t="str">
            <v>개</v>
          </cell>
          <cell r="D368" t="str">
            <v>내선전공</v>
          </cell>
          <cell r="E368">
            <v>0.23</v>
          </cell>
          <cell r="H368">
            <v>0.23</v>
          </cell>
          <cell r="J368">
            <v>1</v>
          </cell>
          <cell r="O368" t="str">
            <v>전기5-8</v>
          </cell>
        </row>
        <row r="369">
          <cell r="B369" t="str">
            <v>W300 HOR ELBOW COVER</v>
          </cell>
          <cell r="C369" t="str">
            <v>개</v>
          </cell>
          <cell r="D369" t="str">
            <v>내선전공</v>
          </cell>
          <cell r="E369">
            <v>4.5999999999999999E-2</v>
          </cell>
          <cell r="H369">
            <v>0.23</v>
          </cell>
          <cell r="J369">
            <v>0.19999999999999996</v>
          </cell>
          <cell r="K369">
            <v>0.8</v>
          </cell>
          <cell r="O369" t="str">
            <v>전기5-8</v>
          </cell>
        </row>
        <row r="370">
          <cell r="B370" t="str">
            <v>W300*100 VER ELBOW</v>
          </cell>
          <cell r="C370" t="str">
            <v>개</v>
          </cell>
          <cell r="D370" t="str">
            <v>내선전공</v>
          </cell>
          <cell r="E370">
            <v>0.23</v>
          </cell>
          <cell r="H370">
            <v>0.23</v>
          </cell>
          <cell r="J370">
            <v>1</v>
          </cell>
          <cell r="O370" t="str">
            <v>전기5-8</v>
          </cell>
        </row>
        <row r="371">
          <cell r="B371" t="str">
            <v>W300 VER ELBOW COVER</v>
          </cell>
          <cell r="C371" t="str">
            <v>개</v>
          </cell>
          <cell r="D371" t="str">
            <v>내선전공</v>
          </cell>
          <cell r="E371">
            <v>4.5999999999999999E-2</v>
          </cell>
          <cell r="H371">
            <v>0.23</v>
          </cell>
          <cell r="J371">
            <v>0.19999999999999996</v>
          </cell>
          <cell r="K371">
            <v>0.8</v>
          </cell>
          <cell r="O371" t="str">
            <v>전기5-8</v>
          </cell>
        </row>
        <row r="372">
          <cell r="B372" t="str">
            <v>W300*100 HOR TEE</v>
          </cell>
          <cell r="C372" t="str">
            <v>개</v>
          </cell>
          <cell r="D372" t="str">
            <v>내선전공</v>
          </cell>
          <cell r="E372">
            <v>0.23</v>
          </cell>
          <cell r="H372">
            <v>0.23</v>
          </cell>
          <cell r="J372">
            <v>1</v>
          </cell>
          <cell r="O372" t="str">
            <v>전기5-8</v>
          </cell>
        </row>
        <row r="373">
          <cell r="B373" t="str">
            <v>W300 HOR TEE COVER</v>
          </cell>
          <cell r="C373" t="str">
            <v>개</v>
          </cell>
          <cell r="D373" t="str">
            <v>내선전공</v>
          </cell>
          <cell r="E373">
            <v>4.5999999999999999E-2</v>
          </cell>
          <cell r="H373">
            <v>0.23</v>
          </cell>
          <cell r="J373">
            <v>0.19999999999999996</v>
          </cell>
          <cell r="K373">
            <v>0.8</v>
          </cell>
          <cell r="O373" t="str">
            <v>전기5-8</v>
          </cell>
        </row>
        <row r="374">
          <cell r="B374" t="str">
            <v>W300*100 HOR CROSS</v>
          </cell>
          <cell r="C374" t="str">
            <v>개</v>
          </cell>
          <cell r="D374" t="str">
            <v>내선전공</v>
          </cell>
          <cell r="E374">
            <v>0.23</v>
          </cell>
          <cell r="H374">
            <v>0.23</v>
          </cell>
          <cell r="J374">
            <v>1</v>
          </cell>
          <cell r="O374" t="str">
            <v>전기5-8</v>
          </cell>
        </row>
        <row r="375">
          <cell r="B375" t="str">
            <v>W300 HOR CROSS COVER</v>
          </cell>
          <cell r="C375" t="str">
            <v>개</v>
          </cell>
          <cell r="D375" t="str">
            <v>내선전공</v>
          </cell>
          <cell r="E375">
            <v>4.5999999999999999E-2</v>
          </cell>
          <cell r="H375">
            <v>0.23</v>
          </cell>
          <cell r="J375">
            <v>0.19999999999999996</v>
          </cell>
          <cell r="K375">
            <v>0.8</v>
          </cell>
          <cell r="O375" t="str">
            <v>전기5-8</v>
          </cell>
        </row>
        <row r="376">
          <cell r="B376" t="str">
            <v>W300*100 VER TEE</v>
          </cell>
          <cell r="C376" t="str">
            <v>개</v>
          </cell>
          <cell r="D376" t="str">
            <v>내선전공</v>
          </cell>
          <cell r="E376">
            <v>0.23</v>
          </cell>
          <cell r="H376">
            <v>0.23</v>
          </cell>
          <cell r="J376">
            <v>1</v>
          </cell>
          <cell r="O376" t="str">
            <v>전기5-8</v>
          </cell>
        </row>
        <row r="377">
          <cell r="B377" t="str">
            <v>W300 VER TEE COVER</v>
          </cell>
          <cell r="C377" t="str">
            <v>개</v>
          </cell>
          <cell r="D377" t="str">
            <v>내선전공</v>
          </cell>
          <cell r="E377">
            <v>4.5999999999999999E-2</v>
          </cell>
          <cell r="H377">
            <v>0.23</v>
          </cell>
          <cell r="J377">
            <v>0.19999999999999996</v>
          </cell>
          <cell r="K377">
            <v>0.8</v>
          </cell>
          <cell r="O377" t="str">
            <v>전기5-8</v>
          </cell>
        </row>
        <row r="378">
          <cell r="B378" t="str">
            <v>W300*100 REDUCER</v>
          </cell>
          <cell r="C378" t="str">
            <v>개</v>
          </cell>
          <cell r="D378" t="str">
            <v>내선전공</v>
          </cell>
          <cell r="E378">
            <v>0.23</v>
          </cell>
          <cell r="H378">
            <v>0.23</v>
          </cell>
          <cell r="J378">
            <v>1</v>
          </cell>
          <cell r="O378" t="str">
            <v>전기5-8</v>
          </cell>
        </row>
        <row r="379">
          <cell r="B379" t="str">
            <v>W300 REDUCER COVER</v>
          </cell>
          <cell r="C379" t="str">
            <v>개</v>
          </cell>
          <cell r="D379" t="str">
            <v>내선전공</v>
          </cell>
          <cell r="E379">
            <v>4.5999999999999999E-2</v>
          </cell>
          <cell r="H379">
            <v>0.23</v>
          </cell>
          <cell r="J379">
            <v>0.19999999999999996</v>
          </cell>
          <cell r="K379">
            <v>0.8</v>
          </cell>
          <cell r="O379" t="str">
            <v>전기5-8</v>
          </cell>
        </row>
        <row r="380">
          <cell r="B380" t="str">
            <v>Body 400*100*2.3T</v>
          </cell>
          <cell r="C380" t="str">
            <v>M</v>
          </cell>
          <cell r="D380" t="str">
            <v>내선전공</v>
          </cell>
          <cell r="E380">
            <v>0.3</v>
          </cell>
          <cell r="H380">
            <v>0.3</v>
          </cell>
          <cell r="J380">
            <v>1</v>
          </cell>
          <cell r="O380" t="str">
            <v>전기5-8</v>
          </cell>
        </row>
        <row r="381">
          <cell r="B381" t="str">
            <v>W400 COVER</v>
          </cell>
          <cell r="C381" t="str">
            <v>M</v>
          </cell>
          <cell r="D381" t="str">
            <v>내선전공</v>
          </cell>
          <cell r="E381">
            <v>0.06</v>
          </cell>
          <cell r="H381">
            <v>0.3</v>
          </cell>
          <cell r="J381">
            <v>0.19999999999999996</v>
          </cell>
          <cell r="K381">
            <v>0.8</v>
          </cell>
          <cell r="O381" t="str">
            <v>전기5-8</v>
          </cell>
        </row>
        <row r="382">
          <cell r="B382" t="str">
            <v>W400*100 HOR ELBOW</v>
          </cell>
          <cell r="C382" t="str">
            <v>개</v>
          </cell>
          <cell r="D382" t="str">
            <v>내선전공</v>
          </cell>
          <cell r="E382">
            <v>0.3</v>
          </cell>
          <cell r="H382">
            <v>0.3</v>
          </cell>
          <cell r="J382">
            <v>1</v>
          </cell>
          <cell r="O382" t="str">
            <v>전기5-8</v>
          </cell>
        </row>
        <row r="383">
          <cell r="B383" t="str">
            <v>W400 HOR ELBOW COVER</v>
          </cell>
          <cell r="C383" t="str">
            <v>개</v>
          </cell>
          <cell r="D383" t="str">
            <v>내선전공</v>
          </cell>
          <cell r="E383">
            <v>0.06</v>
          </cell>
          <cell r="H383">
            <v>0.3</v>
          </cell>
          <cell r="J383">
            <v>0.19999999999999996</v>
          </cell>
          <cell r="K383">
            <v>0.8</v>
          </cell>
          <cell r="O383" t="str">
            <v>전기5-8</v>
          </cell>
        </row>
        <row r="384">
          <cell r="B384" t="str">
            <v>W400*100 VER ELBOW</v>
          </cell>
          <cell r="C384" t="str">
            <v>개</v>
          </cell>
          <cell r="D384" t="str">
            <v>내선전공</v>
          </cell>
          <cell r="E384">
            <v>0.3</v>
          </cell>
          <cell r="H384">
            <v>0.3</v>
          </cell>
          <cell r="J384">
            <v>1</v>
          </cell>
          <cell r="O384" t="str">
            <v>전기5-8</v>
          </cell>
        </row>
        <row r="385">
          <cell r="B385" t="str">
            <v>W400 VER ELBOW COVER</v>
          </cell>
          <cell r="C385" t="str">
            <v>개</v>
          </cell>
          <cell r="D385" t="str">
            <v>내선전공</v>
          </cell>
          <cell r="E385">
            <v>0.06</v>
          </cell>
          <cell r="H385">
            <v>0.3</v>
          </cell>
          <cell r="J385">
            <v>0.19999999999999996</v>
          </cell>
          <cell r="K385">
            <v>0.8</v>
          </cell>
          <cell r="O385" t="str">
            <v>전기5-8</v>
          </cell>
        </row>
        <row r="386">
          <cell r="B386" t="str">
            <v>W400*100 HOR TEE</v>
          </cell>
          <cell r="C386" t="str">
            <v>개</v>
          </cell>
          <cell r="D386" t="str">
            <v>내선전공</v>
          </cell>
          <cell r="E386">
            <v>0.3</v>
          </cell>
          <cell r="H386">
            <v>0.3</v>
          </cell>
          <cell r="J386">
            <v>1</v>
          </cell>
          <cell r="O386" t="str">
            <v>전기5-8</v>
          </cell>
        </row>
        <row r="387">
          <cell r="B387" t="str">
            <v>W400 HOR TEE COVER</v>
          </cell>
          <cell r="C387" t="str">
            <v>개</v>
          </cell>
          <cell r="D387" t="str">
            <v>내선전공</v>
          </cell>
          <cell r="E387">
            <v>0.06</v>
          </cell>
          <cell r="H387">
            <v>0.3</v>
          </cell>
          <cell r="J387">
            <v>0.19999999999999996</v>
          </cell>
          <cell r="K387">
            <v>0.8</v>
          </cell>
          <cell r="O387" t="str">
            <v>전기5-8</v>
          </cell>
        </row>
        <row r="388">
          <cell r="B388" t="str">
            <v>W400*100 HOR CROSS</v>
          </cell>
          <cell r="C388" t="str">
            <v>개</v>
          </cell>
          <cell r="D388" t="str">
            <v>내선전공</v>
          </cell>
          <cell r="E388">
            <v>0.3</v>
          </cell>
          <cell r="H388">
            <v>0.3</v>
          </cell>
          <cell r="J388">
            <v>1</v>
          </cell>
          <cell r="O388" t="str">
            <v>전기5-8</v>
          </cell>
        </row>
        <row r="389">
          <cell r="B389" t="str">
            <v>W400 HOR CROSS COVER</v>
          </cell>
          <cell r="C389" t="str">
            <v>개</v>
          </cell>
          <cell r="D389" t="str">
            <v>내선전공</v>
          </cell>
          <cell r="E389">
            <v>0.06</v>
          </cell>
          <cell r="H389">
            <v>0.3</v>
          </cell>
          <cell r="J389">
            <v>0.19999999999999996</v>
          </cell>
          <cell r="K389">
            <v>0.8</v>
          </cell>
          <cell r="O389" t="str">
            <v>전기5-8</v>
          </cell>
        </row>
        <row r="390">
          <cell r="B390" t="str">
            <v>W400*100 VER TEE</v>
          </cell>
          <cell r="C390" t="str">
            <v>개</v>
          </cell>
          <cell r="D390" t="str">
            <v>내선전공</v>
          </cell>
          <cell r="E390">
            <v>0.3</v>
          </cell>
          <cell r="H390">
            <v>0.3</v>
          </cell>
          <cell r="J390">
            <v>1</v>
          </cell>
          <cell r="O390" t="str">
            <v>전기5-8</v>
          </cell>
        </row>
        <row r="391">
          <cell r="B391" t="str">
            <v>W400 VER TEE COVER</v>
          </cell>
          <cell r="C391" t="str">
            <v>개</v>
          </cell>
          <cell r="D391" t="str">
            <v>내선전공</v>
          </cell>
          <cell r="E391">
            <v>0.06</v>
          </cell>
          <cell r="H391">
            <v>0.3</v>
          </cell>
          <cell r="J391">
            <v>0.19999999999999996</v>
          </cell>
          <cell r="K391">
            <v>0.8</v>
          </cell>
          <cell r="O391" t="str">
            <v>전기5-8</v>
          </cell>
        </row>
        <row r="392">
          <cell r="B392" t="str">
            <v>W400*100 REDUCER</v>
          </cell>
          <cell r="C392" t="str">
            <v>개</v>
          </cell>
          <cell r="D392" t="str">
            <v>내선전공</v>
          </cell>
          <cell r="E392">
            <v>0.3</v>
          </cell>
          <cell r="H392">
            <v>0.3</v>
          </cell>
          <cell r="J392">
            <v>1</v>
          </cell>
          <cell r="O392" t="str">
            <v>전기5-8</v>
          </cell>
        </row>
        <row r="393">
          <cell r="B393" t="str">
            <v>W400 REDUCER COVER</v>
          </cell>
          <cell r="C393" t="str">
            <v>개</v>
          </cell>
          <cell r="D393" t="str">
            <v>내선전공</v>
          </cell>
          <cell r="E393">
            <v>0.06</v>
          </cell>
          <cell r="H393">
            <v>0.3</v>
          </cell>
          <cell r="J393">
            <v>0.19999999999999996</v>
          </cell>
          <cell r="K393">
            <v>0.8</v>
          </cell>
          <cell r="O393" t="str">
            <v>전기5-8</v>
          </cell>
        </row>
        <row r="394">
          <cell r="B394" t="str">
            <v>Body 500*100*2.3T</v>
          </cell>
          <cell r="C394" t="str">
            <v>M</v>
          </cell>
          <cell r="D394" t="str">
            <v>내선전공</v>
          </cell>
          <cell r="E394">
            <v>0.3</v>
          </cell>
          <cell r="H394">
            <v>0.3</v>
          </cell>
          <cell r="J394">
            <v>1</v>
          </cell>
          <cell r="O394" t="str">
            <v>전기5-8</v>
          </cell>
        </row>
        <row r="395">
          <cell r="B395" t="str">
            <v>Body 500*150*2.3T</v>
          </cell>
          <cell r="C395" t="str">
            <v>M</v>
          </cell>
          <cell r="D395" t="str">
            <v>내선전공</v>
          </cell>
          <cell r="E395">
            <v>0.3</v>
          </cell>
          <cell r="H395">
            <v>0.3</v>
          </cell>
          <cell r="J395">
            <v>1</v>
          </cell>
          <cell r="O395" t="str">
            <v>전기5-8</v>
          </cell>
        </row>
        <row r="396">
          <cell r="B396" t="str">
            <v>W500 COVER</v>
          </cell>
          <cell r="C396" t="str">
            <v>M</v>
          </cell>
          <cell r="D396" t="str">
            <v>내선전공</v>
          </cell>
          <cell r="E396">
            <v>0.06</v>
          </cell>
          <cell r="H396">
            <v>0.3</v>
          </cell>
          <cell r="J396">
            <v>0.19999999999999996</v>
          </cell>
          <cell r="K396">
            <v>0.8</v>
          </cell>
          <cell r="O396" t="str">
            <v>전기5-8</v>
          </cell>
        </row>
        <row r="397">
          <cell r="B397" t="str">
            <v>W500*100 HOR ELBOW</v>
          </cell>
          <cell r="C397" t="str">
            <v>개</v>
          </cell>
          <cell r="D397" t="str">
            <v>내선전공</v>
          </cell>
          <cell r="E397">
            <v>0.3</v>
          </cell>
          <cell r="H397">
            <v>0.3</v>
          </cell>
          <cell r="J397">
            <v>1</v>
          </cell>
          <cell r="O397" t="str">
            <v>전기5-8</v>
          </cell>
        </row>
        <row r="398">
          <cell r="B398" t="str">
            <v>W500 HOR ELBOW COVER</v>
          </cell>
          <cell r="C398" t="str">
            <v>개</v>
          </cell>
          <cell r="D398" t="str">
            <v>내선전공</v>
          </cell>
          <cell r="E398">
            <v>0.06</v>
          </cell>
          <cell r="H398">
            <v>0.3</v>
          </cell>
          <cell r="J398">
            <v>0.19999999999999996</v>
          </cell>
          <cell r="K398">
            <v>0.8</v>
          </cell>
          <cell r="O398" t="str">
            <v>전기5-8</v>
          </cell>
        </row>
        <row r="399">
          <cell r="B399" t="str">
            <v>W500*100 VER ELBOW</v>
          </cell>
          <cell r="C399" t="str">
            <v>개</v>
          </cell>
          <cell r="D399" t="str">
            <v>내선전공</v>
          </cell>
          <cell r="E399">
            <v>0.3</v>
          </cell>
          <cell r="H399">
            <v>0.3</v>
          </cell>
          <cell r="J399">
            <v>1</v>
          </cell>
          <cell r="O399" t="str">
            <v>전기5-8</v>
          </cell>
        </row>
        <row r="400">
          <cell r="B400" t="str">
            <v>W500 VER ELBOW COVER</v>
          </cell>
          <cell r="C400" t="str">
            <v>개</v>
          </cell>
          <cell r="D400" t="str">
            <v>내선전공</v>
          </cell>
          <cell r="E400">
            <v>0.06</v>
          </cell>
          <cell r="H400">
            <v>0.3</v>
          </cell>
          <cell r="J400">
            <v>0.19999999999999996</v>
          </cell>
          <cell r="K400">
            <v>0.8</v>
          </cell>
          <cell r="O400" t="str">
            <v>전기5-8</v>
          </cell>
        </row>
        <row r="401">
          <cell r="B401" t="str">
            <v>W500*100 HOR TEE</v>
          </cell>
          <cell r="C401" t="str">
            <v>개</v>
          </cell>
          <cell r="D401" t="str">
            <v>내선전공</v>
          </cell>
          <cell r="E401">
            <v>0.3</v>
          </cell>
          <cell r="H401">
            <v>0.3</v>
          </cell>
          <cell r="J401">
            <v>1</v>
          </cell>
          <cell r="O401" t="str">
            <v>전기5-8</v>
          </cell>
        </row>
        <row r="402">
          <cell r="B402" t="str">
            <v>W500 HOR TEE COVER</v>
          </cell>
          <cell r="C402" t="str">
            <v>개</v>
          </cell>
          <cell r="D402" t="str">
            <v>내선전공</v>
          </cell>
          <cell r="E402">
            <v>0.06</v>
          </cell>
          <cell r="H402">
            <v>0.3</v>
          </cell>
          <cell r="J402">
            <v>0.19999999999999996</v>
          </cell>
          <cell r="K402">
            <v>0.8</v>
          </cell>
          <cell r="O402" t="str">
            <v>전기5-8</v>
          </cell>
        </row>
        <row r="403">
          <cell r="B403" t="str">
            <v>W500*100 HOR CROSS</v>
          </cell>
          <cell r="C403" t="str">
            <v>개</v>
          </cell>
          <cell r="D403" t="str">
            <v>내선전공</v>
          </cell>
          <cell r="E403">
            <v>0.3</v>
          </cell>
          <cell r="H403">
            <v>0.3</v>
          </cell>
          <cell r="J403">
            <v>1</v>
          </cell>
          <cell r="O403" t="str">
            <v>전기5-8</v>
          </cell>
        </row>
        <row r="404">
          <cell r="B404" t="str">
            <v>W500 HOR CROSS COVER</v>
          </cell>
          <cell r="C404" t="str">
            <v>개</v>
          </cell>
          <cell r="D404" t="str">
            <v>내선전공</v>
          </cell>
          <cell r="E404">
            <v>0.06</v>
          </cell>
          <cell r="H404">
            <v>0.3</v>
          </cell>
          <cell r="J404">
            <v>0.19999999999999996</v>
          </cell>
          <cell r="K404">
            <v>0.8</v>
          </cell>
          <cell r="O404" t="str">
            <v>전기5-8</v>
          </cell>
        </row>
        <row r="405">
          <cell r="B405" t="str">
            <v>W500*100 VER TEE</v>
          </cell>
          <cell r="C405" t="str">
            <v>개</v>
          </cell>
          <cell r="D405" t="str">
            <v>내선전공</v>
          </cell>
          <cell r="E405">
            <v>0.3</v>
          </cell>
          <cell r="H405">
            <v>0.3</v>
          </cell>
          <cell r="J405">
            <v>1</v>
          </cell>
          <cell r="O405" t="str">
            <v>전기5-8</v>
          </cell>
        </row>
        <row r="406">
          <cell r="B406" t="str">
            <v>W500 VER TEE COVER</v>
          </cell>
          <cell r="C406" t="str">
            <v>개</v>
          </cell>
          <cell r="D406" t="str">
            <v>내선전공</v>
          </cell>
          <cell r="E406">
            <v>0.06</v>
          </cell>
          <cell r="H406">
            <v>0.3</v>
          </cell>
          <cell r="J406">
            <v>0.19999999999999996</v>
          </cell>
          <cell r="K406">
            <v>0.8</v>
          </cell>
          <cell r="O406" t="str">
            <v>전기5-8</v>
          </cell>
        </row>
        <row r="407">
          <cell r="B407" t="str">
            <v>W500*100 REDUCER</v>
          </cell>
          <cell r="C407" t="str">
            <v>개</v>
          </cell>
          <cell r="D407" t="str">
            <v>내선전공</v>
          </cell>
          <cell r="E407">
            <v>0.3</v>
          </cell>
          <cell r="H407">
            <v>0.3</v>
          </cell>
          <cell r="J407">
            <v>1</v>
          </cell>
          <cell r="O407" t="str">
            <v>전기5-8</v>
          </cell>
        </row>
        <row r="408">
          <cell r="B408" t="str">
            <v>W500 REDUCER COVER</v>
          </cell>
          <cell r="C408" t="str">
            <v>개</v>
          </cell>
          <cell r="D408" t="str">
            <v>내선전공</v>
          </cell>
          <cell r="E408">
            <v>0.06</v>
          </cell>
          <cell r="H408">
            <v>0.3</v>
          </cell>
          <cell r="J408">
            <v>0.19999999999999996</v>
          </cell>
          <cell r="K408">
            <v>0.8</v>
          </cell>
          <cell r="O408" t="str">
            <v>전기5-8</v>
          </cell>
        </row>
        <row r="409">
          <cell r="B409" t="str">
            <v>Body 600*100*2.3T</v>
          </cell>
          <cell r="C409" t="str">
            <v>M</v>
          </cell>
          <cell r="D409" t="str">
            <v>내선전공</v>
          </cell>
          <cell r="E409">
            <v>0.36</v>
          </cell>
          <cell r="H409">
            <v>0.36</v>
          </cell>
          <cell r="J409">
            <v>1</v>
          </cell>
          <cell r="O409" t="str">
            <v>전기5-8</v>
          </cell>
        </row>
        <row r="410">
          <cell r="B410" t="str">
            <v>W600*100 COVER</v>
          </cell>
          <cell r="C410" t="str">
            <v>M</v>
          </cell>
          <cell r="D410" t="str">
            <v>내선전공</v>
          </cell>
          <cell r="E410">
            <v>7.1999999999999995E-2</v>
          </cell>
          <cell r="H410">
            <v>0.36</v>
          </cell>
          <cell r="J410">
            <v>0.19999999999999996</v>
          </cell>
          <cell r="K410">
            <v>0.8</v>
          </cell>
          <cell r="O410" t="str">
            <v>전기5-8</v>
          </cell>
        </row>
        <row r="411">
          <cell r="B411" t="str">
            <v>W600*100 HOR ELBOW</v>
          </cell>
          <cell r="C411" t="str">
            <v>개</v>
          </cell>
          <cell r="D411" t="str">
            <v>내선전공</v>
          </cell>
          <cell r="E411">
            <v>0.36</v>
          </cell>
          <cell r="H411">
            <v>0.36</v>
          </cell>
          <cell r="J411">
            <v>1</v>
          </cell>
          <cell r="O411" t="str">
            <v>전기5-8</v>
          </cell>
        </row>
        <row r="412">
          <cell r="B412" t="str">
            <v>W600 HOR ELBOW COVER</v>
          </cell>
          <cell r="C412" t="str">
            <v>개</v>
          </cell>
          <cell r="D412" t="str">
            <v>내선전공</v>
          </cell>
          <cell r="E412">
            <v>7.1999999999999995E-2</v>
          </cell>
          <cell r="H412">
            <v>0.36</v>
          </cell>
          <cell r="J412">
            <v>0.19999999999999996</v>
          </cell>
          <cell r="K412">
            <v>0.8</v>
          </cell>
          <cell r="O412" t="str">
            <v>전기5-8</v>
          </cell>
        </row>
        <row r="413">
          <cell r="B413" t="str">
            <v>W600*100 VER ELBOW</v>
          </cell>
          <cell r="C413" t="str">
            <v>개</v>
          </cell>
          <cell r="D413" t="str">
            <v>내선전공</v>
          </cell>
          <cell r="E413">
            <v>0.36</v>
          </cell>
          <cell r="H413">
            <v>0.36</v>
          </cell>
          <cell r="J413">
            <v>1</v>
          </cell>
          <cell r="O413" t="str">
            <v>전기5-8</v>
          </cell>
        </row>
        <row r="414">
          <cell r="B414" t="str">
            <v>W600 VER ELBOW COVER</v>
          </cell>
          <cell r="C414" t="str">
            <v>개</v>
          </cell>
          <cell r="D414" t="str">
            <v>내선전공</v>
          </cell>
          <cell r="E414">
            <v>7.1999999999999995E-2</v>
          </cell>
          <cell r="H414">
            <v>0.36</v>
          </cell>
          <cell r="J414">
            <v>0.19999999999999996</v>
          </cell>
          <cell r="K414">
            <v>0.8</v>
          </cell>
          <cell r="O414" t="str">
            <v>전기5-8</v>
          </cell>
        </row>
        <row r="415">
          <cell r="B415" t="str">
            <v>W600*100 HOR TEE</v>
          </cell>
          <cell r="C415" t="str">
            <v>개</v>
          </cell>
          <cell r="D415" t="str">
            <v>내선전공</v>
          </cell>
          <cell r="E415">
            <v>0.36</v>
          </cell>
          <cell r="H415">
            <v>0.36</v>
          </cell>
          <cell r="J415">
            <v>1</v>
          </cell>
          <cell r="O415" t="str">
            <v>전기5-8</v>
          </cell>
        </row>
        <row r="416">
          <cell r="B416" t="str">
            <v>W600 HOR TEE COVER</v>
          </cell>
          <cell r="C416" t="str">
            <v>개</v>
          </cell>
          <cell r="D416" t="str">
            <v>내선전공</v>
          </cell>
          <cell r="E416">
            <v>7.1999999999999995E-2</v>
          </cell>
          <cell r="H416">
            <v>0.36</v>
          </cell>
          <cell r="J416">
            <v>0.19999999999999996</v>
          </cell>
          <cell r="K416">
            <v>0.8</v>
          </cell>
          <cell r="O416" t="str">
            <v>전기5-8</v>
          </cell>
        </row>
        <row r="417">
          <cell r="B417" t="str">
            <v>W600*100 HOR CROSS</v>
          </cell>
          <cell r="C417" t="str">
            <v>개</v>
          </cell>
          <cell r="D417" t="str">
            <v>내선전공</v>
          </cell>
          <cell r="E417">
            <v>0.36</v>
          </cell>
          <cell r="H417">
            <v>0.36</v>
          </cell>
          <cell r="J417">
            <v>1</v>
          </cell>
          <cell r="O417" t="str">
            <v>전기5-8</v>
          </cell>
        </row>
        <row r="418">
          <cell r="B418" t="str">
            <v>W600 HOR CROSS COVER</v>
          </cell>
          <cell r="C418" t="str">
            <v>개</v>
          </cell>
          <cell r="D418" t="str">
            <v>내선전공</v>
          </cell>
          <cell r="E418">
            <v>7.1999999999999995E-2</v>
          </cell>
          <cell r="H418">
            <v>0.36</v>
          </cell>
          <cell r="J418">
            <v>0.19999999999999996</v>
          </cell>
          <cell r="K418">
            <v>0.8</v>
          </cell>
          <cell r="O418" t="str">
            <v>전기5-8</v>
          </cell>
        </row>
        <row r="419">
          <cell r="B419" t="str">
            <v>W600*100 VER TEE</v>
          </cell>
          <cell r="C419" t="str">
            <v>개</v>
          </cell>
          <cell r="D419" t="str">
            <v>내선전공</v>
          </cell>
          <cell r="E419">
            <v>0.36</v>
          </cell>
          <cell r="H419">
            <v>0.36</v>
          </cell>
          <cell r="J419">
            <v>1</v>
          </cell>
          <cell r="O419" t="str">
            <v>전기5-8</v>
          </cell>
        </row>
        <row r="420">
          <cell r="B420" t="str">
            <v>W600 VER TEE COVER</v>
          </cell>
          <cell r="C420" t="str">
            <v>개</v>
          </cell>
          <cell r="D420" t="str">
            <v>내선전공</v>
          </cell>
          <cell r="E420">
            <v>7.1999999999999995E-2</v>
          </cell>
          <cell r="H420">
            <v>0.36</v>
          </cell>
          <cell r="J420">
            <v>0.19999999999999996</v>
          </cell>
          <cell r="K420">
            <v>0.8</v>
          </cell>
          <cell r="O420" t="str">
            <v>전기5-8</v>
          </cell>
        </row>
        <row r="421">
          <cell r="B421" t="str">
            <v>W600*100 REDUCER</v>
          </cell>
          <cell r="C421" t="str">
            <v>개</v>
          </cell>
          <cell r="D421" t="str">
            <v>내선전공</v>
          </cell>
          <cell r="E421">
            <v>0.36</v>
          </cell>
          <cell r="H421">
            <v>0.36</v>
          </cell>
          <cell r="J421">
            <v>1</v>
          </cell>
          <cell r="O421" t="str">
            <v>전기5-8</v>
          </cell>
        </row>
        <row r="422">
          <cell r="B422" t="str">
            <v>W600 REDUCER COVER</v>
          </cell>
          <cell r="C422" t="str">
            <v>개</v>
          </cell>
          <cell r="D422" t="str">
            <v>내선전공</v>
          </cell>
          <cell r="E422">
            <v>7.1999999999999995E-2</v>
          </cell>
          <cell r="H422">
            <v>0.36</v>
          </cell>
          <cell r="J422">
            <v>0.19999999999999996</v>
          </cell>
          <cell r="K422">
            <v>0.8</v>
          </cell>
          <cell r="O422" t="str">
            <v>전기5-8</v>
          </cell>
        </row>
        <row r="423">
          <cell r="B423" t="str">
            <v>ST 2.3t BODY W100x100</v>
          </cell>
          <cell r="C423" t="str">
            <v>M</v>
          </cell>
          <cell r="D423" t="str">
            <v>내선전공</v>
          </cell>
          <cell r="E423">
            <v>0.3</v>
          </cell>
          <cell r="H423">
            <v>0.3</v>
          </cell>
          <cell r="J423">
            <v>1</v>
          </cell>
          <cell r="O423" t="str">
            <v>전기5-7</v>
          </cell>
        </row>
        <row r="424">
          <cell r="B424" t="str">
            <v>HOR ELBOW W100x100</v>
          </cell>
          <cell r="C424" t="str">
            <v>개</v>
          </cell>
          <cell r="D424" t="str">
            <v>내선전공</v>
          </cell>
          <cell r="E424">
            <v>0.3</v>
          </cell>
          <cell r="H424">
            <v>0.3</v>
          </cell>
          <cell r="J424">
            <v>1</v>
          </cell>
          <cell r="O424" t="str">
            <v>전기5-7</v>
          </cell>
        </row>
        <row r="425">
          <cell r="B425" t="str">
            <v>VER ELBOW W100x100</v>
          </cell>
          <cell r="C425" t="str">
            <v>개</v>
          </cell>
          <cell r="D425" t="str">
            <v>내선전공</v>
          </cell>
          <cell r="E425">
            <v>0.3</v>
          </cell>
          <cell r="H425">
            <v>0.3</v>
          </cell>
          <cell r="J425">
            <v>1</v>
          </cell>
          <cell r="O425" t="str">
            <v>전기5-7</v>
          </cell>
        </row>
        <row r="426">
          <cell r="B426" t="str">
            <v>HOR TEE W100x100</v>
          </cell>
          <cell r="C426" t="str">
            <v>개</v>
          </cell>
          <cell r="D426" t="str">
            <v>내선전공</v>
          </cell>
          <cell r="E426">
            <v>0.3</v>
          </cell>
          <cell r="H426">
            <v>0.3</v>
          </cell>
          <cell r="J426">
            <v>1</v>
          </cell>
          <cell r="O426" t="str">
            <v>전기5-7</v>
          </cell>
        </row>
        <row r="427">
          <cell r="B427" t="str">
            <v>ST 2.3t BODY W150x100</v>
          </cell>
          <cell r="C427" t="str">
            <v>M</v>
          </cell>
          <cell r="D427" t="str">
            <v>내선전공</v>
          </cell>
          <cell r="E427">
            <v>0.4</v>
          </cell>
          <cell r="H427">
            <v>0.4</v>
          </cell>
          <cell r="J427">
            <v>1</v>
          </cell>
          <cell r="O427" t="str">
            <v>전기5-7</v>
          </cell>
        </row>
        <row r="428">
          <cell r="B428" t="str">
            <v>HOR ELBOW W150x100</v>
          </cell>
          <cell r="C428" t="str">
            <v>개</v>
          </cell>
          <cell r="D428" t="str">
            <v>내선전공</v>
          </cell>
          <cell r="E428">
            <v>0.4</v>
          </cell>
          <cell r="H428">
            <v>0.4</v>
          </cell>
          <cell r="J428">
            <v>1</v>
          </cell>
          <cell r="O428" t="str">
            <v>전기5-7</v>
          </cell>
        </row>
        <row r="429">
          <cell r="B429" t="str">
            <v>VER ELBOW W150x100</v>
          </cell>
          <cell r="C429" t="str">
            <v>개</v>
          </cell>
          <cell r="D429" t="str">
            <v>내선전공</v>
          </cell>
          <cell r="E429">
            <v>0.4</v>
          </cell>
          <cell r="H429">
            <v>0.4</v>
          </cell>
          <cell r="J429">
            <v>1</v>
          </cell>
          <cell r="O429" t="str">
            <v>전기5-7</v>
          </cell>
        </row>
        <row r="430">
          <cell r="B430" t="str">
            <v>HOR TEE W150x100</v>
          </cell>
          <cell r="C430" t="str">
            <v>개</v>
          </cell>
          <cell r="D430" t="str">
            <v>내선전공</v>
          </cell>
          <cell r="E430">
            <v>0.4</v>
          </cell>
          <cell r="H430">
            <v>0.4</v>
          </cell>
          <cell r="J430">
            <v>1</v>
          </cell>
          <cell r="O430" t="str">
            <v>전기5-7</v>
          </cell>
        </row>
        <row r="431">
          <cell r="B431" t="str">
            <v>ST 2.3t BODY W200x100</v>
          </cell>
          <cell r="C431" t="str">
            <v>M</v>
          </cell>
          <cell r="D431" t="str">
            <v>내선전공</v>
          </cell>
          <cell r="E431">
            <v>0.45</v>
          </cell>
          <cell r="H431">
            <v>0.45</v>
          </cell>
          <cell r="J431">
            <v>1</v>
          </cell>
          <cell r="O431" t="str">
            <v>전기5-7</v>
          </cell>
        </row>
        <row r="432">
          <cell r="B432" t="str">
            <v>HOR ELBOW W200x100</v>
          </cell>
          <cell r="C432" t="str">
            <v>개</v>
          </cell>
          <cell r="D432" t="str">
            <v>내선전공</v>
          </cell>
          <cell r="E432">
            <v>0.45</v>
          </cell>
          <cell r="H432">
            <v>0.45</v>
          </cell>
          <cell r="J432">
            <v>1</v>
          </cell>
          <cell r="O432" t="str">
            <v>전기5-7</v>
          </cell>
        </row>
        <row r="433">
          <cell r="B433" t="str">
            <v>VER ELBOW W200x100</v>
          </cell>
          <cell r="C433" t="str">
            <v>개</v>
          </cell>
          <cell r="D433" t="str">
            <v>내선전공</v>
          </cell>
          <cell r="E433">
            <v>0.45</v>
          </cell>
          <cell r="H433">
            <v>0.45</v>
          </cell>
          <cell r="J433">
            <v>1</v>
          </cell>
          <cell r="O433" t="str">
            <v>전기5-7</v>
          </cell>
        </row>
        <row r="434">
          <cell r="B434" t="str">
            <v>HOR TEE W200x100</v>
          </cell>
          <cell r="C434" t="str">
            <v>개</v>
          </cell>
          <cell r="D434" t="str">
            <v>내선전공</v>
          </cell>
          <cell r="E434">
            <v>0.45</v>
          </cell>
          <cell r="H434">
            <v>0.45</v>
          </cell>
          <cell r="J434">
            <v>1</v>
          </cell>
          <cell r="O434" t="str">
            <v>전기5-7</v>
          </cell>
        </row>
        <row r="435">
          <cell r="B435" t="str">
            <v>ST 2.3t BODY W300x100</v>
          </cell>
          <cell r="C435" t="str">
            <v>M</v>
          </cell>
          <cell r="D435" t="str">
            <v>내선전공</v>
          </cell>
          <cell r="E435">
            <v>0.5</v>
          </cell>
          <cell r="H435">
            <v>0.5</v>
          </cell>
          <cell r="J435">
            <v>1</v>
          </cell>
          <cell r="O435" t="str">
            <v>전기5-7</v>
          </cell>
        </row>
        <row r="436">
          <cell r="B436" t="str">
            <v>HOR ELBOW W300x100</v>
          </cell>
          <cell r="C436" t="str">
            <v>개</v>
          </cell>
          <cell r="D436" t="str">
            <v>내선전공</v>
          </cell>
          <cell r="E436">
            <v>0.5</v>
          </cell>
          <cell r="H436">
            <v>0.5</v>
          </cell>
          <cell r="J436">
            <v>1</v>
          </cell>
          <cell r="O436" t="str">
            <v>전기5-7</v>
          </cell>
        </row>
        <row r="437">
          <cell r="B437" t="str">
            <v>VER ELBOW W300x100</v>
          </cell>
          <cell r="C437" t="str">
            <v>개</v>
          </cell>
          <cell r="D437" t="str">
            <v>내선전공</v>
          </cell>
          <cell r="E437">
            <v>0.5</v>
          </cell>
          <cell r="H437">
            <v>0.5</v>
          </cell>
          <cell r="J437">
            <v>1</v>
          </cell>
          <cell r="O437" t="str">
            <v>전기5-7</v>
          </cell>
        </row>
        <row r="438">
          <cell r="B438" t="str">
            <v>HOR TEE W300x100</v>
          </cell>
          <cell r="C438" t="str">
            <v>개</v>
          </cell>
          <cell r="D438" t="str">
            <v>내선전공</v>
          </cell>
          <cell r="E438">
            <v>0.5</v>
          </cell>
          <cell r="H438">
            <v>0.5</v>
          </cell>
          <cell r="J438">
            <v>1</v>
          </cell>
          <cell r="O438" t="str">
            <v>전기5-7</v>
          </cell>
        </row>
        <row r="439">
          <cell r="B439" t="str">
            <v>AL Body 150*100 2.0t</v>
          </cell>
          <cell r="C439" t="str">
            <v>개</v>
          </cell>
          <cell r="D439" t="str">
            <v>내선전공</v>
          </cell>
          <cell r="E439">
            <v>0.16</v>
          </cell>
          <cell r="H439">
            <v>0.16</v>
          </cell>
          <cell r="J439">
            <v>1</v>
          </cell>
          <cell r="O439" t="str">
            <v>전기5-8</v>
          </cell>
        </row>
        <row r="440">
          <cell r="B440" t="str">
            <v>AL Body 200*100 2.0t</v>
          </cell>
          <cell r="C440" t="str">
            <v>개</v>
          </cell>
          <cell r="D440" t="str">
            <v>내선전공</v>
          </cell>
          <cell r="E440">
            <v>0.16</v>
          </cell>
          <cell r="H440">
            <v>0.16</v>
          </cell>
          <cell r="J440">
            <v>1</v>
          </cell>
          <cell r="O440" t="str">
            <v>전기5-8</v>
          </cell>
        </row>
        <row r="441">
          <cell r="B441" t="str">
            <v>AL Body 300*100 2.0t</v>
          </cell>
          <cell r="C441" t="str">
            <v>개</v>
          </cell>
          <cell r="D441" t="str">
            <v>내선전공</v>
          </cell>
          <cell r="E441">
            <v>0.16</v>
          </cell>
          <cell r="H441">
            <v>0.16</v>
          </cell>
          <cell r="J441">
            <v>1</v>
          </cell>
          <cell r="O441" t="str">
            <v>전기5-8</v>
          </cell>
        </row>
        <row r="442">
          <cell r="B442" t="str">
            <v>AL Body 400*100 2.0t</v>
          </cell>
          <cell r="C442" t="str">
            <v>개</v>
          </cell>
          <cell r="D442" t="str">
            <v>내선전공</v>
          </cell>
          <cell r="E442">
            <v>0.2</v>
          </cell>
          <cell r="H442">
            <v>0.2</v>
          </cell>
          <cell r="J442">
            <v>1</v>
          </cell>
          <cell r="O442" t="str">
            <v>전기5-8</v>
          </cell>
        </row>
        <row r="443">
          <cell r="B443" t="str">
            <v>AL Body 500*100 2.0t</v>
          </cell>
          <cell r="C443" t="str">
            <v>개</v>
          </cell>
          <cell r="D443" t="str">
            <v>내선전공</v>
          </cell>
          <cell r="E443">
            <v>0.2</v>
          </cell>
          <cell r="H443">
            <v>0.2</v>
          </cell>
          <cell r="J443">
            <v>1</v>
          </cell>
          <cell r="O443" t="str">
            <v>전기5-8</v>
          </cell>
        </row>
        <row r="444">
          <cell r="B444" t="str">
            <v>AL Body 600*100 2.0t</v>
          </cell>
          <cell r="C444" t="str">
            <v>개</v>
          </cell>
          <cell r="D444" t="str">
            <v>내선전공</v>
          </cell>
          <cell r="E444">
            <v>0.25</v>
          </cell>
          <cell r="H444">
            <v>0.25</v>
          </cell>
          <cell r="J444">
            <v>1</v>
          </cell>
          <cell r="O444" t="str">
            <v>전기5-8</v>
          </cell>
        </row>
        <row r="445">
          <cell r="B445" t="str">
            <v>AL Body 700*100 2.0t</v>
          </cell>
          <cell r="C445" t="str">
            <v>개</v>
          </cell>
          <cell r="D445" t="str">
            <v>내선전공</v>
          </cell>
          <cell r="E445">
            <v>0.25</v>
          </cell>
          <cell r="H445">
            <v>0.25</v>
          </cell>
          <cell r="J445">
            <v>1</v>
          </cell>
          <cell r="O445" t="str">
            <v>전기5-8</v>
          </cell>
        </row>
        <row r="446">
          <cell r="B446" t="str">
            <v>AL Body 800*100 2.0t</v>
          </cell>
          <cell r="C446" t="str">
            <v>개</v>
          </cell>
          <cell r="D446" t="str">
            <v>내선전공</v>
          </cell>
          <cell r="E446">
            <v>0.25</v>
          </cell>
          <cell r="H446">
            <v>0.25</v>
          </cell>
          <cell r="J446">
            <v>1</v>
          </cell>
          <cell r="O446" t="str">
            <v>전기5-8</v>
          </cell>
        </row>
        <row r="447">
          <cell r="B447" t="str">
            <v>AL Body 900*100 2.0t</v>
          </cell>
          <cell r="C447" t="str">
            <v>개</v>
          </cell>
          <cell r="D447" t="str">
            <v>내선전공</v>
          </cell>
          <cell r="E447">
            <v>0.38</v>
          </cell>
          <cell r="H447">
            <v>0.38</v>
          </cell>
          <cell r="J447">
            <v>1</v>
          </cell>
          <cell r="O447" t="str">
            <v>전기5-8</v>
          </cell>
        </row>
        <row r="448">
          <cell r="B448" t="str">
            <v>AL W150 COVER</v>
          </cell>
          <cell r="C448" t="str">
            <v>개</v>
          </cell>
          <cell r="D448" t="str">
            <v>내선전공</v>
          </cell>
          <cell r="E448">
            <v>3.2000000000000001E-2</v>
          </cell>
          <cell r="H448">
            <v>0.16</v>
          </cell>
          <cell r="J448">
            <v>0.19999999999999996</v>
          </cell>
          <cell r="K448">
            <v>0.8</v>
          </cell>
          <cell r="O448" t="str">
            <v>전기5-8</v>
          </cell>
        </row>
        <row r="449">
          <cell r="B449" t="str">
            <v>AL W150 VER ELBOW</v>
          </cell>
          <cell r="C449" t="str">
            <v>개</v>
          </cell>
          <cell r="D449" t="str">
            <v>내선전공</v>
          </cell>
          <cell r="E449">
            <v>0.16</v>
          </cell>
          <cell r="H449">
            <v>0.16</v>
          </cell>
          <cell r="J449">
            <v>1</v>
          </cell>
          <cell r="O449" t="str">
            <v>전기5-8</v>
          </cell>
        </row>
        <row r="450">
          <cell r="B450" t="str">
            <v>AL W150 HOR ELBOW</v>
          </cell>
          <cell r="C450" t="str">
            <v>개</v>
          </cell>
          <cell r="D450" t="str">
            <v>내선전공</v>
          </cell>
          <cell r="E450">
            <v>0.16</v>
          </cell>
          <cell r="H450">
            <v>0.16</v>
          </cell>
          <cell r="J450">
            <v>1</v>
          </cell>
          <cell r="O450" t="str">
            <v>전기5-8</v>
          </cell>
        </row>
        <row r="451">
          <cell r="B451" t="str">
            <v>AL W150 VER ELBOW COVER</v>
          </cell>
          <cell r="C451" t="str">
            <v>개</v>
          </cell>
          <cell r="D451" t="str">
            <v>내선전공</v>
          </cell>
          <cell r="E451">
            <v>3.2000000000000001E-2</v>
          </cell>
          <cell r="H451">
            <v>0.16</v>
          </cell>
          <cell r="J451">
            <v>0.19999999999999996</v>
          </cell>
          <cell r="K451">
            <v>0.8</v>
          </cell>
          <cell r="O451" t="str">
            <v>전기5-8</v>
          </cell>
        </row>
        <row r="452">
          <cell r="B452" t="str">
            <v>AL W150 ELBOW COVER</v>
          </cell>
          <cell r="C452" t="str">
            <v>개</v>
          </cell>
          <cell r="D452" t="str">
            <v>내선전공</v>
          </cell>
          <cell r="E452">
            <v>3.2000000000000001E-2</v>
          </cell>
          <cell r="H452">
            <v>0.16</v>
          </cell>
          <cell r="J452">
            <v>0.19999999999999996</v>
          </cell>
          <cell r="K452">
            <v>0.8</v>
          </cell>
          <cell r="O452" t="str">
            <v>전기5-8</v>
          </cell>
        </row>
        <row r="453">
          <cell r="B453" t="str">
            <v>AL W150 HOR ELBOW COVER</v>
          </cell>
          <cell r="C453" t="str">
            <v>개</v>
          </cell>
          <cell r="D453" t="str">
            <v>내선전공</v>
          </cell>
          <cell r="E453">
            <v>3.2000000000000001E-2</v>
          </cell>
          <cell r="H453">
            <v>0.16</v>
          </cell>
          <cell r="J453">
            <v>0.19999999999999996</v>
          </cell>
          <cell r="K453">
            <v>0.8</v>
          </cell>
          <cell r="O453" t="str">
            <v>전기5-8</v>
          </cell>
        </row>
        <row r="454">
          <cell r="B454" t="str">
            <v>AL W150 HOR TEE COVER</v>
          </cell>
          <cell r="C454" t="str">
            <v>개</v>
          </cell>
          <cell r="D454" t="str">
            <v>내선전공</v>
          </cell>
          <cell r="E454">
            <v>3.2000000000000001E-2</v>
          </cell>
          <cell r="H454">
            <v>0.16</v>
          </cell>
          <cell r="J454">
            <v>0.19999999999999996</v>
          </cell>
          <cell r="K454">
            <v>0.8</v>
          </cell>
          <cell r="O454" t="str">
            <v>전기5-8</v>
          </cell>
        </row>
        <row r="455">
          <cell r="B455" t="str">
            <v>AL W200 COVER</v>
          </cell>
          <cell r="C455" t="str">
            <v>개</v>
          </cell>
          <cell r="D455" t="str">
            <v>내선전공</v>
          </cell>
          <cell r="E455">
            <v>3.2000000000000001E-2</v>
          </cell>
          <cell r="H455">
            <v>0.16</v>
          </cell>
          <cell r="J455">
            <v>0.19999999999999996</v>
          </cell>
          <cell r="K455">
            <v>0.8</v>
          </cell>
          <cell r="O455" t="str">
            <v>전기5-8</v>
          </cell>
        </row>
        <row r="456">
          <cell r="B456" t="str">
            <v>AL W200 VER ELBOW COVER</v>
          </cell>
          <cell r="C456" t="str">
            <v>개</v>
          </cell>
          <cell r="D456" t="str">
            <v>내선전공</v>
          </cell>
          <cell r="E456">
            <v>3.2000000000000001E-2</v>
          </cell>
          <cell r="H456">
            <v>0.16</v>
          </cell>
          <cell r="J456">
            <v>0.19999999999999996</v>
          </cell>
          <cell r="K456">
            <v>0.8</v>
          </cell>
          <cell r="O456" t="str">
            <v>전기5-8</v>
          </cell>
        </row>
        <row r="457">
          <cell r="B457" t="str">
            <v>AL W200 HOR ELBOW COVER</v>
          </cell>
          <cell r="C457" t="str">
            <v>개</v>
          </cell>
          <cell r="D457" t="str">
            <v>내선전공</v>
          </cell>
          <cell r="E457">
            <v>3.2000000000000001E-2</v>
          </cell>
          <cell r="H457">
            <v>0.16</v>
          </cell>
          <cell r="J457">
            <v>0.19999999999999996</v>
          </cell>
          <cell r="K457">
            <v>0.8</v>
          </cell>
          <cell r="O457" t="str">
            <v>전기5-8</v>
          </cell>
        </row>
        <row r="458">
          <cell r="B458" t="str">
            <v>AL W200 HOR TEE COVER</v>
          </cell>
          <cell r="C458" t="str">
            <v>개</v>
          </cell>
          <cell r="D458" t="str">
            <v>내선전공</v>
          </cell>
          <cell r="E458">
            <v>3.2000000000000001E-2</v>
          </cell>
          <cell r="H458">
            <v>0.16</v>
          </cell>
          <cell r="J458">
            <v>0.19999999999999996</v>
          </cell>
          <cell r="K458">
            <v>0.8</v>
          </cell>
          <cell r="O458" t="str">
            <v>전기5-8</v>
          </cell>
        </row>
        <row r="459">
          <cell r="B459" t="str">
            <v>AL W200 VER TEE COVER</v>
          </cell>
          <cell r="C459" t="str">
            <v>개</v>
          </cell>
          <cell r="D459" t="str">
            <v>내선전공</v>
          </cell>
          <cell r="E459">
            <v>3.2000000000000001E-2</v>
          </cell>
          <cell r="H459">
            <v>0.16</v>
          </cell>
          <cell r="J459">
            <v>0.19999999999999996</v>
          </cell>
          <cell r="K459">
            <v>0.8</v>
          </cell>
          <cell r="O459" t="str">
            <v>전기5-8</v>
          </cell>
        </row>
        <row r="460">
          <cell r="B460" t="str">
            <v>AL W300 COVER</v>
          </cell>
          <cell r="C460" t="str">
            <v>개</v>
          </cell>
          <cell r="D460" t="str">
            <v>내선전공</v>
          </cell>
          <cell r="E460">
            <v>3.2000000000000001E-2</v>
          </cell>
          <cell r="H460">
            <v>0.16</v>
          </cell>
          <cell r="J460">
            <v>0.19999999999999996</v>
          </cell>
          <cell r="K460">
            <v>0.8</v>
          </cell>
          <cell r="O460" t="str">
            <v>전기5-8</v>
          </cell>
        </row>
        <row r="461">
          <cell r="B461" t="str">
            <v>AL W300 VER ELBOW COVER</v>
          </cell>
          <cell r="C461" t="str">
            <v>개</v>
          </cell>
          <cell r="D461" t="str">
            <v>내선전공</v>
          </cell>
          <cell r="E461">
            <v>3.2000000000000001E-2</v>
          </cell>
          <cell r="H461">
            <v>0.16</v>
          </cell>
          <cell r="J461">
            <v>0.19999999999999996</v>
          </cell>
          <cell r="K461">
            <v>0.8</v>
          </cell>
          <cell r="O461" t="str">
            <v>전기5-8</v>
          </cell>
        </row>
        <row r="462">
          <cell r="B462" t="str">
            <v>AL W300 HOR ELBOW COVER</v>
          </cell>
          <cell r="C462" t="str">
            <v>개</v>
          </cell>
          <cell r="D462" t="str">
            <v>내선전공</v>
          </cell>
          <cell r="E462">
            <v>3.2000000000000001E-2</v>
          </cell>
          <cell r="H462">
            <v>0.16</v>
          </cell>
          <cell r="J462">
            <v>0.19999999999999996</v>
          </cell>
          <cell r="K462">
            <v>0.8</v>
          </cell>
          <cell r="O462" t="str">
            <v>전기5-8</v>
          </cell>
        </row>
        <row r="463">
          <cell r="B463" t="str">
            <v>AL W300 HOR TEE COVER</v>
          </cell>
          <cell r="C463" t="str">
            <v>개</v>
          </cell>
          <cell r="D463" t="str">
            <v>내선전공</v>
          </cell>
          <cell r="E463">
            <v>3.2000000000000001E-2</v>
          </cell>
          <cell r="H463">
            <v>0.16</v>
          </cell>
          <cell r="J463">
            <v>0.19999999999999996</v>
          </cell>
          <cell r="K463">
            <v>0.8</v>
          </cell>
          <cell r="O463" t="str">
            <v>전기5-8</v>
          </cell>
        </row>
        <row r="464">
          <cell r="B464" t="str">
            <v>AL W300 VER TEE COVER</v>
          </cell>
          <cell r="C464" t="str">
            <v>개</v>
          </cell>
          <cell r="D464" t="str">
            <v>내선전공</v>
          </cell>
          <cell r="E464">
            <v>3.2000000000000001E-2</v>
          </cell>
          <cell r="H464">
            <v>0.16</v>
          </cell>
          <cell r="J464">
            <v>0.19999999999999996</v>
          </cell>
          <cell r="K464">
            <v>0.8</v>
          </cell>
          <cell r="O464" t="str">
            <v>전기5-8</v>
          </cell>
        </row>
        <row r="465">
          <cell r="B465" t="str">
            <v>AL W400 COVER</v>
          </cell>
          <cell r="C465" t="str">
            <v>개</v>
          </cell>
          <cell r="D465" t="str">
            <v>내선전공</v>
          </cell>
          <cell r="E465">
            <v>0.04</v>
          </cell>
          <cell r="H465">
            <v>0.2</v>
          </cell>
          <cell r="J465">
            <v>0.19999999999999996</v>
          </cell>
          <cell r="K465">
            <v>0.8</v>
          </cell>
          <cell r="O465" t="str">
            <v>전기5-8</v>
          </cell>
        </row>
        <row r="466">
          <cell r="B466" t="str">
            <v>AL W400 VER ELBOW COVER</v>
          </cell>
          <cell r="C466" t="str">
            <v>개</v>
          </cell>
          <cell r="D466" t="str">
            <v>내선전공</v>
          </cell>
          <cell r="E466">
            <v>0.04</v>
          </cell>
          <cell r="H466">
            <v>0.2</v>
          </cell>
          <cell r="J466">
            <v>0.19999999999999996</v>
          </cell>
          <cell r="K466">
            <v>0.8</v>
          </cell>
          <cell r="O466" t="str">
            <v>전기5-8</v>
          </cell>
        </row>
        <row r="467">
          <cell r="B467" t="str">
            <v>AL W400 HOR ELBOW COVER</v>
          </cell>
          <cell r="C467" t="str">
            <v>개</v>
          </cell>
          <cell r="D467" t="str">
            <v>내선전공</v>
          </cell>
          <cell r="E467">
            <v>0.04</v>
          </cell>
          <cell r="H467">
            <v>0.2</v>
          </cell>
          <cell r="J467">
            <v>0.19999999999999996</v>
          </cell>
          <cell r="K467">
            <v>0.8</v>
          </cell>
          <cell r="O467" t="str">
            <v>전기5-8</v>
          </cell>
        </row>
        <row r="468">
          <cell r="B468" t="str">
            <v>AL W400 HOR TEE COVER</v>
          </cell>
          <cell r="C468" t="str">
            <v>개</v>
          </cell>
          <cell r="D468" t="str">
            <v>내선전공</v>
          </cell>
          <cell r="E468">
            <v>0.04</v>
          </cell>
          <cell r="H468">
            <v>0.2</v>
          </cell>
          <cell r="J468">
            <v>0.19999999999999996</v>
          </cell>
          <cell r="K468">
            <v>0.8</v>
          </cell>
          <cell r="O468" t="str">
            <v>전기5-8</v>
          </cell>
        </row>
        <row r="469">
          <cell r="B469" t="str">
            <v>AL W400 VER TEE COVER</v>
          </cell>
          <cell r="C469" t="str">
            <v>개</v>
          </cell>
          <cell r="D469" t="str">
            <v>내선전공</v>
          </cell>
          <cell r="E469">
            <v>0.04</v>
          </cell>
          <cell r="H469">
            <v>0.2</v>
          </cell>
          <cell r="J469">
            <v>0.19999999999999996</v>
          </cell>
          <cell r="K469">
            <v>0.8</v>
          </cell>
          <cell r="O469" t="str">
            <v>전기5-8</v>
          </cell>
        </row>
        <row r="470">
          <cell r="B470" t="str">
            <v>AL W500 COVER</v>
          </cell>
          <cell r="C470" t="str">
            <v>개</v>
          </cell>
          <cell r="D470" t="str">
            <v>내선전공</v>
          </cell>
          <cell r="E470">
            <v>0.04</v>
          </cell>
          <cell r="H470">
            <v>0.2</v>
          </cell>
          <cell r="J470">
            <v>0.19999999999999996</v>
          </cell>
          <cell r="K470">
            <v>0.8</v>
          </cell>
          <cell r="O470" t="str">
            <v>전기5-8</v>
          </cell>
        </row>
        <row r="471">
          <cell r="B471" t="str">
            <v>AL W500 VER ELBOW COVER</v>
          </cell>
          <cell r="C471" t="str">
            <v>개</v>
          </cell>
          <cell r="D471" t="str">
            <v>내선전공</v>
          </cell>
          <cell r="E471">
            <v>0.04</v>
          </cell>
          <cell r="H471">
            <v>0.2</v>
          </cell>
          <cell r="J471">
            <v>0.19999999999999996</v>
          </cell>
          <cell r="K471">
            <v>0.8</v>
          </cell>
          <cell r="O471" t="str">
            <v>전기5-8</v>
          </cell>
        </row>
        <row r="472">
          <cell r="B472" t="str">
            <v>AL W500 HOR ELBOW COVER</v>
          </cell>
          <cell r="C472" t="str">
            <v>개</v>
          </cell>
          <cell r="D472" t="str">
            <v>내선전공</v>
          </cell>
          <cell r="E472">
            <v>0.04</v>
          </cell>
          <cell r="H472">
            <v>0.2</v>
          </cell>
          <cell r="J472">
            <v>0.19999999999999996</v>
          </cell>
          <cell r="K472">
            <v>0.8</v>
          </cell>
          <cell r="O472" t="str">
            <v>전기5-8</v>
          </cell>
        </row>
        <row r="473">
          <cell r="B473" t="str">
            <v>AL W500 HOR TEE COVER</v>
          </cell>
          <cell r="C473" t="str">
            <v>개</v>
          </cell>
          <cell r="D473" t="str">
            <v>내선전공</v>
          </cell>
          <cell r="E473">
            <v>0.04</v>
          </cell>
          <cell r="H473">
            <v>0.2</v>
          </cell>
          <cell r="J473">
            <v>0.19999999999999996</v>
          </cell>
          <cell r="K473">
            <v>0.8</v>
          </cell>
          <cell r="O473" t="str">
            <v>전기5-8</v>
          </cell>
        </row>
        <row r="474">
          <cell r="B474" t="str">
            <v>AL W500 VER TEE COVER</v>
          </cell>
          <cell r="C474" t="str">
            <v>개</v>
          </cell>
          <cell r="D474" t="str">
            <v>내선전공</v>
          </cell>
          <cell r="E474">
            <v>0.04</v>
          </cell>
          <cell r="H474">
            <v>0.2</v>
          </cell>
          <cell r="J474">
            <v>0.19999999999999996</v>
          </cell>
          <cell r="K474">
            <v>0.8</v>
          </cell>
          <cell r="O474" t="str">
            <v>전기5-8</v>
          </cell>
        </row>
        <row r="475">
          <cell r="B475" t="str">
            <v>AL W600 COVER</v>
          </cell>
          <cell r="C475" t="str">
            <v>개</v>
          </cell>
          <cell r="D475" t="str">
            <v>내선전공</v>
          </cell>
          <cell r="E475">
            <v>0.05</v>
          </cell>
          <cell r="H475">
            <v>0.25</v>
          </cell>
          <cell r="J475">
            <v>0.19999999999999996</v>
          </cell>
          <cell r="K475">
            <v>0.8</v>
          </cell>
          <cell r="O475" t="str">
            <v>전기5-8</v>
          </cell>
        </row>
        <row r="476">
          <cell r="B476" t="str">
            <v>AL W600 VER ELBOW COVER</v>
          </cell>
          <cell r="C476" t="str">
            <v>개</v>
          </cell>
          <cell r="D476" t="str">
            <v>내선전공</v>
          </cell>
          <cell r="E476">
            <v>0.05</v>
          </cell>
          <cell r="H476">
            <v>0.25</v>
          </cell>
          <cell r="J476">
            <v>0.19999999999999996</v>
          </cell>
          <cell r="K476">
            <v>0.8</v>
          </cell>
          <cell r="O476" t="str">
            <v>전기5-8</v>
          </cell>
        </row>
        <row r="477">
          <cell r="B477" t="str">
            <v>AL W600 HOR ELBOW COVER</v>
          </cell>
          <cell r="C477" t="str">
            <v>개</v>
          </cell>
          <cell r="D477" t="str">
            <v>내선전공</v>
          </cell>
          <cell r="E477">
            <v>0.05</v>
          </cell>
          <cell r="H477">
            <v>0.25</v>
          </cell>
          <cell r="J477">
            <v>0.19999999999999996</v>
          </cell>
          <cell r="K477">
            <v>0.8</v>
          </cell>
          <cell r="O477" t="str">
            <v>전기5-8</v>
          </cell>
        </row>
        <row r="478">
          <cell r="B478" t="str">
            <v>AL W600 HOR TEE COVER</v>
          </cell>
          <cell r="C478" t="str">
            <v>개</v>
          </cell>
          <cell r="D478" t="str">
            <v>내선전공</v>
          </cell>
          <cell r="E478">
            <v>0.05</v>
          </cell>
          <cell r="H478">
            <v>0.25</v>
          </cell>
          <cell r="J478">
            <v>0.19999999999999996</v>
          </cell>
          <cell r="K478">
            <v>0.8</v>
          </cell>
          <cell r="O478" t="str">
            <v>전기5-8</v>
          </cell>
        </row>
        <row r="479">
          <cell r="B479" t="str">
            <v>AL W600 VER TEE COVER</v>
          </cell>
          <cell r="C479" t="str">
            <v>개</v>
          </cell>
          <cell r="D479" t="str">
            <v>내선전공</v>
          </cell>
          <cell r="E479">
            <v>0.05</v>
          </cell>
          <cell r="H479">
            <v>0.25</v>
          </cell>
          <cell r="J479">
            <v>0.19999999999999996</v>
          </cell>
          <cell r="K479">
            <v>0.8</v>
          </cell>
          <cell r="O479" t="str">
            <v>전기5-8</v>
          </cell>
        </row>
        <row r="480">
          <cell r="B480" t="str">
            <v>AL W700 COVER</v>
          </cell>
          <cell r="C480" t="str">
            <v>개</v>
          </cell>
          <cell r="D480" t="str">
            <v>내선전공</v>
          </cell>
          <cell r="E480">
            <v>6.8000000000000005E-2</v>
          </cell>
          <cell r="H480">
            <v>0.34</v>
          </cell>
          <cell r="J480">
            <v>0.19999999999999996</v>
          </cell>
          <cell r="K480">
            <v>0.8</v>
          </cell>
          <cell r="O480" t="str">
            <v>전기5-8</v>
          </cell>
        </row>
        <row r="481">
          <cell r="B481" t="str">
            <v>AL W700 VER ELBOW COVER</v>
          </cell>
          <cell r="C481" t="str">
            <v>개</v>
          </cell>
          <cell r="D481" t="str">
            <v>내선전공</v>
          </cell>
          <cell r="E481">
            <v>6.8000000000000005E-2</v>
          </cell>
          <cell r="H481">
            <v>0.34</v>
          </cell>
          <cell r="J481">
            <v>0.19999999999999996</v>
          </cell>
          <cell r="K481">
            <v>0.8</v>
          </cell>
          <cell r="O481" t="str">
            <v>전기5-8</v>
          </cell>
        </row>
        <row r="482">
          <cell r="B482" t="str">
            <v>AL W700 HOR ELBOW COVER</v>
          </cell>
          <cell r="C482" t="str">
            <v>개</v>
          </cell>
          <cell r="D482" t="str">
            <v>내선전공</v>
          </cell>
          <cell r="E482">
            <v>6.8000000000000005E-2</v>
          </cell>
          <cell r="H482">
            <v>0.34</v>
          </cell>
          <cell r="J482">
            <v>0.19999999999999996</v>
          </cell>
          <cell r="K482">
            <v>0.8</v>
          </cell>
          <cell r="O482" t="str">
            <v>전기5-8</v>
          </cell>
        </row>
        <row r="483">
          <cell r="B483" t="str">
            <v>AL W700 HOR TEE COVER</v>
          </cell>
          <cell r="C483" t="str">
            <v>개</v>
          </cell>
          <cell r="D483" t="str">
            <v>내선전공</v>
          </cell>
          <cell r="E483">
            <v>6.8000000000000005E-2</v>
          </cell>
          <cell r="H483">
            <v>0.34</v>
          </cell>
          <cell r="J483">
            <v>0.19999999999999996</v>
          </cell>
          <cell r="K483">
            <v>0.8</v>
          </cell>
          <cell r="O483" t="str">
            <v>전기5-8</v>
          </cell>
        </row>
        <row r="484">
          <cell r="B484" t="str">
            <v>AL W700 VER TEE COVER</v>
          </cell>
          <cell r="C484" t="str">
            <v>개</v>
          </cell>
          <cell r="D484" t="str">
            <v>내선전공</v>
          </cell>
          <cell r="E484">
            <v>6.8000000000000005E-2</v>
          </cell>
          <cell r="H484">
            <v>0.34</v>
          </cell>
          <cell r="J484">
            <v>0.19999999999999996</v>
          </cell>
          <cell r="K484">
            <v>0.8</v>
          </cell>
          <cell r="O484" t="str">
            <v>전기5-8</v>
          </cell>
        </row>
        <row r="485">
          <cell r="B485" t="str">
            <v>AL W800 COVER</v>
          </cell>
          <cell r="C485" t="str">
            <v>개</v>
          </cell>
          <cell r="D485" t="str">
            <v>내선전공</v>
          </cell>
          <cell r="E485">
            <v>6.8000000000000005E-2</v>
          </cell>
          <cell r="H485">
            <v>0.34</v>
          </cell>
          <cell r="J485">
            <v>0.19999999999999996</v>
          </cell>
          <cell r="K485">
            <v>0.8</v>
          </cell>
          <cell r="O485" t="str">
            <v>전기5-8</v>
          </cell>
        </row>
        <row r="486">
          <cell r="B486" t="str">
            <v>AL W800 VER ELBOW COVER</v>
          </cell>
          <cell r="C486" t="str">
            <v>개</v>
          </cell>
          <cell r="D486" t="str">
            <v>내선전공</v>
          </cell>
          <cell r="E486">
            <v>6.8000000000000005E-2</v>
          </cell>
          <cell r="H486">
            <v>0.34</v>
          </cell>
          <cell r="J486">
            <v>0.19999999999999996</v>
          </cell>
          <cell r="K486">
            <v>0.8</v>
          </cell>
          <cell r="O486" t="str">
            <v>전기5-8</v>
          </cell>
        </row>
        <row r="487">
          <cell r="B487" t="str">
            <v>AL W800 HOR ELBOW COVER</v>
          </cell>
          <cell r="C487" t="str">
            <v>개</v>
          </cell>
          <cell r="D487" t="str">
            <v>내선전공</v>
          </cell>
          <cell r="E487">
            <v>6.8000000000000005E-2</v>
          </cell>
          <cell r="H487">
            <v>0.34</v>
          </cell>
          <cell r="J487">
            <v>0.19999999999999996</v>
          </cell>
          <cell r="K487">
            <v>0.8</v>
          </cell>
          <cell r="O487" t="str">
            <v>전기5-8</v>
          </cell>
        </row>
        <row r="488">
          <cell r="B488" t="str">
            <v>AL W800 HOR TEE COVER</v>
          </cell>
          <cell r="C488" t="str">
            <v>개</v>
          </cell>
          <cell r="D488" t="str">
            <v>내선전공</v>
          </cell>
          <cell r="E488">
            <v>6.8000000000000005E-2</v>
          </cell>
          <cell r="H488">
            <v>0.34</v>
          </cell>
          <cell r="J488">
            <v>0.19999999999999996</v>
          </cell>
          <cell r="K488">
            <v>0.8</v>
          </cell>
          <cell r="O488" t="str">
            <v>전기5-8</v>
          </cell>
        </row>
        <row r="489">
          <cell r="B489" t="str">
            <v>AL W800 VER TEE COVER</v>
          </cell>
          <cell r="C489" t="str">
            <v>개</v>
          </cell>
          <cell r="D489" t="str">
            <v>내선전공</v>
          </cell>
          <cell r="E489">
            <v>6.8000000000000005E-2</v>
          </cell>
          <cell r="H489">
            <v>0.34</v>
          </cell>
          <cell r="J489">
            <v>0.19999999999999996</v>
          </cell>
          <cell r="K489">
            <v>0.8</v>
          </cell>
          <cell r="O489" t="str">
            <v>전기5-8</v>
          </cell>
        </row>
        <row r="490">
          <cell r="B490" t="str">
            <v>AL W900 COVER</v>
          </cell>
          <cell r="C490" t="str">
            <v>개</v>
          </cell>
          <cell r="D490" t="str">
            <v>내선전공</v>
          </cell>
          <cell r="E490">
            <v>7.5999999999999998E-2</v>
          </cell>
          <cell r="H490">
            <v>0.38</v>
          </cell>
          <cell r="J490">
            <v>0.19999999999999996</v>
          </cell>
          <cell r="K490">
            <v>0.8</v>
          </cell>
          <cell r="O490" t="str">
            <v>전기5-8</v>
          </cell>
        </row>
        <row r="491">
          <cell r="B491" t="str">
            <v>AL W900 VER ELBOW COVER</v>
          </cell>
          <cell r="C491" t="str">
            <v>개</v>
          </cell>
          <cell r="D491" t="str">
            <v>내선전공</v>
          </cell>
          <cell r="E491">
            <v>7.5999999999999998E-2</v>
          </cell>
          <cell r="H491">
            <v>0.38</v>
          </cell>
          <cell r="J491">
            <v>0.19999999999999996</v>
          </cell>
          <cell r="K491">
            <v>0.8</v>
          </cell>
          <cell r="O491" t="str">
            <v>전기5-8</v>
          </cell>
        </row>
        <row r="492">
          <cell r="B492" t="str">
            <v>AL W900 HOR ELBOW COVER</v>
          </cell>
          <cell r="C492" t="str">
            <v>개</v>
          </cell>
          <cell r="D492" t="str">
            <v>내선전공</v>
          </cell>
          <cell r="E492">
            <v>7.5999999999999998E-2</v>
          </cell>
          <cell r="H492">
            <v>0.38</v>
          </cell>
          <cell r="J492">
            <v>0.19999999999999996</v>
          </cell>
          <cell r="K492">
            <v>0.8</v>
          </cell>
          <cell r="O492" t="str">
            <v>전기5-8</v>
          </cell>
        </row>
        <row r="493">
          <cell r="B493" t="str">
            <v>AL W900 HOR TEE COVER</v>
          </cell>
          <cell r="C493" t="str">
            <v>개</v>
          </cell>
          <cell r="D493" t="str">
            <v>내선전공</v>
          </cell>
          <cell r="E493">
            <v>7.5999999999999998E-2</v>
          </cell>
          <cell r="H493">
            <v>0.38</v>
          </cell>
          <cell r="J493">
            <v>0.19999999999999996</v>
          </cell>
          <cell r="K493">
            <v>0.8</v>
          </cell>
          <cell r="O493" t="str">
            <v>전기5-8</v>
          </cell>
        </row>
        <row r="494">
          <cell r="B494" t="str">
            <v>AL W900 VER TEE COVER</v>
          </cell>
          <cell r="C494" t="str">
            <v>개</v>
          </cell>
          <cell r="D494" t="str">
            <v>내선전공</v>
          </cell>
          <cell r="E494">
            <v>7.5999999999999998E-2</v>
          </cell>
          <cell r="H494">
            <v>0.38</v>
          </cell>
          <cell r="J494">
            <v>0.19999999999999996</v>
          </cell>
          <cell r="K494">
            <v>0.8</v>
          </cell>
          <cell r="O494" t="str">
            <v>전기5-8</v>
          </cell>
        </row>
        <row r="495">
          <cell r="B495" t="str">
            <v>표준형 4P 400AF</v>
          </cell>
          <cell r="C495" t="str">
            <v>개</v>
          </cell>
          <cell r="D495" t="str">
            <v>내선전공</v>
          </cell>
          <cell r="E495">
            <v>2.5350000000000001</v>
          </cell>
          <cell r="H495">
            <v>1.95</v>
          </cell>
          <cell r="J495">
            <v>1.3</v>
          </cell>
          <cell r="K495">
            <v>-0.30000000000000004</v>
          </cell>
          <cell r="O495" t="str">
            <v>전기5-18</v>
          </cell>
        </row>
        <row r="496">
          <cell r="B496" t="str">
            <v>표준형 4P 225AF</v>
          </cell>
          <cell r="C496" t="str">
            <v>개</v>
          </cell>
          <cell r="D496" t="str">
            <v>내선전공</v>
          </cell>
          <cell r="E496">
            <v>1.7549999999999999</v>
          </cell>
          <cell r="H496">
            <v>1.35</v>
          </cell>
          <cell r="J496">
            <v>1.3</v>
          </cell>
          <cell r="K496">
            <v>-0.30000000000000004</v>
          </cell>
          <cell r="O496" t="str">
            <v>전기5-18</v>
          </cell>
        </row>
        <row r="497">
          <cell r="B497" t="str">
            <v>표준형 4P 100AF</v>
          </cell>
          <cell r="C497" t="str">
            <v>개</v>
          </cell>
          <cell r="D497" t="str">
            <v>내선전공</v>
          </cell>
          <cell r="E497">
            <v>1.3520000000000001</v>
          </cell>
          <cell r="H497">
            <v>1.04</v>
          </cell>
          <cell r="J497">
            <v>1.3</v>
          </cell>
          <cell r="K497">
            <v>-0.30000000000000004</v>
          </cell>
          <cell r="O497" t="str">
            <v>전기5-18</v>
          </cell>
        </row>
        <row r="498">
          <cell r="B498" t="str">
            <v>표준형 4P 250AF</v>
          </cell>
          <cell r="C498" t="str">
            <v>개</v>
          </cell>
          <cell r="D498" t="str">
            <v>내선전공</v>
          </cell>
          <cell r="E498">
            <v>1.7549999999999999</v>
          </cell>
          <cell r="H498">
            <v>1.35</v>
          </cell>
          <cell r="J498">
            <v>1.3</v>
          </cell>
          <cell r="K498">
            <v>-0.30000000000000004</v>
          </cell>
          <cell r="O498" t="str">
            <v>전기5-18</v>
          </cell>
        </row>
        <row r="499">
          <cell r="B499" t="str">
            <v>표준형 4P 125AF</v>
          </cell>
          <cell r="C499" t="str">
            <v>개</v>
          </cell>
          <cell r="D499" t="str">
            <v>내선전공</v>
          </cell>
          <cell r="E499">
            <v>1.3520000000000001</v>
          </cell>
          <cell r="H499">
            <v>1.04</v>
          </cell>
          <cell r="J499">
            <v>1.3</v>
          </cell>
          <cell r="K499">
            <v>-0.30000000000000004</v>
          </cell>
          <cell r="O499" t="str">
            <v>전기5-18</v>
          </cell>
        </row>
        <row r="500">
          <cell r="B500" t="str">
            <v>표준형 4P 60AF</v>
          </cell>
          <cell r="C500" t="str">
            <v>개</v>
          </cell>
          <cell r="D500" t="str">
            <v>내선전공</v>
          </cell>
          <cell r="E500">
            <v>1.3520000000000001</v>
          </cell>
          <cell r="H500">
            <v>1.04</v>
          </cell>
          <cell r="J500">
            <v>1.3</v>
          </cell>
          <cell r="K500">
            <v>-0.30000000000000004</v>
          </cell>
          <cell r="O500" t="str">
            <v>전기5-18</v>
          </cell>
        </row>
        <row r="501">
          <cell r="B501" t="str">
            <v>표준형 4P 50AF</v>
          </cell>
          <cell r="C501" t="str">
            <v>개</v>
          </cell>
          <cell r="D501" t="str">
            <v>내선전공</v>
          </cell>
          <cell r="E501">
            <v>0.96199999999999997</v>
          </cell>
          <cell r="H501">
            <v>0.74</v>
          </cell>
          <cell r="J501">
            <v>1.3</v>
          </cell>
          <cell r="K501">
            <v>-0.30000000000000004</v>
          </cell>
          <cell r="O501" t="str">
            <v>전기5-18</v>
          </cell>
        </row>
        <row r="502">
          <cell r="B502" t="str">
            <v>표준형 4P 30AF</v>
          </cell>
          <cell r="C502" t="str">
            <v>개</v>
          </cell>
          <cell r="D502" t="str">
            <v>내선전공</v>
          </cell>
          <cell r="E502">
            <v>0.70199999999999996</v>
          </cell>
          <cell r="H502">
            <v>0.54</v>
          </cell>
          <cell r="J502">
            <v>1.3</v>
          </cell>
          <cell r="K502">
            <v>-0.30000000000000004</v>
          </cell>
          <cell r="O502" t="str">
            <v>전기5-18</v>
          </cell>
        </row>
        <row r="503">
          <cell r="B503" t="str">
            <v>표준형 3P 400AF</v>
          </cell>
          <cell r="C503" t="str">
            <v>개</v>
          </cell>
          <cell r="D503" t="str">
            <v>내선전공</v>
          </cell>
          <cell r="E503">
            <v>1.95</v>
          </cell>
          <cell r="H503">
            <v>1.95</v>
          </cell>
          <cell r="J503">
            <v>1</v>
          </cell>
          <cell r="O503" t="str">
            <v>전기5-18</v>
          </cell>
        </row>
        <row r="504">
          <cell r="B504" t="str">
            <v>표준형 3P 225AF</v>
          </cell>
          <cell r="C504" t="str">
            <v>개</v>
          </cell>
          <cell r="D504" t="str">
            <v>내선전공</v>
          </cell>
          <cell r="E504">
            <v>1.35</v>
          </cell>
          <cell r="H504">
            <v>1.35</v>
          </cell>
          <cell r="J504">
            <v>1</v>
          </cell>
          <cell r="O504" t="str">
            <v>전기5-18</v>
          </cell>
        </row>
        <row r="505">
          <cell r="B505" t="str">
            <v>표준형 3P 100AF</v>
          </cell>
          <cell r="C505" t="str">
            <v>개</v>
          </cell>
          <cell r="D505" t="str">
            <v>내선전공</v>
          </cell>
          <cell r="E505">
            <v>1.04</v>
          </cell>
          <cell r="H505">
            <v>1.04</v>
          </cell>
          <cell r="J505">
            <v>1</v>
          </cell>
          <cell r="O505" t="str">
            <v>전기5-18</v>
          </cell>
        </row>
        <row r="506">
          <cell r="B506" t="str">
            <v>표준형 3P 250AF</v>
          </cell>
          <cell r="C506" t="str">
            <v>개</v>
          </cell>
          <cell r="D506" t="str">
            <v>내선전공</v>
          </cell>
          <cell r="E506">
            <v>1.35</v>
          </cell>
          <cell r="H506">
            <v>1.35</v>
          </cell>
          <cell r="J506">
            <v>1</v>
          </cell>
          <cell r="O506" t="str">
            <v>전기5-18</v>
          </cell>
        </row>
        <row r="507">
          <cell r="B507" t="str">
            <v>표준형 3P 125AF</v>
          </cell>
          <cell r="C507" t="str">
            <v>개</v>
          </cell>
          <cell r="D507" t="str">
            <v>내선전공</v>
          </cell>
          <cell r="E507">
            <v>1.04</v>
          </cell>
          <cell r="H507">
            <v>1.04</v>
          </cell>
          <cell r="J507">
            <v>1</v>
          </cell>
          <cell r="O507" t="str">
            <v>전기5-18</v>
          </cell>
        </row>
        <row r="508">
          <cell r="B508" t="str">
            <v>표준형 3P 60AF</v>
          </cell>
          <cell r="C508" t="str">
            <v>개</v>
          </cell>
          <cell r="D508" t="str">
            <v>내선전공</v>
          </cell>
          <cell r="E508">
            <v>1.04</v>
          </cell>
          <cell r="H508">
            <v>1.04</v>
          </cell>
          <cell r="J508">
            <v>1</v>
          </cell>
          <cell r="O508" t="str">
            <v>전기5-18</v>
          </cell>
        </row>
        <row r="509">
          <cell r="B509" t="str">
            <v>표준형 3P 50AF</v>
          </cell>
          <cell r="C509" t="str">
            <v>개</v>
          </cell>
          <cell r="D509" t="str">
            <v>내선전공</v>
          </cell>
          <cell r="E509">
            <v>0.74</v>
          </cell>
          <cell r="H509">
            <v>0.74</v>
          </cell>
          <cell r="J509">
            <v>1</v>
          </cell>
          <cell r="O509" t="str">
            <v>전기5-18</v>
          </cell>
        </row>
        <row r="510">
          <cell r="B510" t="str">
            <v>표준형 3P 30AF</v>
          </cell>
          <cell r="C510" t="str">
            <v>개</v>
          </cell>
          <cell r="D510" t="str">
            <v>내선전공</v>
          </cell>
          <cell r="E510">
            <v>0.54</v>
          </cell>
          <cell r="H510">
            <v>0.54</v>
          </cell>
          <cell r="J510">
            <v>1</v>
          </cell>
          <cell r="O510" t="str">
            <v>전기5-18</v>
          </cell>
        </row>
        <row r="511">
          <cell r="B511" t="str">
            <v>표준형 2P 225AF</v>
          </cell>
          <cell r="C511" t="str">
            <v>개</v>
          </cell>
          <cell r="D511" t="str">
            <v>내선전공</v>
          </cell>
          <cell r="E511">
            <v>1.04</v>
          </cell>
          <cell r="H511">
            <v>1.04</v>
          </cell>
          <cell r="J511">
            <v>1</v>
          </cell>
          <cell r="O511" t="str">
            <v>전기5-18</v>
          </cell>
        </row>
        <row r="512">
          <cell r="B512" t="str">
            <v>표준형 2P 100AF</v>
          </cell>
          <cell r="C512" t="str">
            <v>개</v>
          </cell>
          <cell r="D512" t="str">
            <v>내선전공</v>
          </cell>
          <cell r="E512">
            <v>0.74</v>
          </cell>
          <cell r="H512">
            <v>0.74</v>
          </cell>
          <cell r="J512">
            <v>1</v>
          </cell>
          <cell r="O512" t="str">
            <v>전기5-18</v>
          </cell>
        </row>
        <row r="513">
          <cell r="B513" t="str">
            <v>표준형 2P 250AF</v>
          </cell>
          <cell r="C513" t="str">
            <v>개</v>
          </cell>
          <cell r="D513" t="str">
            <v>내선전공</v>
          </cell>
          <cell r="E513">
            <v>1.04</v>
          </cell>
          <cell r="H513">
            <v>1.04</v>
          </cell>
          <cell r="J513">
            <v>1</v>
          </cell>
          <cell r="O513" t="str">
            <v>전기5-18</v>
          </cell>
        </row>
        <row r="514">
          <cell r="B514" t="str">
            <v>표준형 2P 125AF</v>
          </cell>
          <cell r="C514" t="str">
            <v>개</v>
          </cell>
          <cell r="D514" t="str">
            <v>내선전공</v>
          </cell>
          <cell r="E514">
            <v>0.74</v>
          </cell>
          <cell r="H514">
            <v>0.74</v>
          </cell>
          <cell r="J514">
            <v>1</v>
          </cell>
          <cell r="O514" t="str">
            <v>전기5-18</v>
          </cell>
        </row>
        <row r="515">
          <cell r="B515" t="str">
            <v>표준형 2P 60AF</v>
          </cell>
          <cell r="C515" t="str">
            <v>개</v>
          </cell>
          <cell r="D515" t="str">
            <v>내선전공</v>
          </cell>
          <cell r="E515">
            <v>0.74</v>
          </cell>
          <cell r="H515">
            <v>0.74</v>
          </cell>
          <cell r="J515">
            <v>1</v>
          </cell>
          <cell r="O515" t="str">
            <v>전기5-18</v>
          </cell>
        </row>
        <row r="516">
          <cell r="B516" t="str">
            <v>표준형 2P 50AF</v>
          </cell>
          <cell r="C516" t="str">
            <v>개</v>
          </cell>
          <cell r="D516" t="str">
            <v>내선전공</v>
          </cell>
          <cell r="E516">
            <v>0.57999999999999996</v>
          </cell>
          <cell r="H516">
            <v>0.57999999999999996</v>
          </cell>
          <cell r="J516">
            <v>1</v>
          </cell>
          <cell r="O516" t="str">
            <v>전기5-18</v>
          </cell>
        </row>
        <row r="517">
          <cell r="B517" t="str">
            <v>표준형 2P 30AF</v>
          </cell>
          <cell r="C517" t="str">
            <v>개</v>
          </cell>
          <cell r="D517" t="str">
            <v>내선전공</v>
          </cell>
          <cell r="E517">
            <v>0.43</v>
          </cell>
          <cell r="H517">
            <v>0.43</v>
          </cell>
          <cell r="J517">
            <v>1</v>
          </cell>
          <cell r="O517" t="str">
            <v>전기5-18</v>
          </cell>
        </row>
        <row r="518">
          <cell r="B518" t="str">
            <v>2P 30AF(분전반용)</v>
          </cell>
          <cell r="C518" t="str">
            <v>개</v>
          </cell>
          <cell r="D518" t="str">
            <v>내선전공</v>
          </cell>
          <cell r="E518">
            <v>0.43</v>
          </cell>
          <cell r="H518">
            <v>0.43</v>
          </cell>
          <cell r="J518">
            <v>1</v>
          </cell>
          <cell r="O518" t="str">
            <v>전기5-18</v>
          </cell>
        </row>
        <row r="519">
          <cell r="B519" t="str">
            <v>2P 50AF(분전반용)</v>
          </cell>
          <cell r="C519" t="str">
            <v>개</v>
          </cell>
          <cell r="D519" t="str">
            <v>내선전공</v>
          </cell>
          <cell r="E519">
            <v>0.57999999999999996</v>
          </cell>
          <cell r="H519">
            <v>0.57999999999999996</v>
          </cell>
          <cell r="J519">
            <v>1</v>
          </cell>
          <cell r="O519" t="str">
            <v>전기5-18</v>
          </cell>
        </row>
        <row r="520">
          <cell r="B520" t="str">
            <v>3P 30AF (표준형)</v>
          </cell>
          <cell r="C520" t="str">
            <v>개</v>
          </cell>
          <cell r="D520" t="str">
            <v>내선전공</v>
          </cell>
          <cell r="E520">
            <v>0.54</v>
          </cell>
          <cell r="H520">
            <v>0.54</v>
          </cell>
          <cell r="J520">
            <v>1</v>
          </cell>
          <cell r="O520" t="str">
            <v>전기5-18</v>
          </cell>
        </row>
        <row r="521">
          <cell r="B521" t="str">
            <v>4P 30AF (표준형)</v>
          </cell>
          <cell r="C521" t="str">
            <v>개</v>
          </cell>
          <cell r="D521" t="str">
            <v>내선전공</v>
          </cell>
          <cell r="E521">
            <v>0.70199999999999996</v>
          </cell>
          <cell r="H521">
            <v>0.54</v>
          </cell>
          <cell r="J521">
            <v>1.3</v>
          </cell>
          <cell r="K521">
            <v>-0.3</v>
          </cell>
          <cell r="O521" t="str">
            <v>전기5-18</v>
          </cell>
        </row>
        <row r="522">
          <cell r="B522" t="str">
            <v>4P 50AF (표준형)</v>
          </cell>
          <cell r="C522" t="str">
            <v>개</v>
          </cell>
          <cell r="D522" t="str">
            <v>내선전공</v>
          </cell>
          <cell r="E522">
            <v>0.96199999999999997</v>
          </cell>
          <cell r="H522">
            <v>0.74</v>
          </cell>
          <cell r="J522">
            <v>1.3</v>
          </cell>
          <cell r="K522">
            <v>-0.30000000000000004</v>
          </cell>
          <cell r="O522" t="str">
            <v>전기5-18</v>
          </cell>
        </row>
        <row r="523">
          <cell r="B523" t="str">
            <v>4P 50AF (표준형)</v>
          </cell>
          <cell r="C523" t="str">
            <v>개</v>
          </cell>
          <cell r="D523" t="str">
            <v>내선전공</v>
          </cell>
          <cell r="E523">
            <v>0.96199999999999997</v>
          </cell>
          <cell r="H523">
            <v>0.74</v>
          </cell>
          <cell r="J523">
            <v>1.3</v>
          </cell>
          <cell r="K523">
            <v>-0.30000000000000004</v>
          </cell>
          <cell r="O523" t="str">
            <v>전기5-18</v>
          </cell>
        </row>
        <row r="524">
          <cell r="B524" t="str">
            <v>4P 60AF (표준형)</v>
          </cell>
          <cell r="C524" t="str">
            <v>개</v>
          </cell>
          <cell r="D524" t="str">
            <v>내선전공</v>
          </cell>
          <cell r="E524">
            <v>1.3520000000000001</v>
          </cell>
          <cell r="H524">
            <v>1.04</v>
          </cell>
          <cell r="J524">
            <v>1.3</v>
          </cell>
          <cell r="K524">
            <v>-0.30000000000000004</v>
          </cell>
          <cell r="O524" t="str">
            <v>전기5-18</v>
          </cell>
        </row>
        <row r="525">
          <cell r="B525" t="str">
            <v>4P 125AF (표준형)</v>
          </cell>
          <cell r="C525" t="str">
            <v>개</v>
          </cell>
          <cell r="D525" t="str">
            <v>내선전공</v>
          </cell>
          <cell r="E525">
            <v>1.3520000000000001</v>
          </cell>
          <cell r="H525">
            <v>1.04</v>
          </cell>
          <cell r="J525">
            <v>1.3</v>
          </cell>
          <cell r="K525">
            <v>-0.30000000000000004</v>
          </cell>
          <cell r="O525" t="str">
            <v>전기5-18</v>
          </cell>
        </row>
        <row r="526">
          <cell r="B526" t="str">
            <v>4P 100AF (표준형)</v>
          </cell>
          <cell r="C526" t="str">
            <v>개</v>
          </cell>
          <cell r="D526" t="str">
            <v>내선전공</v>
          </cell>
          <cell r="E526">
            <v>1.3520000000000001</v>
          </cell>
          <cell r="H526">
            <v>1.04</v>
          </cell>
          <cell r="J526">
            <v>1.3</v>
          </cell>
          <cell r="K526">
            <v>-0.30000000000000004</v>
          </cell>
          <cell r="O526" t="str">
            <v>전기5-18</v>
          </cell>
        </row>
        <row r="527">
          <cell r="B527" t="str">
            <v>3T x 25 (0.66Kg/m)</v>
          </cell>
          <cell r="C527" t="str">
            <v>M</v>
          </cell>
          <cell r="D527" t="str">
            <v>보통인부</v>
          </cell>
          <cell r="E527">
            <v>0.06</v>
          </cell>
          <cell r="H527">
            <v>0.06</v>
          </cell>
          <cell r="J527">
            <v>1</v>
          </cell>
          <cell r="O527" t="str">
            <v>전기3-21</v>
          </cell>
        </row>
        <row r="528">
          <cell r="B528" t="str">
            <v>5T x 25(1.11Kg/m)</v>
          </cell>
          <cell r="C528" t="str">
            <v>M</v>
          </cell>
          <cell r="D528" t="str">
            <v>보통인부</v>
          </cell>
          <cell r="E528">
            <v>7.0000000000000007E-2</v>
          </cell>
          <cell r="H528">
            <v>7.0000000000000007E-2</v>
          </cell>
          <cell r="J528">
            <v>1</v>
          </cell>
          <cell r="O528" t="str">
            <v>전기3-21</v>
          </cell>
        </row>
        <row r="529">
          <cell r="B529" t="str">
            <v>100*100*75</v>
          </cell>
          <cell r="C529" t="str">
            <v>개</v>
          </cell>
          <cell r="D529" t="str">
            <v>내선전공</v>
          </cell>
          <cell r="E529">
            <v>3.5999999999999997E-2</v>
          </cell>
          <cell r="H529">
            <v>0.04</v>
          </cell>
          <cell r="J529">
            <v>0.9</v>
          </cell>
          <cell r="O529" t="str">
            <v>전기5-4</v>
          </cell>
        </row>
        <row r="530">
          <cell r="B530" t="str">
            <v>100*100*100</v>
          </cell>
          <cell r="C530" t="str">
            <v>개</v>
          </cell>
          <cell r="D530" t="str">
            <v>내선전공</v>
          </cell>
          <cell r="E530">
            <v>3.5999999999999997E-2</v>
          </cell>
          <cell r="H530">
            <v>0.04</v>
          </cell>
          <cell r="J530">
            <v>0.9</v>
          </cell>
          <cell r="O530" t="str">
            <v>전기5-4</v>
          </cell>
        </row>
        <row r="531">
          <cell r="B531" t="str">
            <v>150*150*100</v>
          </cell>
          <cell r="C531" t="str">
            <v>개</v>
          </cell>
          <cell r="D531" t="str">
            <v>내선전공</v>
          </cell>
          <cell r="E531">
            <v>0.19800000000000001</v>
          </cell>
          <cell r="H531">
            <v>0.22</v>
          </cell>
          <cell r="J531">
            <v>0.9</v>
          </cell>
          <cell r="O531" t="str">
            <v>전기5-4</v>
          </cell>
        </row>
        <row r="532">
          <cell r="B532" t="str">
            <v>200*200*100</v>
          </cell>
          <cell r="C532" t="str">
            <v>개</v>
          </cell>
          <cell r="D532" t="str">
            <v>내선전공</v>
          </cell>
          <cell r="E532">
            <v>0.19800000000000001</v>
          </cell>
          <cell r="H532">
            <v>0.22</v>
          </cell>
          <cell r="J532">
            <v>0.9</v>
          </cell>
          <cell r="O532" t="str">
            <v>전기5-4</v>
          </cell>
        </row>
        <row r="533">
          <cell r="B533" t="str">
            <v>200*200*150</v>
          </cell>
          <cell r="C533" t="str">
            <v>개</v>
          </cell>
          <cell r="D533" t="str">
            <v>내선전공</v>
          </cell>
          <cell r="E533">
            <v>0.19800000000000001</v>
          </cell>
          <cell r="H533">
            <v>0.22</v>
          </cell>
          <cell r="J533">
            <v>0.9</v>
          </cell>
          <cell r="O533" t="str">
            <v>전기5-4</v>
          </cell>
        </row>
        <row r="534">
          <cell r="B534" t="str">
            <v>200*200*200</v>
          </cell>
          <cell r="C534" t="str">
            <v>개</v>
          </cell>
          <cell r="D534" t="str">
            <v>내선전공</v>
          </cell>
          <cell r="E534">
            <v>0.19800000000000001</v>
          </cell>
          <cell r="H534">
            <v>0.22</v>
          </cell>
          <cell r="J534">
            <v>0.9</v>
          </cell>
          <cell r="O534" t="str">
            <v>전기5-4</v>
          </cell>
        </row>
        <row r="535">
          <cell r="B535" t="str">
            <v>250*250*200</v>
          </cell>
          <cell r="C535" t="str">
            <v>개</v>
          </cell>
          <cell r="D535" t="str">
            <v>내선전공</v>
          </cell>
          <cell r="E535">
            <v>0.19800000000000001</v>
          </cell>
          <cell r="H535">
            <v>0.22</v>
          </cell>
          <cell r="J535">
            <v>0.9</v>
          </cell>
          <cell r="O535" t="str">
            <v>전기5-4</v>
          </cell>
        </row>
        <row r="536">
          <cell r="B536" t="str">
            <v>300*300*200</v>
          </cell>
          <cell r="C536" t="str">
            <v>개</v>
          </cell>
          <cell r="D536" t="str">
            <v>내선전공</v>
          </cell>
          <cell r="E536">
            <v>0.315</v>
          </cell>
          <cell r="H536">
            <v>0.35</v>
          </cell>
          <cell r="J536">
            <v>0.9</v>
          </cell>
          <cell r="O536" t="str">
            <v>전기5-4</v>
          </cell>
        </row>
        <row r="537">
          <cell r="B537" t="str">
            <v>300*300*300</v>
          </cell>
          <cell r="C537" t="str">
            <v>개</v>
          </cell>
          <cell r="D537" t="str">
            <v>내선전공</v>
          </cell>
          <cell r="E537">
            <v>0.315</v>
          </cell>
          <cell r="H537">
            <v>0.35</v>
          </cell>
          <cell r="J537">
            <v>0.9</v>
          </cell>
          <cell r="O537" t="str">
            <v>전기5-4</v>
          </cell>
        </row>
        <row r="538">
          <cell r="B538" t="str">
            <v>400*400*300</v>
          </cell>
          <cell r="C538" t="str">
            <v>개</v>
          </cell>
          <cell r="D538" t="str">
            <v>내선전공</v>
          </cell>
          <cell r="E538">
            <v>0.315</v>
          </cell>
          <cell r="H538">
            <v>0.35</v>
          </cell>
          <cell r="J538">
            <v>0.9</v>
          </cell>
          <cell r="O538" t="str">
            <v>전기5-4</v>
          </cell>
        </row>
        <row r="539">
          <cell r="B539" t="str">
            <v>500*500*300</v>
          </cell>
          <cell r="C539" t="str">
            <v>개</v>
          </cell>
          <cell r="D539" t="str">
            <v>내선전공</v>
          </cell>
          <cell r="E539">
            <v>0.59399999999999997</v>
          </cell>
          <cell r="H539">
            <v>0.66</v>
          </cell>
          <cell r="J539">
            <v>0.9</v>
          </cell>
          <cell r="O539" t="str">
            <v>전기5-4</v>
          </cell>
        </row>
        <row r="540">
          <cell r="B540" t="str">
            <v>600*600*300</v>
          </cell>
          <cell r="C540" t="str">
            <v>개</v>
          </cell>
          <cell r="D540" t="str">
            <v>내선전공</v>
          </cell>
          <cell r="E540">
            <v>0.59399999999999997</v>
          </cell>
          <cell r="H540">
            <v>0.66</v>
          </cell>
          <cell r="J540">
            <v>0.9</v>
          </cell>
          <cell r="O540" t="str">
            <v>전기5-4</v>
          </cell>
        </row>
        <row r="541">
          <cell r="B541" t="str">
            <v>600*600*400</v>
          </cell>
          <cell r="C541" t="str">
            <v>개</v>
          </cell>
          <cell r="D541" t="str">
            <v>내선전공</v>
          </cell>
          <cell r="E541">
            <v>0.59399999999999997</v>
          </cell>
          <cell r="H541">
            <v>0.66</v>
          </cell>
          <cell r="J541">
            <v>0.9</v>
          </cell>
          <cell r="O541" t="str">
            <v>전기5-4</v>
          </cell>
        </row>
        <row r="542">
          <cell r="B542" t="str">
            <v>300*300*180</v>
          </cell>
          <cell r="C542" t="str">
            <v>개</v>
          </cell>
          <cell r="D542" t="str">
            <v>내선전공</v>
          </cell>
          <cell r="E542">
            <v>0.315</v>
          </cell>
          <cell r="H542">
            <v>0.35</v>
          </cell>
          <cell r="J542">
            <v>0.9</v>
          </cell>
          <cell r="O542" t="str">
            <v>전기5-4</v>
          </cell>
        </row>
        <row r="543">
          <cell r="B543" t="str">
            <v>AL(136*90*40mm)</v>
          </cell>
          <cell r="C543" t="str">
            <v>개</v>
          </cell>
          <cell r="D543" t="str">
            <v>내선전공</v>
          </cell>
          <cell r="E543">
            <v>3.5999999999999997E-2</v>
          </cell>
          <cell r="H543">
            <v>0.04</v>
          </cell>
          <cell r="J543">
            <v>0.9</v>
          </cell>
          <cell r="O543" t="str">
            <v>전기5-3</v>
          </cell>
        </row>
        <row r="544">
          <cell r="B544" t="str">
            <v>연결용 4각</v>
          </cell>
          <cell r="C544" t="str">
            <v>개</v>
          </cell>
          <cell r="D544" t="str">
            <v>내선전공</v>
          </cell>
          <cell r="E544">
            <v>3.5999999999999997E-2</v>
          </cell>
          <cell r="H544">
            <v>0.04</v>
          </cell>
          <cell r="J544">
            <v>0.9</v>
          </cell>
          <cell r="O544" t="str">
            <v>전기5-3</v>
          </cell>
        </row>
        <row r="545">
          <cell r="B545" t="str">
            <v>Concrete 4각</v>
          </cell>
          <cell r="C545" t="str">
            <v>개</v>
          </cell>
          <cell r="D545" t="str">
            <v>내선전공</v>
          </cell>
          <cell r="E545">
            <v>0.108</v>
          </cell>
          <cell r="H545">
            <v>0.12</v>
          </cell>
          <cell r="J545">
            <v>0.9</v>
          </cell>
          <cell r="O545" t="str">
            <v>전기5-3</v>
          </cell>
        </row>
        <row r="546">
          <cell r="B546" t="str">
            <v>Concrete 8각</v>
          </cell>
          <cell r="C546" t="str">
            <v>개</v>
          </cell>
          <cell r="D546" t="str">
            <v>내선전공</v>
          </cell>
          <cell r="E546">
            <v>0.108</v>
          </cell>
          <cell r="H546">
            <v>0.12</v>
          </cell>
          <cell r="J546">
            <v>0.9</v>
          </cell>
          <cell r="O546" t="str">
            <v>전기5-3</v>
          </cell>
        </row>
        <row r="547">
          <cell r="B547" t="str">
            <v>Outlet 4각</v>
          </cell>
          <cell r="C547" t="str">
            <v>개</v>
          </cell>
          <cell r="D547" t="str">
            <v>내선전공</v>
          </cell>
          <cell r="E547">
            <v>0.18</v>
          </cell>
          <cell r="H547">
            <v>0.2</v>
          </cell>
          <cell r="J547">
            <v>0.9</v>
          </cell>
          <cell r="O547" t="str">
            <v>전기5-3</v>
          </cell>
        </row>
        <row r="548">
          <cell r="B548" t="str">
            <v>승압용 콘센트 박스 1개용</v>
          </cell>
          <cell r="C548" t="str">
            <v>개</v>
          </cell>
          <cell r="D548" t="str">
            <v>내선전공</v>
          </cell>
          <cell r="E548">
            <v>0.18</v>
          </cell>
          <cell r="H548">
            <v>0.2</v>
          </cell>
          <cell r="J548">
            <v>0.9</v>
          </cell>
          <cell r="O548" t="str">
            <v>전기5-3</v>
          </cell>
        </row>
        <row r="549">
          <cell r="B549" t="str">
            <v>승압용 콘센트 박스 2개용</v>
          </cell>
          <cell r="C549" t="str">
            <v>개</v>
          </cell>
          <cell r="D549" t="str">
            <v>내선전공</v>
          </cell>
          <cell r="E549">
            <v>0.18</v>
          </cell>
          <cell r="H549">
            <v>0.2</v>
          </cell>
          <cell r="J549">
            <v>0.9</v>
          </cell>
          <cell r="O549" t="str">
            <v>전기5-3</v>
          </cell>
        </row>
        <row r="550">
          <cell r="B550" t="str">
            <v>노출 PVC SW/1G</v>
          </cell>
          <cell r="C550" t="str">
            <v>개</v>
          </cell>
          <cell r="D550" t="str">
            <v>내선전공</v>
          </cell>
          <cell r="E550">
            <v>0.18</v>
          </cell>
          <cell r="H550">
            <v>0.2</v>
          </cell>
          <cell r="J550">
            <v>0.9</v>
          </cell>
          <cell r="O550" t="str">
            <v>전기5-3</v>
          </cell>
        </row>
        <row r="551">
          <cell r="B551" t="str">
            <v>노출 PVC SW/2G</v>
          </cell>
          <cell r="C551" t="str">
            <v>개</v>
          </cell>
          <cell r="D551" t="str">
            <v>내선전공</v>
          </cell>
          <cell r="E551">
            <v>0.18</v>
          </cell>
          <cell r="H551">
            <v>0.2</v>
          </cell>
          <cell r="J551">
            <v>0.9</v>
          </cell>
          <cell r="O551" t="str">
            <v>전기5-3</v>
          </cell>
        </row>
        <row r="552">
          <cell r="B552" t="str">
            <v>SW/1G</v>
          </cell>
          <cell r="C552" t="str">
            <v>개</v>
          </cell>
          <cell r="D552" t="str">
            <v>내선전공</v>
          </cell>
          <cell r="E552">
            <v>0.18</v>
          </cell>
          <cell r="H552">
            <v>0.2</v>
          </cell>
          <cell r="J552">
            <v>0.9</v>
          </cell>
          <cell r="O552" t="str">
            <v>전기5-3</v>
          </cell>
        </row>
        <row r="553">
          <cell r="B553" t="str">
            <v>SW/2G</v>
          </cell>
          <cell r="C553" t="str">
            <v>개</v>
          </cell>
          <cell r="D553" t="str">
            <v>내선전공</v>
          </cell>
          <cell r="E553">
            <v>0.18</v>
          </cell>
          <cell r="H553">
            <v>0.2</v>
          </cell>
          <cell r="J553">
            <v>0.9</v>
          </cell>
          <cell r="O553" t="str">
            <v>전기5-3</v>
          </cell>
        </row>
        <row r="554">
          <cell r="B554" t="str">
            <v>블링크플레이트 1개용</v>
          </cell>
          <cell r="C554" t="str">
            <v>개</v>
          </cell>
          <cell r="D554" t="str">
            <v>내선전공</v>
          </cell>
          <cell r="E554">
            <v>0.03</v>
          </cell>
          <cell r="H554">
            <v>0.03</v>
          </cell>
          <cell r="J554">
            <v>1</v>
          </cell>
          <cell r="O554" t="str">
            <v>전기5-29</v>
          </cell>
        </row>
        <row r="555">
          <cell r="B555" t="str">
            <v>2회로 16A</v>
          </cell>
          <cell r="C555" t="str">
            <v>개</v>
          </cell>
          <cell r="D555" t="str">
            <v>내선전공</v>
          </cell>
          <cell r="E555">
            <v>8.5000000000000006E-2</v>
          </cell>
          <cell r="H555">
            <v>8.5000000000000006E-2</v>
          </cell>
          <cell r="J555">
            <v>1</v>
          </cell>
          <cell r="K555">
            <v>0</v>
          </cell>
          <cell r="O555" t="str">
            <v>전기5-23-2</v>
          </cell>
        </row>
        <row r="556">
          <cell r="B556" t="str">
            <v>1로 1구</v>
          </cell>
          <cell r="C556" t="str">
            <v>개</v>
          </cell>
          <cell r="D556" t="str">
            <v>내선전공</v>
          </cell>
          <cell r="E556">
            <v>8.5000000000000006E-2</v>
          </cell>
          <cell r="H556">
            <v>8.5000000000000006E-2</v>
          </cell>
          <cell r="J556">
            <v>1</v>
          </cell>
          <cell r="K556">
            <v>0</v>
          </cell>
          <cell r="O556" t="str">
            <v>전기5-23-2</v>
          </cell>
        </row>
        <row r="557">
          <cell r="B557" t="str">
            <v>1로 2구</v>
          </cell>
          <cell r="C557" t="str">
            <v>개</v>
          </cell>
          <cell r="D557" t="str">
            <v>내선전공</v>
          </cell>
          <cell r="E557">
            <v>8.5000000000000006E-2</v>
          </cell>
          <cell r="H557">
            <v>8.5000000000000006E-2</v>
          </cell>
          <cell r="J557">
            <v>1</v>
          </cell>
          <cell r="O557" t="str">
            <v>전기5-23-2</v>
          </cell>
        </row>
        <row r="558">
          <cell r="B558" t="str">
            <v>1로 3구</v>
          </cell>
          <cell r="C558" t="str">
            <v>개</v>
          </cell>
          <cell r="D558" t="str">
            <v>내선전공</v>
          </cell>
          <cell r="E558">
            <v>8.5000000000000006E-2</v>
          </cell>
          <cell r="H558">
            <v>8.5000000000000006E-2</v>
          </cell>
          <cell r="J558">
            <v>1</v>
          </cell>
          <cell r="O558" t="str">
            <v>전기5-23-2</v>
          </cell>
        </row>
        <row r="559">
          <cell r="B559" t="str">
            <v>1로 4구</v>
          </cell>
          <cell r="C559" t="str">
            <v>개</v>
          </cell>
          <cell r="D559" t="str">
            <v>내선전공</v>
          </cell>
          <cell r="E559">
            <v>8.5000000000000006E-2</v>
          </cell>
          <cell r="H559">
            <v>8.5000000000000006E-2</v>
          </cell>
          <cell r="J559">
            <v>1</v>
          </cell>
          <cell r="O559" t="str">
            <v>전기5-23-2</v>
          </cell>
        </row>
        <row r="560">
          <cell r="B560" t="str">
            <v>1로 5구</v>
          </cell>
          <cell r="C560" t="str">
            <v>개</v>
          </cell>
          <cell r="D560" t="str">
            <v>내선전공</v>
          </cell>
          <cell r="E560">
            <v>8.5000000000000006E-2</v>
          </cell>
          <cell r="H560">
            <v>8.5000000000000006E-2</v>
          </cell>
          <cell r="J560">
            <v>1</v>
          </cell>
          <cell r="O560" t="str">
            <v>전기5-23-2</v>
          </cell>
        </row>
        <row r="561">
          <cell r="B561" t="str">
            <v>1로 6구</v>
          </cell>
          <cell r="C561" t="str">
            <v>개</v>
          </cell>
          <cell r="D561" t="str">
            <v>내선전공</v>
          </cell>
          <cell r="E561">
            <v>8.5000000000000006E-2</v>
          </cell>
          <cell r="H561">
            <v>8.5000000000000006E-2</v>
          </cell>
          <cell r="J561">
            <v>1</v>
          </cell>
          <cell r="O561" t="str">
            <v>전기5-23-2</v>
          </cell>
        </row>
        <row r="562">
          <cell r="B562" t="str">
            <v>3로 1구</v>
          </cell>
          <cell r="C562" t="str">
            <v>개</v>
          </cell>
          <cell r="D562" t="str">
            <v>내선전공</v>
          </cell>
          <cell r="E562">
            <v>8.5000000000000006E-2</v>
          </cell>
          <cell r="H562">
            <v>8.5000000000000006E-2</v>
          </cell>
          <cell r="J562">
            <v>1</v>
          </cell>
          <cell r="O562" t="str">
            <v>전기5-23-2</v>
          </cell>
        </row>
        <row r="563">
          <cell r="B563" t="str">
            <v>3로 2구</v>
          </cell>
          <cell r="C563" t="str">
            <v>개</v>
          </cell>
          <cell r="D563" t="str">
            <v>내선전공</v>
          </cell>
          <cell r="E563">
            <v>8.5000000000000006E-2</v>
          </cell>
          <cell r="H563">
            <v>8.5000000000000006E-2</v>
          </cell>
          <cell r="J563">
            <v>1</v>
          </cell>
          <cell r="O563" t="str">
            <v>전기5-23-2</v>
          </cell>
        </row>
        <row r="564">
          <cell r="B564" t="str">
            <v>3로 3구</v>
          </cell>
          <cell r="C564" t="str">
            <v>개</v>
          </cell>
          <cell r="D564" t="str">
            <v>내선전공</v>
          </cell>
          <cell r="E564">
            <v>8.5000000000000006E-2</v>
          </cell>
          <cell r="H564">
            <v>8.5000000000000006E-2</v>
          </cell>
          <cell r="J564">
            <v>1</v>
          </cell>
          <cell r="O564" t="str">
            <v>전기5-23-2</v>
          </cell>
        </row>
        <row r="565">
          <cell r="B565" t="str">
            <v>4로 1구</v>
          </cell>
          <cell r="C565" t="str">
            <v>개</v>
          </cell>
          <cell r="D565" t="str">
            <v>내선전공</v>
          </cell>
          <cell r="E565">
            <v>0.1</v>
          </cell>
          <cell r="H565">
            <v>0.1</v>
          </cell>
          <cell r="J565">
            <v>1</v>
          </cell>
          <cell r="O565" t="str">
            <v>전기5-23-2</v>
          </cell>
        </row>
        <row r="566">
          <cell r="B566" t="str">
            <v>220V 접지1구</v>
          </cell>
          <cell r="C566" t="str">
            <v>개</v>
          </cell>
          <cell r="D566" t="str">
            <v>내선전공</v>
          </cell>
          <cell r="E566">
            <v>0.08</v>
          </cell>
          <cell r="H566">
            <v>0.08</v>
          </cell>
          <cell r="J566">
            <v>1</v>
          </cell>
          <cell r="O566" t="str">
            <v>전기5-23-1</v>
          </cell>
        </row>
        <row r="567">
          <cell r="B567" t="str">
            <v>안전형 220V 접지2구</v>
          </cell>
          <cell r="C567" t="str">
            <v>개</v>
          </cell>
          <cell r="D567" t="str">
            <v>내선전공</v>
          </cell>
          <cell r="E567">
            <v>0.08</v>
          </cell>
          <cell r="H567">
            <v>0.08</v>
          </cell>
          <cell r="J567">
            <v>1</v>
          </cell>
          <cell r="O567" t="str">
            <v>전기5-23-1</v>
          </cell>
        </row>
        <row r="568">
          <cell r="B568" t="str">
            <v>220V 접지2구</v>
          </cell>
          <cell r="C568" t="str">
            <v>개</v>
          </cell>
          <cell r="D568" t="str">
            <v>내선전공</v>
          </cell>
          <cell r="E568">
            <v>0.08</v>
          </cell>
          <cell r="H568">
            <v>0.08</v>
          </cell>
          <cell r="J568">
            <v>1</v>
          </cell>
          <cell r="O568" t="str">
            <v>전기5-23-1</v>
          </cell>
        </row>
        <row r="569">
          <cell r="B569" t="str">
            <v>220V 접지4구</v>
          </cell>
          <cell r="C569" t="str">
            <v>개</v>
          </cell>
          <cell r="D569" t="str">
            <v>내선전공</v>
          </cell>
          <cell r="E569">
            <v>0.08</v>
          </cell>
          <cell r="H569">
            <v>0.08</v>
          </cell>
          <cell r="J569">
            <v>1</v>
          </cell>
          <cell r="O569" t="str">
            <v>전기5-23-1</v>
          </cell>
        </row>
        <row r="570">
          <cell r="B570" t="str">
            <v>방우형 1구</v>
          </cell>
          <cell r="C570" t="str">
            <v>개</v>
          </cell>
          <cell r="D570" t="str">
            <v>내선전공</v>
          </cell>
          <cell r="E570">
            <v>0.08</v>
          </cell>
          <cell r="H570">
            <v>0.08</v>
          </cell>
          <cell r="J570">
            <v>1</v>
          </cell>
          <cell r="O570" t="str">
            <v>전기5-23-1</v>
          </cell>
        </row>
        <row r="571">
          <cell r="B571" t="str">
            <v>방우형 2구</v>
          </cell>
          <cell r="C571" t="str">
            <v>개</v>
          </cell>
          <cell r="D571" t="str">
            <v>내선전공</v>
          </cell>
          <cell r="E571">
            <v>0.08</v>
          </cell>
          <cell r="H571">
            <v>0.08</v>
          </cell>
          <cell r="J571">
            <v>1</v>
          </cell>
          <cell r="O571" t="str">
            <v>전기5-23-1</v>
          </cell>
        </row>
        <row r="572">
          <cell r="B572" t="str">
            <v>노출형 1구</v>
          </cell>
          <cell r="C572" t="str">
            <v>개</v>
          </cell>
          <cell r="D572" t="str">
            <v>내선전공</v>
          </cell>
          <cell r="E572">
            <v>0.08</v>
          </cell>
          <cell r="H572">
            <v>0.08</v>
          </cell>
          <cell r="J572">
            <v>1</v>
          </cell>
          <cell r="O572" t="str">
            <v>전기5-23-1</v>
          </cell>
        </row>
        <row r="573">
          <cell r="B573" t="str">
            <v>노출형 2구</v>
          </cell>
          <cell r="C573" t="str">
            <v>개</v>
          </cell>
          <cell r="D573" t="str">
            <v>내선전공</v>
          </cell>
          <cell r="E573">
            <v>0.08</v>
          </cell>
          <cell r="H573">
            <v>0.08</v>
          </cell>
          <cell r="J573">
            <v>1</v>
          </cell>
          <cell r="O573" t="str">
            <v>전기5-23-1</v>
          </cell>
        </row>
        <row r="574">
          <cell r="B574" t="str">
            <v>누전차단기 부착형 1구</v>
          </cell>
          <cell r="C574" t="str">
            <v>개</v>
          </cell>
          <cell r="D574" t="str">
            <v>내선전공</v>
          </cell>
          <cell r="E574">
            <v>0.08</v>
          </cell>
          <cell r="H574">
            <v>0.08</v>
          </cell>
          <cell r="J574">
            <v>1</v>
          </cell>
          <cell r="O574" t="str">
            <v>전기5-23-1</v>
          </cell>
        </row>
        <row r="575">
          <cell r="B575" t="str">
            <v>누전차단기 부착형 2구</v>
          </cell>
          <cell r="C575" t="str">
            <v>개</v>
          </cell>
          <cell r="D575" t="str">
            <v>내선전공</v>
          </cell>
          <cell r="E575">
            <v>0.08</v>
          </cell>
          <cell r="H575">
            <v>0.08</v>
          </cell>
          <cell r="J575">
            <v>1</v>
          </cell>
          <cell r="O575" t="str">
            <v>전기5-23-1</v>
          </cell>
        </row>
        <row r="576">
          <cell r="B576" t="str">
            <v>대기전력차단형 1구</v>
          </cell>
          <cell r="C576" t="str">
            <v>개</v>
          </cell>
          <cell r="D576" t="str">
            <v>내선전공</v>
          </cell>
          <cell r="E576">
            <v>0.08</v>
          </cell>
          <cell r="H576">
            <v>0.08</v>
          </cell>
          <cell r="J576">
            <v>1</v>
          </cell>
          <cell r="O576" t="str">
            <v>전기5-23-1</v>
          </cell>
        </row>
        <row r="577">
          <cell r="B577" t="str">
            <v>대기전력차단형 3구</v>
          </cell>
          <cell r="C577" t="str">
            <v>개</v>
          </cell>
          <cell r="D577" t="str">
            <v>내선전공</v>
          </cell>
          <cell r="E577">
            <v>0.08</v>
          </cell>
          <cell r="H577">
            <v>0.08</v>
          </cell>
          <cell r="J577">
            <v>1</v>
          </cell>
          <cell r="O577" t="str">
            <v>전기5-23-1</v>
          </cell>
        </row>
        <row r="578">
          <cell r="B578" t="str">
            <v>하이텐션 220V 2구</v>
          </cell>
          <cell r="C578" t="str">
            <v>개</v>
          </cell>
          <cell r="D578" t="str">
            <v>내선전공</v>
          </cell>
          <cell r="E578">
            <v>0.08</v>
          </cell>
          <cell r="H578">
            <v>0.08</v>
          </cell>
          <cell r="J578">
            <v>1</v>
          </cell>
          <cell r="O578" t="str">
            <v>전기5-23-1</v>
          </cell>
        </row>
        <row r="579">
          <cell r="B579" t="str">
            <v>직부평판 LED 40W-엣지</v>
          </cell>
          <cell r="C579" t="str">
            <v>개</v>
          </cell>
          <cell r="D579" t="str">
            <v>내선전공</v>
          </cell>
          <cell r="E579">
            <v>0.19800000000000001</v>
          </cell>
          <cell r="H579">
            <v>0.221</v>
          </cell>
          <cell r="J579">
            <v>0.9</v>
          </cell>
          <cell r="O579" t="str">
            <v>전기5-25-3</v>
          </cell>
        </row>
        <row r="580">
          <cell r="B580" t="str">
            <v>매입평판 LED 40W-CLIP BAR</v>
          </cell>
          <cell r="C580" t="str">
            <v>개</v>
          </cell>
          <cell r="D580" t="str">
            <v>내선전공</v>
          </cell>
          <cell r="E580">
            <v>0.23599999999999999</v>
          </cell>
          <cell r="H580">
            <v>0.26300000000000001</v>
          </cell>
          <cell r="J580">
            <v>0.9</v>
          </cell>
          <cell r="O580" t="str">
            <v>전기5-25-3</v>
          </cell>
        </row>
        <row r="581">
          <cell r="B581" t="str">
            <v>매입평판 LED 40W-M BAR</v>
          </cell>
          <cell r="C581" t="str">
            <v>개</v>
          </cell>
          <cell r="D581" t="str">
            <v>내선전공</v>
          </cell>
          <cell r="E581">
            <v>0.23599999999999999</v>
          </cell>
          <cell r="H581">
            <v>0.26300000000000001</v>
          </cell>
          <cell r="J581">
            <v>0.9</v>
          </cell>
          <cell r="O581" t="str">
            <v>전기5-25-3</v>
          </cell>
        </row>
        <row r="582">
          <cell r="B582" t="str">
            <v>다운라이트 LED 15W</v>
          </cell>
          <cell r="C582" t="str">
            <v>개</v>
          </cell>
          <cell r="D582" t="str">
            <v>내선전공</v>
          </cell>
          <cell r="E582">
            <v>0.13900000000000001</v>
          </cell>
          <cell r="H582">
            <v>0.155</v>
          </cell>
          <cell r="J582">
            <v>0.9</v>
          </cell>
          <cell r="O582" t="str">
            <v>전기5-25-3</v>
          </cell>
        </row>
        <row r="583">
          <cell r="B583" t="str">
            <v>원형직부 LED 10W</v>
          </cell>
          <cell r="C583" t="str">
            <v>개</v>
          </cell>
          <cell r="D583" t="str">
            <v>내선전공</v>
          </cell>
          <cell r="E583">
            <v>0.105</v>
          </cell>
          <cell r="H583">
            <v>0.11700000000000001</v>
          </cell>
          <cell r="J583">
            <v>0.9</v>
          </cell>
          <cell r="O583" t="str">
            <v>전기5-25-3</v>
          </cell>
        </row>
        <row r="584">
          <cell r="B584" t="str">
            <v>원형직부 LED 15W</v>
          </cell>
          <cell r="C584" t="str">
            <v>개</v>
          </cell>
          <cell r="D584" t="str">
            <v>내선전공</v>
          </cell>
          <cell r="E584">
            <v>0.105</v>
          </cell>
          <cell r="H584">
            <v>0.11700000000000001</v>
          </cell>
          <cell r="J584">
            <v>0.9</v>
          </cell>
          <cell r="O584" t="str">
            <v>전기5-25-3</v>
          </cell>
        </row>
        <row r="585">
          <cell r="B585" t="str">
            <v>원형직부센서등 LED 10W</v>
          </cell>
          <cell r="C585" t="str">
            <v>개</v>
          </cell>
          <cell r="D585" t="str">
            <v>내선전공</v>
          </cell>
          <cell r="E585">
            <v>0.105</v>
          </cell>
          <cell r="H585">
            <v>0.11700000000000001</v>
          </cell>
          <cell r="J585">
            <v>0.9</v>
          </cell>
          <cell r="O585" t="str">
            <v>전기5-25-3</v>
          </cell>
        </row>
        <row r="586">
          <cell r="B586" t="str">
            <v>원형직부센서등 LED 15W</v>
          </cell>
          <cell r="C586" t="str">
            <v>개</v>
          </cell>
          <cell r="D586" t="str">
            <v>내선전공</v>
          </cell>
          <cell r="E586">
            <v>0.105</v>
          </cell>
          <cell r="H586">
            <v>0.11700000000000001</v>
          </cell>
          <cell r="J586">
            <v>0.9</v>
          </cell>
          <cell r="O586" t="str">
            <v>전기5-25-3</v>
          </cell>
        </row>
        <row r="587">
          <cell r="B587" t="str">
            <v>벽부등 LED 10W</v>
          </cell>
          <cell r="C587" t="str">
            <v>개</v>
          </cell>
          <cell r="D587" t="str">
            <v>내선전공</v>
          </cell>
          <cell r="E587">
            <v>0.105</v>
          </cell>
          <cell r="H587">
            <v>0.11700000000000001</v>
          </cell>
          <cell r="J587">
            <v>0.9</v>
          </cell>
          <cell r="O587" t="str">
            <v>전기5-25-3</v>
          </cell>
        </row>
        <row r="588">
          <cell r="B588" t="str">
            <v>벽부등 LED 15W</v>
          </cell>
          <cell r="C588" t="str">
            <v>개</v>
          </cell>
          <cell r="D588" t="str">
            <v>내선전공</v>
          </cell>
          <cell r="E588">
            <v>0.105</v>
          </cell>
          <cell r="H588">
            <v>0.11700000000000001</v>
          </cell>
          <cell r="J588">
            <v>0.9</v>
          </cell>
          <cell r="O588" t="str">
            <v>전기5-25-3</v>
          </cell>
        </row>
        <row r="589">
          <cell r="B589" t="str">
            <v>대기전력 1회로, 전등1회로</v>
          </cell>
          <cell r="C589" t="str">
            <v>개</v>
          </cell>
          <cell r="D589" t="str">
            <v>내선전공</v>
          </cell>
          <cell r="E589">
            <v>8.5000000000000006E-2</v>
          </cell>
          <cell r="H589">
            <v>8.5000000000000006E-2</v>
          </cell>
          <cell r="J589">
            <v>1</v>
          </cell>
          <cell r="O589" t="str">
            <v>전기5-23-1</v>
          </cell>
        </row>
        <row r="590">
          <cell r="B590" t="str">
            <v>대기전력 2회로, 전등1회로</v>
          </cell>
          <cell r="C590" t="str">
            <v>개</v>
          </cell>
          <cell r="D590" t="str">
            <v>내선전공</v>
          </cell>
          <cell r="E590">
            <v>8.5000000000000006E-2</v>
          </cell>
          <cell r="H590">
            <v>8.5000000000000006E-2</v>
          </cell>
          <cell r="J590">
            <v>1</v>
          </cell>
          <cell r="O590" t="str">
            <v>전기5-23-1</v>
          </cell>
        </row>
        <row r="591">
          <cell r="B591" t="str">
            <v>ACCESS용 AL</v>
          </cell>
          <cell r="C591" t="str">
            <v>개</v>
          </cell>
          <cell r="D591" t="str">
            <v>내선전공</v>
          </cell>
          <cell r="E591">
            <v>0.22500000000000001</v>
          </cell>
          <cell r="H591">
            <v>0.25</v>
          </cell>
          <cell r="J591">
            <v>0.9</v>
          </cell>
          <cell r="O591" t="str">
            <v>전기5-5</v>
          </cell>
        </row>
        <row r="592">
          <cell r="B592" t="str">
            <v>콘크리트용 AL 4각</v>
          </cell>
          <cell r="C592" t="str">
            <v>개</v>
          </cell>
          <cell r="D592" t="str">
            <v>내선전공</v>
          </cell>
          <cell r="E592">
            <v>0.56699999999999995</v>
          </cell>
          <cell r="H592">
            <v>0.63</v>
          </cell>
          <cell r="J592">
            <v>0.9</v>
          </cell>
          <cell r="O592" t="str">
            <v>전기5-5</v>
          </cell>
        </row>
        <row r="593">
          <cell r="B593" t="str">
            <v>콘크리트 매입형, 전열2구</v>
          </cell>
          <cell r="C593" t="str">
            <v>개</v>
          </cell>
          <cell r="D593" t="str">
            <v>내선전공</v>
          </cell>
          <cell r="E593">
            <v>0.56699999999999995</v>
          </cell>
          <cell r="H593">
            <v>0.63</v>
          </cell>
          <cell r="J593">
            <v>0.9</v>
          </cell>
          <cell r="O593" t="str">
            <v>전기5-5</v>
          </cell>
        </row>
        <row r="594">
          <cell r="B594" t="str">
            <v>콘크리트 매입형, 전열2구, 1PORT</v>
          </cell>
          <cell r="C594" t="str">
            <v>개</v>
          </cell>
          <cell r="D594" t="str">
            <v>내선전공</v>
          </cell>
          <cell r="E594">
            <v>0.56699999999999995</v>
          </cell>
          <cell r="H594">
            <v>0.63</v>
          </cell>
          <cell r="J594">
            <v>0.9</v>
          </cell>
          <cell r="O594" t="str">
            <v>전기5-5</v>
          </cell>
        </row>
        <row r="595">
          <cell r="B595" t="str">
            <v>콘크리트 매입형, 전열2구, 2PORT</v>
          </cell>
          <cell r="C595" t="str">
            <v>개</v>
          </cell>
          <cell r="D595" t="str">
            <v>내선전공</v>
          </cell>
          <cell r="E595">
            <v>0.56699999999999995</v>
          </cell>
          <cell r="H595">
            <v>0.63</v>
          </cell>
          <cell r="J595">
            <v>0.9</v>
          </cell>
          <cell r="O595" t="str">
            <v>전기5-5</v>
          </cell>
        </row>
        <row r="596">
          <cell r="B596" t="str">
            <v>FLOOR 매입형, 전열2구</v>
          </cell>
          <cell r="C596" t="str">
            <v>개</v>
          </cell>
          <cell r="D596" t="str">
            <v>내선전공</v>
          </cell>
          <cell r="E596">
            <v>0.22500000000000001</v>
          </cell>
          <cell r="H596">
            <v>0.25</v>
          </cell>
          <cell r="J596">
            <v>0.9</v>
          </cell>
          <cell r="O596" t="str">
            <v>전기5-5</v>
          </cell>
        </row>
        <row r="597">
          <cell r="B597" t="str">
            <v>대기전력차단2구(콘크리트용)</v>
          </cell>
          <cell r="C597" t="str">
            <v>개</v>
          </cell>
          <cell r="D597" t="str">
            <v>내선전공</v>
          </cell>
          <cell r="E597">
            <v>0.56699999999999995</v>
          </cell>
          <cell r="H597">
            <v>0.63</v>
          </cell>
          <cell r="J597">
            <v>0.9</v>
          </cell>
          <cell r="O597" t="str">
            <v>전기5-5</v>
          </cell>
        </row>
        <row r="598">
          <cell r="B598" t="str">
            <v>ACCESS용 AL (대기전력2구)</v>
          </cell>
          <cell r="C598" t="str">
            <v>개</v>
          </cell>
          <cell r="D598" t="str">
            <v>내선전공</v>
          </cell>
          <cell r="E598">
            <v>0.22500000000000001</v>
          </cell>
          <cell r="H598">
            <v>0.25</v>
          </cell>
          <cell r="J598">
            <v>0.9</v>
          </cell>
          <cell r="O598" t="str">
            <v>전기5-5</v>
          </cell>
        </row>
        <row r="599">
          <cell r="B599" t="str">
            <v>AL 플로어 콘센트 전열2구</v>
          </cell>
          <cell r="C599" t="str">
            <v>개</v>
          </cell>
          <cell r="D599" t="str">
            <v>내선전공</v>
          </cell>
          <cell r="E599">
            <v>0.2</v>
          </cell>
          <cell r="H599">
            <v>0.2</v>
          </cell>
          <cell r="J599">
            <v>1</v>
          </cell>
          <cell r="O599" t="str">
            <v>전기5-5</v>
          </cell>
        </row>
        <row r="600">
          <cell r="B600" t="str">
            <v>8Pin 1구</v>
          </cell>
          <cell r="C600" t="str">
            <v>개</v>
          </cell>
          <cell r="D600" t="str">
            <v>통신내선공</v>
          </cell>
          <cell r="E600">
            <v>2.8000000000000001E-2</v>
          </cell>
          <cell r="H600">
            <v>2.8000000000000001E-2</v>
          </cell>
          <cell r="J600">
            <v>1</v>
          </cell>
          <cell r="O600" t="str">
            <v>통신4-3-2</v>
          </cell>
        </row>
        <row r="601">
          <cell r="B601" t="str">
            <v>8Pin 2구</v>
          </cell>
          <cell r="C601" t="str">
            <v>개</v>
          </cell>
          <cell r="D601" t="str">
            <v>통신내선공</v>
          </cell>
          <cell r="E601">
            <v>3.3000000000000002E-2</v>
          </cell>
          <cell r="H601">
            <v>2.8000000000000001E-2</v>
          </cell>
          <cell r="J601">
            <v>1.2</v>
          </cell>
          <cell r="K601">
            <v>-0.2</v>
          </cell>
          <cell r="O601" t="str">
            <v>통신4-3-2</v>
          </cell>
        </row>
        <row r="602">
          <cell r="B602" t="str">
            <v>종단형</v>
          </cell>
          <cell r="C602" t="str">
            <v>개</v>
          </cell>
          <cell r="D602" t="str">
            <v>통신내선공</v>
          </cell>
          <cell r="E602">
            <v>7.0000000000000007E-2</v>
          </cell>
          <cell r="H602">
            <v>7.0000000000000007E-2</v>
          </cell>
          <cell r="J602">
            <v>1</v>
          </cell>
          <cell r="O602" t="str">
            <v>통신4-2-2</v>
          </cell>
        </row>
        <row r="603">
          <cell r="B603" t="str">
            <v>천장형 3W</v>
          </cell>
          <cell r="C603" t="str">
            <v>개</v>
          </cell>
          <cell r="D603" t="str">
            <v>내선전공</v>
          </cell>
          <cell r="E603">
            <v>0.33</v>
          </cell>
          <cell r="H603">
            <v>0.33</v>
          </cell>
          <cell r="J603">
            <v>1</v>
          </cell>
          <cell r="O603" t="str">
            <v>전기5-52-3</v>
          </cell>
        </row>
        <row r="604">
          <cell r="B604" t="str">
            <v>천장형 10W</v>
          </cell>
          <cell r="C604" t="str">
            <v>개</v>
          </cell>
          <cell r="D604" t="str">
            <v>내선전공</v>
          </cell>
          <cell r="E604">
            <v>0.33</v>
          </cell>
          <cell r="H604">
            <v>0.33</v>
          </cell>
          <cell r="J604">
            <v>1</v>
          </cell>
          <cell r="O604" t="str">
            <v>전기5-52-3</v>
          </cell>
        </row>
        <row r="605">
          <cell r="B605" t="str">
            <v>천장형 15W</v>
          </cell>
          <cell r="C605" t="str">
            <v>개</v>
          </cell>
          <cell r="D605" t="str">
            <v>내선전공</v>
          </cell>
          <cell r="E605">
            <v>0.33</v>
          </cell>
          <cell r="H605">
            <v>0.33</v>
          </cell>
          <cell r="J605">
            <v>1</v>
          </cell>
          <cell r="O605" t="str">
            <v>전기5-52-3</v>
          </cell>
        </row>
        <row r="606">
          <cell r="B606" t="str">
            <v>천장형 30W</v>
          </cell>
          <cell r="C606" t="str">
            <v>개</v>
          </cell>
          <cell r="D606" t="str">
            <v>내선전공</v>
          </cell>
          <cell r="E606">
            <v>0.33</v>
          </cell>
          <cell r="H606">
            <v>0.33</v>
          </cell>
          <cell r="J606">
            <v>1</v>
          </cell>
          <cell r="O606" t="str">
            <v>전기5-52-3</v>
          </cell>
        </row>
        <row r="607">
          <cell r="B607" t="str">
            <v>벽부형 3W</v>
          </cell>
          <cell r="C607" t="str">
            <v>개</v>
          </cell>
          <cell r="D607" t="str">
            <v>내선전공</v>
          </cell>
          <cell r="E607">
            <v>0.19800000000000001</v>
          </cell>
          <cell r="H607">
            <v>0.33</v>
          </cell>
          <cell r="J607">
            <v>0.6</v>
          </cell>
          <cell r="K607">
            <v>0.4</v>
          </cell>
          <cell r="O607" t="str">
            <v>전기5-52-3</v>
          </cell>
        </row>
        <row r="608">
          <cell r="B608" t="str">
            <v>벽부형 5W</v>
          </cell>
          <cell r="C608" t="str">
            <v>개</v>
          </cell>
          <cell r="D608" t="str">
            <v>내선전공</v>
          </cell>
          <cell r="E608">
            <v>0.19800000000000001</v>
          </cell>
          <cell r="H608">
            <v>0.33</v>
          </cell>
          <cell r="J608">
            <v>0.6</v>
          </cell>
          <cell r="K608">
            <v>0.4</v>
          </cell>
          <cell r="O608" t="str">
            <v>전기5-52-3</v>
          </cell>
        </row>
        <row r="609">
          <cell r="B609" t="str">
            <v>벽부형 10W</v>
          </cell>
          <cell r="C609" t="str">
            <v>개</v>
          </cell>
          <cell r="D609" t="str">
            <v>내선전공</v>
          </cell>
          <cell r="E609">
            <v>0.19800000000000001</v>
          </cell>
          <cell r="H609">
            <v>0.33</v>
          </cell>
          <cell r="J609">
            <v>0.6</v>
          </cell>
          <cell r="K609">
            <v>0.4</v>
          </cell>
          <cell r="O609" t="str">
            <v>전기5-52-3</v>
          </cell>
        </row>
        <row r="610">
          <cell r="B610" t="str">
            <v>옥내 Column Speaker 10W</v>
          </cell>
          <cell r="C610" t="str">
            <v>개</v>
          </cell>
          <cell r="D610" t="str">
            <v>내선전공</v>
          </cell>
          <cell r="E610">
            <v>0.19800000000000001</v>
          </cell>
          <cell r="H610">
            <v>0.33</v>
          </cell>
          <cell r="J610">
            <v>0.6</v>
          </cell>
          <cell r="K610">
            <v>0.4</v>
          </cell>
          <cell r="O610" t="str">
            <v>전기5-52-3</v>
          </cell>
        </row>
        <row r="611">
          <cell r="B611" t="str">
            <v>옥내 Column Speaker 20W</v>
          </cell>
          <cell r="C611" t="str">
            <v>개</v>
          </cell>
          <cell r="D611" t="str">
            <v>내선전공</v>
          </cell>
          <cell r="E611">
            <v>0.19800000000000001</v>
          </cell>
          <cell r="H611">
            <v>0.33</v>
          </cell>
          <cell r="J611">
            <v>0.6</v>
          </cell>
          <cell r="K611">
            <v>0.4</v>
          </cell>
          <cell r="O611" t="str">
            <v>전기5-52-3</v>
          </cell>
        </row>
        <row r="612">
          <cell r="B612" t="str">
            <v>옥내 Column Speaker 30W</v>
          </cell>
          <cell r="C612" t="str">
            <v>개</v>
          </cell>
          <cell r="D612" t="str">
            <v>내선전공</v>
          </cell>
          <cell r="E612">
            <v>0.19800000000000001</v>
          </cell>
          <cell r="H612">
            <v>0.33</v>
          </cell>
          <cell r="J612">
            <v>0.6</v>
          </cell>
          <cell r="K612">
            <v>0.4</v>
          </cell>
          <cell r="O612" t="str">
            <v>전기5-52-3</v>
          </cell>
        </row>
        <row r="613">
          <cell r="B613" t="str">
            <v>IR3, 거리50m, 90˚</v>
          </cell>
          <cell r="C613" t="str">
            <v>개</v>
          </cell>
          <cell r="D613" t="str">
            <v>내선전공</v>
          </cell>
          <cell r="E613">
            <v>0.15</v>
          </cell>
          <cell r="H613">
            <v>0.15</v>
          </cell>
          <cell r="J613">
            <v>1</v>
          </cell>
          <cell r="O613" t="str">
            <v>전기10-2-2</v>
          </cell>
        </row>
        <row r="614">
          <cell r="B614" t="str">
            <v>IR/UV 30m 100˚</v>
          </cell>
          <cell r="C614" t="str">
            <v>개</v>
          </cell>
          <cell r="D614" t="str">
            <v>내선전공</v>
          </cell>
          <cell r="E614">
            <v>0.15</v>
          </cell>
          <cell r="H614">
            <v>0.15</v>
          </cell>
          <cell r="J614">
            <v>1</v>
          </cell>
          <cell r="O614" t="str">
            <v>전기10-2-2</v>
          </cell>
        </row>
        <row r="615">
          <cell r="B615" t="str">
            <v>차동식</v>
          </cell>
          <cell r="C615" t="str">
            <v>개</v>
          </cell>
          <cell r="D615" t="str">
            <v>내선전공</v>
          </cell>
          <cell r="E615">
            <v>0.13</v>
          </cell>
          <cell r="H615">
            <v>0.13</v>
          </cell>
          <cell r="J615">
            <v>1</v>
          </cell>
          <cell r="O615" t="str">
            <v>전기10-2-1</v>
          </cell>
        </row>
        <row r="616">
          <cell r="B616" t="str">
            <v>정온식</v>
          </cell>
          <cell r="C616" t="str">
            <v>개</v>
          </cell>
          <cell r="D616" t="str">
            <v>내선전공</v>
          </cell>
          <cell r="E616">
            <v>0.13</v>
          </cell>
          <cell r="H616">
            <v>0.13</v>
          </cell>
          <cell r="J616">
            <v>1</v>
          </cell>
          <cell r="O616" t="str">
            <v>전기10-2-1</v>
          </cell>
        </row>
        <row r="617">
          <cell r="B617" t="str">
            <v>연기식</v>
          </cell>
          <cell r="C617" t="str">
            <v>개</v>
          </cell>
          <cell r="D617" t="str">
            <v>내선전공</v>
          </cell>
          <cell r="E617">
            <v>0.13</v>
          </cell>
          <cell r="H617">
            <v>0.13</v>
          </cell>
          <cell r="J617">
            <v>1</v>
          </cell>
          <cell r="O617" t="str">
            <v>전기10-2-1</v>
          </cell>
        </row>
        <row r="618">
          <cell r="B618" t="str">
            <v>단독경보형</v>
          </cell>
          <cell r="C618" t="str">
            <v>개</v>
          </cell>
          <cell r="D618" t="str">
            <v>내선전공</v>
          </cell>
          <cell r="E618">
            <v>0.13</v>
          </cell>
          <cell r="H618">
            <v>0.13</v>
          </cell>
          <cell r="J618">
            <v>1</v>
          </cell>
          <cell r="O618" t="str">
            <v>전기10-2-1</v>
          </cell>
        </row>
        <row r="619">
          <cell r="B619" t="str">
            <v>LED 소형 단면</v>
          </cell>
          <cell r="C619" t="str">
            <v>개</v>
          </cell>
          <cell r="D619" t="str">
            <v>내선전공</v>
          </cell>
          <cell r="E619">
            <v>0.2</v>
          </cell>
          <cell r="H619">
            <v>0.2</v>
          </cell>
          <cell r="J619">
            <v>1</v>
          </cell>
          <cell r="O619" t="str">
            <v>전기10-3-1</v>
          </cell>
        </row>
        <row r="620">
          <cell r="B620" t="str">
            <v>LED 소형 양면</v>
          </cell>
          <cell r="C620" t="str">
            <v>개</v>
          </cell>
          <cell r="D620" t="str">
            <v>내선전공</v>
          </cell>
          <cell r="E620">
            <v>0.2</v>
          </cell>
          <cell r="H620">
            <v>0.2</v>
          </cell>
          <cell r="J620">
            <v>1</v>
          </cell>
          <cell r="O620" t="str">
            <v>전기10-3-1</v>
          </cell>
        </row>
        <row r="621">
          <cell r="B621" t="str">
            <v>LED 중형 단면</v>
          </cell>
          <cell r="C621" t="str">
            <v>개</v>
          </cell>
          <cell r="D621" t="str">
            <v>내선전공</v>
          </cell>
          <cell r="E621">
            <v>0.2</v>
          </cell>
          <cell r="H621">
            <v>0.2</v>
          </cell>
          <cell r="J621">
            <v>1</v>
          </cell>
          <cell r="O621" t="str">
            <v>전기10-3-1</v>
          </cell>
        </row>
        <row r="622">
          <cell r="B622" t="str">
            <v>LED 중형 양면</v>
          </cell>
          <cell r="C622" t="str">
            <v>개</v>
          </cell>
          <cell r="D622" t="str">
            <v>내선전공</v>
          </cell>
          <cell r="E622">
            <v>0.2</v>
          </cell>
          <cell r="H622">
            <v>0.2</v>
          </cell>
          <cell r="J622">
            <v>1</v>
          </cell>
          <cell r="O622" t="str">
            <v>전기10-3-1</v>
          </cell>
        </row>
        <row r="623">
          <cell r="B623" t="str">
            <v>LED 대형 단면</v>
          </cell>
          <cell r="C623" t="str">
            <v>개</v>
          </cell>
          <cell r="D623" t="str">
            <v>내선전공</v>
          </cell>
          <cell r="E623">
            <v>0.2</v>
          </cell>
          <cell r="H623">
            <v>0.2</v>
          </cell>
          <cell r="J623">
            <v>1</v>
          </cell>
          <cell r="O623" t="str">
            <v>전기10-3-1</v>
          </cell>
        </row>
        <row r="624">
          <cell r="B624" t="str">
            <v>LED 대형 양면</v>
          </cell>
          <cell r="C624" t="str">
            <v>개</v>
          </cell>
          <cell r="D624" t="str">
            <v>내선전공</v>
          </cell>
          <cell r="E624">
            <v>0.2</v>
          </cell>
          <cell r="H624">
            <v>0.2</v>
          </cell>
          <cell r="J624">
            <v>1</v>
          </cell>
          <cell r="O624" t="str">
            <v>전기10-3-1</v>
          </cell>
        </row>
        <row r="625">
          <cell r="B625" t="str">
            <v>LED 소형 벽부</v>
          </cell>
          <cell r="C625" t="str">
            <v>개</v>
          </cell>
          <cell r="D625" t="str">
            <v>내선전공</v>
          </cell>
          <cell r="E625">
            <v>0.2</v>
          </cell>
          <cell r="H625">
            <v>0.2</v>
          </cell>
          <cell r="J625">
            <v>1</v>
          </cell>
          <cell r="O625" t="str">
            <v>전기10-3-1</v>
          </cell>
        </row>
        <row r="626">
          <cell r="B626" t="str">
            <v>LED 중형 벽부</v>
          </cell>
          <cell r="C626" t="str">
            <v>개</v>
          </cell>
          <cell r="D626" t="str">
            <v>내선전공</v>
          </cell>
          <cell r="E626">
            <v>0.2</v>
          </cell>
          <cell r="H626">
            <v>0.2</v>
          </cell>
          <cell r="J626">
            <v>1</v>
          </cell>
          <cell r="O626" t="str">
            <v>전기10-3-1</v>
          </cell>
        </row>
        <row r="627">
          <cell r="B627" t="str">
            <v>LED 대형 벽부</v>
          </cell>
          <cell r="C627" t="str">
            <v>개</v>
          </cell>
          <cell r="D627" t="str">
            <v>내선전공</v>
          </cell>
          <cell r="E627">
            <v>0.2</v>
          </cell>
          <cell r="H627">
            <v>0.2</v>
          </cell>
          <cell r="J627">
            <v>1</v>
          </cell>
          <cell r="O627" t="str">
            <v>전기10-3-1</v>
          </cell>
        </row>
        <row r="628">
          <cell r="B628" t="str">
            <v>LED 대형 벽부</v>
          </cell>
          <cell r="C628" t="str">
            <v>개</v>
          </cell>
          <cell r="D628" t="str">
            <v>내선전공</v>
          </cell>
          <cell r="E628">
            <v>0.2</v>
          </cell>
          <cell r="H628">
            <v>0.2</v>
          </cell>
          <cell r="J628">
            <v>1</v>
          </cell>
          <cell r="O628" t="str">
            <v>전기10-3-1</v>
          </cell>
        </row>
        <row r="629">
          <cell r="B629" t="str">
            <v>LED 통로</v>
          </cell>
          <cell r="C629" t="str">
            <v>개</v>
          </cell>
          <cell r="D629" t="str">
            <v>내선전공</v>
          </cell>
          <cell r="E629">
            <v>0.2</v>
          </cell>
          <cell r="H629">
            <v>0.2</v>
          </cell>
          <cell r="J629">
            <v>1</v>
          </cell>
          <cell r="O629" t="str">
            <v>전기10-3-1</v>
          </cell>
        </row>
        <row r="630">
          <cell r="B630" t="str">
            <v>입체형 LED 소형</v>
          </cell>
          <cell r="C630" t="str">
            <v>개</v>
          </cell>
          <cell r="D630" t="str">
            <v>내선전공</v>
          </cell>
          <cell r="E630">
            <v>0.2</v>
          </cell>
          <cell r="H630">
            <v>0.2</v>
          </cell>
          <cell r="J630">
            <v>1</v>
          </cell>
          <cell r="O630" t="str">
            <v>전기10-3-1</v>
          </cell>
        </row>
        <row r="631">
          <cell r="B631" t="str">
            <v>입체형 음성점멸 LED 소형</v>
          </cell>
          <cell r="C631" t="str">
            <v>개</v>
          </cell>
          <cell r="D631" t="str">
            <v>내선전공</v>
          </cell>
          <cell r="E631">
            <v>0.12</v>
          </cell>
          <cell r="H631">
            <v>0.12</v>
          </cell>
          <cell r="J631">
            <v>1</v>
          </cell>
          <cell r="O631" t="str">
            <v>전기10-3-2</v>
          </cell>
        </row>
        <row r="632">
          <cell r="B632" t="str">
            <v>음성점멸 LED 소형 단면</v>
          </cell>
          <cell r="C632" t="str">
            <v>개</v>
          </cell>
          <cell r="D632" t="str">
            <v>내선전공</v>
          </cell>
          <cell r="E632">
            <v>0.12</v>
          </cell>
          <cell r="H632">
            <v>0.12</v>
          </cell>
          <cell r="J632">
            <v>1</v>
          </cell>
          <cell r="O632" t="str">
            <v>전기10-3-2</v>
          </cell>
        </row>
        <row r="633">
          <cell r="B633" t="str">
            <v>음성점멸 LED 소형 양면</v>
          </cell>
          <cell r="C633" t="str">
            <v>개</v>
          </cell>
          <cell r="D633" t="str">
            <v>내선전공</v>
          </cell>
          <cell r="E633">
            <v>0.12</v>
          </cell>
          <cell r="H633">
            <v>0.12</v>
          </cell>
          <cell r="J633">
            <v>1</v>
          </cell>
          <cell r="O633" t="str">
            <v>전기10-3-2</v>
          </cell>
        </row>
        <row r="634">
          <cell r="B634" t="str">
            <v>음성점멸 LED 소형 벽부</v>
          </cell>
          <cell r="C634" t="str">
            <v>개</v>
          </cell>
          <cell r="D634" t="str">
            <v>내선전공</v>
          </cell>
          <cell r="E634">
            <v>0.12</v>
          </cell>
          <cell r="H634">
            <v>0.12</v>
          </cell>
          <cell r="J634">
            <v>1</v>
          </cell>
          <cell r="O634" t="str">
            <v>전기10-3-2</v>
          </cell>
        </row>
        <row r="635">
          <cell r="B635" t="str">
            <v>음성점멸 LED 중형 단면</v>
          </cell>
          <cell r="C635" t="str">
            <v>개</v>
          </cell>
          <cell r="D635" t="str">
            <v>내선전공</v>
          </cell>
          <cell r="E635">
            <v>0.12</v>
          </cell>
          <cell r="H635">
            <v>0.12</v>
          </cell>
          <cell r="J635">
            <v>1</v>
          </cell>
          <cell r="O635" t="str">
            <v>전기10-3-2</v>
          </cell>
        </row>
        <row r="636">
          <cell r="B636" t="str">
            <v>음성점멸 LED 중형 양면</v>
          </cell>
          <cell r="C636" t="str">
            <v>개</v>
          </cell>
          <cell r="D636" t="str">
            <v>내선전공</v>
          </cell>
          <cell r="E636">
            <v>0.12</v>
          </cell>
          <cell r="H636">
            <v>0.12</v>
          </cell>
          <cell r="J636">
            <v>1</v>
          </cell>
          <cell r="O636" t="str">
            <v>전기10-3-2</v>
          </cell>
        </row>
        <row r="637">
          <cell r="B637" t="str">
            <v>음성점멸 LED 중형 벽부</v>
          </cell>
          <cell r="C637" t="str">
            <v>개</v>
          </cell>
          <cell r="D637" t="str">
            <v>내선전공</v>
          </cell>
          <cell r="E637">
            <v>0.12</v>
          </cell>
          <cell r="H637">
            <v>0.12</v>
          </cell>
          <cell r="J637">
            <v>1</v>
          </cell>
          <cell r="O637" t="str">
            <v>전기10-3-2</v>
          </cell>
        </row>
        <row r="638">
          <cell r="B638" t="str">
            <v>음성점멸 LED 대형 단면</v>
          </cell>
          <cell r="C638" t="str">
            <v>개</v>
          </cell>
          <cell r="D638" t="str">
            <v>내선전공</v>
          </cell>
          <cell r="E638">
            <v>0.12</v>
          </cell>
          <cell r="H638">
            <v>0.12</v>
          </cell>
          <cell r="J638">
            <v>1</v>
          </cell>
          <cell r="O638" t="str">
            <v>전기10-3-2</v>
          </cell>
        </row>
        <row r="639">
          <cell r="B639" t="str">
            <v>음성점멸 LED 대형 양면</v>
          </cell>
          <cell r="C639" t="str">
            <v>개</v>
          </cell>
          <cell r="D639" t="str">
            <v>내선전공</v>
          </cell>
          <cell r="E639">
            <v>0.12</v>
          </cell>
          <cell r="H639">
            <v>0.12</v>
          </cell>
          <cell r="J639">
            <v>1</v>
          </cell>
          <cell r="O639" t="str">
            <v>전기10-3-2</v>
          </cell>
        </row>
        <row r="640">
          <cell r="B640" t="str">
            <v>음성점멸 LED 대형 벽부</v>
          </cell>
          <cell r="C640" t="str">
            <v>개</v>
          </cell>
          <cell r="D640" t="str">
            <v>내선전공</v>
          </cell>
          <cell r="E640">
            <v>0.12</v>
          </cell>
          <cell r="H640">
            <v>0.12</v>
          </cell>
          <cell r="J640">
            <v>1</v>
          </cell>
          <cell r="O640" t="str">
            <v>전기10-3-2</v>
          </cell>
        </row>
        <row r="641">
          <cell r="B641" t="str">
            <v>입체형 복도통로유도등(소형)</v>
          </cell>
          <cell r="C641" t="str">
            <v>개</v>
          </cell>
          <cell r="D641" t="str">
            <v>내선전공</v>
          </cell>
          <cell r="E641">
            <v>0.2</v>
          </cell>
          <cell r="H641">
            <v>0.2</v>
          </cell>
          <cell r="J641">
            <v>1</v>
          </cell>
          <cell r="O641" t="str">
            <v>전기10-3-1</v>
          </cell>
        </row>
        <row r="642">
          <cell r="B642" t="str">
            <v>LED 바닥통로유도등(중형)</v>
          </cell>
          <cell r="C642" t="str">
            <v>개</v>
          </cell>
          <cell r="D642" t="str">
            <v>내선전공</v>
          </cell>
          <cell r="E642">
            <v>0.2</v>
          </cell>
          <cell r="H642">
            <v>0.2</v>
          </cell>
          <cell r="J642">
            <v>1</v>
          </cell>
          <cell r="O642" t="str">
            <v>전기10-3-1</v>
          </cell>
        </row>
        <row r="643">
          <cell r="B643" t="str">
            <v>LED 거실통로유도등(소형)</v>
          </cell>
          <cell r="C643" t="str">
            <v>개</v>
          </cell>
          <cell r="D643" t="str">
            <v>내선전공</v>
          </cell>
          <cell r="E643">
            <v>0.2</v>
          </cell>
          <cell r="H643">
            <v>0.2</v>
          </cell>
          <cell r="J643">
            <v>1</v>
          </cell>
          <cell r="O643" t="str">
            <v>전기10-3-1</v>
          </cell>
        </row>
        <row r="644">
          <cell r="B644" t="str">
            <v>LED 거실통로유도등(중형)</v>
          </cell>
          <cell r="C644" t="str">
            <v>개</v>
          </cell>
          <cell r="D644" t="str">
            <v>내선전공</v>
          </cell>
          <cell r="E644">
            <v>0.2</v>
          </cell>
          <cell r="H644">
            <v>0.2</v>
          </cell>
          <cell r="J644">
            <v>1</v>
          </cell>
          <cell r="O644" t="str">
            <v>전기10-3-1</v>
          </cell>
        </row>
        <row r="645">
          <cell r="B645" t="str">
            <v>LED 계단통로유도등(소형)</v>
          </cell>
          <cell r="C645" t="str">
            <v>개</v>
          </cell>
          <cell r="D645" t="str">
            <v>내선전공</v>
          </cell>
          <cell r="E645">
            <v>0.2</v>
          </cell>
          <cell r="H645">
            <v>0.2</v>
          </cell>
          <cell r="J645">
            <v>1</v>
          </cell>
          <cell r="O645" t="str">
            <v>전기10-3-1</v>
          </cell>
        </row>
        <row r="646">
          <cell r="B646" t="str">
            <v>LED 계단통로유도등(중형)</v>
          </cell>
          <cell r="C646" t="str">
            <v>개</v>
          </cell>
          <cell r="D646" t="str">
            <v>내선전공</v>
          </cell>
          <cell r="E646">
            <v>0.2</v>
          </cell>
          <cell r="H646">
            <v>0.2</v>
          </cell>
          <cell r="J646">
            <v>1</v>
          </cell>
          <cell r="O646" t="str">
            <v>전기10-3-1</v>
          </cell>
        </row>
        <row r="647">
          <cell r="B647" t="str">
            <v>벽부형 4W</v>
          </cell>
          <cell r="C647" t="str">
            <v>개</v>
          </cell>
          <cell r="D647" t="str">
            <v>내선전공</v>
          </cell>
          <cell r="E647">
            <v>0.11</v>
          </cell>
          <cell r="H647">
            <v>0.11</v>
          </cell>
          <cell r="J647">
            <v>1</v>
          </cell>
          <cell r="O647" t="str">
            <v>전기10-3-4</v>
          </cell>
        </row>
        <row r="648">
          <cell r="B648" t="str">
            <v>전원:DC24V,15CD이상</v>
          </cell>
          <cell r="C648" t="str">
            <v>개</v>
          </cell>
          <cell r="D648" t="str">
            <v>내선전공</v>
          </cell>
          <cell r="E648">
            <v>0.09</v>
          </cell>
          <cell r="H648">
            <v>0.09</v>
          </cell>
          <cell r="J648">
            <v>1</v>
          </cell>
          <cell r="O648" t="str">
            <v>전기10-2-12</v>
          </cell>
        </row>
        <row r="649">
          <cell r="B649" t="str">
            <v>DC24V 전자식</v>
          </cell>
          <cell r="C649" t="str">
            <v>개</v>
          </cell>
          <cell r="D649" t="str">
            <v>내선전공</v>
          </cell>
          <cell r="E649">
            <v>0.15</v>
          </cell>
          <cell r="H649">
            <v>0.15</v>
          </cell>
          <cell r="J649">
            <v>1</v>
          </cell>
          <cell r="O649" t="str">
            <v>전기10-2-5</v>
          </cell>
        </row>
        <row r="650">
          <cell r="B650" t="str">
            <v>경고용 200x250</v>
          </cell>
          <cell r="C650" t="str">
            <v>M</v>
          </cell>
          <cell r="D650" t="str">
            <v>저압케이블전공</v>
          </cell>
          <cell r="E650">
            <v>5.0000000000000001E-4</v>
          </cell>
          <cell r="F650" t="str">
            <v>보통인부</v>
          </cell>
          <cell r="G650">
            <v>1E-3</v>
          </cell>
          <cell r="H650">
            <v>5.0000000000000001E-4</v>
          </cell>
          <cell r="I650">
            <v>1E-3</v>
          </cell>
          <cell r="J650">
            <v>1</v>
          </cell>
          <cell r="O650" t="str">
            <v>전기4-45</v>
          </cell>
        </row>
        <row r="651">
          <cell r="B651" t="str">
            <v>경고용 300x250</v>
          </cell>
          <cell r="C651" t="str">
            <v>M</v>
          </cell>
          <cell r="D651" t="str">
            <v>저압케이블전공</v>
          </cell>
          <cell r="E651">
            <v>5.0000000000000001E-4</v>
          </cell>
          <cell r="F651" t="str">
            <v>보통인부</v>
          </cell>
          <cell r="G651">
            <v>1E-3</v>
          </cell>
          <cell r="H651">
            <v>5.0000000000000001E-4</v>
          </cell>
          <cell r="I651">
            <v>1E-3</v>
          </cell>
          <cell r="J651">
            <v>1</v>
          </cell>
          <cell r="O651" t="str">
            <v>전기4-45</v>
          </cell>
        </row>
        <row r="652">
          <cell r="B652" t="str">
            <v>커버SUS, 박스ST(경종,표시등 내장)</v>
          </cell>
          <cell r="C652" t="str">
            <v>SET</v>
          </cell>
          <cell r="D652" t="str">
            <v>내선전공</v>
          </cell>
          <cell r="E652">
            <v>0.3</v>
          </cell>
          <cell r="H652">
            <v>0.3</v>
          </cell>
          <cell r="J652">
            <v>1</v>
          </cell>
          <cell r="O652" t="str">
            <v>전기10-2-5</v>
          </cell>
        </row>
        <row r="653">
          <cell r="B653" t="str">
            <v>ALL SUS(경종,표시등 내장)</v>
          </cell>
          <cell r="C653" t="str">
            <v>SET</v>
          </cell>
          <cell r="D653" t="str">
            <v>내선전공</v>
          </cell>
          <cell r="E653">
            <v>0.3</v>
          </cell>
          <cell r="H653">
            <v>0.3</v>
          </cell>
          <cell r="J653">
            <v>1</v>
          </cell>
          <cell r="O653" t="str">
            <v>전기10-2-5</v>
          </cell>
        </row>
        <row r="654">
          <cell r="B654" t="str">
            <v>옥내소화전 내장형</v>
          </cell>
          <cell r="C654" t="str">
            <v>SET</v>
          </cell>
        </row>
        <row r="655">
          <cell r="B655" t="str">
            <v>전원반 220V/DC 24V 5A</v>
          </cell>
          <cell r="C655" t="str">
            <v>개</v>
          </cell>
          <cell r="D655" t="str">
            <v>내선전공</v>
          </cell>
          <cell r="E655">
            <v>0.13</v>
          </cell>
          <cell r="H655">
            <v>0.13</v>
          </cell>
          <cell r="J655">
            <v>1</v>
          </cell>
          <cell r="O655" t="str">
            <v>전기10-2-3</v>
          </cell>
        </row>
        <row r="656">
          <cell r="B656" t="str">
            <v>시각경보기 전원반 3A</v>
          </cell>
          <cell r="C656" t="str">
            <v>개</v>
          </cell>
          <cell r="D656" t="str">
            <v>내선전공</v>
          </cell>
          <cell r="E656">
            <v>0.13</v>
          </cell>
          <cell r="H656">
            <v>0.13</v>
          </cell>
          <cell r="J656">
            <v>1</v>
          </cell>
          <cell r="O656" t="str">
            <v>전기10-2-3</v>
          </cell>
        </row>
        <row r="657">
          <cell r="B657" t="str">
            <v>시각경보기 전원반 5A</v>
          </cell>
          <cell r="C657" t="str">
            <v>개</v>
          </cell>
          <cell r="D657" t="str">
            <v>내선전공</v>
          </cell>
          <cell r="E657">
            <v>0.13</v>
          </cell>
          <cell r="H657">
            <v>0.13</v>
          </cell>
          <cell r="J657">
            <v>1</v>
          </cell>
          <cell r="O657" t="str">
            <v>전기10-2-3</v>
          </cell>
        </row>
        <row r="658">
          <cell r="B658" t="str">
            <v>S.V.P 조작함</v>
          </cell>
          <cell r="C658" t="str">
            <v>개</v>
          </cell>
          <cell r="D658" t="str">
            <v>내선전공</v>
          </cell>
          <cell r="E658">
            <v>0.36</v>
          </cell>
          <cell r="H658">
            <v>0.36</v>
          </cell>
          <cell r="J658">
            <v>1</v>
          </cell>
          <cell r="O658" t="str">
            <v>전기10-1-1</v>
          </cell>
        </row>
        <row r="659">
          <cell r="B659" t="str">
            <v>각종</v>
          </cell>
          <cell r="C659" t="str">
            <v>M</v>
          </cell>
          <cell r="D659" t="str">
            <v>내선전공</v>
          </cell>
          <cell r="E659">
            <v>0.02</v>
          </cell>
          <cell r="H659">
            <v>0.02</v>
          </cell>
          <cell r="J659">
            <v>1</v>
          </cell>
          <cell r="O659" t="str">
            <v>전기5-29</v>
          </cell>
        </row>
        <row r="660">
          <cell r="B660" t="str">
            <v>22C 이하</v>
          </cell>
          <cell r="C660" t="str">
            <v>M</v>
          </cell>
          <cell r="D660" t="str">
            <v>보통인부</v>
          </cell>
          <cell r="E660">
            <v>0.08</v>
          </cell>
          <cell r="H660">
            <v>0.08</v>
          </cell>
          <cell r="J660">
            <v>1</v>
          </cell>
          <cell r="O660" t="str">
            <v>전기5-29</v>
          </cell>
        </row>
        <row r="661">
          <cell r="B661" t="str">
            <v>28C 이하</v>
          </cell>
          <cell r="C661" t="str">
            <v>M</v>
          </cell>
          <cell r="D661" t="str">
            <v>보통인부</v>
          </cell>
          <cell r="E661">
            <v>0.12</v>
          </cell>
          <cell r="H661">
            <v>0.12</v>
          </cell>
          <cell r="J661">
            <v>1</v>
          </cell>
          <cell r="O661" t="str">
            <v>전기5-29</v>
          </cell>
        </row>
        <row r="662">
          <cell r="B662" t="str">
            <v>36C 이하</v>
          </cell>
          <cell r="C662" t="str">
            <v>M</v>
          </cell>
          <cell r="D662" t="str">
            <v>보통인부</v>
          </cell>
          <cell r="E662">
            <v>0.16</v>
          </cell>
          <cell r="H662">
            <v>0.16</v>
          </cell>
          <cell r="J662">
            <v>1</v>
          </cell>
          <cell r="O662" t="str">
            <v>전기5-29</v>
          </cell>
        </row>
        <row r="663">
          <cell r="B663" t="str">
            <v>42C 이하</v>
          </cell>
          <cell r="C663" t="str">
            <v>M</v>
          </cell>
          <cell r="D663" t="str">
            <v>보통인부</v>
          </cell>
          <cell r="E663">
            <v>0.2</v>
          </cell>
          <cell r="H663">
            <v>0.2</v>
          </cell>
          <cell r="J663">
            <v>1</v>
          </cell>
          <cell r="O663" t="str">
            <v>전기5-29</v>
          </cell>
        </row>
        <row r="664">
          <cell r="B664" t="str">
            <v>54C 이하</v>
          </cell>
          <cell r="C664" t="str">
            <v>M</v>
          </cell>
          <cell r="D664" t="str">
            <v>보통인부</v>
          </cell>
          <cell r="E664">
            <v>0.3</v>
          </cell>
          <cell r="H664">
            <v>0.3</v>
          </cell>
          <cell r="J664">
            <v>1</v>
          </cell>
          <cell r="O664" t="str">
            <v>전기5-29</v>
          </cell>
        </row>
        <row r="665">
          <cell r="B665" t="str">
            <v>70C 이하</v>
          </cell>
          <cell r="C665" t="str">
            <v>M</v>
          </cell>
          <cell r="D665" t="str">
            <v>보통인부</v>
          </cell>
          <cell r="E665">
            <v>0.45</v>
          </cell>
          <cell r="H665">
            <v>0.45</v>
          </cell>
          <cell r="J665">
            <v>1</v>
          </cell>
          <cell r="O665" t="str">
            <v>전기5-29</v>
          </cell>
        </row>
        <row r="666">
          <cell r="B666" t="str">
            <v>82C 이하</v>
          </cell>
          <cell r="C666" t="str">
            <v>M</v>
          </cell>
          <cell r="D666" t="str">
            <v>보통인부</v>
          </cell>
          <cell r="E666">
            <v>0.55000000000000004</v>
          </cell>
          <cell r="H666">
            <v>0.55000000000000004</v>
          </cell>
          <cell r="J666">
            <v>1</v>
          </cell>
          <cell r="O666" t="str">
            <v>전기5-29</v>
          </cell>
        </row>
        <row r="667">
          <cell r="B667" t="str">
            <v>배관:25mm(벽:200mm)</v>
          </cell>
          <cell r="C667" t="str">
            <v>개소</v>
          </cell>
          <cell r="D667" t="str">
            <v>특별인부</v>
          </cell>
          <cell r="E667">
            <v>0.21</v>
          </cell>
          <cell r="H667">
            <v>0.21</v>
          </cell>
          <cell r="J667">
            <v>1</v>
          </cell>
          <cell r="O667" t="str">
            <v>전기5-29-1</v>
          </cell>
        </row>
        <row r="668">
          <cell r="B668" t="str">
            <v>배관:50mm이하(벽:200mm)</v>
          </cell>
          <cell r="C668" t="str">
            <v>개소</v>
          </cell>
          <cell r="D668" t="str">
            <v>특별인부</v>
          </cell>
          <cell r="E668">
            <v>0.21</v>
          </cell>
          <cell r="H668">
            <v>0.21</v>
          </cell>
          <cell r="J668">
            <v>1</v>
          </cell>
          <cell r="O668" t="str">
            <v>전기5-29-1</v>
          </cell>
        </row>
        <row r="669">
          <cell r="B669" t="str">
            <v>배관:75mm(벽:200mm)</v>
          </cell>
          <cell r="C669" t="str">
            <v>개소</v>
          </cell>
          <cell r="D669" t="str">
            <v>특별인부</v>
          </cell>
          <cell r="E669">
            <v>0.23</v>
          </cell>
          <cell r="H669">
            <v>0.23</v>
          </cell>
          <cell r="J669">
            <v>1</v>
          </cell>
          <cell r="O669" t="str">
            <v>전기5-29-1</v>
          </cell>
        </row>
        <row r="670">
          <cell r="B670" t="str">
            <v>배관:100mm(벽:200mm)</v>
          </cell>
          <cell r="C670" t="str">
            <v>개소</v>
          </cell>
          <cell r="D670" t="str">
            <v>특별인부</v>
          </cell>
          <cell r="E670">
            <v>0.26</v>
          </cell>
          <cell r="H670">
            <v>0.26</v>
          </cell>
          <cell r="J670">
            <v>1</v>
          </cell>
          <cell r="O670" t="str">
            <v>전기5-29-1</v>
          </cell>
        </row>
        <row r="671">
          <cell r="B671" t="str">
            <v>배관:150mm(벽:200mm)</v>
          </cell>
          <cell r="C671" t="str">
            <v>개소</v>
          </cell>
          <cell r="D671" t="str">
            <v>특별인부</v>
          </cell>
          <cell r="E671">
            <v>0.3</v>
          </cell>
          <cell r="H671">
            <v>0.3</v>
          </cell>
          <cell r="J671">
            <v>1</v>
          </cell>
          <cell r="O671" t="str">
            <v>전기5-29-1</v>
          </cell>
        </row>
        <row r="672">
          <cell r="B672" t="str">
            <v>배관:200mm(벽:200mm)</v>
          </cell>
          <cell r="C672" t="str">
            <v>개소</v>
          </cell>
          <cell r="D672" t="str">
            <v>특별인부</v>
          </cell>
          <cell r="E672">
            <v>0.34</v>
          </cell>
          <cell r="H672">
            <v>0.34</v>
          </cell>
          <cell r="J672">
            <v>1</v>
          </cell>
          <cell r="O672" t="str">
            <v>전기5-29-1</v>
          </cell>
        </row>
        <row r="673">
          <cell r="B673" t="str">
            <v>배관:50mm이하(벽:200mm)-조적</v>
          </cell>
          <cell r="C673" t="str">
            <v>개소</v>
          </cell>
          <cell r="D673" t="str">
            <v>특별인부</v>
          </cell>
          <cell r="E673">
            <v>0.105</v>
          </cell>
          <cell r="H673">
            <v>0.21</v>
          </cell>
          <cell r="J673">
            <v>0.5</v>
          </cell>
          <cell r="K673">
            <v>0.5</v>
          </cell>
          <cell r="O673" t="str">
            <v>전기5-29-1</v>
          </cell>
        </row>
        <row r="674">
          <cell r="B674" t="str">
            <v>배관:75mm(벽:200mm)-조적</v>
          </cell>
          <cell r="C674" t="str">
            <v>개소</v>
          </cell>
          <cell r="D674" t="str">
            <v>특별인부</v>
          </cell>
          <cell r="E674">
            <v>0.115</v>
          </cell>
          <cell r="H674">
            <v>0.23</v>
          </cell>
          <cell r="J674">
            <v>0.5</v>
          </cell>
          <cell r="K674">
            <v>0.5</v>
          </cell>
          <cell r="O674" t="str">
            <v>전기5-29-1</v>
          </cell>
        </row>
        <row r="675">
          <cell r="B675" t="str">
            <v>배관:100mm(벽:200mm)-조적</v>
          </cell>
          <cell r="C675" t="str">
            <v>개소</v>
          </cell>
          <cell r="D675" t="str">
            <v>특별인부</v>
          </cell>
          <cell r="E675">
            <v>0.13</v>
          </cell>
          <cell r="H675">
            <v>0.26</v>
          </cell>
          <cell r="J675">
            <v>0.5</v>
          </cell>
          <cell r="K675">
            <v>0.5</v>
          </cell>
          <cell r="O675" t="str">
            <v>전기5-29-1</v>
          </cell>
        </row>
        <row r="676">
          <cell r="B676" t="str">
            <v>배관:150mm(벽:200mm)-조적</v>
          </cell>
          <cell r="C676" t="str">
            <v>개소</v>
          </cell>
          <cell r="D676" t="str">
            <v>특별인부</v>
          </cell>
          <cell r="E676">
            <v>0.15</v>
          </cell>
          <cell r="H676">
            <v>0.3</v>
          </cell>
          <cell r="J676">
            <v>0.5</v>
          </cell>
          <cell r="K676">
            <v>0.5</v>
          </cell>
          <cell r="O676" t="str">
            <v>전기5-29-1</v>
          </cell>
        </row>
        <row r="677">
          <cell r="B677" t="str">
            <v>배관:200mm(벽:200mm)-조적</v>
          </cell>
          <cell r="C677" t="str">
            <v>개소</v>
          </cell>
          <cell r="D677" t="str">
            <v>특별인부</v>
          </cell>
          <cell r="E677">
            <v>0.17</v>
          </cell>
          <cell r="H677">
            <v>0.34</v>
          </cell>
          <cell r="J677">
            <v>0.5</v>
          </cell>
          <cell r="K677">
            <v>0.5</v>
          </cell>
          <cell r="O677" t="str">
            <v>전기5-29-1</v>
          </cell>
        </row>
        <row r="678">
          <cell r="B678" t="str">
            <v>덕트:0.1㎡(벽:200mm)</v>
          </cell>
          <cell r="C678" t="str">
            <v>개소</v>
          </cell>
          <cell r="D678" t="str">
            <v>특별인부</v>
          </cell>
          <cell r="E678">
            <v>0.5</v>
          </cell>
          <cell r="H678">
            <v>0.5</v>
          </cell>
          <cell r="J678">
            <v>1</v>
          </cell>
          <cell r="O678" t="str">
            <v>전기5-29-1</v>
          </cell>
        </row>
        <row r="679">
          <cell r="B679" t="str">
            <v>덕트:0.2㎡(벽:200mm)</v>
          </cell>
          <cell r="C679" t="str">
            <v>개소</v>
          </cell>
          <cell r="D679" t="str">
            <v>특별인부</v>
          </cell>
          <cell r="E679">
            <v>0.7</v>
          </cell>
          <cell r="H679">
            <v>0.7</v>
          </cell>
          <cell r="J679">
            <v>1</v>
          </cell>
          <cell r="O679" t="str">
            <v>전기5-29-1</v>
          </cell>
        </row>
        <row r="680">
          <cell r="B680" t="str">
            <v>덕트:0.3㎡(벽:200mm)</v>
          </cell>
          <cell r="C680" t="str">
            <v>개소</v>
          </cell>
          <cell r="D680" t="str">
            <v>특별인부</v>
          </cell>
          <cell r="E680">
            <v>1</v>
          </cell>
          <cell r="H680">
            <v>1</v>
          </cell>
          <cell r="J680">
            <v>1</v>
          </cell>
          <cell r="O680" t="str">
            <v>전기5-29-1</v>
          </cell>
        </row>
        <row r="681">
          <cell r="B681" t="str">
            <v>덕트:0.4㎡(벽:200mm)</v>
          </cell>
          <cell r="C681" t="str">
            <v>개소</v>
          </cell>
          <cell r="D681" t="str">
            <v>특별인부</v>
          </cell>
          <cell r="E681">
            <v>1.1000000000000001</v>
          </cell>
          <cell r="H681">
            <v>1.1000000000000001</v>
          </cell>
          <cell r="J681">
            <v>1</v>
          </cell>
          <cell r="O681" t="str">
            <v>전기5-29-1</v>
          </cell>
        </row>
        <row r="682">
          <cell r="B682" t="str">
            <v>덕트:0.5㎡(벽:200mm)</v>
          </cell>
          <cell r="C682" t="str">
            <v>개소</v>
          </cell>
          <cell r="D682" t="str">
            <v>특별인부</v>
          </cell>
          <cell r="E682">
            <v>1.2</v>
          </cell>
          <cell r="H682">
            <v>1.2</v>
          </cell>
          <cell r="J682">
            <v>1</v>
          </cell>
          <cell r="O682" t="str">
            <v>전기5-29-1</v>
          </cell>
        </row>
        <row r="683">
          <cell r="B683" t="str">
            <v>덕트:0.6㎡(벽:200mm)</v>
          </cell>
          <cell r="C683" t="str">
            <v>개소</v>
          </cell>
          <cell r="D683" t="str">
            <v>특별인부</v>
          </cell>
          <cell r="E683">
            <v>1.25</v>
          </cell>
          <cell r="H683">
            <v>1.25</v>
          </cell>
          <cell r="J683">
            <v>1</v>
          </cell>
          <cell r="O683" t="str">
            <v>전기5-29-1</v>
          </cell>
        </row>
        <row r="684">
          <cell r="B684" t="str">
            <v>덕트:0.7㎡(벽:200mm)</v>
          </cell>
          <cell r="C684" t="str">
            <v>개소</v>
          </cell>
          <cell r="D684" t="str">
            <v>특별인부</v>
          </cell>
          <cell r="E684">
            <v>1.3</v>
          </cell>
          <cell r="H684">
            <v>1.3</v>
          </cell>
          <cell r="J684">
            <v>1</v>
          </cell>
          <cell r="O684" t="str">
            <v>전기5-29-1</v>
          </cell>
        </row>
        <row r="685">
          <cell r="B685" t="str">
            <v>덕트:0.8㎡(벽:200mm)</v>
          </cell>
          <cell r="C685" t="str">
            <v>개소</v>
          </cell>
          <cell r="D685" t="str">
            <v>특별인부</v>
          </cell>
          <cell r="E685">
            <v>1.4</v>
          </cell>
          <cell r="H685">
            <v>1.4</v>
          </cell>
          <cell r="J685">
            <v>1</v>
          </cell>
          <cell r="O685" t="str">
            <v>전기5-29-1</v>
          </cell>
        </row>
        <row r="686">
          <cell r="B686" t="str">
            <v>덕트:0.9㎡(벽:200mm)</v>
          </cell>
          <cell r="C686" t="str">
            <v>개소</v>
          </cell>
          <cell r="D686" t="str">
            <v>특별인부</v>
          </cell>
          <cell r="E686">
            <v>1.6</v>
          </cell>
          <cell r="H686">
            <v>1.6</v>
          </cell>
          <cell r="J686">
            <v>1</v>
          </cell>
          <cell r="O686" t="str">
            <v>전기5-29-1</v>
          </cell>
        </row>
        <row r="687">
          <cell r="B687" t="str">
            <v>전원용:1Φ2W 40KA</v>
          </cell>
          <cell r="C687" t="str">
            <v>개소</v>
          </cell>
          <cell r="D687" t="str">
            <v>내선전공</v>
          </cell>
          <cell r="E687">
            <v>0.192</v>
          </cell>
          <cell r="H687">
            <v>0.24</v>
          </cell>
          <cell r="J687">
            <v>0.8</v>
          </cell>
          <cell r="O687" t="str">
            <v>내선5-45-2</v>
          </cell>
        </row>
        <row r="688">
          <cell r="B688" t="str">
            <v>전원용:1Φ2W 80KA</v>
          </cell>
          <cell r="C688" t="str">
            <v>개소</v>
          </cell>
          <cell r="D688" t="str">
            <v>내선전공</v>
          </cell>
          <cell r="E688">
            <v>0.192</v>
          </cell>
          <cell r="H688">
            <v>0.24</v>
          </cell>
          <cell r="J688">
            <v>0.8</v>
          </cell>
          <cell r="O688" t="str">
            <v>내선5-45-2</v>
          </cell>
        </row>
        <row r="689">
          <cell r="B689" t="str">
            <v>전원용:1Φ2W 120KA</v>
          </cell>
          <cell r="C689" t="str">
            <v>개소</v>
          </cell>
          <cell r="D689" t="str">
            <v>내선전공</v>
          </cell>
          <cell r="E689">
            <v>0.192</v>
          </cell>
          <cell r="H689">
            <v>0.24</v>
          </cell>
          <cell r="J689">
            <v>0.8</v>
          </cell>
          <cell r="O689" t="str">
            <v>내선5-45-2</v>
          </cell>
        </row>
        <row r="690">
          <cell r="B690" t="str">
            <v>전원용:3Φ4W 40KA</v>
          </cell>
          <cell r="C690" t="str">
            <v>개소</v>
          </cell>
          <cell r="D690" t="str">
            <v>내선전공</v>
          </cell>
          <cell r="E690">
            <v>0.24</v>
          </cell>
          <cell r="H690">
            <v>0.24</v>
          </cell>
          <cell r="J690">
            <v>1</v>
          </cell>
          <cell r="O690" t="str">
            <v>내선5-45-2</v>
          </cell>
        </row>
        <row r="691">
          <cell r="B691" t="str">
            <v>전원용:3Φ4W 80KA</v>
          </cell>
          <cell r="C691" t="str">
            <v>개소</v>
          </cell>
          <cell r="D691" t="str">
            <v>내선전공</v>
          </cell>
          <cell r="E691">
            <v>0.24</v>
          </cell>
          <cell r="H691">
            <v>0.24</v>
          </cell>
          <cell r="J691">
            <v>1</v>
          </cell>
          <cell r="O691" t="str">
            <v>내선5-45-2</v>
          </cell>
        </row>
        <row r="692">
          <cell r="B692" t="str">
            <v>전원용:3Φ4W 120KA</v>
          </cell>
          <cell r="C692" t="str">
            <v>개소</v>
          </cell>
          <cell r="D692" t="str">
            <v>내선전공</v>
          </cell>
          <cell r="E692">
            <v>0.24</v>
          </cell>
          <cell r="H692">
            <v>0.24</v>
          </cell>
          <cell r="J692">
            <v>1</v>
          </cell>
          <cell r="O692" t="str">
            <v>내선5-45-2</v>
          </cell>
        </row>
        <row r="693">
          <cell r="B693" t="str">
            <v>CATV(동축케이블/10KA)</v>
          </cell>
          <cell r="C693" t="str">
            <v>개소</v>
          </cell>
          <cell r="D693" t="str">
            <v>내선전공</v>
          </cell>
          <cell r="E693">
            <v>0.14000000000000001</v>
          </cell>
          <cell r="H693">
            <v>0.14000000000000001</v>
          </cell>
          <cell r="J693">
            <v>1</v>
          </cell>
          <cell r="O693" t="str">
            <v>내선5-45-2</v>
          </cell>
        </row>
        <row r="694">
          <cell r="B694" t="str">
            <v>2PAIR/10KA</v>
          </cell>
          <cell r="C694" t="str">
            <v>개소</v>
          </cell>
          <cell r="D694" t="str">
            <v>내선전공</v>
          </cell>
          <cell r="E694">
            <v>0.14000000000000001</v>
          </cell>
          <cell r="H694">
            <v>0.14000000000000001</v>
          </cell>
          <cell r="J694">
            <v>1</v>
          </cell>
          <cell r="O694" t="str">
            <v>내선5-45-2</v>
          </cell>
        </row>
        <row r="695">
          <cell r="B695" t="str">
            <v>압착단자 70sq</v>
          </cell>
          <cell r="C695" t="str">
            <v>개</v>
          </cell>
          <cell r="D695" t="str">
            <v>특고압케이블전공</v>
          </cell>
          <cell r="E695">
            <v>0.25800000000000001</v>
          </cell>
          <cell r="H695">
            <v>0.86</v>
          </cell>
          <cell r="J695">
            <v>0.30000000000000004</v>
          </cell>
          <cell r="K695">
            <v>0.7</v>
          </cell>
          <cell r="O695" t="str">
            <v>전기4-37</v>
          </cell>
        </row>
        <row r="696">
          <cell r="B696" t="str">
            <v>탄소봉 ¢150x800</v>
          </cell>
          <cell r="C696" t="str">
            <v>개</v>
          </cell>
          <cell r="D696" t="str">
            <v>내선전공</v>
          </cell>
          <cell r="E696">
            <v>0.27</v>
          </cell>
          <cell r="F696" t="str">
            <v>보통인부</v>
          </cell>
          <cell r="G696">
            <v>0.46</v>
          </cell>
          <cell r="H696">
            <v>0.27</v>
          </cell>
          <cell r="I696">
            <v>0.46</v>
          </cell>
          <cell r="J696">
            <v>1</v>
          </cell>
          <cell r="O696" t="str">
            <v>전기4-37</v>
          </cell>
        </row>
        <row r="697">
          <cell r="B697" t="str">
            <v>220V 12A, 반경3m</v>
          </cell>
          <cell r="C697" t="str">
            <v>개</v>
          </cell>
          <cell r="D697" t="str">
            <v>내선전공</v>
          </cell>
          <cell r="E697">
            <v>0.19</v>
          </cell>
          <cell r="H697">
            <v>0.19</v>
          </cell>
          <cell r="J697">
            <v>1</v>
          </cell>
          <cell r="O697" t="str">
            <v>전기5-23-2</v>
          </cell>
        </row>
        <row r="698">
          <cell r="B698" t="str">
            <v xml:space="preserve">마이크로파 8A </v>
          </cell>
          <cell r="C698" t="str">
            <v>개</v>
          </cell>
          <cell r="D698" t="str">
            <v>내선전공</v>
          </cell>
          <cell r="E698">
            <v>0.19</v>
          </cell>
          <cell r="H698">
            <v>0.19</v>
          </cell>
          <cell r="J698">
            <v>1</v>
          </cell>
          <cell r="O698" t="str">
            <v>전기5-23-2</v>
          </cell>
        </row>
        <row r="699">
          <cell r="B699" t="str">
            <v>220V 1.5kW 마이크로파</v>
          </cell>
          <cell r="C699" t="str">
            <v>개</v>
          </cell>
          <cell r="D699" t="str">
            <v>내선전공</v>
          </cell>
          <cell r="E699">
            <v>0.19</v>
          </cell>
          <cell r="H699">
            <v>0.19</v>
          </cell>
          <cell r="J699">
            <v>1</v>
          </cell>
          <cell r="O699" t="str">
            <v>전기5-23-2</v>
          </cell>
        </row>
        <row r="700">
          <cell r="B700" t="str">
            <v>52만화소, LED조명</v>
          </cell>
          <cell r="C700" t="str">
            <v>대</v>
          </cell>
          <cell r="D700" t="str">
            <v>내선전공</v>
          </cell>
          <cell r="E700">
            <v>0.1</v>
          </cell>
          <cell r="H700">
            <v>0.1</v>
          </cell>
          <cell r="J700">
            <v>1</v>
          </cell>
          <cell r="O700" t="str">
            <v>전기 5-22</v>
          </cell>
        </row>
        <row r="701">
          <cell r="B701" t="str">
            <v>칼라비디오폰 LCD 7"</v>
          </cell>
          <cell r="C701" t="str">
            <v>대</v>
          </cell>
          <cell r="D701" t="str">
            <v>통신설비공</v>
          </cell>
          <cell r="E701">
            <v>0.25</v>
          </cell>
          <cell r="G701">
            <v>0</v>
          </cell>
          <cell r="H701">
            <v>0.25</v>
          </cell>
          <cell r="J701">
            <v>1</v>
          </cell>
          <cell r="O701" t="str">
            <v>통신 8-2-2-6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(통신)"/>
      <sheetName val="예산서(통신)"/>
      <sheetName val="갑지(통신)"/>
      <sheetName val="총괄표"/>
      <sheetName val="내역서"/>
      <sheetName val="일위대가"/>
      <sheetName val="물량산출서"/>
      <sheetName val="단가비교표"/>
    </sheetNames>
    <sheetDataSet>
      <sheetData sheetId="0">
        <row r="1">
          <cell r="O1" t="str">
            <v>2023년 상반기</v>
          </cell>
        </row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  <cell r="H2" t="str">
            <v>1차기본공량</v>
          </cell>
          <cell r="I2" t="str">
            <v>2차기본공량</v>
          </cell>
          <cell r="J2" t="str">
            <v>할증계</v>
          </cell>
          <cell r="K2" t="str">
            <v>기본할증</v>
          </cell>
          <cell r="L2" t="str">
            <v>추가할증</v>
          </cell>
          <cell r="M2" t="str">
            <v>발주처구분</v>
          </cell>
          <cell r="N2" t="str">
            <v>실적구분
(전기,소방)</v>
          </cell>
          <cell r="O2" t="str">
            <v>실적구분
(통신)</v>
          </cell>
        </row>
        <row r="3">
          <cell r="J3">
            <v>1</v>
          </cell>
          <cell r="L3">
            <v>1</v>
          </cell>
          <cell r="O3">
            <v>0</v>
          </cell>
        </row>
        <row r="4">
          <cell r="B4" t="str">
            <v>HI-PVC 16C</v>
          </cell>
          <cell r="C4" t="str">
            <v>M</v>
          </cell>
          <cell r="D4" t="str">
            <v>내전</v>
          </cell>
          <cell r="E4">
            <v>0.05</v>
          </cell>
          <cell r="H4">
            <v>0.05</v>
          </cell>
          <cell r="J4">
            <v>1</v>
          </cell>
          <cell r="O4" t="str">
            <v>전기5-1</v>
          </cell>
        </row>
        <row r="5">
          <cell r="B5" t="str">
            <v>HI-PVC 22C</v>
          </cell>
          <cell r="C5" t="str">
            <v>M</v>
          </cell>
          <cell r="D5" t="str">
            <v>내전</v>
          </cell>
          <cell r="E5">
            <v>0.06</v>
          </cell>
          <cell r="H5">
            <v>0.06</v>
          </cell>
          <cell r="J5">
            <v>1</v>
          </cell>
          <cell r="O5" t="str">
            <v>전기5-1</v>
          </cell>
        </row>
        <row r="6">
          <cell r="B6" t="str">
            <v>HI-PVC 28C</v>
          </cell>
          <cell r="C6" t="str">
            <v>M</v>
          </cell>
          <cell r="D6" t="str">
            <v>내전</v>
          </cell>
          <cell r="E6">
            <v>0.08</v>
          </cell>
          <cell r="H6">
            <v>0.08</v>
          </cell>
          <cell r="J6">
            <v>1</v>
          </cell>
          <cell r="O6" t="str">
            <v>전기5-1</v>
          </cell>
        </row>
        <row r="7">
          <cell r="B7" t="str">
            <v>HI-PVC 36C</v>
          </cell>
          <cell r="C7" t="str">
            <v>M</v>
          </cell>
          <cell r="D7" t="str">
            <v>내전</v>
          </cell>
          <cell r="E7">
            <v>0.1</v>
          </cell>
          <cell r="H7">
            <v>0.1</v>
          </cell>
          <cell r="J7">
            <v>1</v>
          </cell>
          <cell r="O7" t="str">
            <v>전기5-1</v>
          </cell>
        </row>
        <row r="8">
          <cell r="B8" t="str">
            <v>HI-PVC 42C</v>
          </cell>
          <cell r="C8" t="str">
            <v>M</v>
          </cell>
          <cell r="D8" t="str">
            <v>내전</v>
          </cell>
          <cell r="E8">
            <v>0.13</v>
          </cell>
          <cell r="H8">
            <v>0.13</v>
          </cell>
          <cell r="J8">
            <v>1</v>
          </cell>
          <cell r="O8" t="str">
            <v>전기5-1</v>
          </cell>
        </row>
        <row r="9">
          <cell r="B9" t="str">
            <v>HI-PVC 54C</v>
          </cell>
          <cell r="C9" t="str">
            <v>M</v>
          </cell>
          <cell r="D9" t="str">
            <v>내전</v>
          </cell>
          <cell r="E9">
            <v>0.19</v>
          </cell>
          <cell r="H9">
            <v>0.19</v>
          </cell>
          <cell r="J9">
            <v>1</v>
          </cell>
          <cell r="O9" t="str">
            <v>전기5-1</v>
          </cell>
        </row>
        <row r="10">
          <cell r="B10" t="str">
            <v>HI-PVC 70C</v>
          </cell>
          <cell r="C10" t="str">
            <v>M</v>
          </cell>
          <cell r="D10" t="str">
            <v>내전</v>
          </cell>
          <cell r="E10">
            <v>0.28000000000000003</v>
          </cell>
          <cell r="H10">
            <v>0.28000000000000003</v>
          </cell>
          <cell r="J10">
            <v>1</v>
          </cell>
          <cell r="O10" t="str">
            <v>전기5-1</v>
          </cell>
        </row>
        <row r="11">
          <cell r="B11" t="str">
            <v>HI-PVC 82C</v>
          </cell>
          <cell r="C11" t="str">
            <v>M</v>
          </cell>
          <cell r="D11" t="str">
            <v>내전</v>
          </cell>
          <cell r="E11">
            <v>0.37</v>
          </cell>
          <cell r="H11">
            <v>0.37</v>
          </cell>
          <cell r="J11">
            <v>1</v>
          </cell>
          <cell r="O11" t="str">
            <v>전기5-1</v>
          </cell>
        </row>
        <row r="12">
          <cell r="B12" t="str">
            <v>HI-PVC 104C</v>
          </cell>
          <cell r="C12" t="str">
            <v>M</v>
          </cell>
          <cell r="D12" t="str">
            <v>내전</v>
          </cell>
          <cell r="E12">
            <v>0.46</v>
          </cell>
          <cell r="H12">
            <v>0.46</v>
          </cell>
          <cell r="J12">
            <v>1</v>
          </cell>
          <cell r="O12" t="str">
            <v>전기5-1</v>
          </cell>
        </row>
        <row r="13">
          <cell r="B13" t="str">
            <v>난연성 CD 16C</v>
          </cell>
          <cell r="C13" t="str">
            <v>M</v>
          </cell>
          <cell r="D13" t="str">
            <v>내전</v>
          </cell>
          <cell r="E13">
            <v>0.04</v>
          </cell>
          <cell r="H13">
            <v>0.05</v>
          </cell>
          <cell r="J13">
            <v>0.8</v>
          </cell>
          <cell r="K13">
            <v>0.2</v>
          </cell>
          <cell r="O13" t="str">
            <v>전기5-1</v>
          </cell>
        </row>
        <row r="14">
          <cell r="B14" t="str">
            <v>난연성 CD 22C</v>
          </cell>
          <cell r="C14" t="str">
            <v>M</v>
          </cell>
          <cell r="D14" t="str">
            <v>내전</v>
          </cell>
          <cell r="E14">
            <v>4.8000000000000001E-2</v>
          </cell>
          <cell r="H14">
            <v>0.06</v>
          </cell>
          <cell r="J14">
            <v>0.8</v>
          </cell>
          <cell r="K14">
            <v>0.2</v>
          </cell>
          <cell r="O14" t="str">
            <v>전기5-1</v>
          </cell>
        </row>
        <row r="15">
          <cell r="B15" t="str">
            <v>난연성 CD 28C</v>
          </cell>
          <cell r="C15" t="str">
            <v>M</v>
          </cell>
          <cell r="D15" t="str">
            <v>내전</v>
          </cell>
          <cell r="E15">
            <v>6.4000000000000001E-2</v>
          </cell>
          <cell r="H15">
            <v>0.08</v>
          </cell>
          <cell r="J15">
            <v>0.8</v>
          </cell>
          <cell r="K15">
            <v>0.2</v>
          </cell>
          <cell r="O15" t="str">
            <v>전기5-1</v>
          </cell>
        </row>
        <row r="16">
          <cell r="B16" t="str">
            <v>난연성 CD 36C</v>
          </cell>
          <cell r="C16" t="str">
            <v>M</v>
          </cell>
          <cell r="D16" t="str">
            <v>내전</v>
          </cell>
          <cell r="E16">
            <v>0.08</v>
          </cell>
          <cell r="H16">
            <v>0.1</v>
          </cell>
          <cell r="J16">
            <v>0.8</v>
          </cell>
          <cell r="K16">
            <v>0.2</v>
          </cell>
          <cell r="O16" t="str">
            <v>전기5-1</v>
          </cell>
        </row>
        <row r="17">
          <cell r="B17" t="str">
            <v>ST G16C</v>
          </cell>
          <cell r="C17" t="str">
            <v>M</v>
          </cell>
          <cell r="D17" t="str">
            <v>내전</v>
          </cell>
          <cell r="E17">
            <v>0.08</v>
          </cell>
          <cell r="H17">
            <v>0.08</v>
          </cell>
          <cell r="J17">
            <v>1</v>
          </cell>
          <cell r="O17" t="str">
            <v>전기5-1</v>
          </cell>
        </row>
        <row r="18">
          <cell r="B18" t="str">
            <v>ST G22C</v>
          </cell>
          <cell r="C18" t="str">
            <v>M</v>
          </cell>
          <cell r="D18" t="str">
            <v>내전</v>
          </cell>
          <cell r="E18">
            <v>0.11</v>
          </cell>
          <cell r="H18">
            <v>0.11</v>
          </cell>
          <cell r="J18">
            <v>1</v>
          </cell>
          <cell r="O18" t="str">
            <v>전기5-1</v>
          </cell>
        </row>
        <row r="19">
          <cell r="B19" t="str">
            <v>ST G28C</v>
          </cell>
          <cell r="C19" t="str">
            <v>M</v>
          </cell>
          <cell r="D19" t="str">
            <v>내전</v>
          </cell>
          <cell r="E19">
            <v>0.14000000000000001</v>
          </cell>
          <cell r="H19">
            <v>0.14000000000000001</v>
          </cell>
          <cell r="J19">
            <v>1</v>
          </cell>
          <cell r="O19" t="str">
            <v>전기5-1</v>
          </cell>
        </row>
        <row r="20">
          <cell r="B20" t="str">
            <v>ST G36C</v>
          </cell>
          <cell r="C20" t="str">
            <v>M</v>
          </cell>
          <cell r="D20" t="str">
            <v>내전</v>
          </cell>
          <cell r="E20">
            <v>0.2</v>
          </cell>
          <cell r="H20">
            <v>0.2</v>
          </cell>
          <cell r="J20">
            <v>1</v>
          </cell>
          <cell r="O20" t="str">
            <v>전기5-1</v>
          </cell>
        </row>
        <row r="21">
          <cell r="B21" t="str">
            <v>ST G42C</v>
          </cell>
          <cell r="C21" t="str">
            <v>M</v>
          </cell>
          <cell r="D21" t="str">
            <v>내전</v>
          </cell>
          <cell r="E21">
            <v>0.25</v>
          </cell>
          <cell r="H21">
            <v>0.25</v>
          </cell>
          <cell r="J21">
            <v>1</v>
          </cell>
          <cell r="O21" t="str">
            <v>전기5-1</v>
          </cell>
        </row>
        <row r="22">
          <cell r="B22" t="str">
            <v>ST G54C</v>
          </cell>
          <cell r="C22" t="str">
            <v>M</v>
          </cell>
          <cell r="D22" t="str">
            <v>내전</v>
          </cell>
          <cell r="E22">
            <v>0.34</v>
          </cell>
          <cell r="H22">
            <v>0.34</v>
          </cell>
          <cell r="J22">
            <v>1</v>
          </cell>
          <cell r="O22" t="str">
            <v>전기5-1</v>
          </cell>
        </row>
        <row r="23">
          <cell r="B23" t="str">
            <v>ST G70C</v>
          </cell>
          <cell r="C23" t="str">
            <v>M</v>
          </cell>
          <cell r="D23" t="str">
            <v>내전</v>
          </cell>
          <cell r="E23">
            <v>0.44</v>
          </cell>
          <cell r="H23">
            <v>0.44</v>
          </cell>
          <cell r="J23">
            <v>1</v>
          </cell>
          <cell r="O23" t="str">
            <v>전기5-1</v>
          </cell>
        </row>
        <row r="24">
          <cell r="B24" t="str">
            <v>ST G82C</v>
          </cell>
          <cell r="C24" t="str">
            <v>M</v>
          </cell>
          <cell r="D24" t="str">
            <v>내전</v>
          </cell>
          <cell r="E24">
            <v>0.54</v>
          </cell>
          <cell r="H24">
            <v>0.54</v>
          </cell>
          <cell r="J24">
            <v>1</v>
          </cell>
          <cell r="O24" t="str">
            <v>전기5-1</v>
          </cell>
        </row>
        <row r="25">
          <cell r="B25" t="str">
            <v>ST G104C</v>
          </cell>
          <cell r="C25" t="str">
            <v>M</v>
          </cell>
          <cell r="D25" t="str">
            <v>내전</v>
          </cell>
          <cell r="E25">
            <v>0.71</v>
          </cell>
          <cell r="H25">
            <v>0.71</v>
          </cell>
          <cell r="J25">
            <v>1</v>
          </cell>
          <cell r="O25" t="str">
            <v>전기5-1</v>
          </cell>
        </row>
        <row r="26">
          <cell r="B26" t="str">
            <v>ST E19C</v>
          </cell>
          <cell r="C26" t="str">
            <v>M</v>
          </cell>
          <cell r="D26" t="str">
            <v>내전</v>
          </cell>
          <cell r="E26">
            <v>0.05</v>
          </cell>
          <cell r="H26">
            <v>0.05</v>
          </cell>
          <cell r="J26">
            <v>1</v>
          </cell>
          <cell r="O26" t="str">
            <v>전기5-1</v>
          </cell>
        </row>
        <row r="27">
          <cell r="B27" t="str">
            <v>ST E25C</v>
          </cell>
          <cell r="C27" t="str">
            <v>M</v>
          </cell>
          <cell r="D27" t="str">
            <v>내전</v>
          </cell>
          <cell r="E27">
            <v>0.06</v>
          </cell>
          <cell r="H27">
            <v>0.06</v>
          </cell>
          <cell r="J27">
            <v>1</v>
          </cell>
          <cell r="O27" t="str">
            <v>전기5-1</v>
          </cell>
        </row>
        <row r="28">
          <cell r="B28" t="str">
            <v>ST E31C</v>
          </cell>
          <cell r="C28" t="str">
            <v>M</v>
          </cell>
          <cell r="D28" t="str">
            <v>내전</v>
          </cell>
          <cell r="E28">
            <v>0.08</v>
          </cell>
          <cell r="H28">
            <v>0.08</v>
          </cell>
          <cell r="J28">
            <v>1</v>
          </cell>
          <cell r="O28" t="str">
            <v>전기5-1</v>
          </cell>
        </row>
        <row r="29">
          <cell r="B29" t="str">
            <v>ST E39C</v>
          </cell>
          <cell r="C29" t="str">
            <v>M</v>
          </cell>
          <cell r="D29" t="str">
            <v>내전</v>
          </cell>
          <cell r="E29">
            <v>0.1</v>
          </cell>
          <cell r="H29">
            <v>0.1</v>
          </cell>
          <cell r="J29">
            <v>1</v>
          </cell>
          <cell r="O29" t="str">
            <v>전기5-1</v>
          </cell>
        </row>
        <row r="30">
          <cell r="B30" t="str">
            <v>ST E51C</v>
          </cell>
          <cell r="C30" t="str">
            <v>M</v>
          </cell>
          <cell r="D30" t="str">
            <v>내전</v>
          </cell>
          <cell r="E30">
            <v>0.13</v>
          </cell>
          <cell r="H30">
            <v>0.13</v>
          </cell>
          <cell r="J30">
            <v>1</v>
          </cell>
          <cell r="O30" t="str">
            <v>전기5-1</v>
          </cell>
        </row>
        <row r="31">
          <cell r="B31" t="str">
            <v>ST E63C</v>
          </cell>
          <cell r="C31" t="str">
            <v>M</v>
          </cell>
          <cell r="D31" t="str">
            <v>내전</v>
          </cell>
          <cell r="E31">
            <v>0.19</v>
          </cell>
          <cell r="H31">
            <v>0.19</v>
          </cell>
          <cell r="J31">
            <v>1</v>
          </cell>
          <cell r="O31" t="str">
            <v>전기5-1</v>
          </cell>
        </row>
        <row r="32">
          <cell r="B32" t="str">
            <v>ST E75C</v>
          </cell>
          <cell r="C32" t="str">
            <v>M</v>
          </cell>
          <cell r="D32" t="str">
            <v>내전</v>
          </cell>
          <cell r="E32">
            <v>0.28000000000000003</v>
          </cell>
          <cell r="H32">
            <v>0.28000000000000003</v>
          </cell>
          <cell r="J32">
            <v>1</v>
          </cell>
          <cell r="O32" t="str">
            <v>전기5-1</v>
          </cell>
        </row>
        <row r="33">
          <cell r="B33" t="str">
            <v>워셔캡 16C</v>
          </cell>
          <cell r="C33" t="str">
            <v>개</v>
          </cell>
          <cell r="D33" t="str">
            <v>내전</v>
          </cell>
          <cell r="E33">
            <v>0.03</v>
          </cell>
          <cell r="H33">
            <v>0.03</v>
          </cell>
          <cell r="J33">
            <v>1</v>
          </cell>
          <cell r="O33" t="str">
            <v>전기5-1</v>
          </cell>
        </row>
        <row r="34">
          <cell r="B34" t="str">
            <v>워셔캡 22C</v>
          </cell>
          <cell r="C34" t="str">
            <v>개</v>
          </cell>
          <cell r="D34" t="str">
            <v>내전</v>
          </cell>
          <cell r="E34">
            <v>0.03</v>
          </cell>
          <cell r="H34">
            <v>0.03</v>
          </cell>
          <cell r="J34">
            <v>1</v>
          </cell>
          <cell r="O34" t="str">
            <v>전기5-29</v>
          </cell>
        </row>
        <row r="35">
          <cell r="B35" t="str">
            <v>워셔캡 28C</v>
          </cell>
          <cell r="C35" t="str">
            <v>개</v>
          </cell>
          <cell r="D35" t="str">
            <v>내전</v>
          </cell>
          <cell r="E35">
            <v>0.03</v>
          </cell>
          <cell r="H35">
            <v>0.03</v>
          </cell>
          <cell r="J35">
            <v>1</v>
          </cell>
          <cell r="O35" t="str">
            <v>전기5-29</v>
          </cell>
        </row>
        <row r="36">
          <cell r="B36" t="str">
            <v>워셔캡 36C</v>
          </cell>
          <cell r="C36" t="str">
            <v>개</v>
          </cell>
          <cell r="D36" t="str">
            <v>내전</v>
          </cell>
          <cell r="E36">
            <v>0.03</v>
          </cell>
          <cell r="H36">
            <v>0.03</v>
          </cell>
          <cell r="J36">
            <v>1</v>
          </cell>
          <cell r="O36" t="str">
            <v>전기5-29</v>
          </cell>
        </row>
        <row r="37">
          <cell r="B37" t="str">
            <v>워셔캡 42C</v>
          </cell>
          <cell r="C37" t="str">
            <v>개</v>
          </cell>
          <cell r="D37" t="str">
            <v>내전</v>
          </cell>
          <cell r="E37">
            <v>0.03</v>
          </cell>
          <cell r="H37">
            <v>0.03</v>
          </cell>
          <cell r="J37">
            <v>1</v>
          </cell>
          <cell r="O37" t="str">
            <v>전기5-29</v>
          </cell>
        </row>
        <row r="38">
          <cell r="B38" t="str">
            <v>워셔캡 54C</v>
          </cell>
          <cell r="C38" t="str">
            <v>개</v>
          </cell>
          <cell r="D38" t="str">
            <v>내전</v>
          </cell>
          <cell r="E38">
            <v>0.03</v>
          </cell>
          <cell r="H38">
            <v>0.03</v>
          </cell>
          <cell r="J38">
            <v>1</v>
          </cell>
          <cell r="O38" t="str">
            <v>전기5-29</v>
          </cell>
        </row>
        <row r="39">
          <cell r="B39" t="str">
            <v>워셔캡 70C</v>
          </cell>
          <cell r="C39" t="str">
            <v>개</v>
          </cell>
          <cell r="D39" t="str">
            <v>내전</v>
          </cell>
          <cell r="E39">
            <v>0.04</v>
          </cell>
          <cell r="H39">
            <v>0.04</v>
          </cell>
          <cell r="J39">
            <v>1</v>
          </cell>
          <cell r="O39" t="str">
            <v>전기5-29</v>
          </cell>
        </row>
        <row r="40">
          <cell r="B40" t="str">
            <v>워셔캡 82C</v>
          </cell>
          <cell r="C40" t="str">
            <v>개</v>
          </cell>
          <cell r="D40" t="str">
            <v>내전</v>
          </cell>
          <cell r="E40">
            <v>0.04</v>
          </cell>
          <cell r="H40">
            <v>0.04</v>
          </cell>
          <cell r="J40">
            <v>1</v>
          </cell>
          <cell r="O40" t="str">
            <v>전기5-29</v>
          </cell>
        </row>
        <row r="41">
          <cell r="B41" t="str">
            <v>워셔캡 104C</v>
          </cell>
          <cell r="C41" t="str">
            <v>개</v>
          </cell>
          <cell r="D41" t="str">
            <v>내전</v>
          </cell>
          <cell r="E41">
            <v>0.04</v>
          </cell>
          <cell r="H41">
            <v>0.04</v>
          </cell>
          <cell r="J41">
            <v>1</v>
          </cell>
          <cell r="O41" t="str">
            <v>전기5-29</v>
          </cell>
        </row>
        <row r="42">
          <cell r="B42" t="str">
            <v>PE 16C</v>
          </cell>
          <cell r="C42" t="str">
            <v>M</v>
          </cell>
          <cell r="D42" t="str">
            <v>내전</v>
          </cell>
          <cell r="E42">
            <v>2.5000000000000001E-2</v>
          </cell>
          <cell r="H42">
            <v>0.05</v>
          </cell>
          <cell r="J42">
            <v>0.5</v>
          </cell>
          <cell r="K42">
            <v>0.5</v>
          </cell>
          <cell r="O42" t="str">
            <v>전기5-1</v>
          </cell>
        </row>
        <row r="43">
          <cell r="B43" t="str">
            <v>PE 22C</v>
          </cell>
          <cell r="C43" t="str">
            <v>M</v>
          </cell>
          <cell r="D43" t="str">
            <v>내전</v>
          </cell>
          <cell r="E43">
            <v>0.03</v>
          </cell>
          <cell r="H43">
            <v>0.06</v>
          </cell>
          <cell r="J43">
            <v>0.5</v>
          </cell>
          <cell r="K43">
            <v>0.5</v>
          </cell>
          <cell r="O43" t="str">
            <v>전기5-1</v>
          </cell>
        </row>
        <row r="44">
          <cell r="B44" t="str">
            <v>PE 28C</v>
          </cell>
          <cell r="C44" t="str">
            <v>M</v>
          </cell>
          <cell r="D44" t="str">
            <v>내전</v>
          </cell>
          <cell r="E44">
            <v>0.04</v>
          </cell>
          <cell r="H44">
            <v>0.08</v>
          </cell>
          <cell r="J44">
            <v>0.5</v>
          </cell>
          <cell r="K44">
            <v>0.5</v>
          </cell>
          <cell r="O44" t="str">
            <v>전기5-1</v>
          </cell>
        </row>
        <row r="45">
          <cell r="B45" t="str">
            <v>PE 36C</v>
          </cell>
          <cell r="C45" t="str">
            <v>M</v>
          </cell>
          <cell r="D45" t="str">
            <v>내전</v>
          </cell>
          <cell r="E45">
            <v>0.05</v>
          </cell>
          <cell r="H45">
            <v>0.1</v>
          </cell>
          <cell r="J45">
            <v>0.5</v>
          </cell>
          <cell r="K45">
            <v>0.5</v>
          </cell>
          <cell r="O45" t="str">
            <v>전기5-1</v>
          </cell>
        </row>
        <row r="46">
          <cell r="B46" t="str">
            <v>PE 42C</v>
          </cell>
          <cell r="C46" t="str">
            <v>M</v>
          </cell>
          <cell r="D46" t="str">
            <v>내전</v>
          </cell>
          <cell r="E46">
            <v>6.5000000000000002E-2</v>
          </cell>
          <cell r="H46">
            <v>0.13</v>
          </cell>
          <cell r="J46">
            <v>0.5</v>
          </cell>
          <cell r="K46">
            <v>0.5</v>
          </cell>
          <cell r="O46" t="str">
            <v>전기5-1</v>
          </cell>
        </row>
        <row r="47">
          <cell r="B47" t="str">
            <v>PE 54C</v>
          </cell>
          <cell r="C47" t="str">
            <v>M</v>
          </cell>
          <cell r="D47" t="str">
            <v>내전</v>
          </cell>
          <cell r="E47">
            <v>9.5000000000000001E-2</v>
          </cell>
          <cell r="H47">
            <v>0.19</v>
          </cell>
          <cell r="J47">
            <v>0.5</v>
          </cell>
          <cell r="K47">
            <v>0.5</v>
          </cell>
          <cell r="O47" t="str">
            <v>전기5-1</v>
          </cell>
        </row>
        <row r="48">
          <cell r="B48" t="str">
            <v>PE 70C</v>
          </cell>
          <cell r="C48" t="str">
            <v>M</v>
          </cell>
          <cell r="D48" t="str">
            <v>내전</v>
          </cell>
          <cell r="E48">
            <v>0.14000000000000001</v>
          </cell>
          <cell r="H48">
            <v>0.28000000000000003</v>
          </cell>
          <cell r="J48">
            <v>0.5</v>
          </cell>
          <cell r="K48">
            <v>0.5</v>
          </cell>
          <cell r="O48" t="str">
            <v>전기5-1</v>
          </cell>
        </row>
        <row r="49">
          <cell r="B49" t="str">
            <v>PE 82C</v>
          </cell>
          <cell r="C49" t="str">
            <v>M</v>
          </cell>
          <cell r="D49" t="str">
            <v>내전</v>
          </cell>
          <cell r="E49">
            <v>0.185</v>
          </cell>
          <cell r="H49">
            <v>0.37</v>
          </cell>
          <cell r="J49">
            <v>0.5</v>
          </cell>
          <cell r="K49">
            <v>0.5</v>
          </cell>
          <cell r="O49" t="str">
            <v>전기5-1</v>
          </cell>
        </row>
        <row r="50">
          <cell r="B50" t="str">
            <v>PE 100C</v>
          </cell>
          <cell r="C50" t="str">
            <v>M</v>
          </cell>
          <cell r="D50" t="str">
            <v>내전</v>
          </cell>
          <cell r="E50">
            <v>0.23</v>
          </cell>
          <cell r="H50">
            <v>0.46</v>
          </cell>
          <cell r="J50">
            <v>0.5</v>
          </cell>
          <cell r="K50">
            <v>0.5</v>
          </cell>
          <cell r="O50" t="str">
            <v>전기5-1</v>
          </cell>
        </row>
        <row r="51">
          <cell r="B51" t="str">
            <v>ELP 30D</v>
          </cell>
          <cell r="C51" t="str">
            <v>M</v>
          </cell>
          <cell r="D51" t="str">
            <v>배전</v>
          </cell>
          <cell r="E51">
            <v>8.9999999999999993E-3</v>
          </cell>
          <cell r="F51" t="str">
            <v>보인</v>
          </cell>
          <cell r="G51">
            <v>2.1000000000000001E-2</v>
          </cell>
          <cell r="H51">
            <v>6.0000000000000001E-3</v>
          </cell>
          <cell r="I51">
            <v>1.4E-2</v>
          </cell>
          <cell r="J51">
            <v>1.5</v>
          </cell>
          <cell r="K51">
            <v>-0.5</v>
          </cell>
          <cell r="O51" t="str">
            <v>전기4-31</v>
          </cell>
        </row>
        <row r="52">
          <cell r="B52" t="str">
            <v>ELP 40D</v>
          </cell>
          <cell r="C52" t="str">
            <v>M</v>
          </cell>
          <cell r="D52" t="str">
            <v>배전</v>
          </cell>
          <cell r="E52">
            <v>0.01</v>
          </cell>
          <cell r="F52" t="str">
            <v>보인</v>
          </cell>
          <cell r="G52">
            <v>2.7E-2</v>
          </cell>
          <cell r="H52">
            <v>7.0000000000000001E-3</v>
          </cell>
          <cell r="I52">
            <v>1.7999999999999999E-2</v>
          </cell>
          <cell r="J52">
            <v>1.5</v>
          </cell>
          <cell r="K52">
            <v>-0.5</v>
          </cell>
          <cell r="O52" t="str">
            <v>전기4-31</v>
          </cell>
        </row>
        <row r="53">
          <cell r="B53" t="str">
            <v>ELP 50D</v>
          </cell>
          <cell r="C53" t="str">
            <v>M</v>
          </cell>
          <cell r="D53" t="str">
            <v>배전</v>
          </cell>
          <cell r="E53">
            <v>0.01</v>
          </cell>
          <cell r="F53" t="str">
            <v>보인</v>
          </cell>
          <cell r="G53">
            <v>2.7E-2</v>
          </cell>
          <cell r="H53">
            <v>7.0000000000000001E-3</v>
          </cell>
          <cell r="I53">
            <v>1.7999999999999999E-2</v>
          </cell>
          <cell r="J53">
            <v>1.5</v>
          </cell>
          <cell r="K53">
            <v>-0.5</v>
          </cell>
          <cell r="O53" t="str">
            <v>전기4-31</v>
          </cell>
        </row>
        <row r="54">
          <cell r="B54" t="str">
            <v>ELP 65D</v>
          </cell>
          <cell r="C54" t="str">
            <v>M</v>
          </cell>
          <cell r="D54" t="str">
            <v>배전</v>
          </cell>
          <cell r="E54">
            <v>1.2999999999999999E-2</v>
          </cell>
          <cell r="F54" t="str">
            <v>보인</v>
          </cell>
          <cell r="G54">
            <v>3.3000000000000002E-2</v>
          </cell>
          <cell r="H54">
            <v>8.9999999999999993E-3</v>
          </cell>
          <cell r="I54">
            <v>2.1999999999999999E-2</v>
          </cell>
          <cell r="J54">
            <v>1.5</v>
          </cell>
          <cell r="K54">
            <v>-0.5</v>
          </cell>
          <cell r="O54" t="str">
            <v>전기4-31</v>
          </cell>
        </row>
        <row r="55">
          <cell r="B55" t="str">
            <v>ELP 80D</v>
          </cell>
          <cell r="C55" t="str">
            <v>M</v>
          </cell>
          <cell r="D55" t="str">
            <v>배전</v>
          </cell>
          <cell r="E55">
            <v>1.2999999999999999E-2</v>
          </cell>
          <cell r="F55" t="str">
            <v>보인</v>
          </cell>
          <cell r="G55">
            <v>3.3000000000000002E-2</v>
          </cell>
          <cell r="H55">
            <v>8.9999999999999993E-3</v>
          </cell>
          <cell r="I55">
            <v>2.1999999999999999E-2</v>
          </cell>
          <cell r="J55">
            <v>1.5</v>
          </cell>
          <cell r="K55">
            <v>-0.5</v>
          </cell>
          <cell r="O55" t="str">
            <v>전기4-31</v>
          </cell>
        </row>
        <row r="56">
          <cell r="B56" t="str">
            <v>ELP 100D</v>
          </cell>
          <cell r="C56" t="str">
            <v>M</v>
          </cell>
          <cell r="D56" t="str">
            <v>배전</v>
          </cell>
          <cell r="E56">
            <v>1.7999999999999999E-2</v>
          </cell>
          <cell r="F56" t="str">
            <v>보인</v>
          </cell>
          <cell r="G56">
            <v>5.3999999999999999E-2</v>
          </cell>
          <cell r="H56">
            <v>1.2E-2</v>
          </cell>
          <cell r="I56">
            <v>3.5999999999999997E-2</v>
          </cell>
          <cell r="J56">
            <v>1.5</v>
          </cell>
          <cell r="K56">
            <v>-0.5</v>
          </cell>
          <cell r="O56" t="str">
            <v>전기4-31</v>
          </cell>
        </row>
        <row r="57">
          <cell r="B57" t="str">
            <v>ELP 125D</v>
          </cell>
          <cell r="C57" t="str">
            <v>M</v>
          </cell>
          <cell r="D57" t="str">
            <v>배전</v>
          </cell>
          <cell r="E57">
            <v>2.4E-2</v>
          </cell>
          <cell r="F57" t="str">
            <v>보인</v>
          </cell>
          <cell r="G57">
            <v>7.1999999999999995E-2</v>
          </cell>
          <cell r="H57">
            <v>1.6E-2</v>
          </cell>
          <cell r="I57">
            <v>4.8000000000000001E-2</v>
          </cell>
          <cell r="J57">
            <v>1.5</v>
          </cell>
          <cell r="K57">
            <v>-0.5</v>
          </cell>
          <cell r="O57" t="str">
            <v>전기4-31</v>
          </cell>
        </row>
        <row r="58">
          <cell r="B58" t="str">
            <v>ELP 150D</v>
          </cell>
          <cell r="C58" t="str">
            <v>M</v>
          </cell>
          <cell r="D58" t="str">
            <v>배전</v>
          </cell>
          <cell r="E58">
            <v>2.8000000000000001E-2</v>
          </cell>
          <cell r="F58" t="str">
            <v>보인</v>
          </cell>
          <cell r="G58">
            <v>9.2999999999999999E-2</v>
          </cell>
          <cell r="H58">
            <v>1.9E-2</v>
          </cell>
          <cell r="I58">
            <v>6.2E-2</v>
          </cell>
          <cell r="J58">
            <v>1.5</v>
          </cell>
          <cell r="K58">
            <v>-0.5</v>
          </cell>
          <cell r="O58" t="str">
            <v>전기4-31</v>
          </cell>
        </row>
        <row r="59">
          <cell r="B59" t="str">
            <v>비방수 16C</v>
          </cell>
          <cell r="C59" t="str">
            <v>M</v>
          </cell>
          <cell r="D59" t="str">
            <v>내전</v>
          </cell>
          <cell r="E59">
            <v>4.3999999999999997E-2</v>
          </cell>
          <cell r="H59">
            <v>4.3999999999999997E-2</v>
          </cell>
          <cell r="J59">
            <v>1</v>
          </cell>
          <cell r="O59" t="str">
            <v>전기5-1</v>
          </cell>
        </row>
        <row r="60">
          <cell r="B60" t="str">
            <v>비방수 22C</v>
          </cell>
          <cell r="C60" t="str">
            <v>M</v>
          </cell>
          <cell r="D60" t="str">
            <v>내전</v>
          </cell>
          <cell r="E60">
            <v>5.8999999999999997E-2</v>
          </cell>
          <cell r="H60">
            <v>5.8999999999999997E-2</v>
          </cell>
          <cell r="J60">
            <v>1</v>
          </cell>
          <cell r="O60" t="str">
            <v>전기5-1</v>
          </cell>
        </row>
        <row r="61">
          <cell r="B61" t="str">
            <v>비방수 28C</v>
          </cell>
          <cell r="C61" t="str">
            <v>M</v>
          </cell>
          <cell r="D61" t="str">
            <v>내전</v>
          </cell>
          <cell r="E61">
            <v>7.1999999999999995E-2</v>
          </cell>
          <cell r="H61">
            <v>7.1999999999999995E-2</v>
          </cell>
          <cell r="J61">
            <v>1</v>
          </cell>
          <cell r="O61" t="str">
            <v>전기5-1</v>
          </cell>
        </row>
        <row r="62">
          <cell r="B62" t="str">
            <v>비방수 36C</v>
          </cell>
          <cell r="C62" t="str">
            <v>M</v>
          </cell>
          <cell r="D62" t="str">
            <v>내전</v>
          </cell>
          <cell r="E62">
            <v>8.6999999999999994E-2</v>
          </cell>
          <cell r="H62">
            <v>8.6999999999999994E-2</v>
          </cell>
          <cell r="J62">
            <v>1</v>
          </cell>
          <cell r="O62" t="str">
            <v>전기5-1</v>
          </cell>
        </row>
        <row r="63">
          <cell r="B63" t="str">
            <v>비방수 42C</v>
          </cell>
          <cell r="C63" t="str">
            <v>M</v>
          </cell>
          <cell r="D63" t="str">
            <v>내전</v>
          </cell>
          <cell r="E63">
            <v>0.104</v>
          </cell>
          <cell r="H63">
            <v>0.104</v>
          </cell>
          <cell r="J63">
            <v>1</v>
          </cell>
          <cell r="O63" t="str">
            <v>전기5-1</v>
          </cell>
        </row>
        <row r="64">
          <cell r="B64" t="str">
            <v>비방수 54C</v>
          </cell>
          <cell r="C64" t="str">
            <v>M</v>
          </cell>
          <cell r="D64" t="str">
            <v>내전</v>
          </cell>
          <cell r="E64">
            <v>0.13600000000000001</v>
          </cell>
          <cell r="H64">
            <v>0.13600000000000001</v>
          </cell>
          <cell r="J64">
            <v>1</v>
          </cell>
          <cell r="O64" t="str">
            <v>전기5-1</v>
          </cell>
        </row>
        <row r="65">
          <cell r="B65" t="str">
            <v>비방수 70C</v>
          </cell>
          <cell r="C65" t="str">
            <v>M</v>
          </cell>
          <cell r="D65" t="str">
            <v>내전</v>
          </cell>
          <cell r="E65">
            <v>0.156</v>
          </cell>
          <cell r="H65">
            <v>0.156</v>
          </cell>
          <cell r="J65">
            <v>1</v>
          </cell>
          <cell r="O65" t="str">
            <v>전기5-1</v>
          </cell>
        </row>
        <row r="66">
          <cell r="B66" t="str">
            <v>비방수 82C</v>
          </cell>
          <cell r="C66" t="str">
            <v>M</v>
          </cell>
          <cell r="D66" t="str">
            <v>내전</v>
          </cell>
          <cell r="E66">
            <v>0.17599999999999999</v>
          </cell>
          <cell r="H66">
            <v>0.17599999999999999</v>
          </cell>
          <cell r="J66">
            <v>1</v>
          </cell>
          <cell r="O66" t="str">
            <v>전기5-1</v>
          </cell>
        </row>
        <row r="67">
          <cell r="B67" t="str">
            <v>비방수 104C</v>
          </cell>
          <cell r="C67" t="str">
            <v>M</v>
          </cell>
          <cell r="D67" t="str">
            <v>내전</v>
          </cell>
          <cell r="E67">
            <v>0.19600000000000001</v>
          </cell>
          <cell r="H67">
            <v>0.19600000000000001</v>
          </cell>
          <cell r="J67">
            <v>1</v>
          </cell>
          <cell r="O67" t="str">
            <v>전기5-1</v>
          </cell>
        </row>
        <row r="68">
          <cell r="B68" t="str">
            <v>방수 16C</v>
          </cell>
          <cell r="C68" t="str">
            <v>M</v>
          </cell>
          <cell r="D68" t="str">
            <v>내전</v>
          </cell>
          <cell r="E68">
            <v>4.3999999999999997E-2</v>
          </cell>
          <cell r="H68">
            <v>4.3999999999999997E-2</v>
          </cell>
          <cell r="J68">
            <v>1</v>
          </cell>
          <cell r="O68" t="str">
            <v>전기5-1</v>
          </cell>
        </row>
        <row r="69">
          <cell r="B69" t="str">
            <v>방수 22C</v>
          </cell>
          <cell r="C69" t="str">
            <v>M</v>
          </cell>
          <cell r="D69" t="str">
            <v>내전</v>
          </cell>
          <cell r="E69">
            <v>5.8999999999999997E-2</v>
          </cell>
          <cell r="H69">
            <v>5.8999999999999997E-2</v>
          </cell>
          <cell r="J69">
            <v>1</v>
          </cell>
          <cell r="O69" t="str">
            <v>전기5-1</v>
          </cell>
        </row>
        <row r="70">
          <cell r="B70" t="str">
            <v>방수 28C</v>
          </cell>
          <cell r="C70" t="str">
            <v>M</v>
          </cell>
          <cell r="D70" t="str">
            <v>내전</v>
          </cell>
          <cell r="E70">
            <v>7.1999999999999995E-2</v>
          </cell>
          <cell r="H70">
            <v>7.1999999999999995E-2</v>
          </cell>
          <cell r="J70">
            <v>1</v>
          </cell>
          <cell r="O70" t="str">
            <v>전기5-1</v>
          </cell>
        </row>
        <row r="71">
          <cell r="B71" t="str">
            <v>방수 36C</v>
          </cell>
          <cell r="C71" t="str">
            <v>M</v>
          </cell>
          <cell r="D71" t="str">
            <v>내전</v>
          </cell>
          <cell r="E71">
            <v>8.6999999999999994E-2</v>
          </cell>
          <cell r="H71">
            <v>8.6999999999999994E-2</v>
          </cell>
          <cell r="J71">
            <v>1</v>
          </cell>
          <cell r="O71" t="str">
            <v>전기5-1</v>
          </cell>
        </row>
        <row r="72">
          <cell r="B72" t="str">
            <v>방수 42C</v>
          </cell>
          <cell r="C72" t="str">
            <v>M</v>
          </cell>
          <cell r="D72" t="str">
            <v>내전</v>
          </cell>
          <cell r="E72">
            <v>0.104</v>
          </cell>
          <cell r="H72">
            <v>0.104</v>
          </cell>
          <cell r="J72">
            <v>1</v>
          </cell>
          <cell r="O72" t="str">
            <v>전기5-1</v>
          </cell>
        </row>
        <row r="73">
          <cell r="B73" t="str">
            <v>방수 54C</v>
          </cell>
          <cell r="C73" t="str">
            <v>M</v>
          </cell>
          <cell r="D73" t="str">
            <v>내전</v>
          </cell>
          <cell r="E73">
            <v>0.13600000000000001</v>
          </cell>
          <cell r="H73">
            <v>0.13600000000000001</v>
          </cell>
          <cell r="J73">
            <v>1</v>
          </cell>
          <cell r="O73" t="str">
            <v>전기5-1</v>
          </cell>
        </row>
        <row r="74">
          <cell r="B74" t="str">
            <v>방수 70C</v>
          </cell>
          <cell r="C74" t="str">
            <v>M</v>
          </cell>
          <cell r="D74" t="str">
            <v>내전</v>
          </cell>
          <cell r="E74">
            <v>0.156</v>
          </cell>
          <cell r="H74">
            <v>0.156</v>
          </cell>
          <cell r="J74">
            <v>1</v>
          </cell>
          <cell r="O74" t="str">
            <v>전기5-1</v>
          </cell>
        </row>
        <row r="75">
          <cell r="B75" t="str">
            <v>방수 82C</v>
          </cell>
          <cell r="C75" t="str">
            <v>M</v>
          </cell>
          <cell r="D75" t="str">
            <v>내전</v>
          </cell>
          <cell r="E75">
            <v>0.17599999999999999</v>
          </cell>
          <cell r="H75">
            <v>0.17599999999999999</v>
          </cell>
          <cell r="J75">
            <v>1</v>
          </cell>
          <cell r="O75" t="str">
            <v>전기5-1</v>
          </cell>
        </row>
        <row r="76">
          <cell r="B76" t="str">
            <v>방수 104C</v>
          </cell>
          <cell r="C76" t="str">
            <v>M</v>
          </cell>
          <cell r="D76" t="str">
            <v>내전</v>
          </cell>
          <cell r="E76">
            <v>0.19600000000000001</v>
          </cell>
          <cell r="H76">
            <v>0.19600000000000001</v>
          </cell>
          <cell r="J76">
            <v>1</v>
          </cell>
          <cell r="O76" t="str">
            <v>전기5-1</v>
          </cell>
        </row>
        <row r="77">
          <cell r="B77" t="str">
            <v>고장력 비방수 16C</v>
          </cell>
          <cell r="C77" t="str">
            <v>M</v>
          </cell>
          <cell r="D77" t="str">
            <v>내전</v>
          </cell>
          <cell r="E77">
            <v>4.3999999999999997E-2</v>
          </cell>
          <cell r="H77">
            <v>4.3999999999999997E-2</v>
          </cell>
          <cell r="J77">
            <v>1</v>
          </cell>
          <cell r="O77" t="str">
            <v>전기5-1</v>
          </cell>
        </row>
        <row r="78">
          <cell r="B78" t="str">
            <v>고장력 비방수 22C</v>
          </cell>
          <cell r="C78" t="str">
            <v>M</v>
          </cell>
          <cell r="D78" t="str">
            <v>내전</v>
          </cell>
          <cell r="E78">
            <v>5.8999999999999997E-2</v>
          </cell>
          <cell r="H78">
            <v>5.8999999999999997E-2</v>
          </cell>
          <cell r="J78">
            <v>1</v>
          </cell>
          <cell r="O78" t="str">
            <v>전기5-1</v>
          </cell>
        </row>
        <row r="79">
          <cell r="B79" t="str">
            <v>고장력 비방수 28C</v>
          </cell>
          <cell r="C79" t="str">
            <v>M</v>
          </cell>
          <cell r="D79" t="str">
            <v>내전</v>
          </cell>
          <cell r="E79">
            <v>7.1999999999999995E-2</v>
          </cell>
          <cell r="H79">
            <v>7.1999999999999995E-2</v>
          </cell>
          <cell r="J79">
            <v>1</v>
          </cell>
          <cell r="O79" t="str">
            <v>전기5-1</v>
          </cell>
        </row>
        <row r="80">
          <cell r="B80" t="str">
            <v>고장력 비방수 36C</v>
          </cell>
          <cell r="C80" t="str">
            <v>M</v>
          </cell>
          <cell r="D80" t="str">
            <v>내전</v>
          </cell>
          <cell r="E80">
            <v>8.6999999999999994E-2</v>
          </cell>
          <cell r="H80">
            <v>8.6999999999999994E-2</v>
          </cell>
          <cell r="J80">
            <v>1</v>
          </cell>
          <cell r="O80" t="str">
            <v>전기5-1</v>
          </cell>
        </row>
        <row r="81">
          <cell r="B81" t="str">
            <v>고장력 비방수 42C</v>
          </cell>
          <cell r="C81" t="str">
            <v>M</v>
          </cell>
          <cell r="D81" t="str">
            <v>내전</v>
          </cell>
          <cell r="E81">
            <v>0.104</v>
          </cell>
          <cell r="H81">
            <v>0.104</v>
          </cell>
          <cell r="J81">
            <v>1</v>
          </cell>
          <cell r="O81" t="str">
            <v>전기5-1</v>
          </cell>
        </row>
        <row r="82">
          <cell r="B82" t="str">
            <v>고장력 비방수 54C</v>
          </cell>
          <cell r="C82" t="str">
            <v>M</v>
          </cell>
          <cell r="D82" t="str">
            <v>내전</v>
          </cell>
          <cell r="E82">
            <v>0.13600000000000001</v>
          </cell>
          <cell r="H82">
            <v>0.13600000000000001</v>
          </cell>
          <cell r="J82">
            <v>1</v>
          </cell>
          <cell r="O82" t="str">
            <v>전기5-1</v>
          </cell>
        </row>
        <row r="83">
          <cell r="B83" t="str">
            <v>고장력 비방수 70C</v>
          </cell>
          <cell r="C83" t="str">
            <v>M</v>
          </cell>
          <cell r="D83" t="str">
            <v>내전</v>
          </cell>
          <cell r="E83">
            <v>0.156</v>
          </cell>
          <cell r="H83">
            <v>0.156</v>
          </cell>
          <cell r="J83">
            <v>1</v>
          </cell>
          <cell r="O83" t="str">
            <v>전기5-1</v>
          </cell>
        </row>
        <row r="84">
          <cell r="B84" t="str">
            <v>고장력 비방수 82C</v>
          </cell>
          <cell r="C84" t="str">
            <v>M</v>
          </cell>
          <cell r="D84" t="str">
            <v>내전</v>
          </cell>
          <cell r="E84">
            <v>0.17599999999999999</v>
          </cell>
          <cell r="H84">
            <v>0.17599999999999999</v>
          </cell>
          <cell r="J84">
            <v>1</v>
          </cell>
          <cell r="O84" t="str">
            <v>전기5-1</v>
          </cell>
        </row>
        <row r="85">
          <cell r="B85" t="str">
            <v>고장력 방수 16C</v>
          </cell>
          <cell r="C85" t="str">
            <v>M</v>
          </cell>
          <cell r="D85" t="str">
            <v>내전</v>
          </cell>
          <cell r="E85">
            <v>4.3999999999999997E-2</v>
          </cell>
          <cell r="H85">
            <v>4.3999999999999997E-2</v>
          </cell>
          <cell r="J85">
            <v>1</v>
          </cell>
          <cell r="O85" t="str">
            <v>전기5-1</v>
          </cell>
        </row>
        <row r="86">
          <cell r="B86" t="str">
            <v>고장력 방수 22C</v>
          </cell>
          <cell r="C86" t="str">
            <v>M</v>
          </cell>
          <cell r="D86" t="str">
            <v>내전</v>
          </cell>
          <cell r="E86">
            <v>5.8999999999999997E-2</v>
          </cell>
          <cell r="H86">
            <v>5.8999999999999997E-2</v>
          </cell>
          <cell r="J86">
            <v>1</v>
          </cell>
          <cell r="O86" t="str">
            <v>전기5-1</v>
          </cell>
        </row>
        <row r="87">
          <cell r="B87" t="str">
            <v>고장력 방수 28C</v>
          </cell>
          <cell r="C87" t="str">
            <v>M</v>
          </cell>
          <cell r="D87" t="str">
            <v>내전</v>
          </cell>
          <cell r="E87">
            <v>7.1999999999999995E-2</v>
          </cell>
          <cell r="H87">
            <v>7.1999999999999995E-2</v>
          </cell>
          <cell r="J87">
            <v>1</v>
          </cell>
          <cell r="O87" t="str">
            <v>전기5-1</v>
          </cell>
        </row>
        <row r="88">
          <cell r="B88" t="str">
            <v>고장력 방수 36C</v>
          </cell>
          <cell r="C88" t="str">
            <v>M</v>
          </cell>
          <cell r="D88" t="str">
            <v>내전</v>
          </cell>
          <cell r="E88">
            <v>8.6999999999999994E-2</v>
          </cell>
          <cell r="H88">
            <v>8.6999999999999994E-2</v>
          </cell>
          <cell r="J88">
            <v>1</v>
          </cell>
          <cell r="O88" t="str">
            <v>전기5-1</v>
          </cell>
        </row>
        <row r="89">
          <cell r="B89" t="str">
            <v>고장력 방수 42C</v>
          </cell>
          <cell r="C89" t="str">
            <v>M</v>
          </cell>
          <cell r="D89" t="str">
            <v>내전</v>
          </cell>
          <cell r="E89">
            <v>0.104</v>
          </cell>
          <cell r="H89">
            <v>0.104</v>
          </cell>
          <cell r="J89">
            <v>1</v>
          </cell>
          <cell r="O89" t="str">
            <v>전기5-1</v>
          </cell>
        </row>
        <row r="90">
          <cell r="B90" t="str">
            <v>고장력 방수 54C</v>
          </cell>
          <cell r="C90" t="str">
            <v>M</v>
          </cell>
          <cell r="D90" t="str">
            <v>내전</v>
          </cell>
          <cell r="E90">
            <v>0.13600000000000001</v>
          </cell>
          <cell r="H90">
            <v>0.13600000000000001</v>
          </cell>
          <cell r="J90">
            <v>1</v>
          </cell>
          <cell r="O90" t="str">
            <v>전기5-1</v>
          </cell>
        </row>
        <row r="91">
          <cell r="B91" t="str">
            <v>고장력 방수 70C</v>
          </cell>
          <cell r="C91" t="str">
            <v>M</v>
          </cell>
          <cell r="D91" t="str">
            <v>내전</v>
          </cell>
          <cell r="E91">
            <v>0.156</v>
          </cell>
          <cell r="H91">
            <v>0.156</v>
          </cell>
          <cell r="J91">
            <v>1</v>
          </cell>
          <cell r="O91" t="str">
            <v>전기5-1</v>
          </cell>
        </row>
        <row r="92">
          <cell r="B92" t="str">
            <v>고장력 방수 82C</v>
          </cell>
          <cell r="C92" t="str">
            <v>M</v>
          </cell>
          <cell r="D92" t="str">
            <v>내전</v>
          </cell>
          <cell r="E92">
            <v>0.17599999999999999</v>
          </cell>
          <cell r="H92">
            <v>0.17599999999999999</v>
          </cell>
          <cell r="J92">
            <v>1</v>
          </cell>
          <cell r="O92" t="str">
            <v>전기5-1</v>
          </cell>
        </row>
        <row r="93">
          <cell r="B93" t="str">
            <v>고장력 방수 104C</v>
          </cell>
          <cell r="C93" t="str">
            <v>M</v>
          </cell>
          <cell r="D93" t="str">
            <v>내전</v>
          </cell>
          <cell r="E93">
            <v>0.19600000000000001</v>
          </cell>
          <cell r="H93">
            <v>0.19600000000000001</v>
          </cell>
          <cell r="J93">
            <v>1</v>
          </cell>
          <cell r="O93" t="str">
            <v>전기5-1</v>
          </cell>
        </row>
        <row r="94">
          <cell r="B94" t="str">
            <v>방수 17C</v>
          </cell>
          <cell r="C94" t="str">
            <v>M</v>
          </cell>
          <cell r="D94" t="str">
            <v>내전</v>
          </cell>
          <cell r="E94">
            <v>5.8999999999999997E-2</v>
          </cell>
          <cell r="H94">
            <v>5.8999999999999997E-2</v>
          </cell>
          <cell r="J94">
            <v>1</v>
          </cell>
          <cell r="O94" t="str">
            <v>전기5-1</v>
          </cell>
        </row>
        <row r="95">
          <cell r="B95" t="str">
            <v>방수 24C</v>
          </cell>
          <cell r="C95" t="str">
            <v>M</v>
          </cell>
          <cell r="D95" t="str">
            <v>내전</v>
          </cell>
          <cell r="E95">
            <v>7.1999999999999995E-2</v>
          </cell>
          <cell r="H95">
            <v>7.1999999999999995E-2</v>
          </cell>
          <cell r="J95">
            <v>1</v>
          </cell>
          <cell r="O95" t="str">
            <v>전기5-1</v>
          </cell>
        </row>
        <row r="96">
          <cell r="B96" t="str">
            <v>방수 30C</v>
          </cell>
          <cell r="C96" t="str">
            <v>M</v>
          </cell>
          <cell r="D96" t="str">
            <v>내전</v>
          </cell>
          <cell r="E96">
            <v>8.6999999999999994E-2</v>
          </cell>
          <cell r="H96">
            <v>8.6999999999999994E-2</v>
          </cell>
          <cell r="J96">
            <v>1</v>
          </cell>
          <cell r="O96" t="str">
            <v>전기5-1</v>
          </cell>
        </row>
        <row r="97">
          <cell r="B97" t="str">
            <v>방수 38C</v>
          </cell>
          <cell r="C97" t="str">
            <v>M</v>
          </cell>
          <cell r="D97" t="str">
            <v>내전</v>
          </cell>
          <cell r="E97">
            <v>0.104</v>
          </cell>
          <cell r="H97">
            <v>0.104</v>
          </cell>
          <cell r="J97">
            <v>1</v>
          </cell>
          <cell r="O97" t="str">
            <v>전기5-1</v>
          </cell>
        </row>
        <row r="98">
          <cell r="B98" t="str">
            <v>방수 50C</v>
          </cell>
          <cell r="C98" t="str">
            <v>M</v>
          </cell>
          <cell r="D98" t="str">
            <v>내전</v>
          </cell>
          <cell r="E98">
            <v>0.13600000000000001</v>
          </cell>
          <cell r="H98">
            <v>0.13600000000000001</v>
          </cell>
          <cell r="J98">
            <v>1</v>
          </cell>
          <cell r="O98" t="str">
            <v>전기5-1</v>
          </cell>
        </row>
        <row r="99">
          <cell r="B99" t="str">
            <v>방수 63C</v>
          </cell>
          <cell r="C99" t="str">
            <v>M</v>
          </cell>
          <cell r="D99" t="str">
            <v>내전</v>
          </cell>
          <cell r="E99">
            <v>0.156</v>
          </cell>
          <cell r="H99">
            <v>0.156</v>
          </cell>
          <cell r="J99">
            <v>1</v>
          </cell>
          <cell r="O99" t="str">
            <v>전기5-1</v>
          </cell>
        </row>
        <row r="100">
          <cell r="B100" t="str">
            <v>방수 76C</v>
          </cell>
          <cell r="C100" t="str">
            <v>M</v>
          </cell>
          <cell r="D100" t="str">
            <v>내전</v>
          </cell>
          <cell r="E100">
            <v>0.17599999999999999</v>
          </cell>
          <cell r="H100">
            <v>0.17599999999999999</v>
          </cell>
          <cell r="J100">
            <v>1</v>
          </cell>
          <cell r="O100" t="str">
            <v>전기5-1</v>
          </cell>
        </row>
        <row r="101">
          <cell r="B101" t="str">
            <v>방수 83C</v>
          </cell>
          <cell r="C101" t="str">
            <v>M</v>
          </cell>
          <cell r="D101" t="str">
            <v>내전</v>
          </cell>
          <cell r="E101">
            <v>0.19600000000000001</v>
          </cell>
          <cell r="H101">
            <v>0.19600000000000001</v>
          </cell>
          <cell r="J101">
            <v>1</v>
          </cell>
          <cell r="O101" t="str">
            <v>전기5-1</v>
          </cell>
        </row>
        <row r="102">
          <cell r="B102" t="str">
            <v>방수 101C</v>
          </cell>
          <cell r="C102" t="str">
            <v>M</v>
          </cell>
          <cell r="D102" t="str">
            <v>내전</v>
          </cell>
          <cell r="E102">
            <v>0.216</v>
          </cell>
          <cell r="H102">
            <v>0.216</v>
          </cell>
          <cell r="J102">
            <v>1</v>
          </cell>
          <cell r="O102" t="str">
            <v>전기5-1</v>
          </cell>
        </row>
        <row r="103">
          <cell r="B103" t="str">
            <v>FCVV-S 2C 1.5sq</v>
          </cell>
          <cell r="C103" t="str">
            <v>M</v>
          </cell>
          <cell r="D103" t="str">
            <v>저케</v>
          </cell>
          <cell r="E103">
            <v>1.4E-2</v>
          </cell>
          <cell r="H103">
            <v>1.4E-2</v>
          </cell>
          <cell r="J103">
            <v>1</v>
          </cell>
          <cell r="O103" t="str">
            <v>전기5-13</v>
          </cell>
        </row>
        <row r="104">
          <cell r="B104" t="str">
            <v>FCVV-S 3C 1.5sq</v>
          </cell>
          <cell r="C104" t="str">
            <v>M</v>
          </cell>
          <cell r="D104" t="str">
            <v>저케</v>
          </cell>
          <cell r="E104">
            <v>1.9E-2</v>
          </cell>
          <cell r="H104">
            <v>1.9E-2</v>
          </cell>
          <cell r="J104">
            <v>1</v>
          </cell>
          <cell r="O104" t="str">
            <v>전기5-13</v>
          </cell>
        </row>
        <row r="105">
          <cell r="B105" t="str">
            <v>FCVV-S 4C 1.5sq</v>
          </cell>
          <cell r="C105" t="str">
            <v>M</v>
          </cell>
          <cell r="D105" t="str">
            <v>저케</v>
          </cell>
          <cell r="E105">
            <v>2.5999999999999999E-2</v>
          </cell>
          <cell r="H105">
            <v>2.5999999999999999E-2</v>
          </cell>
          <cell r="J105">
            <v>1</v>
          </cell>
          <cell r="O105" t="str">
            <v>전기5-13</v>
          </cell>
        </row>
        <row r="106">
          <cell r="B106" t="str">
            <v>FCVV-S 5C 1.5sq</v>
          </cell>
          <cell r="C106" t="str">
            <v>M</v>
          </cell>
          <cell r="D106" t="str">
            <v>저케</v>
          </cell>
          <cell r="E106">
            <v>3.2000000000000001E-2</v>
          </cell>
          <cell r="H106">
            <v>3.2000000000000001E-2</v>
          </cell>
          <cell r="J106">
            <v>1</v>
          </cell>
          <cell r="O106" t="str">
            <v>전기5-13</v>
          </cell>
        </row>
        <row r="107">
          <cell r="B107" t="str">
            <v>FCVV-S 6C 1.5sq</v>
          </cell>
          <cell r="C107" t="str">
            <v>M</v>
          </cell>
          <cell r="D107" t="str">
            <v>저케</v>
          </cell>
          <cell r="E107">
            <v>3.5000000000000003E-2</v>
          </cell>
          <cell r="H107">
            <v>3.5000000000000003E-2</v>
          </cell>
          <cell r="J107">
            <v>1</v>
          </cell>
          <cell r="O107" t="str">
            <v>전기5-13</v>
          </cell>
        </row>
        <row r="108">
          <cell r="B108" t="str">
            <v>FCVV-S 7C 1.5sq</v>
          </cell>
          <cell r="C108" t="str">
            <v>M</v>
          </cell>
          <cell r="D108" t="str">
            <v>저케</v>
          </cell>
          <cell r="E108">
            <v>3.9E-2</v>
          </cell>
          <cell r="H108">
            <v>3.9E-2</v>
          </cell>
          <cell r="J108">
            <v>1</v>
          </cell>
          <cell r="O108" t="str">
            <v>전기5-13</v>
          </cell>
        </row>
        <row r="109">
          <cell r="B109" t="str">
            <v>FCVV-S 8C 1.5sq</v>
          </cell>
          <cell r="C109" t="str">
            <v>M</v>
          </cell>
          <cell r="D109" t="str">
            <v>저케</v>
          </cell>
          <cell r="E109">
            <v>4.2000000000000003E-2</v>
          </cell>
          <cell r="H109">
            <v>4.2000000000000003E-2</v>
          </cell>
          <cell r="J109">
            <v>1</v>
          </cell>
          <cell r="O109" t="str">
            <v>전기5-13</v>
          </cell>
        </row>
        <row r="110">
          <cell r="B110" t="str">
            <v>FCVV-S 10C 1.5sq</v>
          </cell>
          <cell r="C110" t="str">
            <v>M</v>
          </cell>
          <cell r="D110" t="str">
            <v>저케</v>
          </cell>
          <cell r="E110">
            <v>4.8000000000000001E-2</v>
          </cell>
          <cell r="H110">
            <v>4.8000000000000001E-2</v>
          </cell>
          <cell r="J110">
            <v>1</v>
          </cell>
          <cell r="O110" t="str">
            <v>전기5-13</v>
          </cell>
        </row>
        <row r="111">
          <cell r="B111" t="str">
            <v>FCVV-S 12C 1.5sq</v>
          </cell>
          <cell r="C111" t="str">
            <v>M</v>
          </cell>
          <cell r="D111" t="str">
            <v>저케</v>
          </cell>
          <cell r="E111">
            <v>5.3999999999999999E-2</v>
          </cell>
          <cell r="H111">
            <v>5.3999999999999999E-2</v>
          </cell>
          <cell r="J111">
            <v>1</v>
          </cell>
          <cell r="O111" t="str">
            <v>전기5-13</v>
          </cell>
        </row>
        <row r="112">
          <cell r="B112" t="str">
            <v>FCVV-S 15C 1.5sq</v>
          </cell>
          <cell r="C112" t="str">
            <v>M</v>
          </cell>
          <cell r="D112" t="str">
            <v>저케</v>
          </cell>
          <cell r="E112">
            <v>6.2E-2</v>
          </cell>
          <cell r="H112">
            <v>6.2E-2</v>
          </cell>
          <cell r="J112">
            <v>1</v>
          </cell>
          <cell r="O112" t="str">
            <v>전기5-13</v>
          </cell>
        </row>
        <row r="113">
          <cell r="B113" t="str">
            <v>FCVV-S 20C 1.5sq</v>
          </cell>
          <cell r="C113" t="str">
            <v>M</v>
          </cell>
          <cell r="D113" t="str">
            <v>저케</v>
          </cell>
          <cell r="E113">
            <v>7.3999999999999996E-2</v>
          </cell>
          <cell r="H113">
            <v>7.3999999999999996E-2</v>
          </cell>
          <cell r="J113">
            <v>1</v>
          </cell>
          <cell r="O113" t="str">
            <v>전기5-13</v>
          </cell>
        </row>
        <row r="114">
          <cell r="B114" t="str">
            <v>FCVV-S 25C 1.5sq</v>
          </cell>
          <cell r="C114" t="str">
            <v>M</v>
          </cell>
          <cell r="D114" t="str">
            <v>저케</v>
          </cell>
          <cell r="E114">
            <v>8.4000000000000005E-2</v>
          </cell>
          <cell r="H114">
            <v>8.4000000000000005E-2</v>
          </cell>
          <cell r="J114">
            <v>1</v>
          </cell>
          <cell r="O114" t="str">
            <v>전기5-13</v>
          </cell>
        </row>
        <row r="115">
          <cell r="B115" t="str">
            <v>FCVV-S 30C 1.5sq</v>
          </cell>
          <cell r="C115" t="str">
            <v>M</v>
          </cell>
          <cell r="D115" t="str">
            <v>저케</v>
          </cell>
          <cell r="E115">
            <v>9.8000000000000004E-2</v>
          </cell>
          <cell r="H115">
            <v>9.8000000000000004E-2</v>
          </cell>
          <cell r="J115">
            <v>1</v>
          </cell>
          <cell r="O115" t="str">
            <v>전기5-10</v>
          </cell>
        </row>
        <row r="116">
          <cell r="B116" t="str">
            <v>FCVV-S 2C 2.5sq</v>
          </cell>
          <cell r="C116" t="str">
            <v>M</v>
          </cell>
          <cell r="D116" t="str">
            <v>저케</v>
          </cell>
          <cell r="E116">
            <v>1.4E-2</v>
          </cell>
          <cell r="H116">
            <v>1.4E-2</v>
          </cell>
          <cell r="J116">
            <v>1</v>
          </cell>
          <cell r="O116" t="str">
            <v>전기5-13</v>
          </cell>
        </row>
        <row r="117">
          <cell r="B117" t="str">
            <v>FCVV-S 3C 2.5sq</v>
          </cell>
          <cell r="C117" t="str">
            <v>M</v>
          </cell>
          <cell r="D117" t="str">
            <v>저케</v>
          </cell>
          <cell r="E117">
            <v>1.9E-2</v>
          </cell>
          <cell r="H117">
            <v>1.9E-2</v>
          </cell>
          <cell r="J117">
            <v>1</v>
          </cell>
          <cell r="O117" t="str">
            <v>전기5-13</v>
          </cell>
        </row>
        <row r="118">
          <cell r="B118" t="str">
            <v>FCVV-S 4C 2.5sq</v>
          </cell>
          <cell r="C118" t="str">
            <v>M</v>
          </cell>
          <cell r="D118" t="str">
            <v>저케</v>
          </cell>
          <cell r="E118">
            <v>2.5999999999999999E-2</v>
          </cell>
          <cell r="H118">
            <v>2.5999999999999999E-2</v>
          </cell>
          <cell r="J118">
            <v>1</v>
          </cell>
          <cell r="O118" t="str">
            <v>전기5-13</v>
          </cell>
        </row>
        <row r="119">
          <cell r="B119" t="str">
            <v>FCVV-S 5C 2.5sq</v>
          </cell>
          <cell r="C119" t="str">
            <v>M</v>
          </cell>
          <cell r="D119" t="str">
            <v>저케</v>
          </cell>
          <cell r="E119">
            <v>3.2000000000000001E-2</v>
          </cell>
          <cell r="H119">
            <v>3.2000000000000001E-2</v>
          </cell>
          <cell r="J119">
            <v>1</v>
          </cell>
          <cell r="O119" t="str">
            <v>전기5-13</v>
          </cell>
        </row>
        <row r="120">
          <cell r="B120" t="str">
            <v>FCVV-S 6C 2.5sq</v>
          </cell>
          <cell r="C120" t="str">
            <v>M</v>
          </cell>
          <cell r="D120" t="str">
            <v>저케</v>
          </cell>
          <cell r="E120">
            <v>3.5000000000000003E-2</v>
          </cell>
          <cell r="H120">
            <v>3.5000000000000003E-2</v>
          </cell>
          <cell r="J120">
            <v>1</v>
          </cell>
          <cell r="O120" t="str">
            <v>전기5-13</v>
          </cell>
        </row>
        <row r="121">
          <cell r="B121" t="str">
            <v>FCVV-S 7C 2.5sq</v>
          </cell>
          <cell r="C121" t="str">
            <v>M</v>
          </cell>
          <cell r="D121" t="str">
            <v>저케</v>
          </cell>
          <cell r="E121">
            <v>3.9E-2</v>
          </cell>
          <cell r="H121">
            <v>3.9E-2</v>
          </cell>
          <cell r="J121">
            <v>1</v>
          </cell>
          <cell r="O121" t="str">
            <v>전기5-13</v>
          </cell>
        </row>
        <row r="122">
          <cell r="B122" t="str">
            <v>FCVV-S 8C 2.5sq</v>
          </cell>
          <cell r="C122" t="str">
            <v>M</v>
          </cell>
          <cell r="D122" t="str">
            <v>저케</v>
          </cell>
          <cell r="E122">
            <v>4.2000000000000003E-2</v>
          </cell>
          <cell r="H122">
            <v>4.2000000000000003E-2</v>
          </cell>
          <cell r="J122">
            <v>1</v>
          </cell>
          <cell r="O122" t="str">
            <v>전기5-13</v>
          </cell>
        </row>
        <row r="123">
          <cell r="B123" t="str">
            <v>FCVV-S 10C 2.5sq</v>
          </cell>
          <cell r="C123" t="str">
            <v>M</v>
          </cell>
          <cell r="D123" t="str">
            <v>저케</v>
          </cell>
          <cell r="E123">
            <v>4.8000000000000001E-2</v>
          </cell>
          <cell r="H123">
            <v>4.8000000000000001E-2</v>
          </cell>
          <cell r="J123">
            <v>1</v>
          </cell>
          <cell r="O123" t="str">
            <v>전기5-13</v>
          </cell>
        </row>
        <row r="124">
          <cell r="B124" t="str">
            <v>FCVV-S 12C 2.5sq</v>
          </cell>
          <cell r="C124" t="str">
            <v>M</v>
          </cell>
          <cell r="D124" t="str">
            <v>저케</v>
          </cell>
          <cell r="E124">
            <v>5.3999999999999999E-2</v>
          </cell>
          <cell r="H124">
            <v>5.3999999999999999E-2</v>
          </cell>
          <cell r="J124">
            <v>1</v>
          </cell>
          <cell r="O124" t="str">
            <v>전기5-13</v>
          </cell>
        </row>
        <row r="125">
          <cell r="B125" t="str">
            <v>FCVV-S 15C 2.5sq</v>
          </cell>
          <cell r="C125" t="str">
            <v>M</v>
          </cell>
          <cell r="D125" t="str">
            <v>저케</v>
          </cell>
          <cell r="E125">
            <v>6.2E-2</v>
          </cell>
          <cell r="H125">
            <v>6.2E-2</v>
          </cell>
          <cell r="J125">
            <v>1</v>
          </cell>
          <cell r="O125" t="str">
            <v>전기5-13</v>
          </cell>
        </row>
        <row r="126">
          <cell r="B126" t="str">
            <v>FCVV-S 20C 2.5sq</v>
          </cell>
          <cell r="C126" t="str">
            <v>M</v>
          </cell>
          <cell r="D126" t="str">
            <v>저케</v>
          </cell>
          <cell r="E126">
            <v>7.3999999999999996E-2</v>
          </cell>
          <cell r="H126">
            <v>7.3999999999999996E-2</v>
          </cell>
          <cell r="J126">
            <v>1</v>
          </cell>
          <cell r="O126" t="str">
            <v>전기5-13</v>
          </cell>
        </row>
        <row r="127">
          <cell r="B127" t="str">
            <v>FCVV-S 25C 2.5sq</v>
          </cell>
          <cell r="C127" t="str">
            <v>M</v>
          </cell>
          <cell r="D127" t="str">
            <v>저케</v>
          </cell>
          <cell r="E127">
            <v>8.4000000000000005E-2</v>
          </cell>
          <cell r="H127">
            <v>8.4000000000000005E-2</v>
          </cell>
          <cell r="J127">
            <v>1</v>
          </cell>
          <cell r="O127" t="str">
            <v>전기5-13</v>
          </cell>
        </row>
        <row r="128">
          <cell r="B128" t="str">
            <v>FCVV-S 30C 2.5sq</v>
          </cell>
          <cell r="C128" t="str">
            <v>M</v>
          </cell>
          <cell r="D128" t="str">
            <v>저케</v>
          </cell>
          <cell r="E128">
            <v>9.8000000000000004E-2</v>
          </cell>
          <cell r="H128">
            <v>9.8000000000000004E-2</v>
          </cell>
          <cell r="J128">
            <v>1</v>
          </cell>
          <cell r="O128" t="str">
            <v>전기5-10</v>
          </cell>
        </row>
        <row r="129">
          <cell r="B129" t="str">
            <v>FCVV-SB 2C 1.5sq</v>
          </cell>
          <cell r="C129" t="str">
            <v>M</v>
          </cell>
          <cell r="D129" t="str">
            <v>저케</v>
          </cell>
          <cell r="E129">
            <v>1.4E-2</v>
          </cell>
          <cell r="H129">
            <v>1.4E-2</v>
          </cell>
          <cell r="J129">
            <v>1</v>
          </cell>
          <cell r="O129" t="str">
            <v>전기5-13</v>
          </cell>
        </row>
        <row r="130">
          <cell r="B130" t="str">
            <v>FCVV-SB 3C 1.5sq</v>
          </cell>
          <cell r="C130" t="str">
            <v>M</v>
          </cell>
          <cell r="D130" t="str">
            <v>저케</v>
          </cell>
          <cell r="E130">
            <v>1.9E-2</v>
          </cell>
          <cell r="H130">
            <v>1.9E-2</v>
          </cell>
          <cell r="J130">
            <v>1</v>
          </cell>
          <cell r="O130" t="str">
            <v>전기5-13</v>
          </cell>
        </row>
        <row r="131">
          <cell r="B131" t="str">
            <v>FCVV-SB 4C 1.5sq</v>
          </cell>
          <cell r="C131" t="str">
            <v>M</v>
          </cell>
          <cell r="D131" t="str">
            <v>저케</v>
          </cell>
          <cell r="E131">
            <v>2.5999999999999999E-2</v>
          </cell>
          <cell r="H131">
            <v>2.5999999999999999E-2</v>
          </cell>
          <cell r="J131">
            <v>1</v>
          </cell>
          <cell r="O131" t="str">
            <v>전기5-13</v>
          </cell>
        </row>
        <row r="132">
          <cell r="B132" t="str">
            <v>FCVV-SB 5C 1.5sq</v>
          </cell>
          <cell r="C132" t="str">
            <v>M</v>
          </cell>
          <cell r="D132" t="str">
            <v>저케</v>
          </cell>
          <cell r="E132">
            <v>3.2000000000000001E-2</v>
          </cell>
          <cell r="H132">
            <v>3.2000000000000001E-2</v>
          </cell>
          <cell r="J132">
            <v>1</v>
          </cell>
          <cell r="O132" t="str">
            <v>전기5-13</v>
          </cell>
        </row>
        <row r="133">
          <cell r="B133" t="str">
            <v>FCVV-SB 6C 1.5sq</v>
          </cell>
          <cell r="C133" t="str">
            <v>M</v>
          </cell>
          <cell r="D133" t="str">
            <v>저케</v>
          </cell>
          <cell r="E133">
            <v>3.5000000000000003E-2</v>
          </cell>
          <cell r="H133">
            <v>3.5000000000000003E-2</v>
          </cell>
          <cell r="J133">
            <v>1</v>
          </cell>
          <cell r="O133" t="str">
            <v>전기5-13</v>
          </cell>
        </row>
        <row r="134">
          <cell r="B134" t="str">
            <v>FCVV-SB 7C 1.5sq</v>
          </cell>
          <cell r="C134" t="str">
            <v>M</v>
          </cell>
          <cell r="D134" t="str">
            <v>저케</v>
          </cell>
          <cell r="E134">
            <v>3.9E-2</v>
          </cell>
          <cell r="H134">
            <v>3.9E-2</v>
          </cell>
          <cell r="J134">
            <v>1</v>
          </cell>
          <cell r="O134" t="str">
            <v>전기5-13</v>
          </cell>
        </row>
        <row r="135">
          <cell r="B135" t="str">
            <v>FCVV-SB 8C 1.5sq</v>
          </cell>
          <cell r="C135" t="str">
            <v>M</v>
          </cell>
          <cell r="D135" t="str">
            <v>저케</v>
          </cell>
          <cell r="E135">
            <v>4.2000000000000003E-2</v>
          </cell>
          <cell r="H135">
            <v>4.2000000000000003E-2</v>
          </cell>
          <cell r="J135">
            <v>1</v>
          </cell>
          <cell r="O135" t="str">
            <v>전기5-13</v>
          </cell>
        </row>
        <row r="136">
          <cell r="B136" t="str">
            <v>FCVV-SB 10C 1.5sq</v>
          </cell>
          <cell r="C136" t="str">
            <v>M</v>
          </cell>
          <cell r="D136" t="str">
            <v>저케</v>
          </cell>
          <cell r="E136">
            <v>4.8000000000000001E-2</v>
          </cell>
          <cell r="H136">
            <v>4.8000000000000001E-2</v>
          </cell>
          <cell r="J136">
            <v>1</v>
          </cell>
          <cell r="O136" t="str">
            <v>전기5-13</v>
          </cell>
        </row>
        <row r="137">
          <cell r="B137" t="str">
            <v>FCVV-SB 12C 1.5sq</v>
          </cell>
          <cell r="C137" t="str">
            <v>M</v>
          </cell>
          <cell r="D137" t="str">
            <v>저케</v>
          </cell>
          <cell r="E137">
            <v>5.3999999999999999E-2</v>
          </cell>
          <cell r="H137">
            <v>5.3999999999999999E-2</v>
          </cell>
          <cell r="J137">
            <v>1</v>
          </cell>
          <cell r="O137" t="str">
            <v>전기5-13</v>
          </cell>
        </row>
        <row r="138">
          <cell r="B138" t="str">
            <v>FCVV-SB 15C 1.5sq</v>
          </cell>
          <cell r="C138" t="str">
            <v>M</v>
          </cell>
          <cell r="D138" t="str">
            <v>저케</v>
          </cell>
          <cell r="E138">
            <v>6.2E-2</v>
          </cell>
          <cell r="H138">
            <v>6.2E-2</v>
          </cell>
          <cell r="J138">
            <v>1</v>
          </cell>
          <cell r="O138" t="str">
            <v>전기5-13</v>
          </cell>
        </row>
        <row r="139">
          <cell r="B139" t="str">
            <v>FCVV-SB 20C 1.5sq</v>
          </cell>
          <cell r="C139" t="str">
            <v>M</v>
          </cell>
          <cell r="D139" t="str">
            <v>저케</v>
          </cell>
          <cell r="E139">
            <v>7.3999999999999996E-2</v>
          </cell>
          <cell r="H139">
            <v>7.3999999999999996E-2</v>
          </cell>
          <cell r="J139">
            <v>1</v>
          </cell>
          <cell r="O139" t="str">
            <v>전기5-13</v>
          </cell>
        </row>
        <row r="140">
          <cell r="B140" t="str">
            <v>FCVV-SB 25C 1.5sq</v>
          </cell>
          <cell r="C140" t="str">
            <v>M</v>
          </cell>
          <cell r="D140" t="str">
            <v>저케</v>
          </cell>
          <cell r="E140">
            <v>8.4000000000000005E-2</v>
          </cell>
          <cell r="H140">
            <v>8.4000000000000005E-2</v>
          </cell>
          <cell r="J140">
            <v>1</v>
          </cell>
          <cell r="O140" t="str">
            <v>전기5-13</v>
          </cell>
        </row>
        <row r="141">
          <cell r="B141" t="str">
            <v>FCVV-SB 30C 1.5sq</v>
          </cell>
          <cell r="C141" t="str">
            <v>M</v>
          </cell>
          <cell r="D141" t="str">
            <v>저케</v>
          </cell>
          <cell r="E141">
            <v>9.8000000000000004E-2</v>
          </cell>
          <cell r="H141">
            <v>9.8000000000000004E-2</v>
          </cell>
          <cell r="J141">
            <v>1</v>
          </cell>
          <cell r="O141" t="str">
            <v>전기5-10</v>
          </cell>
        </row>
        <row r="142">
          <cell r="B142" t="str">
            <v>FCVV-SB 2C 2.5sq</v>
          </cell>
          <cell r="C142" t="str">
            <v>M</v>
          </cell>
          <cell r="D142" t="str">
            <v>저케</v>
          </cell>
          <cell r="E142">
            <v>1.4E-2</v>
          </cell>
          <cell r="H142">
            <v>1.4E-2</v>
          </cell>
          <cell r="J142">
            <v>1</v>
          </cell>
          <cell r="O142" t="str">
            <v>전기5-13</v>
          </cell>
        </row>
        <row r="143">
          <cell r="B143" t="str">
            <v>FCVV-SB 3C 2.5sq</v>
          </cell>
          <cell r="C143" t="str">
            <v>M</v>
          </cell>
          <cell r="D143" t="str">
            <v>저케</v>
          </cell>
          <cell r="E143">
            <v>1.9E-2</v>
          </cell>
          <cell r="H143">
            <v>1.9E-2</v>
          </cell>
          <cell r="J143">
            <v>1</v>
          </cell>
          <cell r="O143" t="str">
            <v>전기5-13</v>
          </cell>
        </row>
        <row r="144">
          <cell r="B144" t="str">
            <v>FCVV-SB 4C 2.5sq</v>
          </cell>
          <cell r="C144" t="str">
            <v>M</v>
          </cell>
          <cell r="D144" t="str">
            <v>저케</v>
          </cell>
          <cell r="E144">
            <v>2.5999999999999999E-2</v>
          </cell>
          <cell r="H144">
            <v>2.5999999999999999E-2</v>
          </cell>
          <cell r="J144">
            <v>1</v>
          </cell>
          <cell r="O144" t="str">
            <v>전기5-13</v>
          </cell>
        </row>
        <row r="145">
          <cell r="B145" t="str">
            <v>FCVV-SB 5C 2.5sq</v>
          </cell>
          <cell r="C145" t="str">
            <v>M</v>
          </cell>
          <cell r="D145" t="str">
            <v>저케</v>
          </cell>
          <cell r="E145">
            <v>3.2000000000000001E-2</v>
          </cell>
          <cell r="H145">
            <v>3.2000000000000001E-2</v>
          </cell>
          <cell r="J145">
            <v>1</v>
          </cell>
          <cell r="O145" t="str">
            <v>전기5-13</v>
          </cell>
        </row>
        <row r="146">
          <cell r="B146" t="str">
            <v>FCVV-SB 6C 2.5sq</v>
          </cell>
          <cell r="C146" t="str">
            <v>M</v>
          </cell>
          <cell r="D146" t="str">
            <v>저케</v>
          </cell>
          <cell r="E146">
            <v>3.5000000000000003E-2</v>
          </cell>
          <cell r="H146">
            <v>3.5000000000000003E-2</v>
          </cell>
          <cell r="J146">
            <v>1</v>
          </cell>
          <cell r="O146" t="str">
            <v>전기5-13</v>
          </cell>
        </row>
        <row r="147">
          <cell r="B147" t="str">
            <v>FCVV-SB 7C 2.5sq</v>
          </cell>
          <cell r="C147" t="str">
            <v>M</v>
          </cell>
          <cell r="D147" t="str">
            <v>저케</v>
          </cell>
          <cell r="E147">
            <v>3.9E-2</v>
          </cell>
          <cell r="H147">
            <v>3.9E-2</v>
          </cell>
          <cell r="J147">
            <v>1</v>
          </cell>
          <cell r="O147" t="str">
            <v>전기5-13</v>
          </cell>
        </row>
        <row r="148">
          <cell r="B148" t="str">
            <v>FCVV-SB 8C 2.5sq</v>
          </cell>
          <cell r="C148" t="str">
            <v>M</v>
          </cell>
          <cell r="D148" t="str">
            <v>저케</v>
          </cell>
          <cell r="E148">
            <v>4.2000000000000003E-2</v>
          </cell>
          <cell r="H148">
            <v>4.2000000000000003E-2</v>
          </cell>
          <cell r="J148">
            <v>1</v>
          </cell>
          <cell r="O148" t="str">
            <v>전기5-13</v>
          </cell>
        </row>
        <row r="149">
          <cell r="B149" t="str">
            <v>FCVV-SB 10C 2.5sq</v>
          </cell>
          <cell r="C149" t="str">
            <v>M</v>
          </cell>
          <cell r="D149" t="str">
            <v>저케</v>
          </cell>
          <cell r="E149">
            <v>4.8000000000000001E-2</v>
          </cell>
          <cell r="H149">
            <v>4.8000000000000001E-2</v>
          </cell>
          <cell r="J149">
            <v>1</v>
          </cell>
          <cell r="O149" t="str">
            <v>전기5-13</v>
          </cell>
        </row>
        <row r="150">
          <cell r="B150" t="str">
            <v>FCVV-SB 12C 2.5sq</v>
          </cell>
          <cell r="C150" t="str">
            <v>M</v>
          </cell>
          <cell r="D150" t="str">
            <v>저케</v>
          </cell>
          <cell r="E150">
            <v>5.3999999999999999E-2</v>
          </cell>
          <cell r="H150">
            <v>5.3999999999999999E-2</v>
          </cell>
          <cell r="J150">
            <v>1</v>
          </cell>
          <cell r="O150" t="str">
            <v>전기5-13</v>
          </cell>
        </row>
        <row r="151">
          <cell r="B151" t="str">
            <v>FCVV-SB 15C 2.5sq</v>
          </cell>
          <cell r="C151" t="str">
            <v>M</v>
          </cell>
          <cell r="D151" t="str">
            <v>저케</v>
          </cell>
          <cell r="E151">
            <v>6.2E-2</v>
          </cell>
          <cell r="H151">
            <v>6.2E-2</v>
          </cell>
          <cell r="J151">
            <v>1</v>
          </cell>
          <cell r="O151" t="str">
            <v>전기5-13</v>
          </cell>
        </row>
        <row r="152">
          <cell r="B152" t="str">
            <v>FCVV-SB 20C 2.5sq</v>
          </cell>
          <cell r="C152" t="str">
            <v>M</v>
          </cell>
          <cell r="D152" t="str">
            <v>저케</v>
          </cell>
          <cell r="E152">
            <v>7.3999999999999996E-2</v>
          </cell>
          <cell r="H152">
            <v>7.3999999999999996E-2</v>
          </cell>
          <cell r="J152">
            <v>1</v>
          </cell>
          <cell r="O152" t="str">
            <v>전기5-13</v>
          </cell>
        </row>
        <row r="153">
          <cell r="B153" t="str">
            <v>FCVV-SB 25C 2.5sq</v>
          </cell>
          <cell r="C153" t="str">
            <v>M</v>
          </cell>
          <cell r="D153" t="str">
            <v>저케</v>
          </cell>
          <cell r="E153">
            <v>8.4000000000000005E-2</v>
          </cell>
          <cell r="H153">
            <v>8.4000000000000005E-2</v>
          </cell>
          <cell r="J153">
            <v>1</v>
          </cell>
          <cell r="O153" t="str">
            <v>전기5-13</v>
          </cell>
        </row>
        <row r="154">
          <cell r="B154" t="str">
            <v>FCVV-SB 30C 2.5sq</v>
          </cell>
          <cell r="C154" t="str">
            <v>M</v>
          </cell>
          <cell r="D154" t="str">
            <v>저케</v>
          </cell>
          <cell r="E154">
            <v>9.8000000000000004E-2</v>
          </cell>
          <cell r="H154">
            <v>9.8000000000000004E-2</v>
          </cell>
          <cell r="J154">
            <v>1</v>
          </cell>
          <cell r="O154" t="str">
            <v>전기5-10</v>
          </cell>
        </row>
        <row r="155">
          <cell r="B155" t="str">
            <v>컴퓨터용케이블 #24 2C 0.3sq(실드)</v>
          </cell>
          <cell r="C155" t="str">
            <v>M</v>
          </cell>
          <cell r="D155" t="str">
            <v>저케</v>
          </cell>
          <cell r="E155">
            <v>1.4E-2</v>
          </cell>
          <cell r="H155">
            <v>1.4E-2</v>
          </cell>
          <cell r="J155">
            <v>1</v>
          </cell>
          <cell r="O155" t="str">
            <v>전기5-13</v>
          </cell>
        </row>
        <row r="156">
          <cell r="B156" t="str">
            <v>컴퓨터용케이블 #24 3C 0.3sq(실드)</v>
          </cell>
          <cell r="C156" t="str">
            <v>M</v>
          </cell>
          <cell r="D156" t="str">
            <v>저케</v>
          </cell>
          <cell r="E156">
            <v>1.9E-2</v>
          </cell>
          <cell r="H156">
            <v>1.9E-2</v>
          </cell>
          <cell r="J156">
            <v>1</v>
          </cell>
          <cell r="O156" t="str">
            <v>전기5-13</v>
          </cell>
        </row>
        <row r="157">
          <cell r="B157" t="str">
            <v>컴퓨터용케이블 #24 6C 0.3sq(실드)</v>
          </cell>
          <cell r="C157" t="str">
            <v>M</v>
          </cell>
          <cell r="D157" t="str">
            <v>저케</v>
          </cell>
          <cell r="E157">
            <v>3.5000000000000003E-2</v>
          </cell>
          <cell r="H157">
            <v>3.5000000000000003E-2</v>
          </cell>
          <cell r="J157">
            <v>1</v>
          </cell>
          <cell r="O157" t="str">
            <v>전기5-13</v>
          </cell>
        </row>
        <row r="158">
          <cell r="B158" t="str">
            <v>컴퓨터용케이블 #20 2C 0.5sq(실드)</v>
          </cell>
          <cell r="C158" t="str">
            <v>M</v>
          </cell>
          <cell r="D158" t="str">
            <v>저케</v>
          </cell>
          <cell r="E158">
            <v>1.4E-2</v>
          </cell>
          <cell r="H158">
            <v>1.4E-2</v>
          </cell>
          <cell r="J158">
            <v>1</v>
          </cell>
          <cell r="O158" t="str">
            <v>전기5-13</v>
          </cell>
        </row>
        <row r="159">
          <cell r="B159" t="str">
            <v>컴퓨터용케이블 #20 4C 0.5sq(실드)</v>
          </cell>
          <cell r="C159" t="str">
            <v>M</v>
          </cell>
          <cell r="D159" t="str">
            <v>저케</v>
          </cell>
          <cell r="E159">
            <v>2.5999999999999999E-2</v>
          </cell>
          <cell r="H159">
            <v>2.5999999999999999E-2</v>
          </cell>
          <cell r="J159">
            <v>1</v>
          </cell>
          <cell r="O159" t="str">
            <v>전기5-13</v>
          </cell>
        </row>
        <row r="160">
          <cell r="B160" t="str">
            <v>HFIX 1.5sq</v>
          </cell>
          <cell r="C160" t="str">
            <v>M</v>
          </cell>
          <cell r="D160" t="str">
            <v>내전</v>
          </cell>
          <cell r="E160">
            <v>0.01</v>
          </cell>
          <cell r="H160">
            <v>0.01</v>
          </cell>
          <cell r="J160">
            <v>1</v>
          </cell>
          <cell r="O160" t="str">
            <v>전기5-10</v>
          </cell>
        </row>
        <row r="161">
          <cell r="B161" t="str">
            <v>HFIX 2.5sq</v>
          </cell>
          <cell r="C161" t="str">
            <v>M</v>
          </cell>
          <cell r="D161" t="str">
            <v>내전</v>
          </cell>
          <cell r="E161">
            <v>0.01</v>
          </cell>
          <cell r="H161">
            <v>0.01</v>
          </cell>
          <cell r="J161">
            <v>1</v>
          </cell>
          <cell r="O161" t="str">
            <v>전기5-10</v>
          </cell>
        </row>
        <row r="162">
          <cell r="B162" t="str">
            <v>HFIX 4sq</v>
          </cell>
          <cell r="C162" t="str">
            <v>M</v>
          </cell>
          <cell r="D162" t="str">
            <v>내전</v>
          </cell>
          <cell r="E162">
            <v>0.01</v>
          </cell>
          <cell r="H162">
            <v>0.01</v>
          </cell>
          <cell r="J162">
            <v>1</v>
          </cell>
          <cell r="O162" t="str">
            <v>전기5-10</v>
          </cell>
        </row>
        <row r="163">
          <cell r="B163" t="str">
            <v>HFIX 1.5sq(바닥)</v>
          </cell>
          <cell r="C163" t="str">
            <v>M</v>
          </cell>
          <cell r="D163" t="str">
            <v>내전</v>
          </cell>
          <cell r="E163">
            <v>8.0000000000000002E-3</v>
          </cell>
          <cell r="H163">
            <v>0.01</v>
          </cell>
          <cell r="J163">
            <v>0.8</v>
          </cell>
          <cell r="K163">
            <v>0.2</v>
          </cell>
          <cell r="O163" t="str">
            <v>전기5-10</v>
          </cell>
        </row>
        <row r="164">
          <cell r="B164" t="str">
            <v>HFIX 2.5sq(바닥)</v>
          </cell>
          <cell r="C164" t="str">
            <v>M</v>
          </cell>
          <cell r="D164" t="str">
            <v>내전</v>
          </cell>
          <cell r="E164">
            <v>8.0000000000000002E-3</v>
          </cell>
          <cell r="H164">
            <v>0.01</v>
          </cell>
          <cell r="J164">
            <v>0.8</v>
          </cell>
          <cell r="K164">
            <v>0.2</v>
          </cell>
          <cell r="O164" t="str">
            <v>전기5-10</v>
          </cell>
        </row>
        <row r="165">
          <cell r="B165" t="str">
            <v>HFIX 4sq(바닥)</v>
          </cell>
          <cell r="C165" t="str">
            <v>M</v>
          </cell>
          <cell r="D165" t="str">
            <v>내전</v>
          </cell>
          <cell r="E165">
            <v>8.0000000000000002E-3</v>
          </cell>
          <cell r="H165">
            <v>0.01</v>
          </cell>
          <cell r="J165">
            <v>0.8</v>
          </cell>
          <cell r="K165">
            <v>0.2</v>
          </cell>
          <cell r="O165" t="str">
            <v>전기5-10</v>
          </cell>
        </row>
        <row r="166">
          <cell r="B166" t="str">
            <v>HFIX 6sq(바닥)</v>
          </cell>
          <cell r="C166" t="str">
            <v>M</v>
          </cell>
          <cell r="D166" t="str">
            <v>내전</v>
          </cell>
          <cell r="E166">
            <v>8.0000000000000002E-3</v>
          </cell>
          <cell r="H166">
            <v>0.01</v>
          </cell>
          <cell r="J166">
            <v>0.8</v>
          </cell>
          <cell r="K166">
            <v>0.2</v>
          </cell>
          <cell r="O166" t="str">
            <v>전기5-10</v>
          </cell>
        </row>
        <row r="167">
          <cell r="B167" t="str">
            <v>HFIX 6sq</v>
          </cell>
          <cell r="C167" t="str">
            <v>M</v>
          </cell>
          <cell r="D167" t="str">
            <v>내전</v>
          </cell>
          <cell r="E167">
            <v>0.01</v>
          </cell>
          <cell r="H167">
            <v>0.01</v>
          </cell>
          <cell r="J167">
            <v>1</v>
          </cell>
          <cell r="O167" t="str">
            <v>전기5-10</v>
          </cell>
        </row>
        <row r="168">
          <cell r="B168" t="str">
            <v>HFIX 10sq</v>
          </cell>
          <cell r="C168" t="str">
            <v>M</v>
          </cell>
          <cell r="D168" t="str">
            <v>내전</v>
          </cell>
          <cell r="E168">
            <v>0.23</v>
          </cell>
          <cell r="H168">
            <v>0.23</v>
          </cell>
          <cell r="J168">
            <v>1</v>
          </cell>
          <cell r="O168" t="str">
            <v>전기5-10</v>
          </cell>
        </row>
        <row r="169">
          <cell r="B169" t="str">
            <v>HFIX 16sq</v>
          </cell>
          <cell r="C169" t="str">
            <v>M</v>
          </cell>
          <cell r="D169" t="str">
            <v>내전</v>
          </cell>
          <cell r="E169">
            <v>0.23</v>
          </cell>
          <cell r="H169">
            <v>0.23</v>
          </cell>
          <cell r="J169">
            <v>1</v>
          </cell>
          <cell r="O169" t="str">
            <v>전기5-10</v>
          </cell>
        </row>
        <row r="170">
          <cell r="B170" t="str">
            <v>FGV 2.5sq</v>
          </cell>
          <cell r="C170" t="str">
            <v>M</v>
          </cell>
          <cell r="D170" t="str">
            <v>내전</v>
          </cell>
          <cell r="E170">
            <v>8.9999999999999993E-3</v>
          </cell>
          <cell r="H170">
            <v>6.0000000000000001E-3</v>
          </cell>
          <cell r="J170">
            <v>1.5</v>
          </cell>
          <cell r="K170">
            <v>-0.5</v>
          </cell>
          <cell r="O170" t="str">
            <v>전기 3-38</v>
          </cell>
        </row>
        <row r="171">
          <cell r="B171" t="str">
            <v>FGV 4sq</v>
          </cell>
          <cell r="C171" t="str">
            <v>M</v>
          </cell>
          <cell r="D171" t="str">
            <v>내전</v>
          </cell>
          <cell r="E171">
            <v>8.9999999999999993E-3</v>
          </cell>
          <cell r="H171">
            <v>6.0000000000000001E-3</v>
          </cell>
          <cell r="J171">
            <v>1.5</v>
          </cell>
          <cell r="K171">
            <v>-0.5</v>
          </cell>
          <cell r="O171" t="str">
            <v>전기 3-38</v>
          </cell>
        </row>
        <row r="172">
          <cell r="B172" t="str">
            <v>FGV 6sq</v>
          </cell>
          <cell r="C172" t="str">
            <v>M</v>
          </cell>
          <cell r="D172" t="str">
            <v>내전</v>
          </cell>
          <cell r="E172">
            <v>8.9999999999999993E-3</v>
          </cell>
          <cell r="H172">
            <v>6.0000000000000001E-3</v>
          </cell>
          <cell r="J172">
            <v>1.5</v>
          </cell>
          <cell r="K172">
            <v>-0.5</v>
          </cell>
          <cell r="O172" t="str">
            <v>전기 3-38</v>
          </cell>
        </row>
        <row r="173">
          <cell r="B173" t="str">
            <v>FGV 10sq</v>
          </cell>
          <cell r="C173" t="str">
            <v>M</v>
          </cell>
          <cell r="D173" t="str">
            <v>내전</v>
          </cell>
          <cell r="E173">
            <v>8.9999999999999993E-3</v>
          </cell>
          <cell r="H173">
            <v>6.0000000000000001E-3</v>
          </cell>
          <cell r="J173">
            <v>1.5</v>
          </cell>
          <cell r="K173">
            <v>-0.5</v>
          </cell>
          <cell r="O173" t="str">
            <v>전기 3-38</v>
          </cell>
        </row>
        <row r="174">
          <cell r="B174" t="str">
            <v>FGV 16sq</v>
          </cell>
          <cell r="C174" t="str">
            <v>M</v>
          </cell>
          <cell r="D174" t="str">
            <v>내전</v>
          </cell>
          <cell r="E174">
            <v>0.01</v>
          </cell>
          <cell r="H174">
            <v>7.0000000000000001E-3</v>
          </cell>
          <cell r="J174">
            <v>1.5</v>
          </cell>
          <cell r="K174">
            <v>-0.5</v>
          </cell>
          <cell r="O174" t="str">
            <v>전기 3-38</v>
          </cell>
        </row>
        <row r="175">
          <cell r="B175" t="str">
            <v>FGV 25sq</v>
          </cell>
          <cell r="C175" t="str">
            <v>M</v>
          </cell>
          <cell r="D175" t="str">
            <v>내전</v>
          </cell>
          <cell r="E175">
            <v>0.01</v>
          </cell>
          <cell r="H175">
            <v>7.0000000000000001E-3</v>
          </cell>
          <cell r="J175">
            <v>1.5</v>
          </cell>
          <cell r="K175">
            <v>-0.5</v>
          </cell>
          <cell r="O175" t="str">
            <v>전기 3-38</v>
          </cell>
        </row>
        <row r="176">
          <cell r="B176" t="str">
            <v>FGV 35sq</v>
          </cell>
          <cell r="C176" t="str">
            <v>M</v>
          </cell>
          <cell r="D176" t="str">
            <v>내전</v>
          </cell>
          <cell r="E176">
            <v>0.01</v>
          </cell>
          <cell r="H176">
            <v>7.0000000000000001E-3</v>
          </cell>
          <cell r="J176">
            <v>1.5</v>
          </cell>
          <cell r="K176">
            <v>-0.5</v>
          </cell>
          <cell r="O176" t="str">
            <v>전기 3-38</v>
          </cell>
        </row>
        <row r="177">
          <cell r="B177" t="str">
            <v>FGV 50sq</v>
          </cell>
          <cell r="C177" t="str">
            <v>M</v>
          </cell>
          <cell r="D177" t="str">
            <v>내전</v>
          </cell>
          <cell r="E177">
            <v>1.2E-2</v>
          </cell>
          <cell r="H177">
            <v>8.0000000000000002E-3</v>
          </cell>
          <cell r="J177">
            <v>1.5</v>
          </cell>
          <cell r="K177">
            <v>-0.5</v>
          </cell>
          <cell r="O177" t="str">
            <v>전기 3-38</v>
          </cell>
        </row>
        <row r="178">
          <cell r="B178" t="str">
            <v>FGV 70sq</v>
          </cell>
          <cell r="C178" t="str">
            <v>M</v>
          </cell>
          <cell r="D178" t="str">
            <v>내전</v>
          </cell>
          <cell r="E178">
            <v>1.2E-2</v>
          </cell>
          <cell r="H178">
            <v>8.0000000000000002E-3</v>
          </cell>
          <cell r="J178">
            <v>1.5</v>
          </cell>
          <cell r="K178">
            <v>-0.5</v>
          </cell>
          <cell r="O178" t="str">
            <v>전기 3-38</v>
          </cell>
        </row>
        <row r="179">
          <cell r="B179" t="str">
            <v>FGV 95sq</v>
          </cell>
          <cell r="C179" t="str">
            <v>M</v>
          </cell>
          <cell r="D179" t="str">
            <v>내전</v>
          </cell>
          <cell r="E179">
            <v>1.2E-2</v>
          </cell>
          <cell r="H179">
            <v>8.0000000000000002E-3</v>
          </cell>
          <cell r="J179">
            <v>1.5</v>
          </cell>
          <cell r="K179">
            <v>-0.5</v>
          </cell>
          <cell r="O179" t="str">
            <v>전기 3-38</v>
          </cell>
        </row>
        <row r="180">
          <cell r="B180" t="str">
            <v>FGV 120sq</v>
          </cell>
          <cell r="C180" t="str">
            <v>M</v>
          </cell>
          <cell r="D180" t="str">
            <v>내전</v>
          </cell>
          <cell r="E180">
            <v>1.6E-2</v>
          </cell>
          <cell r="H180">
            <v>1.0999999999999999E-2</v>
          </cell>
          <cell r="J180">
            <v>1.5</v>
          </cell>
          <cell r="K180">
            <v>-0.5</v>
          </cell>
          <cell r="O180" t="str">
            <v>전기 3-38</v>
          </cell>
        </row>
        <row r="181">
          <cell r="B181" t="str">
            <v>FGV 240sq</v>
          </cell>
          <cell r="C181" t="str">
            <v>M</v>
          </cell>
          <cell r="D181" t="str">
            <v>내전</v>
          </cell>
          <cell r="E181">
            <v>2.1000000000000001E-2</v>
          </cell>
          <cell r="H181">
            <v>1.4E-2</v>
          </cell>
          <cell r="J181">
            <v>1.5</v>
          </cell>
          <cell r="K181">
            <v>-0.5</v>
          </cell>
          <cell r="O181" t="str">
            <v>전기 3-38</v>
          </cell>
        </row>
        <row r="182">
          <cell r="B182" t="str">
            <v>HS 35sq</v>
          </cell>
          <cell r="C182" t="str">
            <v>M</v>
          </cell>
          <cell r="D182" t="str">
            <v>내전</v>
          </cell>
          <cell r="E182">
            <v>7.0000000000000001E-3</v>
          </cell>
          <cell r="H182">
            <v>7.0000000000000001E-3</v>
          </cell>
          <cell r="J182">
            <v>1</v>
          </cell>
          <cell r="O182" t="str">
            <v>전기 3-38</v>
          </cell>
        </row>
        <row r="183">
          <cell r="B183" t="str">
            <v>HS 50sq</v>
          </cell>
          <cell r="C183" t="str">
            <v>M</v>
          </cell>
          <cell r="D183" t="str">
            <v>내전</v>
          </cell>
          <cell r="E183">
            <v>8.0000000000000002E-3</v>
          </cell>
          <cell r="H183">
            <v>8.0000000000000002E-3</v>
          </cell>
          <cell r="J183">
            <v>1</v>
          </cell>
          <cell r="O183" t="str">
            <v>전기 3-38</v>
          </cell>
        </row>
        <row r="184">
          <cell r="B184" t="str">
            <v>HS 70sq</v>
          </cell>
          <cell r="C184" t="str">
            <v>M</v>
          </cell>
          <cell r="D184" t="str">
            <v>내전</v>
          </cell>
          <cell r="E184">
            <v>8.0000000000000002E-3</v>
          </cell>
          <cell r="H184">
            <v>8.0000000000000002E-3</v>
          </cell>
          <cell r="J184">
            <v>1</v>
          </cell>
          <cell r="O184" t="str">
            <v>전기 3-38</v>
          </cell>
        </row>
        <row r="185">
          <cell r="B185" t="str">
            <v>HS 95sq</v>
          </cell>
          <cell r="C185" t="str">
            <v>M</v>
          </cell>
          <cell r="D185" t="str">
            <v>내전</v>
          </cell>
          <cell r="E185">
            <v>8.0000000000000002E-3</v>
          </cell>
          <cell r="H185">
            <v>8.0000000000000002E-3</v>
          </cell>
          <cell r="J185">
            <v>1</v>
          </cell>
          <cell r="O185" t="str">
            <v>전기 3-38</v>
          </cell>
        </row>
        <row r="186">
          <cell r="B186" t="str">
            <v>HS 120sq</v>
          </cell>
          <cell r="C186" t="str">
            <v>M</v>
          </cell>
          <cell r="D186" t="str">
            <v>내전</v>
          </cell>
          <cell r="E186">
            <v>1.0999999999999999E-2</v>
          </cell>
          <cell r="H186">
            <v>1.0999999999999999E-2</v>
          </cell>
          <cell r="J186">
            <v>1</v>
          </cell>
          <cell r="O186" t="str">
            <v>전기 3-38</v>
          </cell>
        </row>
        <row r="187">
          <cell r="B187" t="str">
            <v>HS 150sq</v>
          </cell>
          <cell r="C187" t="str">
            <v>M</v>
          </cell>
          <cell r="D187" t="str">
            <v>내전</v>
          </cell>
          <cell r="E187">
            <v>1.0999999999999999E-2</v>
          </cell>
          <cell r="H187">
            <v>1.0999999999999999E-2</v>
          </cell>
          <cell r="J187">
            <v>1</v>
          </cell>
          <cell r="O187" t="str">
            <v>전기 3-38</v>
          </cell>
        </row>
        <row r="188">
          <cell r="B188" t="str">
            <v>VCT 2C 2.5sq</v>
          </cell>
          <cell r="C188" t="str">
            <v>M</v>
          </cell>
          <cell r="D188" t="str">
            <v>저케</v>
          </cell>
          <cell r="E188">
            <v>1.4E-2</v>
          </cell>
          <cell r="H188">
            <v>1.4E-2</v>
          </cell>
          <cell r="J188">
            <v>1</v>
          </cell>
          <cell r="O188" t="str">
            <v>전기5-13</v>
          </cell>
        </row>
        <row r="189">
          <cell r="B189" t="str">
            <v>FCV 1C 4sq</v>
          </cell>
          <cell r="C189" t="str">
            <v>M</v>
          </cell>
          <cell r="D189" t="str">
            <v>저케</v>
          </cell>
          <cell r="E189">
            <v>1.0999999999999999E-2</v>
          </cell>
          <cell r="H189">
            <v>1.0999999999999999E-2</v>
          </cell>
          <cell r="J189">
            <v>1</v>
          </cell>
          <cell r="O189" t="str">
            <v>전기5-13</v>
          </cell>
        </row>
        <row r="190">
          <cell r="B190" t="str">
            <v>FCV 1C 6sq</v>
          </cell>
          <cell r="C190" t="str">
            <v>M</v>
          </cell>
          <cell r="D190" t="str">
            <v>저케</v>
          </cell>
          <cell r="E190">
            <v>1.2999999999999999E-2</v>
          </cell>
          <cell r="H190">
            <v>1.2999999999999999E-2</v>
          </cell>
          <cell r="J190">
            <v>1</v>
          </cell>
          <cell r="O190" t="str">
            <v>전기5-13</v>
          </cell>
        </row>
        <row r="191">
          <cell r="B191" t="str">
            <v>FCV 1C 10sq</v>
          </cell>
          <cell r="C191" t="str">
            <v>M</v>
          </cell>
          <cell r="D191" t="str">
            <v>저케</v>
          </cell>
          <cell r="E191">
            <v>1.7999999999999999E-2</v>
          </cell>
          <cell r="H191">
            <v>1.7999999999999999E-2</v>
          </cell>
          <cell r="J191">
            <v>1</v>
          </cell>
          <cell r="O191" t="str">
            <v>전기5-13</v>
          </cell>
        </row>
        <row r="192">
          <cell r="B192" t="str">
            <v>FCV 1C 16sq</v>
          </cell>
          <cell r="C192" t="str">
            <v>M</v>
          </cell>
          <cell r="D192" t="str">
            <v>저케</v>
          </cell>
          <cell r="E192">
            <v>1.9E-2</v>
          </cell>
          <cell r="H192">
            <v>2.3E-2</v>
          </cell>
          <cell r="J192">
            <v>0.85</v>
          </cell>
          <cell r="K192">
            <v>0.15000000000000002</v>
          </cell>
          <cell r="O192" t="str">
            <v>전기5-11</v>
          </cell>
        </row>
        <row r="193">
          <cell r="B193" t="str">
            <v>FCV 1C 25sq</v>
          </cell>
          <cell r="C193" t="str">
            <v>M</v>
          </cell>
          <cell r="D193" t="str">
            <v>저케</v>
          </cell>
          <cell r="E193">
            <v>2.5000000000000001E-2</v>
          </cell>
          <cell r="H193">
            <v>0.03</v>
          </cell>
          <cell r="J193">
            <v>0.85</v>
          </cell>
          <cell r="K193">
            <v>0.15</v>
          </cell>
          <cell r="O193" t="str">
            <v>전기5-11</v>
          </cell>
        </row>
        <row r="194">
          <cell r="B194" t="str">
            <v>FCV 1C 35sq</v>
          </cell>
          <cell r="C194" t="str">
            <v>M</v>
          </cell>
          <cell r="D194" t="str">
            <v>저케</v>
          </cell>
          <cell r="E194">
            <v>0.03</v>
          </cell>
          <cell r="H194">
            <v>3.5999999999999997E-2</v>
          </cell>
          <cell r="J194">
            <v>0.85</v>
          </cell>
          <cell r="K194">
            <v>0.15000000000000002</v>
          </cell>
          <cell r="O194" t="str">
            <v>전기5-11</v>
          </cell>
        </row>
        <row r="195">
          <cell r="B195" t="str">
            <v>FCV 1C 50sq</v>
          </cell>
          <cell r="C195" t="str">
            <v>M</v>
          </cell>
          <cell r="D195" t="str">
            <v>저케</v>
          </cell>
          <cell r="E195">
            <v>3.5999999999999997E-2</v>
          </cell>
          <cell r="H195">
            <v>4.2999999999999997E-2</v>
          </cell>
          <cell r="J195">
            <v>0.85</v>
          </cell>
          <cell r="K195">
            <v>0.15000000000000002</v>
          </cell>
          <cell r="O195" t="str">
            <v>전기5-11</v>
          </cell>
        </row>
        <row r="196">
          <cell r="B196" t="str">
            <v>FCV 1C 70sq</v>
          </cell>
          <cell r="C196" t="str">
            <v>M</v>
          </cell>
          <cell r="D196" t="str">
            <v>저케</v>
          </cell>
          <cell r="E196">
            <v>4.8000000000000001E-2</v>
          </cell>
          <cell r="H196">
            <v>5.7000000000000002E-2</v>
          </cell>
          <cell r="J196">
            <v>0.85</v>
          </cell>
          <cell r="K196">
            <v>0.15000000000000002</v>
          </cell>
          <cell r="O196" t="str">
            <v>전기5-11</v>
          </cell>
        </row>
        <row r="197">
          <cell r="B197" t="str">
            <v>FCV 1C 95sq</v>
          </cell>
          <cell r="C197" t="str">
            <v>M</v>
          </cell>
          <cell r="D197" t="str">
            <v>저케</v>
          </cell>
          <cell r="E197">
            <v>0.06</v>
          </cell>
          <cell r="H197">
            <v>7.0999999999999994E-2</v>
          </cell>
          <cell r="J197">
            <v>0.85</v>
          </cell>
          <cell r="K197">
            <v>0.15000000000000002</v>
          </cell>
          <cell r="O197" t="str">
            <v>전기5-11</v>
          </cell>
        </row>
        <row r="198">
          <cell r="B198" t="str">
            <v>FCV 1C 120sq</v>
          </cell>
          <cell r="C198" t="str">
            <v>M</v>
          </cell>
          <cell r="D198" t="str">
            <v>저케</v>
          </cell>
          <cell r="E198">
            <v>7.0999999999999994E-2</v>
          </cell>
          <cell r="H198">
            <v>8.4000000000000005E-2</v>
          </cell>
          <cell r="J198">
            <v>0.85</v>
          </cell>
          <cell r="K198">
            <v>0.15000000000000002</v>
          </cell>
          <cell r="O198" t="str">
            <v>전기5-11</v>
          </cell>
        </row>
        <row r="199">
          <cell r="B199" t="str">
            <v>FCV 1C 150sq</v>
          </cell>
          <cell r="C199" t="str">
            <v>M</v>
          </cell>
          <cell r="D199" t="str">
            <v>저케</v>
          </cell>
          <cell r="E199">
            <v>8.2000000000000003E-2</v>
          </cell>
          <cell r="H199">
            <v>9.7000000000000003E-2</v>
          </cell>
          <cell r="J199">
            <v>0.85</v>
          </cell>
          <cell r="K199">
            <v>0.15000000000000002</v>
          </cell>
          <cell r="O199" t="str">
            <v>전기5-11</v>
          </cell>
        </row>
        <row r="200">
          <cell r="B200" t="str">
            <v>FCV 1C 185sq</v>
          </cell>
          <cell r="C200" t="str">
            <v>M</v>
          </cell>
          <cell r="D200" t="str">
            <v>저케</v>
          </cell>
          <cell r="E200">
            <v>9.0999999999999998E-2</v>
          </cell>
          <cell r="H200">
            <v>0.108</v>
          </cell>
          <cell r="J200">
            <v>0.85</v>
          </cell>
          <cell r="K200">
            <v>0.15000000000000002</v>
          </cell>
          <cell r="O200" t="str">
            <v>전기5-11</v>
          </cell>
        </row>
        <row r="201">
          <cell r="B201" t="str">
            <v>FCV 1C 240sq</v>
          </cell>
          <cell r="C201" t="str">
            <v>M</v>
          </cell>
          <cell r="D201" t="str">
            <v>저케</v>
          </cell>
          <cell r="E201">
            <v>0.115</v>
          </cell>
          <cell r="H201">
            <v>0.13600000000000001</v>
          </cell>
          <cell r="J201">
            <v>0.85</v>
          </cell>
          <cell r="K201">
            <v>0.15000000000000002</v>
          </cell>
          <cell r="O201" t="str">
            <v>전기5-11</v>
          </cell>
        </row>
        <row r="202">
          <cell r="B202" t="str">
            <v>FCV 1C 300sq</v>
          </cell>
          <cell r="C202" t="str">
            <v>M</v>
          </cell>
          <cell r="D202" t="str">
            <v>저케</v>
          </cell>
          <cell r="E202">
            <v>0.13500000000000001</v>
          </cell>
          <cell r="H202">
            <v>0.159</v>
          </cell>
          <cell r="J202">
            <v>0.85</v>
          </cell>
          <cell r="K202">
            <v>0.15000000000000002</v>
          </cell>
          <cell r="O202" t="str">
            <v>전기5-11</v>
          </cell>
        </row>
        <row r="203">
          <cell r="B203" t="str">
            <v>FCV 1C 400sq</v>
          </cell>
          <cell r="C203" t="str">
            <v>M</v>
          </cell>
          <cell r="D203" t="str">
            <v>저케</v>
          </cell>
          <cell r="E203">
            <v>0.17399999999999999</v>
          </cell>
          <cell r="H203">
            <v>0.20499999999999999</v>
          </cell>
          <cell r="J203">
            <v>0.85</v>
          </cell>
          <cell r="K203">
            <v>0.15000000000000002</v>
          </cell>
          <cell r="O203" t="str">
            <v>전기5-11</v>
          </cell>
        </row>
        <row r="204">
          <cell r="B204" t="str">
            <v>FCV 1C 500sq</v>
          </cell>
          <cell r="C204" t="str">
            <v>M</v>
          </cell>
          <cell r="D204" t="str">
            <v>저케</v>
          </cell>
          <cell r="E204">
            <v>0.20399999999999999</v>
          </cell>
          <cell r="H204">
            <v>0.24</v>
          </cell>
          <cell r="J204">
            <v>0.85</v>
          </cell>
          <cell r="K204">
            <v>0.15000000000000002</v>
          </cell>
          <cell r="O204" t="str">
            <v>전기5-11</v>
          </cell>
        </row>
        <row r="205">
          <cell r="B205" t="str">
            <v>FCV 1C 630sq</v>
          </cell>
          <cell r="C205" t="str">
            <v>M</v>
          </cell>
          <cell r="D205" t="str">
            <v>저케</v>
          </cell>
          <cell r="E205">
            <v>0.23899999999999999</v>
          </cell>
          <cell r="H205">
            <v>0.28199999999999997</v>
          </cell>
          <cell r="J205">
            <v>0.85</v>
          </cell>
          <cell r="K205">
            <v>0.15000000000000002</v>
          </cell>
          <cell r="O205" t="str">
            <v>전기5-11</v>
          </cell>
        </row>
        <row r="206">
          <cell r="B206" t="str">
            <v>FCV 2C 2.5sq</v>
          </cell>
          <cell r="C206" t="str">
            <v>M</v>
          </cell>
          <cell r="D206" t="str">
            <v>저케</v>
          </cell>
          <cell r="E206">
            <v>1.4E-2</v>
          </cell>
          <cell r="H206">
            <v>1.4E-2</v>
          </cell>
          <cell r="J206">
            <v>1</v>
          </cell>
          <cell r="O206" t="str">
            <v>전기5-13</v>
          </cell>
        </row>
        <row r="207">
          <cell r="B207" t="str">
            <v>FCV 2C 4sq</v>
          </cell>
          <cell r="C207" t="str">
            <v>M</v>
          </cell>
          <cell r="D207" t="str">
            <v>저케</v>
          </cell>
          <cell r="E207">
            <v>1.6E-2</v>
          </cell>
          <cell r="H207">
            <v>1.6E-2</v>
          </cell>
          <cell r="J207">
            <v>1</v>
          </cell>
          <cell r="O207" t="str">
            <v>전기5-13</v>
          </cell>
        </row>
        <row r="208">
          <cell r="B208" t="str">
            <v>FCV 2C 6sq</v>
          </cell>
          <cell r="C208" t="str">
            <v>M</v>
          </cell>
          <cell r="D208" t="str">
            <v>저케</v>
          </cell>
          <cell r="E208">
            <v>1.7999999999999999E-2</v>
          </cell>
          <cell r="H208">
            <v>1.7999999999999999E-2</v>
          </cell>
          <cell r="J208">
            <v>1</v>
          </cell>
          <cell r="O208" t="str">
            <v>전기5-13</v>
          </cell>
        </row>
        <row r="209">
          <cell r="B209" t="str">
            <v>FCV 2C 10sq</v>
          </cell>
          <cell r="C209" t="str">
            <v>M</v>
          </cell>
          <cell r="D209" t="str">
            <v>저케</v>
          </cell>
          <cell r="E209">
            <v>2.5000000000000001E-2</v>
          </cell>
          <cell r="H209">
            <v>2.5000000000000001E-2</v>
          </cell>
          <cell r="J209">
            <v>1</v>
          </cell>
          <cell r="O209" t="str">
            <v>전기5-13</v>
          </cell>
        </row>
        <row r="210">
          <cell r="B210" t="str">
            <v>FCV 2C 16sq</v>
          </cell>
          <cell r="C210" t="str">
            <v>M</v>
          </cell>
          <cell r="D210" t="str">
            <v>저케</v>
          </cell>
          <cell r="E210">
            <v>3.2000000000000001E-2</v>
          </cell>
          <cell r="H210">
            <v>2.3E-2</v>
          </cell>
          <cell r="J210">
            <v>1.4</v>
          </cell>
          <cell r="K210">
            <v>-0.4</v>
          </cell>
          <cell r="O210" t="str">
            <v>전기5-11</v>
          </cell>
        </row>
        <row r="211">
          <cell r="B211" t="str">
            <v>FCV 2C 25sq</v>
          </cell>
          <cell r="C211" t="str">
            <v>M</v>
          </cell>
          <cell r="D211" t="str">
            <v>저케</v>
          </cell>
          <cell r="E211">
            <v>4.2000000000000003E-2</v>
          </cell>
          <cell r="H211">
            <v>0.03</v>
          </cell>
          <cell r="J211">
            <v>1.4</v>
          </cell>
          <cell r="K211">
            <v>-0.4</v>
          </cell>
          <cell r="O211" t="str">
            <v>전기5-11</v>
          </cell>
        </row>
        <row r="212">
          <cell r="B212" t="str">
            <v>FCV 2C 35sq</v>
          </cell>
          <cell r="C212" t="str">
            <v>M</v>
          </cell>
          <cell r="D212" t="str">
            <v>저케</v>
          </cell>
          <cell r="E212">
            <v>0.05</v>
          </cell>
          <cell r="H212">
            <v>3.5999999999999997E-2</v>
          </cell>
          <cell r="J212">
            <v>1.4</v>
          </cell>
          <cell r="K212">
            <v>-0.4</v>
          </cell>
          <cell r="O212" t="str">
            <v>전기5-11</v>
          </cell>
        </row>
        <row r="213">
          <cell r="B213" t="str">
            <v>FCV 3C 2.5sq</v>
          </cell>
          <cell r="C213" t="str">
            <v>M</v>
          </cell>
          <cell r="D213" t="str">
            <v>저케</v>
          </cell>
          <cell r="E213">
            <v>1.9E-2</v>
          </cell>
          <cell r="H213">
            <v>1.9E-2</v>
          </cell>
          <cell r="J213">
            <v>1</v>
          </cell>
          <cell r="O213" t="str">
            <v>전기5-13</v>
          </cell>
        </row>
        <row r="214">
          <cell r="B214" t="str">
            <v>FCV 3C 4sq</v>
          </cell>
          <cell r="C214" t="str">
            <v>M</v>
          </cell>
          <cell r="D214" t="str">
            <v>저케</v>
          </cell>
          <cell r="E214">
            <v>2.1999999999999999E-2</v>
          </cell>
          <cell r="H214">
            <v>2.1999999999999999E-2</v>
          </cell>
          <cell r="J214">
            <v>1</v>
          </cell>
          <cell r="O214" t="str">
            <v>전기5-13</v>
          </cell>
        </row>
        <row r="215">
          <cell r="B215" t="str">
            <v>FCV 3C 6sq</v>
          </cell>
          <cell r="C215" t="str">
            <v>M</v>
          </cell>
          <cell r="D215" t="str">
            <v>저케</v>
          </cell>
          <cell r="E215">
            <v>2.5999999999999999E-2</v>
          </cell>
          <cell r="H215">
            <v>2.5999999999999999E-2</v>
          </cell>
          <cell r="J215">
            <v>1</v>
          </cell>
          <cell r="O215" t="str">
            <v>전기5-13</v>
          </cell>
        </row>
        <row r="216">
          <cell r="B216" t="str">
            <v>FCV 3C 10sq</v>
          </cell>
          <cell r="C216" t="str">
            <v>M</v>
          </cell>
          <cell r="D216" t="str">
            <v>저케</v>
          </cell>
          <cell r="E216">
            <v>3.5999999999999997E-2</v>
          </cell>
          <cell r="H216">
            <v>3.5999999999999997E-2</v>
          </cell>
          <cell r="J216">
            <v>1</v>
          </cell>
          <cell r="O216" t="str">
            <v>전기5-13</v>
          </cell>
        </row>
        <row r="217">
          <cell r="B217" t="str">
            <v>FCV 3C 16sq</v>
          </cell>
          <cell r="C217" t="str">
            <v>M</v>
          </cell>
          <cell r="D217" t="str">
            <v>저케</v>
          </cell>
          <cell r="E217">
            <v>4.5999999999999999E-2</v>
          </cell>
          <cell r="H217">
            <v>2.3E-2</v>
          </cell>
          <cell r="J217">
            <v>2</v>
          </cell>
          <cell r="K217">
            <v>-1</v>
          </cell>
          <cell r="O217" t="str">
            <v>전기5-11</v>
          </cell>
        </row>
        <row r="218">
          <cell r="B218" t="str">
            <v>FCV 3C 25sq</v>
          </cell>
          <cell r="C218" t="str">
            <v>M</v>
          </cell>
          <cell r="D218" t="str">
            <v>저케</v>
          </cell>
          <cell r="E218">
            <v>0.06</v>
          </cell>
          <cell r="H218">
            <v>0.03</v>
          </cell>
          <cell r="J218">
            <v>2</v>
          </cell>
          <cell r="K218">
            <v>-1</v>
          </cell>
          <cell r="O218" t="str">
            <v>전기5-11</v>
          </cell>
        </row>
        <row r="219">
          <cell r="B219" t="str">
            <v>FCV 3C 35sq</v>
          </cell>
          <cell r="C219" t="str">
            <v>M</v>
          </cell>
          <cell r="D219" t="str">
            <v>저케</v>
          </cell>
          <cell r="E219">
            <v>7.1999999999999995E-2</v>
          </cell>
          <cell r="H219">
            <v>3.5999999999999997E-2</v>
          </cell>
          <cell r="J219">
            <v>2</v>
          </cell>
          <cell r="K219">
            <v>-1</v>
          </cell>
          <cell r="O219" t="str">
            <v>전기5-11</v>
          </cell>
        </row>
        <row r="220">
          <cell r="B220" t="str">
            <v>FCV 4C 2.5sq</v>
          </cell>
          <cell r="C220" t="str">
            <v>M</v>
          </cell>
          <cell r="D220" t="str">
            <v>저케</v>
          </cell>
          <cell r="E220">
            <v>2.5999999999999999E-2</v>
          </cell>
          <cell r="H220">
            <v>2.5999999999999999E-2</v>
          </cell>
          <cell r="J220">
            <v>1</v>
          </cell>
          <cell r="O220" t="str">
            <v>전기5-13</v>
          </cell>
        </row>
        <row r="221">
          <cell r="B221" t="str">
            <v>FCV 4C 4sq</v>
          </cell>
          <cell r="C221" t="str">
            <v>M</v>
          </cell>
          <cell r="D221" t="str">
            <v>저케</v>
          </cell>
          <cell r="E221">
            <v>2.9000000000000001E-2</v>
          </cell>
          <cell r="H221">
            <v>2.9000000000000001E-2</v>
          </cell>
          <cell r="J221">
            <v>1</v>
          </cell>
          <cell r="O221" t="str">
            <v>전기5-13</v>
          </cell>
        </row>
        <row r="222">
          <cell r="B222" t="str">
            <v>FCV 4C 6sq</v>
          </cell>
          <cell r="C222" t="str">
            <v>M</v>
          </cell>
          <cell r="D222" t="str">
            <v>저케</v>
          </cell>
          <cell r="E222">
            <v>3.4000000000000002E-2</v>
          </cell>
          <cell r="H222">
            <v>3.4000000000000002E-2</v>
          </cell>
          <cell r="J222">
            <v>1</v>
          </cell>
          <cell r="O222" t="str">
            <v>전기5-13</v>
          </cell>
        </row>
        <row r="223">
          <cell r="B223" t="str">
            <v>FCV 4C 10sq</v>
          </cell>
          <cell r="C223" t="str">
            <v>M</v>
          </cell>
          <cell r="D223" t="str">
            <v>저케</v>
          </cell>
          <cell r="E223">
            <v>4.9000000000000002E-2</v>
          </cell>
          <cell r="H223">
            <v>4.9000000000000002E-2</v>
          </cell>
          <cell r="J223">
            <v>1</v>
          </cell>
          <cell r="O223" t="str">
            <v>전기5-13</v>
          </cell>
        </row>
        <row r="224">
          <cell r="B224" t="str">
            <v>FCV 4C 16sq</v>
          </cell>
          <cell r="C224" t="str">
            <v>M</v>
          </cell>
          <cell r="D224" t="str">
            <v>저케</v>
          </cell>
          <cell r="E224">
            <v>5.8999999999999997E-2</v>
          </cell>
          <cell r="H224">
            <v>2.3E-2</v>
          </cell>
          <cell r="J224">
            <v>2.6</v>
          </cell>
          <cell r="K224">
            <v>-1.6</v>
          </cell>
          <cell r="O224" t="str">
            <v>전기5-11</v>
          </cell>
        </row>
        <row r="225">
          <cell r="B225" t="str">
            <v>FCV 4C 25sq</v>
          </cell>
          <cell r="C225" t="str">
            <v>M</v>
          </cell>
          <cell r="D225" t="str">
            <v>저케</v>
          </cell>
          <cell r="E225">
            <v>7.8E-2</v>
          </cell>
          <cell r="H225">
            <v>0.03</v>
          </cell>
          <cell r="J225">
            <v>2.6</v>
          </cell>
          <cell r="K225">
            <v>-1.6</v>
          </cell>
          <cell r="O225" t="str">
            <v>전기5-11</v>
          </cell>
        </row>
        <row r="226">
          <cell r="B226" t="str">
            <v>FCV 4C 35sq</v>
          </cell>
          <cell r="C226" t="str">
            <v>M</v>
          </cell>
          <cell r="D226" t="str">
            <v>저케</v>
          </cell>
          <cell r="E226">
            <v>9.2999999999999999E-2</v>
          </cell>
          <cell r="H226">
            <v>3.5999999999999997E-2</v>
          </cell>
          <cell r="J226">
            <v>2.6</v>
          </cell>
          <cell r="K226">
            <v>-1.6</v>
          </cell>
          <cell r="O226" t="str">
            <v>전기5-11</v>
          </cell>
        </row>
        <row r="227">
          <cell r="B227" t="str">
            <v>FR-8 1C 1.5sq</v>
          </cell>
          <cell r="C227" t="str">
            <v>M</v>
          </cell>
          <cell r="D227" t="str">
            <v>저케</v>
          </cell>
          <cell r="E227">
            <v>0.01</v>
          </cell>
          <cell r="H227">
            <v>0.01</v>
          </cell>
          <cell r="J227">
            <v>1</v>
          </cell>
          <cell r="O227" t="str">
            <v>전기5-13</v>
          </cell>
        </row>
        <row r="228">
          <cell r="B228" t="str">
            <v>FR-8 1C 2.5sq</v>
          </cell>
          <cell r="C228" t="str">
            <v>M</v>
          </cell>
          <cell r="D228" t="str">
            <v>저케</v>
          </cell>
          <cell r="E228">
            <v>0.01</v>
          </cell>
          <cell r="H228">
            <v>0.01</v>
          </cell>
          <cell r="J228">
            <v>1</v>
          </cell>
          <cell r="O228" t="str">
            <v>전기5-13</v>
          </cell>
        </row>
        <row r="229">
          <cell r="B229" t="str">
            <v>FR-8 1C 25sq</v>
          </cell>
          <cell r="C229" t="str">
            <v>M</v>
          </cell>
          <cell r="D229" t="str">
            <v>저케</v>
          </cell>
          <cell r="E229">
            <v>2.5000000000000001E-2</v>
          </cell>
          <cell r="H229">
            <v>0.03</v>
          </cell>
          <cell r="J229">
            <v>0.85</v>
          </cell>
          <cell r="K229">
            <v>0.15</v>
          </cell>
          <cell r="O229" t="str">
            <v>전기5-11</v>
          </cell>
        </row>
        <row r="230">
          <cell r="B230" t="str">
            <v>FR-8 1C 35sq</v>
          </cell>
          <cell r="C230" t="str">
            <v>M</v>
          </cell>
          <cell r="D230" t="str">
            <v>저케</v>
          </cell>
          <cell r="E230">
            <v>0.03</v>
          </cell>
          <cell r="H230">
            <v>3.5999999999999997E-2</v>
          </cell>
          <cell r="J230">
            <v>0.85</v>
          </cell>
          <cell r="K230">
            <v>0.15000000000000002</v>
          </cell>
          <cell r="O230" t="str">
            <v>전기5-11</v>
          </cell>
        </row>
        <row r="231">
          <cell r="B231" t="str">
            <v>FR-8 1C 50sq</v>
          </cell>
          <cell r="C231" t="str">
            <v>M</v>
          </cell>
          <cell r="D231" t="str">
            <v>저케</v>
          </cell>
          <cell r="E231">
            <v>3.5999999999999997E-2</v>
          </cell>
          <cell r="H231">
            <v>4.2999999999999997E-2</v>
          </cell>
          <cell r="J231">
            <v>0.85</v>
          </cell>
          <cell r="K231">
            <v>0.15000000000000002</v>
          </cell>
          <cell r="O231" t="str">
            <v>전기5-11</v>
          </cell>
        </row>
        <row r="232">
          <cell r="B232" t="str">
            <v>FR-8 1C 70sq</v>
          </cell>
          <cell r="C232" t="str">
            <v>M</v>
          </cell>
          <cell r="D232" t="str">
            <v>저케</v>
          </cell>
          <cell r="E232">
            <v>4.8000000000000001E-2</v>
          </cell>
          <cell r="H232">
            <v>5.7000000000000002E-2</v>
          </cell>
          <cell r="J232">
            <v>0.85</v>
          </cell>
          <cell r="K232">
            <v>0.15000000000000002</v>
          </cell>
          <cell r="O232" t="str">
            <v>전기5-11</v>
          </cell>
        </row>
        <row r="233">
          <cell r="B233" t="str">
            <v>FR-8 1C 95sq</v>
          </cell>
          <cell r="C233" t="str">
            <v>M</v>
          </cell>
          <cell r="D233" t="str">
            <v>저케</v>
          </cell>
          <cell r="E233">
            <v>5.0999999999999997E-2</v>
          </cell>
          <cell r="H233">
            <v>0.06</v>
          </cell>
          <cell r="J233">
            <v>0.85</v>
          </cell>
          <cell r="K233">
            <v>0.15000000000000002</v>
          </cell>
          <cell r="O233" t="str">
            <v>전기5-11</v>
          </cell>
        </row>
        <row r="234">
          <cell r="B234" t="str">
            <v>FR-8 1C 120sq</v>
          </cell>
          <cell r="C234" t="str">
            <v>M</v>
          </cell>
          <cell r="D234" t="str">
            <v>저케</v>
          </cell>
          <cell r="E234">
            <v>7.0999999999999994E-2</v>
          </cell>
          <cell r="H234">
            <v>8.4000000000000005E-2</v>
          </cell>
          <cell r="J234">
            <v>0.85</v>
          </cell>
          <cell r="K234">
            <v>0.15000000000000002</v>
          </cell>
          <cell r="O234" t="str">
            <v>전기5-11</v>
          </cell>
        </row>
        <row r="235">
          <cell r="B235" t="str">
            <v>FR-8 1C 150sq</v>
          </cell>
          <cell r="C235" t="str">
            <v>M</v>
          </cell>
          <cell r="D235" t="str">
            <v>저케</v>
          </cell>
          <cell r="E235">
            <v>8.2000000000000003E-2</v>
          </cell>
          <cell r="H235">
            <v>9.7000000000000003E-2</v>
          </cell>
          <cell r="J235">
            <v>0.85</v>
          </cell>
          <cell r="K235">
            <v>0.15000000000000002</v>
          </cell>
          <cell r="O235" t="str">
            <v>전기5-11</v>
          </cell>
        </row>
        <row r="236">
          <cell r="B236" t="str">
            <v>FR-8 1C 185sq</v>
          </cell>
          <cell r="C236" t="str">
            <v>M</v>
          </cell>
          <cell r="D236" t="str">
            <v>저케</v>
          </cell>
          <cell r="E236">
            <v>9.0999999999999998E-2</v>
          </cell>
          <cell r="H236">
            <v>0.108</v>
          </cell>
          <cell r="J236">
            <v>0.85</v>
          </cell>
          <cell r="K236">
            <v>0.15000000000000002</v>
          </cell>
          <cell r="O236" t="str">
            <v>전기5-11</v>
          </cell>
        </row>
        <row r="237">
          <cell r="B237" t="str">
            <v>FR-8 1C 240sq</v>
          </cell>
          <cell r="C237" t="str">
            <v>M</v>
          </cell>
          <cell r="D237" t="str">
            <v>저케</v>
          </cell>
          <cell r="E237">
            <v>0.115</v>
          </cell>
          <cell r="H237">
            <v>0.13600000000000001</v>
          </cell>
          <cell r="J237">
            <v>0.85</v>
          </cell>
          <cell r="K237">
            <v>0.15000000000000002</v>
          </cell>
          <cell r="O237" t="str">
            <v>전기5-11</v>
          </cell>
        </row>
        <row r="238">
          <cell r="B238" t="str">
            <v>FR-8 1C 300sq</v>
          </cell>
          <cell r="C238" t="str">
            <v>M</v>
          </cell>
          <cell r="D238" t="str">
            <v>저케</v>
          </cell>
          <cell r="E238">
            <v>0.13500000000000001</v>
          </cell>
          <cell r="H238">
            <v>0.159</v>
          </cell>
          <cell r="J238">
            <v>0.85</v>
          </cell>
          <cell r="K238">
            <v>0.15000000000000002</v>
          </cell>
          <cell r="O238" t="str">
            <v>전기5-11</v>
          </cell>
        </row>
        <row r="239">
          <cell r="B239" t="str">
            <v>FR-8 2C 1.5sq</v>
          </cell>
          <cell r="C239" t="str">
            <v>M</v>
          </cell>
          <cell r="D239" t="str">
            <v>저케</v>
          </cell>
          <cell r="E239">
            <v>1.4E-2</v>
          </cell>
          <cell r="H239">
            <v>1.4E-2</v>
          </cell>
          <cell r="J239">
            <v>1</v>
          </cell>
          <cell r="O239" t="str">
            <v>전기5-13</v>
          </cell>
        </row>
        <row r="240">
          <cell r="B240" t="str">
            <v>FR-8 2C 2.5sq</v>
          </cell>
          <cell r="C240" t="str">
            <v>M</v>
          </cell>
          <cell r="D240" t="str">
            <v>저케</v>
          </cell>
          <cell r="E240">
            <v>1.4E-2</v>
          </cell>
          <cell r="H240">
            <v>1.4E-2</v>
          </cell>
          <cell r="J240">
            <v>1</v>
          </cell>
          <cell r="O240" t="str">
            <v>전기5-13</v>
          </cell>
        </row>
        <row r="241">
          <cell r="B241" t="str">
            <v>FR-8 2C 4sq</v>
          </cell>
          <cell r="C241" t="str">
            <v>M</v>
          </cell>
          <cell r="D241" t="str">
            <v>저케</v>
          </cell>
          <cell r="E241">
            <v>1.6E-2</v>
          </cell>
          <cell r="H241">
            <v>1.6E-2</v>
          </cell>
          <cell r="J241">
            <v>1</v>
          </cell>
          <cell r="O241" t="str">
            <v>전기5-13</v>
          </cell>
        </row>
        <row r="242">
          <cell r="B242" t="str">
            <v>FR-8 2C 6sq</v>
          </cell>
          <cell r="C242" t="str">
            <v>M</v>
          </cell>
          <cell r="D242" t="str">
            <v>저케</v>
          </cell>
          <cell r="E242">
            <v>1.7999999999999999E-2</v>
          </cell>
          <cell r="H242">
            <v>1.7999999999999999E-2</v>
          </cell>
          <cell r="J242">
            <v>1</v>
          </cell>
          <cell r="O242" t="str">
            <v>전기5-13</v>
          </cell>
        </row>
        <row r="243">
          <cell r="B243" t="str">
            <v>FR-8 2C 10sq</v>
          </cell>
          <cell r="C243" t="str">
            <v>M</v>
          </cell>
          <cell r="D243" t="str">
            <v>저케</v>
          </cell>
          <cell r="E243">
            <v>2.5000000000000001E-2</v>
          </cell>
          <cell r="H243">
            <v>2.5000000000000001E-2</v>
          </cell>
          <cell r="J243">
            <v>1</v>
          </cell>
          <cell r="O243" t="str">
            <v>전기5-13</v>
          </cell>
        </row>
        <row r="244">
          <cell r="B244" t="str">
            <v>FR-8 2C 16sq</v>
          </cell>
          <cell r="C244" t="str">
            <v>M</v>
          </cell>
          <cell r="D244" t="str">
            <v>저케</v>
          </cell>
          <cell r="E244">
            <v>3.2000000000000001E-2</v>
          </cell>
          <cell r="H244">
            <v>2.3E-2</v>
          </cell>
          <cell r="J244">
            <v>1.4</v>
          </cell>
          <cell r="K244">
            <v>-0.4</v>
          </cell>
          <cell r="O244" t="str">
            <v>전기5-11</v>
          </cell>
        </row>
        <row r="245">
          <cell r="B245" t="str">
            <v>FR-8 2C 25sq</v>
          </cell>
          <cell r="C245" t="str">
            <v>M</v>
          </cell>
          <cell r="D245" t="str">
            <v>저케</v>
          </cell>
          <cell r="E245">
            <v>4.2000000000000003E-2</v>
          </cell>
          <cell r="H245">
            <v>0.03</v>
          </cell>
          <cell r="J245">
            <v>1.4</v>
          </cell>
          <cell r="K245">
            <v>-0.4</v>
          </cell>
          <cell r="O245" t="str">
            <v>전기5-11</v>
          </cell>
        </row>
        <row r="246">
          <cell r="B246" t="str">
            <v>FR-8 3C 1.5sq</v>
          </cell>
          <cell r="C246" t="str">
            <v>M</v>
          </cell>
          <cell r="D246" t="str">
            <v>저케</v>
          </cell>
          <cell r="E246">
            <v>1.9E-2</v>
          </cell>
          <cell r="H246">
            <v>1.9E-2</v>
          </cell>
          <cell r="J246">
            <v>1</v>
          </cell>
          <cell r="O246" t="str">
            <v>전기5-13</v>
          </cell>
        </row>
        <row r="247">
          <cell r="B247" t="str">
            <v>FR-8 3C 2.5sq</v>
          </cell>
          <cell r="C247" t="str">
            <v>M</v>
          </cell>
          <cell r="D247" t="str">
            <v>저케</v>
          </cell>
          <cell r="E247">
            <v>1.9E-2</v>
          </cell>
          <cell r="H247">
            <v>1.9E-2</v>
          </cell>
          <cell r="J247">
            <v>1</v>
          </cell>
          <cell r="O247" t="str">
            <v>전기5-13</v>
          </cell>
        </row>
        <row r="248">
          <cell r="B248" t="str">
            <v>FR-8 3C 4sq</v>
          </cell>
          <cell r="C248" t="str">
            <v>M</v>
          </cell>
          <cell r="D248" t="str">
            <v>저케</v>
          </cell>
          <cell r="E248">
            <v>2.1999999999999999E-2</v>
          </cell>
          <cell r="H248">
            <v>2.1999999999999999E-2</v>
          </cell>
          <cell r="J248">
            <v>1</v>
          </cell>
          <cell r="O248" t="str">
            <v>전기5-13</v>
          </cell>
        </row>
        <row r="249">
          <cell r="B249" t="str">
            <v>FR-8 3C 6sq</v>
          </cell>
          <cell r="C249" t="str">
            <v>M</v>
          </cell>
          <cell r="D249" t="str">
            <v>저케</v>
          </cell>
          <cell r="E249">
            <v>2.5999999999999999E-2</v>
          </cell>
          <cell r="H249">
            <v>2.5999999999999999E-2</v>
          </cell>
          <cell r="J249">
            <v>1</v>
          </cell>
          <cell r="O249" t="str">
            <v>전기5-13</v>
          </cell>
        </row>
        <row r="250">
          <cell r="B250" t="str">
            <v>FR-8 3C 10sq</v>
          </cell>
          <cell r="C250" t="str">
            <v>M</v>
          </cell>
          <cell r="D250" t="str">
            <v>저케</v>
          </cell>
          <cell r="E250">
            <v>3.5999999999999997E-2</v>
          </cell>
          <cell r="H250">
            <v>3.5999999999999997E-2</v>
          </cell>
          <cell r="J250">
            <v>1</v>
          </cell>
          <cell r="O250" t="str">
            <v>전기5-13</v>
          </cell>
        </row>
        <row r="251">
          <cell r="B251" t="str">
            <v>FR-8 3C 16sq</v>
          </cell>
          <cell r="C251" t="str">
            <v>M</v>
          </cell>
          <cell r="D251" t="str">
            <v>저케</v>
          </cell>
          <cell r="E251">
            <v>4.5999999999999999E-2</v>
          </cell>
          <cell r="H251">
            <v>2.3E-2</v>
          </cell>
          <cell r="J251">
            <v>2</v>
          </cell>
          <cell r="K251">
            <v>-1</v>
          </cell>
          <cell r="O251" t="str">
            <v>전기5-11</v>
          </cell>
        </row>
        <row r="252">
          <cell r="B252" t="str">
            <v>FR-8 3C 25sq</v>
          </cell>
          <cell r="C252" t="str">
            <v>M</v>
          </cell>
          <cell r="D252" t="str">
            <v>저케</v>
          </cell>
          <cell r="E252">
            <v>0.06</v>
          </cell>
          <cell r="H252">
            <v>0.03</v>
          </cell>
          <cell r="J252">
            <v>2</v>
          </cell>
          <cell r="K252">
            <v>-1</v>
          </cell>
          <cell r="O252" t="str">
            <v>전기5-11</v>
          </cell>
        </row>
        <row r="253">
          <cell r="B253" t="str">
            <v>FR-8 4C 1.5sq</v>
          </cell>
          <cell r="C253" t="str">
            <v>M</v>
          </cell>
          <cell r="D253" t="str">
            <v>저케</v>
          </cell>
          <cell r="E253">
            <v>2.5999999999999999E-2</v>
          </cell>
          <cell r="H253">
            <v>2.5999999999999999E-2</v>
          </cell>
          <cell r="J253">
            <v>1</v>
          </cell>
          <cell r="O253" t="str">
            <v>전기5-13</v>
          </cell>
        </row>
        <row r="254">
          <cell r="B254" t="str">
            <v>FR-8 4C 2.5sq</v>
          </cell>
          <cell r="C254" t="str">
            <v>M</v>
          </cell>
          <cell r="D254" t="str">
            <v>저케</v>
          </cell>
          <cell r="E254">
            <v>2.5999999999999999E-2</v>
          </cell>
          <cell r="H254">
            <v>2.5999999999999999E-2</v>
          </cell>
          <cell r="J254">
            <v>1</v>
          </cell>
          <cell r="O254" t="str">
            <v>전기5-13</v>
          </cell>
        </row>
        <row r="255">
          <cell r="B255" t="str">
            <v>FR-8 4C 4sq</v>
          </cell>
          <cell r="C255" t="str">
            <v>M</v>
          </cell>
          <cell r="D255" t="str">
            <v>저케</v>
          </cell>
          <cell r="E255">
            <v>2.9000000000000001E-2</v>
          </cell>
          <cell r="H255">
            <v>2.9000000000000001E-2</v>
          </cell>
          <cell r="J255">
            <v>1</v>
          </cell>
          <cell r="O255" t="str">
            <v>전기5-13</v>
          </cell>
        </row>
        <row r="256">
          <cell r="B256" t="str">
            <v>FR-8 4C 6sq</v>
          </cell>
          <cell r="C256" t="str">
            <v>M</v>
          </cell>
          <cell r="D256" t="str">
            <v>저케</v>
          </cell>
          <cell r="E256">
            <v>3.4000000000000002E-2</v>
          </cell>
          <cell r="H256">
            <v>3.4000000000000002E-2</v>
          </cell>
          <cell r="J256">
            <v>1</v>
          </cell>
          <cell r="O256" t="str">
            <v>전기5-13</v>
          </cell>
        </row>
        <row r="257">
          <cell r="B257" t="str">
            <v>FR-8 4C 10sq</v>
          </cell>
          <cell r="C257" t="str">
            <v>M</v>
          </cell>
          <cell r="D257" t="str">
            <v>저케</v>
          </cell>
          <cell r="E257">
            <v>4.9000000000000002E-2</v>
          </cell>
          <cell r="H257">
            <v>4.9000000000000002E-2</v>
          </cell>
          <cell r="J257">
            <v>1</v>
          </cell>
          <cell r="O257" t="str">
            <v>전기5-13</v>
          </cell>
        </row>
        <row r="258">
          <cell r="B258" t="str">
            <v>FR-8 4C 16sq</v>
          </cell>
          <cell r="C258" t="str">
            <v>M</v>
          </cell>
          <cell r="D258" t="str">
            <v>저케</v>
          </cell>
          <cell r="E258">
            <v>5.8999999999999997E-2</v>
          </cell>
          <cell r="H258">
            <v>2.3E-2</v>
          </cell>
          <cell r="J258">
            <v>2.6</v>
          </cell>
          <cell r="K258">
            <v>-1.6</v>
          </cell>
          <cell r="O258" t="str">
            <v>전기5-11</v>
          </cell>
        </row>
        <row r="259">
          <cell r="B259" t="str">
            <v>FR-8 4C 25sq</v>
          </cell>
          <cell r="C259" t="str">
            <v>M</v>
          </cell>
          <cell r="D259" t="str">
            <v>저케</v>
          </cell>
          <cell r="E259">
            <v>7.8E-2</v>
          </cell>
          <cell r="H259">
            <v>0.03</v>
          </cell>
          <cell r="J259">
            <v>2.6</v>
          </cell>
          <cell r="K259">
            <v>-1.6</v>
          </cell>
          <cell r="O259" t="str">
            <v>전기5-11</v>
          </cell>
        </row>
        <row r="260">
          <cell r="B260" t="str">
            <v>FR-8 5C 1.5sq</v>
          </cell>
          <cell r="C260" t="str">
            <v>M</v>
          </cell>
          <cell r="D260" t="str">
            <v>저케</v>
          </cell>
          <cell r="E260">
            <v>3.2000000000000001E-2</v>
          </cell>
          <cell r="H260">
            <v>3.2000000000000001E-2</v>
          </cell>
          <cell r="J260">
            <v>1</v>
          </cell>
          <cell r="O260" t="str">
            <v>전기5-13</v>
          </cell>
        </row>
        <row r="261">
          <cell r="B261" t="str">
            <v>FR-8 6C 1.5sq</v>
          </cell>
          <cell r="C261" t="str">
            <v>M</v>
          </cell>
          <cell r="D261" t="str">
            <v>저케</v>
          </cell>
          <cell r="E261">
            <v>3.5000000000000003E-2</v>
          </cell>
          <cell r="H261">
            <v>3.5000000000000003E-2</v>
          </cell>
          <cell r="J261">
            <v>1</v>
          </cell>
          <cell r="O261" t="str">
            <v>전기5-13</v>
          </cell>
        </row>
        <row r="262">
          <cell r="B262" t="str">
            <v>FR-8 10C 1.5sq</v>
          </cell>
          <cell r="C262" t="str">
            <v>M</v>
          </cell>
          <cell r="D262" t="str">
            <v>저케</v>
          </cell>
          <cell r="E262">
            <v>4.8000000000000001E-2</v>
          </cell>
          <cell r="H262">
            <v>4.8000000000000001E-2</v>
          </cell>
          <cell r="J262">
            <v>1</v>
          </cell>
          <cell r="O262" t="str">
            <v>전기5-13</v>
          </cell>
        </row>
        <row r="263">
          <cell r="B263" t="str">
            <v>FR-8 15C 1.5sq</v>
          </cell>
          <cell r="C263" t="str">
            <v>M</v>
          </cell>
          <cell r="D263" t="str">
            <v>저케</v>
          </cell>
          <cell r="E263">
            <v>6.2E-2</v>
          </cell>
          <cell r="H263">
            <v>6.2E-2</v>
          </cell>
          <cell r="J263">
            <v>1</v>
          </cell>
          <cell r="O263" t="str">
            <v>전기5-13</v>
          </cell>
        </row>
        <row r="264">
          <cell r="B264" t="str">
            <v>FR-8 20C 1.5sq</v>
          </cell>
          <cell r="C264" t="str">
            <v>M</v>
          </cell>
          <cell r="D264" t="str">
            <v>저케</v>
          </cell>
          <cell r="E264">
            <v>7.3999999999999996E-2</v>
          </cell>
          <cell r="H264">
            <v>7.3999999999999996E-2</v>
          </cell>
          <cell r="J264">
            <v>1</v>
          </cell>
          <cell r="O264" t="str">
            <v>전기5-13</v>
          </cell>
        </row>
        <row r="265">
          <cell r="B265" t="str">
            <v>FR-8 30C 1.5sq</v>
          </cell>
          <cell r="C265" t="str">
            <v>M</v>
          </cell>
          <cell r="D265" t="str">
            <v>저케</v>
          </cell>
          <cell r="E265">
            <v>9.8000000000000004E-2</v>
          </cell>
          <cell r="H265">
            <v>9.8000000000000004E-2</v>
          </cell>
          <cell r="J265">
            <v>1</v>
          </cell>
          <cell r="O265" t="str">
            <v>전기5-13</v>
          </cell>
        </row>
        <row r="266">
          <cell r="B266" t="str">
            <v>FR-8 5C 2.5sq</v>
          </cell>
          <cell r="C266" t="str">
            <v>M</v>
          </cell>
          <cell r="D266" t="str">
            <v>저케</v>
          </cell>
          <cell r="E266">
            <v>3.2000000000000001E-2</v>
          </cell>
          <cell r="H266">
            <v>3.2000000000000001E-2</v>
          </cell>
          <cell r="J266">
            <v>1</v>
          </cell>
          <cell r="O266" t="str">
            <v>전기5-13</v>
          </cell>
        </row>
        <row r="267">
          <cell r="B267" t="str">
            <v>FR-8 6C 2.5sq</v>
          </cell>
          <cell r="C267" t="str">
            <v>M</v>
          </cell>
          <cell r="D267" t="str">
            <v>저케</v>
          </cell>
          <cell r="E267">
            <v>3.5000000000000003E-2</v>
          </cell>
          <cell r="H267">
            <v>3.5000000000000003E-2</v>
          </cell>
          <cell r="J267">
            <v>1</v>
          </cell>
          <cell r="O267" t="str">
            <v>전기5-13</v>
          </cell>
        </row>
        <row r="268">
          <cell r="B268" t="str">
            <v>FR-8 7C 2.5sq</v>
          </cell>
          <cell r="C268" t="str">
            <v>M</v>
          </cell>
          <cell r="D268" t="str">
            <v>저케</v>
          </cell>
          <cell r="E268">
            <v>3.9E-2</v>
          </cell>
          <cell r="H268">
            <v>3.9E-2</v>
          </cell>
          <cell r="J268">
            <v>1</v>
          </cell>
          <cell r="O268" t="str">
            <v>전기5-13</v>
          </cell>
        </row>
        <row r="269">
          <cell r="B269" t="str">
            <v>FR-8 8C 2.5sq</v>
          </cell>
          <cell r="C269" t="str">
            <v>M</v>
          </cell>
          <cell r="D269" t="str">
            <v>저케</v>
          </cell>
          <cell r="E269">
            <v>4.2000000000000003E-2</v>
          </cell>
          <cell r="H269">
            <v>4.2000000000000003E-2</v>
          </cell>
          <cell r="J269">
            <v>1</v>
          </cell>
          <cell r="O269" t="str">
            <v>전기5-13</v>
          </cell>
        </row>
        <row r="270">
          <cell r="B270" t="str">
            <v>FR-8 10C 2.5sq</v>
          </cell>
          <cell r="C270" t="str">
            <v>M</v>
          </cell>
          <cell r="D270" t="str">
            <v>저케</v>
          </cell>
          <cell r="E270">
            <v>4.8000000000000001E-2</v>
          </cell>
          <cell r="H270">
            <v>4.8000000000000001E-2</v>
          </cell>
          <cell r="J270">
            <v>1</v>
          </cell>
          <cell r="O270" t="str">
            <v>전기5-13</v>
          </cell>
        </row>
        <row r="271">
          <cell r="B271" t="str">
            <v>FR-8 12C 2.5sq</v>
          </cell>
          <cell r="C271" t="str">
            <v>M</v>
          </cell>
          <cell r="D271" t="str">
            <v>저케</v>
          </cell>
          <cell r="E271">
            <v>5.3999999999999999E-2</v>
          </cell>
          <cell r="H271">
            <v>5.3999999999999999E-2</v>
          </cell>
          <cell r="J271">
            <v>1</v>
          </cell>
          <cell r="O271" t="str">
            <v>전기5-13</v>
          </cell>
        </row>
        <row r="272">
          <cell r="B272" t="str">
            <v>FR-8 15C 2.5sq</v>
          </cell>
          <cell r="C272" t="str">
            <v>M</v>
          </cell>
          <cell r="D272" t="str">
            <v>저케</v>
          </cell>
          <cell r="E272">
            <v>6.2E-2</v>
          </cell>
          <cell r="H272">
            <v>6.2E-2</v>
          </cell>
          <cell r="J272">
            <v>1</v>
          </cell>
          <cell r="O272" t="str">
            <v>전기5-13</v>
          </cell>
        </row>
        <row r="273">
          <cell r="B273" t="str">
            <v>FR-8 20C 2.5sq</v>
          </cell>
          <cell r="C273" t="str">
            <v>M</v>
          </cell>
          <cell r="D273" t="str">
            <v>저케</v>
          </cell>
          <cell r="E273">
            <v>7.3999999999999996E-2</v>
          </cell>
          <cell r="H273">
            <v>7.3999999999999996E-2</v>
          </cell>
          <cell r="J273">
            <v>1</v>
          </cell>
          <cell r="O273" t="str">
            <v>전기5-13</v>
          </cell>
        </row>
        <row r="274">
          <cell r="B274" t="str">
            <v>FR-8 25C 2.5sq</v>
          </cell>
          <cell r="C274" t="str">
            <v>M</v>
          </cell>
          <cell r="D274" t="str">
            <v>저케</v>
          </cell>
          <cell r="E274">
            <v>8.4000000000000005E-2</v>
          </cell>
          <cell r="H274">
            <v>8.4000000000000005E-2</v>
          </cell>
          <cell r="J274">
            <v>1</v>
          </cell>
          <cell r="O274" t="str">
            <v>전기5-13</v>
          </cell>
        </row>
        <row r="275">
          <cell r="B275" t="str">
            <v>FR-8 30C 2.5sq</v>
          </cell>
          <cell r="C275" t="str">
            <v>M</v>
          </cell>
          <cell r="D275" t="str">
            <v>저케</v>
          </cell>
          <cell r="E275">
            <v>9.8000000000000004E-2</v>
          </cell>
          <cell r="H275">
            <v>9.8000000000000004E-2</v>
          </cell>
          <cell r="J275">
            <v>1</v>
          </cell>
          <cell r="O275" t="str">
            <v>전기5-13</v>
          </cell>
        </row>
        <row r="276">
          <cell r="B276" t="str">
            <v>2C 1.5sq(일반형)</v>
          </cell>
          <cell r="C276" t="str">
            <v>M</v>
          </cell>
          <cell r="D276" t="str">
            <v>저케</v>
          </cell>
          <cell r="E276">
            <v>2.1000000000000001E-2</v>
          </cell>
          <cell r="H276">
            <v>1.4E-2</v>
          </cell>
          <cell r="J276">
            <v>1.5</v>
          </cell>
          <cell r="K276">
            <v>-0.5</v>
          </cell>
          <cell r="O276" t="str">
            <v>전기5-13</v>
          </cell>
        </row>
        <row r="277">
          <cell r="B277" t="str">
            <v>4C 1.5sq(일반형)</v>
          </cell>
          <cell r="C277" t="str">
            <v>M</v>
          </cell>
          <cell r="D277" t="str">
            <v>저케</v>
          </cell>
          <cell r="E277">
            <v>3.9E-2</v>
          </cell>
          <cell r="H277">
            <v>2.5999999999999999E-2</v>
          </cell>
          <cell r="J277">
            <v>1.5</v>
          </cell>
          <cell r="K277">
            <v>-0.5</v>
          </cell>
          <cell r="O277" t="str">
            <v>전기5-13</v>
          </cell>
        </row>
        <row r="278">
          <cell r="B278" t="str">
            <v>8C 1.5sq(일반형)</v>
          </cell>
          <cell r="C278" t="str">
            <v>M</v>
          </cell>
          <cell r="D278" t="str">
            <v>저케</v>
          </cell>
          <cell r="E278">
            <v>6.3E-2</v>
          </cell>
          <cell r="H278">
            <v>4.2000000000000003E-2</v>
          </cell>
          <cell r="J278">
            <v>1.5</v>
          </cell>
          <cell r="K278">
            <v>-0.5</v>
          </cell>
          <cell r="O278" t="str">
            <v>전기5-13</v>
          </cell>
        </row>
        <row r="279">
          <cell r="B279" t="str">
            <v>2C 2.5sq(일반형)</v>
          </cell>
          <cell r="C279" t="str">
            <v>M</v>
          </cell>
          <cell r="D279" t="str">
            <v>저케</v>
          </cell>
          <cell r="E279">
            <v>2.1000000000000001E-2</v>
          </cell>
          <cell r="H279">
            <v>1.4E-2</v>
          </cell>
          <cell r="J279">
            <v>1.5</v>
          </cell>
          <cell r="K279">
            <v>-0.5</v>
          </cell>
          <cell r="O279" t="str">
            <v>전기5-13</v>
          </cell>
        </row>
        <row r="280">
          <cell r="B280" t="str">
            <v>3C 2.5sq(일반형)</v>
          </cell>
          <cell r="C280" t="str">
            <v>M</v>
          </cell>
          <cell r="D280" t="str">
            <v>저케</v>
          </cell>
          <cell r="E280">
            <v>2.8000000000000001E-2</v>
          </cell>
          <cell r="H280">
            <v>1.9E-2</v>
          </cell>
          <cell r="J280">
            <v>1.5</v>
          </cell>
          <cell r="K280">
            <v>-0.5</v>
          </cell>
          <cell r="O280" t="str">
            <v>전기5-13</v>
          </cell>
        </row>
        <row r="281">
          <cell r="B281" t="str">
            <v>4C 2.5sq(일반형)</v>
          </cell>
          <cell r="C281" t="str">
            <v>M</v>
          </cell>
          <cell r="D281" t="str">
            <v>저케</v>
          </cell>
          <cell r="E281">
            <v>3.9E-2</v>
          </cell>
          <cell r="H281">
            <v>2.5999999999999999E-2</v>
          </cell>
          <cell r="J281">
            <v>1.5</v>
          </cell>
          <cell r="K281">
            <v>-0.5</v>
          </cell>
          <cell r="O281" t="str">
            <v>전기5-13</v>
          </cell>
        </row>
        <row r="282">
          <cell r="B282" t="str">
            <v>5C 2.5sq(일반형)</v>
          </cell>
          <cell r="C282" t="str">
            <v>M</v>
          </cell>
          <cell r="D282" t="str">
            <v>저케</v>
          </cell>
          <cell r="E282">
            <v>4.8000000000000001E-2</v>
          </cell>
          <cell r="H282">
            <v>3.2000000000000001E-2</v>
          </cell>
          <cell r="J282">
            <v>1.5</v>
          </cell>
          <cell r="K282">
            <v>-0.5</v>
          </cell>
          <cell r="O282" t="str">
            <v>전기5-13</v>
          </cell>
        </row>
        <row r="283">
          <cell r="B283" t="str">
            <v>6C 2.5sq(일반형)</v>
          </cell>
          <cell r="C283" t="str">
            <v>M</v>
          </cell>
          <cell r="D283" t="str">
            <v>저케</v>
          </cell>
          <cell r="E283">
            <v>5.1999999999999998E-2</v>
          </cell>
          <cell r="H283">
            <v>3.5000000000000003E-2</v>
          </cell>
          <cell r="J283">
            <v>1.5</v>
          </cell>
          <cell r="K283">
            <v>-0.5</v>
          </cell>
          <cell r="O283" t="str">
            <v>전기5-13</v>
          </cell>
        </row>
        <row r="284">
          <cell r="B284" t="str">
            <v>7C 2.5sq(일반형)</v>
          </cell>
          <cell r="C284" t="str">
            <v>M</v>
          </cell>
          <cell r="D284" t="str">
            <v>저케</v>
          </cell>
          <cell r="E284">
            <v>5.8000000000000003E-2</v>
          </cell>
          <cell r="H284">
            <v>3.9E-2</v>
          </cell>
          <cell r="J284">
            <v>1.5</v>
          </cell>
          <cell r="K284">
            <v>-0.5</v>
          </cell>
          <cell r="O284" t="str">
            <v>전기5-13</v>
          </cell>
        </row>
        <row r="285">
          <cell r="B285" t="str">
            <v>8C 2.5sq(일반형)</v>
          </cell>
          <cell r="C285" t="str">
            <v>M</v>
          </cell>
          <cell r="D285" t="str">
            <v>저케</v>
          </cell>
          <cell r="E285">
            <v>6.3E-2</v>
          </cell>
          <cell r="H285">
            <v>4.2000000000000003E-2</v>
          </cell>
          <cell r="J285">
            <v>1.5</v>
          </cell>
          <cell r="K285">
            <v>-0.5</v>
          </cell>
          <cell r="O285" t="str">
            <v>전기5-13</v>
          </cell>
        </row>
        <row r="286">
          <cell r="B286" t="str">
            <v>2C 1.5sq(직매형)</v>
          </cell>
          <cell r="C286" t="str">
            <v>M</v>
          </cell>
          <cell r="D286" t="str">
            <v>저케</v>
          </cell>
          <cell r="E286">
            <v>2.1000000000000001E-2</v>
          </cell>
          <cell r="H286">
            <v>1.4E-2</v>
          </cell>
          <cell r="J286">
            <v>1.5</v>
          </cell>
          <cell r="K286">
            <v>-0.5</v>
          </cell>
          <cell r="O286" t="str">
            <v>전기5-13</v>
          </cell>
        </row>
        <row r="287">
          <cell r="B287" t="str">
            <v>4C 1.5sq(직매형)</v>
          </cell>
          <cell r="C287" t="str">
            <v>M</v>
          </cell>
          <cell r="D287" t="str">
            <v>저케</v>
          </cell>
          <cell r="E287">
            <v>3.9E-2</v>
          </cell>
          <cell r="H287">
            <v>2.5999999999999999E-2</v>
          </cell>
          <cell r="J287">
            <v>1.5</v>
          </cell>
          <cell r="K287">
            <v>-0.5</v>
          </cell>
          <cell r="O287" t="str">
            <v>전기5-13</v>
          </cell>
        </row>
        <row r="288">
          <cell r="B288" t="str">
            <v>8C 1.5sq(직매형)</v>
          </cell>
          <cell r="C288" t="str">
            <v>M</v>
          </cell>
          <cell r="D288" t="str">
            <v>저케</v>
          </cell>
          <cell r="E288">
            <v>6.3E-2</v>
          </cell>
          <cell r="H288">
            <v>4.2000000000000003E-2</v>
          </cell>
          <cell r="J288">
            <v>1.5</v>
          </cell>
          <cell r="K288">
            <v>-0.5</v>
          </cell>
          <cell r="O288" t="str">
            <v>전기5-13</v>
          </cell>
        </row>
        <row r="289">
          <cell r="B289" t="str">
            <v>2C 2.5sq(직매형)</v>
          </cell>
          <cell r="C289" t="str">
            <v>M</v>
          </cell>
          <cell r="D289" t="str">
            <v>저케</v>
          </cell>
          <cell r="E289">
            <v>2.1000000000000001E-2</v>
          </cell>
          <cell r="H289">
            <v>1.4E-2</v>
          </cell>
          <cell r="J289">
            <v>1.5</v>
          </cell>
          <cell r="K289">
            <v>-0.5</v>
          </cell>
          <cell r="O289" t="str">
            <v>전기5-13</v>
          </cell>
        </row>
        <row r="290">
          <cell r="B290" t="str">
            <v>3C 2.5sq(직매형)</v>
          </cell>
          <cell r="C290" t="str">
            <v>M</v>
          </cell>
          <cell r="D290" t="str">
            <v>저케</v>
          </cell>
          <cell r="E290">
            <v>2.8000000000000001E-2</v>
          </cell>
          <cell r="H290">
            <v>1.9E-2</v>
          </cell>
          <cell r="J290">
            <v>1.5</v>
          </cell>
          <cell r="K290">
            <v>-0.5</v>
          </cell>
          <cell r="O290" t="str">
            <v>전기5-13</v>
          </cell>
        </row>
        <row r="291">
          <cell r="B291" t="str">
            <v>4C 2.5sq(직매형)</v>
          </cell>
          <cell r="C291" t="str">
            <v>M</v>
          </cell>
          <cell r="D291" t="str">
            <v>저케</v>
          </cell>
          <cell r="E291">
            <v>3.9E-2</v>
          </cell>
          <cell r="H291">
            <v>2.5999999999999999E-2</v>
          </cell>
          <cell r="J291">
            <v>1.5</v>
          </cell>
          <cell r="K291">
            <v>-0.5</v>
          </cell>
          <cell r="O291" t="str">
            <v>전기5-13</v>
          </cell>
        </row>
        <row r="292">
          <cell r="B292" t="str">
            <v>5C 2.5sq(직매형)</v>
          </cell>
          <cell r="C292" t="str">
            <v>M</v>
          </cell>
          <cell r="D292" t="str">
            <v>저케</v>
          </cell>
          <cell r="E292">
            <v>4.8000000000000001E-2</v>
          </cell>
          <cell r="H292">
            <v>3.2000000000000001E-2</v>
          </cell>
          <cell r="J292">
            <v>1.5</v>
          </cell>
          <cell r="K292">
            <v>-0.5</v>
          </cell>
          <cell r="O292" t="str">
            <v>전기5-13</v>
          </cell>
        </row>
        <row r="293">
          <cell r="B293" t="str">
            <v>6C 2.5sq(직매형)</v>
          </cell>
          <cell r="C293" t="str">
            <v>M</v>
          </cell>
          <cell r="D293" t="str">
            <v>저케</v>
          </cell>
          <cell r="E293">
            <v>5.1999999999999998E-2</v>
          </cell>
          <cell r="H293">
            <v>3.5000000000000003E-2</v>
          </cell>
          <cell r="J293">
            <v>1.5</v>
          </cell>
          <cell r="K293">
            <v>-0.5</v>
          </cell>
          <cell r="O293" t="str">
            <v>전기5-13</v>
          </cell>
        </row>
        <row r="294">
          <cell r="B294" t="str">
            <v>7C 2.5sq(직매형)</v>
          </cell>
          <cell r="C294" t="str">
            <v>M</v>
          </cell>
          <cell r="D294" t="str">
            <v>저케</v>
          </cell>
          <cell r="E294">
            <v>5.8000000000000003E-2</v>
          </cell>
          <cell r="H294">
            <v>3.9E-2</v>
          </cell>
          <cell r="J294">
            <v>1.5</v>
          </cell>
          <cell r="K294">
            <v>-0.5</v>
          </cell>
          <cell r="O294" t="str">
            <v>전기5-13</v>
          </cell>
        </row>
        <row r="295">
          <cell r="B295" t="str">
            <v>8C 2.5sq(직매형)</v>
          </cell>
          <cell r="C295" t="str">
            <v>M</v>
          </cell>
          <cell r="D295" t="str">
            <v>저케</v>
          </cell>
          <cell r="E295">
            <v>6.3E-2</v>
          </cell>
          <cell r="H295">
            <v>4.2000000000000003E-2</v>
          </cell>
          <cell r="J295">
            <v>1.5</v>
          </cell>
          <cell r="K295">
            <v>-0.5</v>
          </cell>
          <cell r="O295" t="str">
            <v>전기5-13</v>
          </cell>
        </row>
        <row r="296">
          <cell r="B296" t="str">
            <v>3C 4sq(직매형)</v>
          </cell>
          <cell r="C296" t="str">
            <v>M</v>
          </cell>
          <cell r="D296" t="str">
            <v>저케</v>
          </cell>
          <cell r="E296">
            <v>3.3000000000000002E-2</v>
          </cell>
          <cell r="H296">
            <v>2.1999999999999999E-2</v>
          </cell>
          <cell r="J296">
            <v>1.5</v>
          </cell>
          <cell r="K296">
            <v>-0.5</v>
          </cell>
          <cell r="O296" t="str">
            <v>전기5-13</v>
          </cell>
        </row>
        <row r="297">
          <cell r="B297" t="str">
            <v>3C 4sq(일반형)</v>
          </cell>
          <cell r="C297" t="str">
            <v>M</v>
          </cell>
          <cell r="D297" t="str">
            <v>저케</v>
          </cell>
          <cell r="E297">
            <v>3.3000000000000002E-2</v>
          </cell>
          <cell r="H297">
            <v>2.1999999999999999E-2</v>
          </cell>
          <cell r="J297">
            <v>1.5</v>
          </cell>
          <cell r="K297">
            <v>-0.5</v>
          </cell>
          <cell r="O297" t="str">
            <v>전기5-13</v>
          </cell>
        </row>
        <row r="298">
          <cell r="B298" t="str">
            <v>5C 4sq(일반형)</v>
          </cell>
          <cell r="C298" t="str">
            <v>M</v>
          </cell>
          <cell r="D298" t="str">
            <v>저케</v>
          </cell>
          <cell r="E298">
            <v>5.0999999999999997E-2</v>
          </cell>
          <cell r="H298">
            <v>3.4000000000000002E-2</v>
          </cell>
          <cell r="J298">
            <v>1.5</v>
          </cell>
          <cell r="K298">
            <v>-0.5</v>
          </cell>
          <cell r="O298" t="str">
            <v>전기5-13</v>
          </cell>
        </row>
        <row r="299">
          <cell r="B299" t="str">
            <v>4C 10sq(일반형)</v>
          </cell>
          <cell r="C299" t="str">
            <v>M</v>
          </cell>
          <cell r="D299" t="str">
            <v>저케</v>
          </cell>
          <cell r="E299">
            <v>7.2999999999999995E-2</v>
          </cell>
          <cell r="H299">
            <v>4.9000000000000002E-2</v>
          </cell>
          <cell r="J299">
            <v>1.5</v>
          </cell>
          <cell r="K299">
            <v>-0.5</v>
          </cell>
          <cell r="O299" t="str">
            <v>전기5-13</v>
          </cell>
        </row>
        <row r="300">
          <cell r="B300" t="str">
            <v>CN/CV-W 1C 60sq</v>
          </cell>
          <cell r="C300" t="str">
            <v>M</v>
          </cell>
          <cell r="D300" t="str">
            <v>특케</v>
          </cell>
          <cell r="E300">
            <v>0.01</v>
          </cell>
          <cell r="F300" t="str">
            <v>보인</v>
          </cell>
          <cell r="G300">
            <v>0.01</v>
          </cell>
          <cell r="H300">
            <v>8.4600000000000005E-3</v>
          </cell>
          <cell r="I300">
            <v>8.4600000000000005E-3</v>
          </cell>
          <cell r="J300">
            <v>1.2393333333333334</v>
          </cell>
          <cell r="K300">
            <v>-0.2393333333333334</v>
          </cell>
          <cell r="O300" t="str">
            <v>전기4-34</v>
          </cell>
        </row>
        <row r="301">
          <cell r="B301" t="str">
            <v>FR-CN/CO-W 1C 60sq</v>
          </cell>
          <cell r="C301" t="str">
            <v>M</v>
          </cell>
          <cell r="D301" t="str">
            <v>특케</v>
          </cell>
          <cell r="E301">
            <v>0.01</v>
          </cell>
          <cell r="F301" t="str">
            <v>보인</v>
          </cell>
          <cell r="G301">
            <v>0.01</v>
          </cell>
          <cell r="H301">
            <v>8.4600000000000005E-3</v>
          </cell>
          <cell r="I301">
            <v>8.4600000000000005E-3</v>
          </cell>
          <cell r="J301">
            <v>1.2393333333333334</v>
          </cell>
          <cell r="K301">
            <v>-0.2393333333333334</v>
          </cell>
          <cell r="O301" t="str">
            <v>전기4-34</v>
          </cell>
        </row>
        <row r="302">
          <cell r="B302" t="str">
            <v>ACSR/AW-OC 58sq</v>
          </cell>
          <cell r="C302" t="str">
            <v>M</v>
          </cell>
          <cell r="D302" t="str">
            <v>배전</v>
          </cell>
          <cell r="E302">
            <v>4.0000000000000001E-3</v>
          </cell>
          <cell r="F302" t="str">
            <v>보인</v>
          </cell>
          <cell r="G302">
            <v>2E-3</v>
          </cell>
          <cell r="H302">
            <v>4.4000000000000003E-3</v>
          </cell>
          <cell r="I302">
            <v>2.2000000000000001E-3</v>
          </cell>
          <cell r="J302">
            <v>1</v>
          </cell>
          <cell r="O302" t="str">
            <v>전기4-34</v>
          </cell>
        </row>
        <row r="303">
          <cell r="B303" t="str">
            <v>ACSR 58sq</v>
          </cell>
          <cell r="C303" t="str">
            <v>M</v>
          </cell>
          <cell r="D303" t="str">
            <v>배전</v>
          </cell>
          <cell r="E303">
            <v>4.0000000000000001E-3</v>
          </cell>
          <cell r="F303" t="str">
            <v>보인</v>
          </cell>
          <cell r="G303">
            <v>2E-3</v>
          </cell>
          <cell r="H303">
            <v>4.4000000000000003E-3</v>
          </cell>
          <cell r="I303">
            <v>2.2000000000000001E-3</v>
          </cell>
          <cell r="J303">
            <v>1</v>
          </cell>
          <cell r="O303" t="str">
            <v>전기4-34</v>
          </cell>
        </row>
        <row r="304">
          <cell r="B304" t="str">
            <v>23Kv 옥외 1C 60sq(240BIL)</v>
          </cell>
          <cell r="C304" t="str">
            <v>개</v>
          </cell>
          <cell r="D304" t="str">
            <v>특케</v>
          </cell>
          <cell r="E304">
            <v>0.65800000000000003</v>
          </cell>
          <cell r="H304">
            <v>0.76</v>
          </cell>
          <cell r="J304">
            <v>0.8666666666666667</v>
          </cell>
          <cell r="K304">
            <v>0.1333333333333333</v>
          </cell>
          <cell r="O304" t="str">
            <v>전기4-37</v>
          </cell>
        </row>
        <row r="305">
          <cell r="B305" t="str">
            <v>STP CAT5e 4Pr</v>
          </cell>
          <cell r="C305" t="str">
            <v>M</v>
          </cell>
          <cell r="D305" t="str">
            <v>통케</v>
          </cell>
          <cell r="E305">
            <v>1.4999999999999999E-2</v>
          </cell>
          <cell r="H305">
            <v>1.4999999999999999E-2</v>
          </cell>
          <cell r="J305">
            <v>1</v>
          </cell>
          <cell r="O305" t="str">
            <v>통신
4-3-1</v>
          </cell>
        </row>
        <row r="306">
          <cell r="B306" t="str">
            <v>STP CAT6 4Pr</v>
          </cell>
          <cell r="C306" t="str">
            <v>M</v>
          </cell>
          <cell r="D306" t="str">
            <v>통케</v>
          </cell>
          <cell r="E306">
            <v>1.4999999999999999E-2</v>
          </cell>
          <cell r="H306">
            <v>1.4999999999999999E-2</v>
          </cell>
          <cell r="J306">
            <v>1</v>
          </cell>
          <cell r="O306" t="str">
            <v>통신
4-3-1</v>
          </cell>
        </row>
        <row r="307">
          <cell r="B307" t="str">
            <v>UTP CAT5e 4Pr</v>
          </cell>
          <cell r="C307" t="str">
            <v>M</v>
          </cell>
          <cell r="D307" t="str">
            <v>통케</v>
          </cell>
          <cell r="E307">
            <v>1.4999999999999999E-2</v>
          </cell>
          <cell r="H307">
            <v>1.4999999999999999E-2</v>
          </cell>
          <cell r="J307">
            <v>1</v>
          </cell>
          <cell r="O307" t="str">
            <v>통신
4-3-1</v>
          </cell>
        </row>
        <row r="308">
          <cell r="B308" t="str">
            <v>UTP CAT5e 25Pr</v>
          </cell>
          <cell r="C308" t="str">
            <v>M</v>
          </cell>
          <cell r="D308" t="str">
            <v>통케</v>
          </cell>
          <cell r="E308">
            <v>2.5000000000000001E-2</v>
          </cell>
          <cell r="H308">
            <v>2.5000000000000001E-2</v>
          </cell>
          <cell r="J308">
            <v>1</v>
          </cell>
          <cell r="O308" t="str">
            <v>통신
4-3-1</v>
          </cell>
        </row>
        <row r="309">
          <cell r="B309" t="str">
            <v>5C-HFBT</v>
          </cell>
          <cell r="C309" t="str">
            <v>M</v>
          </cell>
          <cell r="D309" t="str">
            <v>통케</v>
          </cell>
          <cell r="E309">
            <v>1.7999999999999999E-2</v>
          </cell>
          <cell r="H309">
            <v>1.7999999999999999E-2</v>
          </cell>
          <cell r="J309">
            <v>1</v>
          </cell>
          <cell r="O309" t="str">
            <v>통신
4-2-1</v>
          </cell>
        </row>
        <row r="310">
          <cell r="B310" t="str">
            <v>7C-HFBT</v>
          </cell>
          <cell r="C310" t="str">
            <v>M</v>
          </cell>
          <cell r="D310" t="str">
            <v>통케</v>
          </cell>
          <cell r="E310">
            <v>2.1999999999999999E-2</v>
          </cell>
          <cell r="H310">
            <v>2.1999999999999999E-2</v>
          </cell>
          <cell r="J310">
            <v>1</v>
          </cell>
          <cell r="O310" t="str">
            <v>통신
4-2-1</v>
          </cell>
        </row>
        <row r="311">
          <cell r="B311" t="str">
            <v>스피커 케이블 2C</v>
          </cell>
          <cell r="C311" t="str">
            <v>M</v>
          </cell>
          <cell r="D311" t="str">
            <v>통케</v>
          </cell>
          <cell r="E311">
            <v>1.4999999999999999E-2</v>
          </cell>
          <cell r="G311">
            <v>0</v>
          </cell>
          <cell r="H311">
            <v>1.4999999999999999E-2</v>
          </cell>
          <cell r="J311">
            <v>1</v>
          </cell>
          <cell r="O311" t="str">
            <v>통신4-8-1</v>
          </cell>
        </row>
        <row r="312">
          <cell r="B312" t="str">
            <v>2C 편조실드 오디오케이블</v>
          </cell>
          <cell r="C312" t="str">
            <v>M</v>
          </cell>
          <cell r="D312" t="str">
            <v>통케</v>
          </cell>
          <cell r="E312">
            <v>2.3E-2</v>
          </cell>
          <cell r="G312">
            <v>0</v>
          </cell>
          <cell r="H312">
            <v>2.3E-2</v>
          </cell>
          <cell r="J312">
            <v>1</v>
          </cell>
          <cell r="O312" t="str">
            <v>통신
4-3-1</v>
          </cell>
        </row>
        <row r="313">
          <cell r="B313" t="str">
            <v>RGB 5C</v>
          </cell>
          <cell r="C313" t="str">
            <v>M</v>
          </cell>
          <cell r="D313" t="str">
            <v>통케</v>
          </cell>
          <cell r="E313">
            <v>1.7999999999999999E-2</v>
          </cell>
          <cell r="G313">
            <v>0</v>
          </cell>
          <cell r="H313">
            <v>1.7999999999999999E-2</v>
          </cell>
          <cell r="J313">
            <v>1</v>
          </cell>
          <cell r="O313" t="str">
            <v>통신
4-3-1</v>
          </cell>
        </row>
        <row r="314">
          <cell r="B314" t="str">
            <v>RG-58</v>
          </cell>
          <cell r="C314" t="str">
            <v>M</v>
          </cell>
          <cell r="D314" t="str">
            <v>통케</v>
          </cell>
          <cell r="E314">
            <v>4.0000000000000001E-3</v>
          </cell>
          <cell r="F314" t="str">
            <v>보인</v>
          </cell>
          <cell r="G314">
            <v>3.0000000000000001E-3</v>
          </cell>
          <cell r="H314">
            <v>4.5999999999999999E-3</v>
          </cell>
          <cell r="I314">
            <v>3.7000000000000002E-3</v>
          </cell>
          <cell r="J314">
            <v>1</v>
          </cell>
          <cell r="O314" t="str">
            <v>통신
4-2-1</v>
          </cell>
        </row>
        <row r="315">
          <cell r="B315" t="str">
            <v>BODY 40*40</v>
          </cell>
          <cell r="C315" t="str">
            <v>M</v>
          </cell>
          <cell r="D315" t="str">
            <v>내전</v>
          </cell>
          <cell r="E315">
            <v>0.2</v>
          </cell>
          <cell r="H315">
            <v>0.2</v>
          </cell>
          <cell r="J315">
            <v>1</v>
          </cell>
          <cell r="O315" t="str">
            <v>전기5-9</v>
          </cell>
        </row>
        <row r="316">
          <cell r="B316" t="str">
            <v>BODY 70*40</v>
          </cell>
          <cell r="C316" t="str">
            <v>M</v>
          </cell>
          <cell r="D316" t="str">
            <v>내전</v>
          </cell>
          <cell r="E316">
            <v>0.3</v>
          </cell>
          <cell r="H316">
            <v>0.3</v>
          </cell>
          <cell r="J316">
            <v>1</v>
          </cell>
          <cell r="O316" t="str">
            <v>전기5-9</v>
          </cell>
        </row>
        <row r="317">
          <cell r="B317" t="str">
            <v>BODY 110*50</v>
          </cell>
          <cell r="C317" t="str">
            <v>M</v>
          </cell>
          <cell r="D317" t="str">
            <v>내전</v>
          </cell>
          <cell r="E317">
            <v>0.51</v>
          </cell>
          <cell r="H317">
            <v>0.51</v>
          </cell>
          <cell r="J317">
            <v>1</v>
          </cell>
          <cell r="O317" t="str">
            <v>전기5-9</v>
          </cell>
        </row>
        <row r="318">
          <cell r="B318" t="str">
            <v>50*35mm</v>
          </cell>
          <cell r="C318" t="str">
            <v>M</v>
          </cell>
          <cell r="D318" t="str">
            <v>내전</v>
          </cell>
          <cell r="E318">
            <v>0.105</v>
          </cell>
          <cell r="H318">
            <v>0.15</v>
          </cell>
          <cell r="J318">
            <v>0.7</v>
          </cell>
          <cell r="K318">
            <v>0.3</v>
          </cell>
          <cell r="O318" t="str">
            <v>전기5-7</v>
          </cell>
        </row>
        <row r="319">
          <cell r="B319" t="str">
            <v>60*60mm</v>
          </cell>
          <cell r="C319" t="str">
            <v>M</v>
          </cell>
          <cell r="D319" t="str">
            <v>내전</v>
          </cell>
          <cell r="E319">
            <v>0.105</v>
          </cell>
          <cell r="H319">
            <v>0.15</v>
          </cell>
          <cell r="J319">
            <v>0.7</v>
          </cell>
          <cell r="K319">
            <v>0.3</v>
          </cell>
          <cell r="O319" t="str">
            <v>전기5-7</v>
          </cell>
        </row>
        <row r="320">
          <cell r="B320" t="str">
            <v>70*40mm</v>
          </cell>
          <cell r="C320" t="str">
            <v>M</v>
          </cell>
          <cell r="D320" t="str">
            <v>내전</v>
          </cell>
          <cell r="E320">
            <v>0.105</v>
          </cell>
          <cell r="H320">
            <v>0.15</v>
          </cell>
          <cell r="J320">
            <v>0.7</v>
          </cell>
          <cell r="K320">
            <v>0.3</v>
          </cell>
          <cell r="O320" t="str">
            <v>전기5-7</v>
          </cell>
        </row>
        <row r="321">
          <cell r="B321" t="str">
            <v>100*50mm</v>
          </cell>
          <cell r="C321" t="str">
            <v>M</v>
          </cell>
          <cell r="D321" t="str">
            <v>내전</v>
          </cell>
          <cell r="E321">
            <v>0.14000000000000001</v>
          </cell>
          <cell r="H321">
            <v>0.2</v>
          </cell>
          <cell r="J321">
            <v>0.7</v>
          </cell>
          <cell r="K321">
            <v>0.3</v>
          </cell>
          <cell r="O321" t="str">
            <v>전기5-7</v>
          </cell>
        </row>
        <row r="322">
          <cell r="B322" t="str">
            <v>120*60mm</v>
          </cell>
          <cell r="C322" t="str">
            <v>M</v>
          </cell>
          <cell r="D322" t="str">
            <v>내전</v>
          </cell>
          <cell r="E322">
            <v>0.21</v>
          </cell>
          <cell r="H322">
            <v>0.3</v>
          </cell>
          <cell r="J322">
            <v>0.7</v>
          </cell>
          <cell r="K322">
            <v>0.3</v>
          </cell>
          <cell r="O322" t="str">
            <v>전기5-7</v>
          </cell>
        </row>
        <row r="323">
          <cell r="B323" t="str">
            <v>150*100mm</v>
          </cell>
          <cell r="C323" t="str">
            <v>M</v>
          </cell>
          <cell r="D323" t="str">
            <v>내전</v>
          </cell>
          <cell r="E323">
            <v>0.28000000000000003</v>
          </cell>
          <cell r="H323">
            <v>0.4</v>
          </cell>
          <cell r="J323">
            <v>0.7</v>
          </cell>
          <cell r="K323">
            <v>0.3</v>
          </cell>
          <cell r="O323" t="str">
            <v>전기5-7</v>
          </cell>
        </row>
        <row r="324">
          <cell r="B324" t="str">
            <v>19*12mm</v>
          </cell>
          <cell r="C324" t="str">
            <v>M</v>
          </cell>
          <cell r="D324" t="str">
            <v>내전</v>
          </cell>
          <cell r="E324">
            <v>0.16</v>
          </cell>
          <cell r="H324">
            <v>0.16</v>
          </cell>
          <cell r="J324">
            <v>1</v>
          </cell>
          <cell r="O324" t="str">
            <v>전기5-9</v>
          </cell>
        </row>
        <row r="325">
          <cell r="B325" t="str">
            <v>MOLD 25*9mm</v>
          </cell>
          <cell r="C325" t="str">
            <v>M</v>
          </cell>
          <cell r="D325" t="str">
            <v>내전</v>
          </cell>
          <cell r="E325">
            <v>0.18</v>
          </cell>
          <cell r="H325">
            <v>0.18</v>
          </cell>
          <cell r="J325">
            <v>1</v>
          </cell>
          <cell r="O325" t="str">
            <v>전기5-9</v>
          </cell>
        </row>
        <row r="326">
          <cell r="B326" t="str">
            <v>MOLD 28*11mm</v>
          </cell>
          <cell r="C326" t="str">
            <v>M</v>
          </cell>
          <cell r="D326" t="str">
            <v>내전</v>
          </cell>
          <cell r="E326">
            <v>0.18</v>
          </cell>
          <cell r="H326">
            <v>0.18</v>
          </cell>
          <cell r="J326">
            <v>1</v>
          </cell>
          <cell r="O326" t="str">
            <v>전기5-9</v>
          </cell>
        </row>
        <row r="327">
          <cell r="B327" t="str">
            <v>고강도 MOLD 31*11mm</v>
          </cell>
          <cell r="C327" t="str">
            <v>M</v>
          </cell>
          <cell r="D327" t="str">
            <v>내전</v>
          </cell>
          <cell r="E327">
            <v>0.18</v>
          </cell>
          <cell r="H327">
            <v>0.18</v>
          </cell>
          <cell r="J327">
            <v>1</v>
          </cell>
          <cell r="O327" t="str">
            <v>전기5-9</v>
          </cell>
        </row>
        <row r="328">
          <cell r="B328" t="str">
            <v>MOLD 31*14mm</v>
          </cell>
          <cell r="C328" t="str">
            <v>M</v>
          </cell>
          <cell r="D328" t="str">
            <v>내전</v>
          </cell>
          <cell r="E328">
            <v>0.18</v>
          </cell>
          <cell r="H328">
            <v>0.18</v>
          </cell>
          <cell r="J328">
            <v>1</v>
          </cell>
          <cell r="O328" t="str">
            <v>전기5-9</v>
          </cell>
        </row>
        <row r="329">
          <cell r="B329" t="str">
            <v>MOLD 36*14mm</v>
          </cell>
          <cell r="C329" t="str">
            <v>M</v>
          </cell>
          <cell r="D329" t="str">
            <v>내전</v>
          </cell>
          <cell r="E329">
            <v>0.18</v>
          </cell>
          <cell r="H329">
            <v>0.18</v>
          </cell>
          <cell r="J329">
            <v>1</v>
          </cell>
          <cell r="O329" t="str">
            <v>전기5-9</v>
          </cell>
        </row>
        <row r="330">
          <cell r="B330" t="str">
            <v>PVC LAN DUCT 40*30</v>
          </cell>
          <cell r="C330" t="str">
            <v>M</v>
          </cell>
          <cell r="D330" t="str">
            <v>내전</v>
          </cell>
          <cell r="E330">
            <v>0.16</v>
          </cell>
          <cell r="H330">
            <v>0.16</v>
          </cell>
          <cell r="J330">
            <v>1</v>
          </cell>
          <cell r="O330" t="str">
            <v>전기5-9</v>
          </cell>
        </row>
        <row r="331">
          <cell r="B331" t="str">
            <v>PVC LAN DUCT 60x40</v>
          </cell>
          <cell r="C331" t="str">
            <v>M</v>
          </cell>
          <cell r="D331" t="str">
            <v>내전</v>
          </cell>
          <cell r="E331">
            <v>0.18</v>
          </cell>
          <cell r="H331">
            <v>0.18</v>
          </cell>
          <cell r="J331">
            <v>1</v>
          </cell>
          <cell r="O331" t="str">
            <v>전기5-9</v>
          </cell>
        </row>
        <row r="332">
          <cell r="B332" t="str">
            <v>PVC LAN DUCT 80x60</v>
          </cell>
          <cell r="C332" t="str">
            <v>M</v>
          </cell>
          <cell r="D332" t="str">
            <v>내전</v>
          </cell>
          <cell r="E332">
            <v>0.18</v>
          </cell>
          <cell r="H332">
            <v>0.18</v>
          </cell>
          <cell r="J332">
            <v>1</v>
          </cell>
          <cell r="O332" t="str">
            <v>전기5-9</v>
          </cell>
        </row>
        <row r="333">
          <cell r="B333" t="str">
            <v>PVC LAN DUCT 100x80</v>
          </cell>
          <cell r="C333" t="str">
            <v>M</v>
          </cell>
          <cell r="D333" t="str">
            <v>내전</v>
          </cell>
          <cell r="E333">
            <v>0.22</v>
          </cell>
          <cell r="H333">
            <v>0.22</v>
          </cell>
          <cell r="J333">
            <v>1</v>
          </cell>
          <cell r="O333" t="str">
            <v>전기5-9</v>
          </cell>
        </row>
        <row r="334">
          <cell r="B334" t="str">
            <v>Body 150*100*2.3T</v>
          </cell>
          <cell r="C334" t="str">
            <v>M</v>
          </cell>
          <cell r="D334" t="str">
            <v>내전</v>
          </cell>
          <cell r="E334">
            <v>0.23</v>
          </cell>
          <cell r="H334">
            <v>0.23</v>
          </cell>
          <cell r="J334">
            <v>1</v>
          </cell>
          <cell r="O334" t="str">
            <v>전기5-8</v>
          </cell>
        </row>
        <row r="335">
          <cell r="B335" t="str">
            <v>W150 COVER</v>
          </cell>
          <cell r="C335" t="str">
            <v>M</v>
          </cell>
          <cell r="D335" t="str">
            <v>내전</v>
          </cell>
          <cell r="E335">
            <v>4.5999999999999999E-2</v>
          </cell>
          <cell r="H335">
            <v>0.23</v>
          </cell>
          <cell r="J335">
            <v>0.19999999999999996</v>
          </cell>
          <cell r="K335">
            <v>0.8</v>
          </cell>
          <cell r="O335" t="str">
            <v>전기5-8</v>
          </cell>
        </row>
        <row r="336">
          <cell r="B336" t="str">
            <v>W150 HOR ELBOW COVER</v>
          </cell>
          <cell r="C336" t="str">
            <v>개</v>
          </cell>
          <cell r="D336" t="str">
            <v>내전</v>
          </cell>
          <cell r="E336">
            <v>4.5999999999999999E-2</v>
          </cell>
          <cell r="H336">
            <v>0.23</v>
          </cell>
          <cell r="J336">
            <v>0.19999999999999996</v>
          </cell>
          <cell r="K336">
            <v>0.8</v>
          </cell>
          <cell r="O336" t="str">
            <v>전기5-8</v>
          </cell>
        </row>
        <row r="337">
          <cell r="B337" t="str">
            <v>W150 VER ELBOW COVER</v>
          </cell>
          <cell r="C337" t="str">
            <v>개</v>
          </cell>
          <cell r="D337" t="str">
            <v>내전</v>
          </cell>
          <cell r="E337">
            <v>4.5999999999999999E-2</v>
          </cell>
          <cell r="H337">
            <v>0.23</v>
          </cell>
          <cell r="J337">
            <v>0.19999999999999996</v>
          </cell>
          <cell r="K337">
            <v>0.8</v>
          </cell>
          <cell r="O337" t="str">
            <v>전기5-8</v>
          </cell>
        </row>
        <row r="338">
          <cell r="B338" t="str">
            <v>W150 HOR TEE COVER</v>
          </cell>
          <cell r="C338" t="str">
            <v>개</v>
          </cell>
          <cell r="D338" t="str">
            <v>내전</v>
          </cell>
          <cell r="E338">
            <v>4.5999999999999999E-2</v>
          </cell>
          <cell r="H338">
            <v>0.23</v>
          </cell>
          <cell r="J338">
            <v>0.19999999999999996</v>
          </cell>
          <cell r="K338">
            <v>0.8</v>
          </cell>
          <cell r="O338" t="str">
            <v>전기5-8</v>
          </cell>
        </row>
        <row r="339">
          <cell r="B339" t="str">
            <v>W150 HOR CROSS COVER</v>
          </cell>
          <cell r="C339" t="str">
            <v>개</v>
          </cell>
          <cell r="D339" t="str">
            <v>내전</v>
          </cell>
          <cell r="E339">
            <v>4.5999999999999999E-2</v>
          </cell>
          <cell r="H339">
            <v>0.23</v>
          </cell>
          <cell r="J339">
            <v>0.19999999999999996</v>
          </cell>
          <cell r="K339">
            <v>0.8</v>
          </cell>
          <cell r="O339" t="str">
            <v>전기5-8</v>
          </cell>
        </row>
        <row r="340">
          <cell r="B340" t="str">
            <v>W150 VER TEE COVER</v>
          </cell>
          <cell r="C340" t="str">
            <v>개</v>
          </cell>
          <cell r="D340" t="str">
            <v>내전</v>
          </cell>
          <cell r="E340">
            <v>4.5999999999999999E-2</v>
          </cell>
          <cell r="H340">
            <v>0.23</v>
          </cell>
          <cell r="J340">
            <v>0.19999999999999996</v>
          </cell>
          <cell r="K340">
            <v>0.8</v>
          </cell>
          <cell r="O340" t="str">
            <v>전기5-8</v>
          </cell>
        </row>
        <row r="341">
          <cell r="B341" t="str">
            <v>W150 REDUCER COVER</v>
          </cell>
          <cell r="C341" t="str">
            <v>개</v>
          </cell>
          <cell r="D341" t="str">
            <v>내전</v>
          </cell>
          <cell r="E341">
            <v>4.5999999999999999E-2</v>
          </cell>
          <cell r="H341">
            <v>0.23</v>
          </cell>
          <cell r="J341">
            <v>0.19999999999999996</v>
          </cell>
          <cell r="K341">
            <v>0.8</v>
          </cell>
          <cell r="O341" t="str">
            <v>전기5-8</v>
          </cell>
        </row>
        <row r="342">
          <cell r="B342" t="str">
            <v>W150*100 HOR ELBOW</v>
          </cell>
          <cell r="C342" t="str">
            <v>개</v>
          </cell>
          <cell r="D342" t="str">
            <v>내전</v>
          </cell>
          <cell r="E342">
            <v>0.23</v>
          </cell>
          <cell r="H342">
            <v>0.23</v>
          </cell>
          <cell r="J342">
            <v>1</v>
          </cell>
          <cell r="O342" t="str">
            <v>전기5-8</v>
          </cell>
        </row>
        <row r="343">
          <cell r="B343" t="str">
            <v>W150*100 VER ELBOW</v>
          </cell>
          <cell r="C343" t="str">
            <v>개</v>
          </cell>
          <cell r="D343" t="str">
            <v>내전</v>
          </cell>
          <cell r="E343">
            <v>0.23</v>
          </cell>
          <cell r="H343">
            <v>0.23</v>
          </cell>
          <cell r="J343">
            <v>1</v>
          </cell>
          <cell r="O343" t="str">
            <v>전기5-8</v>
          </cell>
        </row>
        <row r="344">
          <cell r="B344" t="str">
            <v>W150*100 HOR TEE</v>
          </cell>
          <cell r="C344" t="str">
            <v>개</v>
          </cell>
          <cell r="D344" t="str">
            <v>내전</v>
          </cell>
          <cell r="E344">
            <v>0.23</v>
          </cell>
          <cell r="H344">
            <v>0.23</v>
          </cell>
          <cell r="J344">
            <v>1</v>
          </cell>
          <cell r="O344" t="str">
            <v>전기5-8</v>
          </cell>
        </row>
        <row r="345">
          <cell r="B345" t="str">
            <v>W150*100 HOR CROSS</v>
          </cell>
          <cell r="C345" t="str">
            <v>개</v>
          </cell>
          <cell r="D345" t="str">
            <v>내전</v>
          </cell>
          <cell r="E345">
            <v>0.23</v>
          </cell>
          <cell r="H345">
            <v>0.23</v>
          </cell>
          <cell r="J345">
            <v>1</v>
          </cell>
          <cell r="O345" t="str">
            <v>전기5-8</v>
          </cell>
        </row>
        <row r="346">
          <cell r="B346" t="str">
            <v>W150*100 VER TEE</v>
          </cell>
          <cell r="C346" t="str">
            <v>개</v>
          </cell>
          <cell r="D346" t="str">
            <v>내전</v>
          </cell>
          <cell r="E346">
            <v>0.23</v>
          </cell>
          <cell r="H346">
            <v>0.23</v>
          </cell>
          <cell r="J346">
            <v>1</v>
          </cell>
          <cell r="O346" t="str">
            <v>전기5-8</v>
          </cell>
        </row>
        <row r="347">
          <cell r="B347" t="str">
            <v>Body 200*100*2.3T</v>
          </cell>
          <cell r="C347" t="str">
            <v>M</v>
          </cell>
          <cell r="D347" t="str">
            <v>내전</v>
          </cell>
          <cell r="E347">
            <v>0.23</v>
          </cell>
          <cell r="H347">
            <v>0.23</v>
          </cell>
          <cell r="J347">
            <v>1</v>
          </cell>
          <cell r="O347" t="str">
            <v>전기5-8</v>
          </cell>
        </row>
        <row r="348">
          <cell r="B348" t="str">
            <v>W200 COVER</v>
          </cell>
          <cell r="C348" t="str">
            <v>M</v>
          </cell>
          <cell r="D348" t="str">
            <v>내전</v>
          </cell>
          <cell r="E348">
            <v>4.5999999999999999E-2</v>
          </cell>
          <cell r="H348">
            <v>0.23</v>
          </cell>
          <cell r="J348">
            <v>0.19999999999999996</v>
          </cell>
          <cell r="K348">
            <v>0.8</v>
          </cell>
          <cell r="O348" t="str">
            <v>전기5-8</v>
          </cell>
        </row>
        <row r="349">
          <cell r="B349" t="str">
            <v>W200 HOR ELBOW COVER</v>
          </cell>
          <cell r="C349" t="str">
            <v>개</v>
          </cell>
          <cell r="D349" t="str">
            <v>내전</v>
          </cell>
          <cell r="E349">
            <v>4.5999999999999999E-2</v>
          </cell>
          <cell r="H349">
            <v>0.23</v>
          </cell>
          <cell r="J349">
            <v>0.19999999999999996</v>
          </cell>
          <cell r="K349">
            <v>0.8</v>
          </cell>
          <cell r="O349" t="str">
            <v>전기5-8</v>
          </cell>
        </row>
        <row r="350">
          <cell r="B350" t="str">
            <v>W200 VER ELBOW COVER</v>
          </cell>
          <cell r="C350" t="str">
            <v>개</v>
          </cell>
          <cell r="D350" t="str">
            <v>내전</v>
          </cell>
          <cell r="E350">
            <v>4.5999999999999999E-2</v>
          </cell>
          <cell r="H350">
            <v>0.23</v>
          </cell>
          <cell r="J350">
            <v>0.19999999999999996</v>
          </cell>
          <cell r="K350">
            <v>0.8</v>
          </cell>
          <cell r="O350" t="str">
            <v>전기5-8</v>
          </cell>
        </row>
        <row r="351">
          <cell r="B351" t="str">
            <v>W200 HOR TEE COVER</v>
          </cell>
          <cell r="C351" t="str">
            <v>개</v>
          </cell>
          <cell r="D351" t="str">
            <v>내전</v>
          </cell>
          <cell r="E351">
            <v>4.5999999999999999E-2</v>
          </cell>
          <cell r="H351">
            <v>0.23</v>
          </cell>
          <cell r="J351">
            <v>0.19999999999999996</v>
          </cell>
          <cell r="K351">
            <v>0.8</v>
          </cell>
          <cell r="O351" t="str">
            <v>전기5-8</v>
          </cell>
        </row>
        <row r="352">
          <cell r="B352" t="str">
            <v>W200 HOR CROSS COVER</v>
          </cell>
          <cell r="C352" t="str">
            <v>개</v>
          </cell>
          <cell r="D352" t="str">
            <v>내전</v>
          </cell>
          <cell r="E352">
            <v>4.5999999999999999E-2</v>
          </cell>
          <cell r="H352">
            <v>0.23</v>
          </cell>
          <cell r="J352">
            <v>0.19999999999999996</v>
          </cell>
          <cell r="K352">
            <v>0.8</v>
          </cell>
          <cell r="O352" t="str">
            <v>전기5-8</v>
          </cell>
        </row>
        <row r="353">
          <cell r="B353" t="str">
            <v>W200 VER TEE COVER</v>
          </cell>
          <cell r="C353" t="str">
            <v>개</v>
          </cell>
          <cell r="D353" t="str">
            <v>내전</v>
          </cell>
          <cell r="E353">
            <v>4.5999999999999999E-2</v>
          </cell>
          <cell r="H353">
            <v>0.23</v>
          </cell>
          <cell r="J353">
            <v>0.19999999999999996</v>
          </cell>
          <cell r="K353">
            <v>0.8</v>
          </cell>
          <cell r="O353" t="str">
            <v>전기5-8</v>
          </cell>
        </row>
        <row r="354">
          <cell r="B354" t="str">
            <v>W200 REDUCER COVER</v>
          </cell>
          <cell r="C354" t="str">
            <v>개</v>
          </cell>
          <cell r="D354" t="str">
            <v>내전</v>
          </cell>
          <cell r="E354">
            <v>4.5999999999999999E-2</v>
          </cell>
          <cell r="H354">
            <v>0.23</v>
          </cell>
          <cell r="J354">
            <v>0.19999999999999996</v>
          </cell>
          <cell r="K354">
            <v>0.8</v>
          </cell>
          <cell r="O354" t="str">
            <v>전기5-8</v>
          </cell>
        </row>
        <row r="355">
          <cell r="B355" t="str">
            <v>W200*100 HOR ELBOW</v>
          </cell>
          <cell r="C355" t="str">
            <v>개</v>
          </cell>
          <cell r="D355" t="str">
            <v>내전</v>
          </cell>
          <cell r="E355">
            <v>0.23</v>
          </cell>
          <cell r="H355">
            <v>0.23</v>
          </cell>
          <cell r="J355">
            <v>1</v>
          </cell>
          <cell r="O355" t="str">
            <v>전기5-8</v>
          </cell>
        </row>
        <row r="356">
          <cell r="B356" t="str">
            <v>W200*100 VER ELBOW</v>
          </cell>
          <cell r="C356" t="str">
            <v>개</v>
          </cell>
          <cell r="D356" t="str">
            <v>내전</v>
          </cell>
          <cell r="E356">
            <v>0.23</v>
          </cell>
          <cell r="H356">
            <v>0.23</v>
          </cell>
          <cell r="J356">
            <v>1</v>
          </cell>
          <cell r="O356" t="str">
            <v>전기5-8</v>
          </cell>
        </row>
        <row r="357">
          <cell r="B357" t="str">
            <v>W200*100 HOR TEE</v>
          </cell>
          <cell r="C357" t="str">
            <v>개</v>
          </cell>
          <cell r="D357" t="str">
            <v>내전</v>
          </cell>
          <cell r="E357">
            <v>0.23</v>
          </cell>
          <cell r="H357">
            <v>0.23</v>
          </cell>
          <cell r="J357">
            <v>1</v>
          </cell>
          <cell r="O357" t="str">
            <v>전기5-8</v>
          </cell>
        </row>
        <row r="358">
          <cell r="B358" t="str">
            <v>W200*100 HOR CROSS</v>
          </cell>
          <cell r="C358" t="str">
            <v>개</v>
          </cell>
          <cell r="D358" t="str">
            <v>내전</v>
          </cell>
          <cell r="E358">
            <v>0.23</v>
          </cell>
          <cell r="H358">
            <v>0.23</v>
          </cell>
          <cell r="J358">
            <v>1</v>
          </cell>
          <cell r="O358" t="str">
            <v>전기5-8</v>
          </cell>
        </row>
        <row r="359">
          <cell r="B359" t="str">
            <v>W200*100 VER TEE</v>
          </cell>
          <cell r="C359" t="str">
            <v>개</v>
          </cell>
          <cell r="D359" t="str">
            <v>내전</v>
          </cell>
          <cell r="E359">
            <v>0.23</v>
          </cell>
          <cell r="H359">
            <v>0.23</v>
          </cell>
          <cell r="J359">
            <v>1</v>
          </cell>
          <cell r="O359" t="str">
            <v>전기5-8</v>
          </cell>
        </row>
        <row r="360">
          <cell r="B360" t="str">
            <v>W200*100 REDUCER</v>
          </cell>
          <cell r="C360" t="str">
            <v>개</v>
          </cell>
          <cell r="D360" t="str">
            <v>내전</v>
          </cell>
          <cell r="E360">
            <v>0.23</v>
          </cell>
          <cell r="H360">
            <v>0.23</v>
          </cell>
          <cell r="J360">
            <v>1</v>
          </cell>
          <cell r="O360" t="str">
            <v>전기5-8</v>
          </cell>
        </row>
        <row r="361">
          <cell r="B361" t="str">
            <v>Body 300*150*2.3T</v>
          </cell>
          <cell r="C361" t="str">
            <v>M</v>
          </cell>
          <cell r="D361" t="str">
            <v>내전</v>
          </cell>
          <cell r="E361">
            <v>0.23</v>
          </cell>
          <cell r="H361">
            <v>0.23</v>
          </cell>
          <cell r="J361">
            <v>1</v>
          </cell>
          <cell r="O361" t="str">
            <v>전기5-8</v>
          </cell>
        </row>
        <row r="362">
          <cell r="B362" t="str">
            <v>Body 300*100*2.3T</v>
          </cell>
          <cell r="C362" t="str">
            <v>M</v>
          </cell>
          <cell r="D362" t="str">
            <v>내전</v>
          </cell>
          <cell r="E362">
            <v>0.23</v>
          </cell>
          <cell r="H362">
            <v>0.23</v>
          </cell>
          <cell r="J362">
            <v>1</v>
          </cell>
          <cell r="O362" t="str">
            <v>전기5-8</v>
          </cell>
        </row>
        <row r="363">
          <cell r="B363" t="str">
            <v>W300 COVER</v>
          </cell>
          <cell r="C363" t="str">
            <v>M</v>
          </cell>
          <cell r="D363" t="str">
            <v>내전</v>
          </cell>
          <cell r="E363">
            <v>4.5999999999999999E-2</v>
          </cell>
          <cell r="H363">
            <v>0.23</v>
          </cell>
          <cell r="J363">
            <v>0.19999999999999996</v>
          </cell>
          <cell r="K363">
            <v>0.8</v>
          </cell>
          <cell r="O363" t="str">
            <v>전기5-8</v>
          </cell>
        </row>
        <row r="364">
          <cell r="B364" t="str">
            <v>W300 HOR ELBOW COVER</v>
          </cell>
          <cell r="C364" t="str">
            <v>개</v>
          </cell>
          <cell r="D364" t="str">
            <v>내전</v>
          </cell>
          <cell r="E364">
            <v>4.5999999999999999E-2</v>
          </cell>
          <cell r="H364">
            <v>0.23</v>
          </cell>
          <cell r="J364">
            <v>0.19999999999999996</v>
          </cell>
          <cell r="K364">
            <v>0.8</v>
          </cell>
          <cell r="O364" t="str">
            <v>전기5-8</v>
          </cell>
        </row>
        <row r="365">
          <cell r="B365" t="str">
            <v>W300 VER ELBOW COVER</v>
          </cell>
          <cell r="C365" t="str">
            <v>개</v>
          </cell>
          <cell r="D365" t="str">
            <v>내전</v>
          </cell>
          <cell r="E365">
            <v>4.5999999999999999E-2</v>
          </cell>
          <cell r="H365">
            <v>0.23</v>
          </cell>
          <cell r="J365">
            <v>0.19999999999999996</v>
          </cell>
          <cell r="K365">
            <v>0.8</v>
          </cell>
          <cell r="O365" t="str">
            <v>전기5-8</v>
          </cell>
        </row>
        <row r="366">
          <cell r="B366" t="str">
            <v>W300 HOR TEE COVER</v>
          </cell>
          <cell r="C366" t="str">
            <v>개</v>
          </cell>
          <cell r="D366" t="str">
            <v>내전</v>
          </cell>
          <cell r="E366">
            <v>4.5999999999999999E-2</v>
          </cell>
          <cell r="H366">
            <v>0.23</v>
          </cell>
          <cell r="J366">
            <v>0.19999999999999996</v>
          </cell>
          <cell r="K366">
            <v>0.8</v>
          </cell>
          <cell r="O366" t="str">
            <v>전기5-8</v>
          </cell>
        </row>
        <row r="367">
          <cell r="B367" t="str">
            <v>W300 HOR CROSS COVER</v>
          </cell>
          <cell r="C367" t="str">
            <v>개</v>
          </cell>
          <cell r="D367" t="str">
            <v>내전</v>
          </cell>
          <cell r="E367">
            <v>4.5999999999999999E-2</v>
          </cell>
          <cell r="H367">
            <v>0.23</v>
          </cell>
          <cell r="J367">
            <v>0.19999999999999996</v>
          </cell>
          <cell r="K367">
            <v>0.8</v>
          </cell>
          <cell r="O367" t="str">
            <v>전기5-8</v>
          </cell>
        </row>
        <row r="368">
          <cell r="B368" t="str">
            <v>W300 VER TEE COVER</v>
          </cell>
          <cell r="C368" t="str">
            <v>개</v>
          </cell>
          <cell r="D368" t="str">
            <v>내전</v>
          </cell>
          <cell r="E368">
            <v>4.5999999999999999E-2</v>
          </cell>
          <cell r="H368">
            <v>0.23</v>
          </cell>
          <cell r="J368">
            <v>0.19999999999999996</v>
          </cell>
          <cell r="K368">
            <v>0.8</v>
          </cell>
          <cell r="O368" t="str">
            <v>전기5-8</v>
          </cell>
        </row>
        <row r="369">
          <cell r="B369" t="str">
            <v>W300 REDUCER COVER</v>
          </cell>
          <cell r="C369" t="str">
            <v>개</v>
          </cell>
          <cell r="D369" t="str">
            <v>내전</v>
          </cell>
          <cell r="E369">
            <v>4.5999999999999999E-2</v>
          </cell>
          <cell r="H369">
            <v>0.23</v>
          </cell>
          <cell r="J369">
            <v>0.19999999999999996</v>
          </cell>
          <cell r="K369">
            <v>0.8</v>
          </cell>
          <cell r="O369" t="str">
            <v>전기5-8</v>
          </cell>
        </row>
        <row r="370">
          <cell r="B370" t="str">
            <v>W300*100 HOR ELBOW</v>
          </cell>
          <cell r="C370" t="str">
            <v>개</v>
          </cell>
          <cell r="D370" t="str">
            <v>내전</v>
          </cell>
          <cell r="E370">
            <v>0.23</v>
          </cell>
          <cell r="H370">
            <v>0.23</v>
          </cell>
          <cell r="J370">
            <v>1</v>
          </cell>
          <cell r="O370" t="str">
            <v>전기5-8</v>
          </cell>
        </row>
        <row r="371">
          <cell r="B371" t="str">
            <v>W300*100 VER ELBOW</v>
          </cell>
          <cell r="C371" t="str">
            <v>개</v>
          </cell>
          <cell r="D371" t="str">
            <v>내전</v>
          </cell>
          <cell r="E371">
            <v>0.23</v>
          </cell>
          <cell r="H371">
            <v>0.23</v>
          </cell>
          <cell r="J371">
            <v>1</v>
          </cell>
          <cell r="O371" t="str">
            <v>전기5-8</v>
          </cell>
        </row>
        <row r="372">
          <cell r="B372" t="str">
            <v>W300*100 HOR TEE</v>
          </cell>
          <cell r="C372" t="str">
            <v>개</v>
          </cell>
          <cell r="D372" t="str">
            <v>내전</v>
          </cell>
          <cell r="E372">
            <v>0.23</v>
          </cell>
          <cell r="H372">
            <v>0.23</v>
          </cell>
          <cell r="J372">
            <v>1</v>
          </cell>
          <cell r="O372" t="str">
            <v>전기5-8</v>
          </cell>
        </row>
        <row r="373">
          <cell r="B373" t="str">
            <v>W300*100 HOR CROSS</v>
          </cell>
          <cell r="C373" t="str">
            <v>개</v>
          </cell>
          <cell r="D373" t="str">
            <v>내전</v>
          </cell>
          <cell r="E373">
            <v>0.23</v>
          </cell>
          <cell r="H373">
            <v>0.23</v>
          </cell>
          <cell r="J373">
            <v>1</v>
          </cell>
          <cell r="O373" t="str">
            <v>전기5-8</v>
          </cell>
        </row>
        <row r="374">
          <cell r="B374" t="str">
            <v>W300*100 VER TEE</v>
          </cell>
          <cell r="C374" t="str">
            <v>개</v>
          </cell>
          <cell r="D374" t="str">
            <v>내전</v>
          </cell>
          <cell r="E374">
            <v>0.23</v>
          </cell>
          <cell r="H374">
            <v>0.23</v>
          </cell>
          <cell r="J374">
            <v>1</v>
          </cell>
          <cell r="O374" t="str">
            <v>전기5-8</v>
          </cell>
        </row>
        <row r="375">
          <cell r="B375" t="str">
            <v>W300*100 REDUCER</v>
          </cell>
          <cell r="C375" t="str">
            <v>개</v>
          </cell>
          <cell r="D375" t="str">
            <v>내전</v>
          </cell>
          <cell r="E375">
            <v>0.23</v>
          </cell>
          <cell r="H375">
            <v>0.23</v>
          </cell>
          <cell r="J375">
            <v>1</v>
          </cell>
          <cell r="O375" t="str">
            <v>전기5-8</v>
          </cell>
        </row>
        <row r="376">
          <cell r="B376" t="str">
            <v>Body 400*100*2.3T</v>
          </cell>
          <cell r="C376" t="str">
            <v>M</v>
          </cell>
          <cell r="D376" t="str">
            <v>내전</v>
          </cell>
          <cell r="E376">
            <v>0.3</v>
          </cell>
          <cell r="H376">
            <v>0.3</v>
          </cell>
          <cell r="J376">
            <v>1</v>
          </cell>
          <cell r="O376" t="str">
            <v>전기5-8</v>
          </cell>
        </row>
        <row r="377">
          <cell r="B377" t="str">
            <v>W400 COVER</v>
          </cell>
          <cell r="C377" t="str">
            <v>M</v>
          </cell>
          <cell r="D377" t="str">
            <v>내전</v>
          </cell>
          <cell r="E377">
            <v>0.06</v>
          </cell>
          <cell r="H377">
            <v>0.3</v>
          </cell>
          <cell r="J377">
            <v>0.19999999999999996</v>
          </cell>
          <cell r="K377">
            <v>0.8</v>
          </cell>
          <cell r="O377" t="str">
            <v>전기5-8</v>
          </cell>
        </row>
        <row r="378">
          <cell r="B378" t="str">
            <v>W400 HOR ELBOW COVER</v>
          </cell>
          <cell r="C378" t="str">
            <v>개</v>
          </cell>
          <cell r="D378" t="str">
            <v>내전</v>
          </cell>
          <cell r="E378">
            <v>0.06</v>
          </cell>
          <cell r="H378">
            <v>0.3</v>
          </cell>
          <cell r="J378">
            <v>0.19999999999999996</v>
          </cell>
          <cell r="K378">
            <v>0.8</v>
          </cell>
          <cell r="O378" t="str">
            <v>전기5-8</v>
          </cell>
        </row>
        <row r="379">
          <cell r="B379" t="str">
            <v>W400 VER ELBOW COVER</v>
          </cell>
          <cell r="C379" t="str">
            <v>개</v>
          </cell>
          <cell r="D379" t="str">
            <v>내전</v>
          </cell>
          <cell r="E379">
            <v>0.06</v>
          </cell>
          <cell r="H379">
            <v>0.3</v>
          </cell>
          <cell r="J379">
            <v>0.19999999999999996</v>
          </cell>
          <cell r="K379">
            <v>0.8</v>
          </cell>
          <cell r="O379" t="str">
            <v>전기5-8</v>
          </cell>
        </row>
        <row r="380">
          <cell r="B380" t="str">
            <v>W400 HOR TEE COVER</v>
          </cell>
          <cell r="C380" t="str">
            <v>개</v>
          </cell>
          <cell r="D380" t="str">
            <v>내전</v>
          </cell>
          <cell r="E380">
            <v>0.06</v>
          </cell>
          <cell r="H380">
            <v>0.3</v>
          </cell>
          <cell r="J380">
            <v>0.19999999999999996</v>
          </cell>
          <cell r="K380">
            <v>0.8</v>
          </cell>
          <cell r="O380" t="str">
            <v>전기5-8</v>
          </cell>
        </row>
        <row r="381">
          <cell r="B381" t="str">
            <v>W400 HOR CROSS COVER</v>
          </cell>
          <cell r="C381" t="str">
            <v>개</v>
          </cell>
          <cell r="D381" t="str">
            <v>내전</v>
          </cell>
          <cell r="E381">
            <v>0.06</v>
          </cell>
          <cell r="H381">
            <v>0.3</v>
          </cell>
          <cell r="J381">
            <v>0.19999999999999996</v>
          </cell>
          <cell r="K381">
            <v>0.8</v>
          </cell>
          <cell r="O381" t="str">
            <v>전기5-8</v>
          </cell>
        </row>
        <row r="382">
          <cell r="B382" t="str">
            <v>W400 VER TEE COVER</v>
          </cell>
          <cell r="C382" t="str">
            <v>개</v>
          </cell>
          <cell r="D382" t="str">
            <v>내전</v>
          </cell>
          <cell r="E382">
            <v>0.06</v>
          </cell>
          <cell r="H382">
            <v>0.3</v>
          </cell>
          <cell r="J382">
            <v>0.19999999999999996</v>
          </cell>
          <cell r="K382">
            <v>0.8</v>
          </cell>
          <cell r="O382" t="str">
            <v>전기5-8</v>
          </cell>
        </row>
        <row r="383">
          <cell r="B383" t="str">
            <v>W400 REDUCER COVER</v>
          </cell>
          <cell r="C383" t="str">
            <v>개</v>
          </cell>
          <cell r="D383" t="str">
            <v>내전</v>
          </cell>
          <cell r="E383">
            <v>0.06</v>
          </cell>
          <cell r="H383">
            <v>0.3</v>
          </cell>
          <cell r="J383">
            <v>0.19999999999999996</v>
          </cell>
          <cell r="K383">
            <v>0.8</v>
          </cell>
          <cell r="O383" t="str">
            <v>전기5-8</v>
          </cell>
        </row>
        <row r="384">
          <cell r="B384" t="str">
            <v>W400*100 HOR ELBOW</v>
          </cell>
          <cell r="C384" t="str">
            <v>개</v>
          </cell>
          <cell r="D384" t="str">
            <v>내전</v>
          </cell>
          <cell r="E384">
            <v>0.3</v>
          </cell>
          <cell r="H384">
            <v>0.3</v>
          </cell>
          <cell r="J384">
            <v>1</v>
          </cell>
          <cell r="O384" t="str">
            <v>전기5-8</v>
          </cell>
        </row>
        <row r="385">
          <cell r="B385" t="str">
            <v>W400*100 VER ELBOW</v>
          </cell>
          <cell r="C385" t="str">
            <v>개</v>
          </cell>
          <cell r="D385" t="str">
            <v>내전</v>
          </cell>
          <cell r="E385">
            <v>0.3</v>
          </cell>
          <cell r="H385">
            <v>0.3</v>
          </cell>
          <cell r="J385">
            <v>1</v>
          </cell>
          <cell r="O385" t="str">
            <v>전기5-8</v>
          </cell>
        </row>
        <row r="386">
          <cell r="B386" t="str">
            <v>W400*100 HOR TEE</v>
          </cell>
          <cell r="C386" t="str">
            <v>개</v>
          </cell>
          <cell r="D386" t="str">
            <v>내전</v>
          </cell>
          <cell r="E386">
            <v>0.3</v>
          </cell>
          <cell r="H386">
            <v>0.3</v>
          </cell>
          <cell r="J386">
            <v>1</v>
          </cell>
          <cell r="O386" t="str">
            <v>전기5-8</v>
          </cell>
        </row>
        <row r="387">
          <cell r="B387" t="str">
            <v>W400*100 HOR CROSS</v>
          </cell>
          <cell r="C387" t="str">
            <v>개</v>
          </cell>
          <cell r="D387" t="str">
            <v>내전</v>
          </cell>
          <cell r="E387">
            <v>0.3</v>
          </cell>
          <cell r="H387">
            <v>0.3</v>
          </cell>
          <cell r="J387">
            <v>1</v>
          </cell>
          <cell r="O387" t="str">
            <v>전기5-8</v>
          </cell>
        </row>
        <row r="388">
          <cell r="B388" t="str">
            <v>W400*100 VER TEE</v>
          </cell>
          <cell r="C388" t="str">
            <v>개</v>
          </cell>
          <cell r="D388" t="str">
            <v>내전</v>
          </cell>
          <cell r="E388">
            <v>0.3</v>
          </cell>
          <cell r="H388">
            <v>0.3</v>
          </cell>
          <cell r="J388">
            <v>1</v>
          </cell>
          <cell r="O388" t="str">
            <v>전기5-8</v>
          </cell>
        </row>
        <row r="389">
          <cell r="B389" t="str">
            <v>W400*100 REDUCER</v>
          </cell>
          <cell r="C389" t="str">
            <v>개</v>
          </cell>
          <cell r="D389" t="str">
            <v>내전</v>
          </cell>
          <cell r="E389">
            <v>0.3</v>
          </cell>
          <cell r="H389">
            <v>0.3</v>
          </cell>
          <cell r="J389">
            <v>1</v>
          </cell>
          <cell r="O389" t="str">
            <v>전기5-8</v>
          </cell>
        </row>
        <row r="390">
          <cell r="B390" t="str">
            <v>Body 500*100*2.3T</v>
          </cell>
          <cell r="C390" t="str">
            <v>M</v>
          </cell>
          <cell r="D390" t="str">
            <v>내전</v>
          </cell>
          <cell r="E390">
            <v>0.3</v>
          </cell>
          <cell r="H390">
            <v>0.3</v>
          </cell>
          <cell r="J390">
            <v>1</v>
          </cell>
          <cell r="O390" t="str">
            <v>전기5-8</v>
          </cell>
        </row>
        <row r="391">
          <cell r="B391" t="str">
            <v>W500 COVER</v>
          </cell>
          <cell r="C391" t="str">
            <v>M</v>
          </cell>
          <cell r="D391" t="str">
            <v>내전</v>
          </cell>
          <cell r="E391">
            <v>0.06</v>
          </cell>
          <cell r="H391">
            <v>0.3</v>
          </cell>
          <cell r="J391">
            <v>0.19999999999999996</v>
          </cell>
          <cell r="K391">
            <v>0.8</v>
          </cell>
          <cell r="O391" t="str">
            <v>전기5-8</v>
          </cell>
        </row>
        <row r="392">
          <cell r="B392" t="str">
            <v>W500 HOR ELBOW COVER</v>
          </cell>
          <cell r="C392" t="str">
            <v>개</v>
          </cell>
          <cell r="D392" t="str">
            <v>내전</v>
          </cell>
          <cell r="E392">
            <v>0.06</v>
          </cell>
          <cell r="H392">
            <v>0.3</v>
          </cell>
          <cell r="J392">
            <v>0.19999999999999996</v>
          </cell>
          <cell r="K392">
            <v>0.8</v>
          </cell>
          <cell r="O392" t="str">
            <v>전기5-8</v>
          </cell>
        </row>
        <row r="393">
          <cell r="B393" t="str">
            <v>W500 VER ELBOW COVER</v>
          </cell>
          <cell r="C393" t="str">
            <v>개</v>
          </cell>
          <cell r="D393" t="str">
            <v>내전</v>
          </cell>
          <cell r="E393">
            <v>0.06</v>
          </cell>
          <cell r="H393">
            <v>0.3</v>
          </cell>
          <cell r="J393">
            <v>0.19999999999999996</v>
          </cell>
          <cell r="K393">
            <v>0.8</v>
          </cell>
          <cell r="O393" t="str">
            <v>전기5-8</v>
          </cell>
        </row>
        <row r="394">
          <cell r="B394" t="str">
            <v>W500 HOR TEE COVER</v>
          </cell>
          <cell r="C394" t="str">
            <v>개</v>
          </cell>
          <cell r="D394" t="str">
            <v>내전</v>
          </cell>
          <cell r="E394">
            <v>0.06</v>
          </cell>
          <cell r="H394">
            <v>0.3</v>
          </cell>
          <cell r="J394">
            <v>0.19999999999999996</v>
          </cell>
          <cell r="K394">
            <v>0.8</v>
          </cell>
          <cell r="O394" t="str">
            <v>전기5-8</v>
          </cell>
        </row>
        <row r="395">
          <cell r="B395" t="str">
            <v>W500 HOR CROSS COVER</v>
          </cell>
          <cell r="C395" t="str">
            <v>개</v>
          </cell>
          <cell r="D395" t="str">
            <v>내전</v>
          </cell>
          <cell r="E395">
            <v>0.06</v>
          </cell>
          <cell r="H395">
            <v>0.3</v>
          </cell>
          <cell r="J395">
            <v>0.19999999999999996</v>
          </cell>
          <cell r="K395">
            <v>0.8</v>
          </cell>
          <cell r="O395" t="str">
            <v>전기5-8</v>
          </cell>
        </row>
        <row r="396">
          <cell r="B396" t="str">
            <v>W500 VER TEE COVER</v>
          </cell>
          <cell r="C396" t="str">
            <v>개</v>
          </cell>
          <cell r="D396" t="str">
            <v>내전</v>
          </cell>
          <cell r="E396">
            <v>0.06</v>
          </cell>
          <cell r="H396">
            <v>0.3</v>
          </cell>
          <cell r="J396">
            <v>0.19999999999999996</v>
          </cell>
          <cell r="K396">
            <v>0.8</v>
          </cell>
          <cell r="O396" t="str">
            <v>전기5-8</v>
          </cell>
        </row>
        <row r="397">
          <cell r="B397" t="str">
            <v>W500 REDUCER COVER</v>
          </cell>
          <cell r="C397" t="str">
            <v>개</v>
          </cell>
          <cell r="D397" t="str">
            <v>내전</v>
          </cell>
          <cell r="E397">
            <v>0.06</v>
          </cell>
          <cell r="H397">
            <v>0.3</v>
          </cell>
          <cell r="J397">
            <v>0.19999999999999996</v>
          </cell>
          <cell r="K397">
            <v>0.8</v>
          </cell>
          <cell r="O397" t="str">
            <v>전기5-8</v>
          </cell>
        </row>
        <row r="398">
          <cell r="B398" t="str">
            <v>W500*100 HOR ELBOW</v>
          </cell>
          <cell r="C398" t="str">
            <v>개</v>
          </cell>
          <cell r="D398" t="str">
            <v>내전</v>
          </cell>
          <cell r="E398">
            <v>0.3</v>
          </cell>
          <cell r="H398">
            <v>0.3</v>
          </cell>
          <cell r="J398">
            <v>1</v>
          </cell>
          <cell r="O398" t="str">
            <v>전기5-8</v>
          </cell>
        </row>
        <row r="399">
          <cell r="B399" t="str">
            <v>W500*100 VER ELBOW</v>
          </cell>
          <cell r="C399" t="str">
            <v>개</v>
          </cell>
          <cell r="D399" t="str">
            <v>내전</v>
          </cell>
          <cell r="E399">
            <v>0.3</v>
          </cell>
          <cell r="H399">
            <v>0.3</v>
          </cell>
          <cell r="J399">
            <v>1</v>
          </cell>
          <cell r="O399" t="str">
            <v>전기5-8</v>
          </cell>
        </row>
        <row r="400">
          <cell r="B400" t="str">
            <v>W500*100 HOR TEE</v>
          </cell>
          <cell r="C400" t="str">
            <v>개</v>
          </cell>
          <cell r="D400" t="str">
            <v>내전</v>
          </cell>
          <cell r="E400">
            <v>0.3</v>
          </cell>
          <cell r="H400">
            <v>0.3</v>
          </cell>
          <cell r="J400">
            <v>1</v>
          </cell>
          <cell r="O400" t="str">
            <v>전기5-8</v>
          </cell>
        </row>
        <row r="401">
          <cell r="B401" t="str">
            <v>W500*100 HOR CROSS</v>
          </cell>
          <cell r="C401" t="str">
            <v>개</v>
          </cell>
          <cell r="D401" t="str">
            <v>내전</v>
          </cell>
          <cell r="E401">
            <v>0.3</v>
          </cell>
          <cell r="H401">
            <v>0.3</v>
          </cell>
          <cell r="J401">
            <v>1</v>
          </cell>
          <cell r="O401" t="str">
            <v>전기5-8</v>
          </cell>
        </row>
        <row r="402">
          <cell r="B402" t="str">
            <v>W500*100 VER TEE</v>
          </cell>
          <cell r="C402" t="str">
            <v>개</v>
          </cell>
          <cell r="D402" t="str">
            <v>내전</v>
          </cell>
          <cell r="E402">
            <v>0.3</v>
          </cell>
          <cell r="H402">
            <v>0.3</v>
          </cell>
          <cell r="J402">
            <v>1</v>
          </cell>
          <cell r="O402" t="str">
            <v>전기5-8</v>
          </cell>
        </row>
        <row r="403">
          <cell r="B403" t="str">
            <v>W500*100 REDUCER</v>
          </cell>
          <cell r="C403" t="str">
            <v>개</v>
          </cell>
          <cell r="D403" t="str">
            <v>내전</v>
          </cell>
          <cell r="E403">
            <v>0.3</v>
          </cell>
          <cell r="H403">
            <v>0.3</v>
          </cell>
          <cell r="J403">
            <v>1</v>
          </cell>
          <cell r="O403" t="str">
            <v>전기5-8</v>
          </cell>
        </row>
        <row r="404">
          <cell r="B404" t="str">
            <v>Body 600*100*2.3T</v>
          </cell>
          <cell r="C404" t="str">
            <v>M</v>
          </cell>
          <cell r="D404" t="str">
            <v>내전</v>
          </cell>
          <cell r="E404">
            <v>0.36</v>
          </cell>
          <cell r="H404">
            <v>0.36</v>
          </cell>
          <cell r="J404">
            <v>1</v>
          </cell>
          <cell r="O404" t="str">
            <v>전기5-8</v>
          </cell>
        </row>
        <row r="405">
          <cell r="B405" t="str">
            <v>W600*100 COVER</v>
          </cell>
          <cell r="C405" t="str">
            <v>M</v>
          </cell>
          <cell r="D405" t="str">
            <v>내전</v>
          </cell>
          <cell r="E405">
            <v>7.1999999999999995E-2</v>
          </cell>
          <cell r="H405">
            <v>0.36</v>
          </cell>
          <cell r="J405">
            <v>0.19999999999999996</v>
          </cell>
          <cell r="K405">
            <v>0.8</v>
          </cell>
          <cell r="O405" t="str">
            <v>전기5-8</v>
          </cell>
        </row>
        <row r="406">
          <cell r="B406" t="str">
            <v>W600 HOR ELBOW COVER</v>
          </cell>
          <cell r="C406" t="str">
            <v>개</v>
          </cell>
          <cell r="D406" t="str">
            <v>내전</v>
          </cell>
          <cell r="E406">
            <v>7.1999999999999995E-2</v>
          </cell>
          <cell r="H406">
            <v>0.36</v>
          </cell>
          <cell r="J406">
            <v>0.19999999999999996</v>
          </cell>
          <cell r="K406">
            <v>0.8</v>
          </cell>
          <cell r="O406" t="str">
            <v>전기5-8</v>
          </cell>
        </row>
        <row r="407">
          <cell r="B407" t="str">
            <v>W600 VER ELBOW COVER</v>
          </cell>
          <cell r="C407" t="str">
            <v>개</v>
          </cell>
          <cell r="D407" t="str">
            <v>내전</v>
          </cell>
          <cell r="E407">
            <v>7.1999999999999995E-2</v>
          </cell>
          <cell r="H407">
            <v>0.36</v>
          </cell>
          <cell r="J407">
            <v>0.19999999999999996</v>
          </cell>
          <cell r="K407">
            <v>0.8</v>
          </cell>
          <cell r="O407" t="str">
            <v>전기5-8</v>
          </cell>
        </row>
        <row r="408">
          <cell r="B408" t="str">
            <v>W600 HOR TEE COVER</v>
          </cell>
          <cell r="C408" t="str">
            <v>개</v>
          </cell>
          <cell r="D408" t="str">
            <v>내전</v>
          </cell>
          <cell r="E408">
            <v>7.1999999999999995E-2</v>
          </cell>
          <cell r="H408">
            <v>0.36</v>
          </cell>
          <cell r="J408">
            <v>0.19999999999999996</v>
          </cell>
          <cell r="K408">
            <v>0.8</v>
          </cell>
          <cell r="O408" t="str">
            <v>전기5-8</v>
          </cell>
        </row>
        <row r="409">
          <cell r="B409" t="str">
            <v>W600 HOR CROSS COVER</v>
          </cell>
          <cell r="C409" t="str">
            <v>개</v>
          </cell>
          <cell r="D409" t="str">
            <v>내전</v>
          </cell>
          <cell r="E409">
            <v>7.1999999999999995E-2</v>
          </cell>
          <cell r="H409">
            <v>0.36</v>
          </cell>
          <cell r="J409">
            <v>0.19999999999999996</v>
          </cell>
          <cell r="K409">
            <v>0.8</v>
          </cell>
          <cell r="O409" t="str">
            <v>전기5-8</v>
          </cell>
        </row>
        <row r="410">
          <cell r="B410" t="str">
            <v>W600 VER TEE COVER</v>
          </cell>
          <cell r="C410" t="str">
            <v>개</v>
          </cell>
          <cell r="D410" t="str">
            <v>내전</v>
          </cell>
          <cell r="E410">
            <v>7.1999999999999995E-2</v>
          </cell>
          <cell r="H410">
            <v>0.36</v>
          </cell>
          <cell r="J410">
            <v>0.19999999999999996</v>
          </cell>
          <cell r="K410">
            <v>0.8</v>
          </cell>
          <cell r="O410" t="str">
            <v>전기5-8</v>
          </cell>
        </row>
        <row r="411">
          <cell r="B411" t="str">
            <v>W600 REDUCER COVER</v>
          </cell>
          <cell r="C411" t="str">
            <v>개</v>
          </cell>
          <cell r="D411" t="str">
            <v>내전</v>
          </cell>
          <cell r="E411">
            <v>7.1999999999999995E-2</v>
          </cell>
          <cell r="H411">
            <v>0.36</v>
          </cell>
          <cell r="J411">
            <v>0.19999999999999996</v>
          </cell>
          <cell r="K411">
            <v>0.8</v>
          </cell>
          <cell r="O411" t="str">
            <v>전기5-8</v>
          </cell>
        </row>
        <row r="412">
          <cell r="B412" t="str">
            <v>W600*100 HOR ELBOW</v>
          </cell>
          <cell r="C412" t="str">
            <v>개</v>
          </cell>
          <cell r="D412" t="str">
            <v>내전</v>
          </cell>
          <cell r="E412">
            <v>0.36</v>
          </cell>
          <cell r="H412">
            <v>0.36</v>
          </cell>
          <cell r="J412">
            <v>1</v>
          </cell>
          <cell r="O412" t="str">
            <v>전기5-8</v>
          </cell>
        </row>
        <row r="413">
          <cell r="B413" t="str">
            <v>W600*100 VER ELBOW</v>
          </cell>
          <cell r="C413" t="str">
            <v>개</v>
          </cell>
          <cell r="D413" t="str">
            <v>내전</v>
          </cell>
          <cell r="E413">
            <v>0.36</v>
          </cell>
          <cell r="H413">
            <v>0.36</v>
          </cell>
          <cell r="J413">
            <v>1</v>
          </cell>
          <cell r="O413" t="str">
            <v>전기5-8</v>
          </cell>
        </row>
        <row r="414">
          <cell r="B414" t="str">
            <v>W600*100 HOR TEE</v>
          </cell>
          <cell r="C414" t="str">
            <v>개</v>
          </cell>
          <cell r="D414" t="str">
            <v>내전</v>
          </cell>
          <cell r="E414">
            <v>0.36</v>
          </cell>
          <cell r="H414">
            <v>0.36</v>
          </cell>
          <cell r="J414">
            <v>1</v>
          </cell>
          <cell r="O414" t="str">
            <v>전기5-8</v>
          </cell>
        </row>
        <row r="415">
          <cell r="B415" t="str">
            <v>W600*100 HOR CROSS</v>
          </cell>
          <cell r="C415" t="str">
            <v>개</v>
          </cell>
          <cell r="D415" t="str">
            <v>내전</v>
          </cell>
          <cell r="E415">
            <v>0.36</v>
          </cell>
          <cell r="H415">
            <v>0.36</v>
          </cell>
          <cell r="J415">
            <v>1</v>
          </cell>
          <cell r="O415" t="str">
            <v>전기5-8</v>
          </cell>
        </row>
        <row r="416">
          <cell r="B416" t="str">
            <v>W600*100 VER TEE</v>
          </cell>
          <cell r="C416" t="str">
            <v>개</v>
          </cell>
          <cell r="D416" t="str">
            <v>내전</v>
          </cell>
          <cell r="E416">
            <v>0.36</v>
          </cell>
          <cell r="H416">
            <v>0.36</v>
          </cell>
          <cell r="J416">
            <v>1</v>
          </cell>
          <cell r="O416" t="str">
            <v>전기5-8</v>
          </cell>
        </row>
        <row r="417">
          <cell r="B417" t="str">
            <v>W600*100 REDUCER</v>
          </cell>
          <cell r="C417" t="str">
            <v>개</v>
          </cell>
          <cell r="D417" t="str">
            <v>내전</v>
          </cell>
          <cell r="E417">
            <v>0.36</v>
          </cell>
          <cell r="H417">
            <v>0.36</v>
          </cell>
          <cell r="J417">
            <v>1</v>
          </cell>
          <cell r="O417" t="str">
            <v>전기5-8</v>
          </cell>
        </row>
        <row r="418">
          <cell r="B418" t="str">
            <v>BODY W100x100</v>
          </cell>
          <cell r="C418" t="str">
            <v>M</v>
          </cell>
          <cell r="D418" t="str">
            <v>내전</v>
          </cell>
          <cell r="E418">
            <v>0.3</v>
          </cell>
          <cell r="H418">
            <v>0.3</v>
          </cell>
          <cell r="J418">
            <v>1</v>
          </cell>
          <cell r="O418" t="str">
            <v>전기5-7</v>
          </cell>
        </row>
        <row r="419">
          <cell r="B419" t="str">
            <v>COVER W100</v>
          </cell>
          <cell r="C419" t="str">
            <v>M</v>
          </cell>
          <cell r="D419" t="str">
            <v>내전</v>
          </cell>
          <cell r="E419">
            <v>0.06</v>
          </cell>
          <cell r="H419">
            <v>0.3</v>
          </cell>
          <cell r="J419">
            <v>0.2</v>
          </cell>
          <cell r="O419" t="str">
            <v>전기5-7</v>
          </cell>
        </row>
        <row r="420">
          <cell r="B420" t="str">
            <v>HOR ELBOW W100x100</v>
          </cell>
          <cell r="C420" t="str">
            <v>개</v>
          </cell>
          <cell r="D420" t="str">
            <v>내전</v>
          </cell>
          <cell r="E420">
            <v>0.3</v>
          </cell>
          <cell r="H420">
            <v>0.3</v>
          </cell>
          <cell r="J420">
            <v>1</v>
          </cell>
          <cell r="O420" t="str">
            <v>전기5-7</v>
          </cell>
        </row>
        <row r="421">
          <cell r="B421" t="str">
            <v>VER ELBOW W100x100</v>
          </cell>
          <cell r="C421" t="str">
            <v>개</v>
          </cell>
          <cell r="D421" t="str">
            <v>내전</v>
          </cell>
          <cell r="E421">
            <v>0.3</v>
          </cell>
          <cell r="H421">
            <v>0.3</v>
          </cell>
          <cell r="J421">
            <v>1</v>
          </cell>
          <cell r="O421" t="str">
            <v>전기5-7</v>
          </cell>
        </row>
        <row r="422">
          <cell r="B422" t="str">
            <v>HOR TEE W100x100</v>
          </cell>
          <cell r="C422" t="str">
            <v>개</v>
          </cell>
          <cell r="D422" t="str">
            <v>내전</v>
          </cell>
          <cell r="E422">
            <v>0.3</v>
          </cell>
          <cell r="H422">
            <v>0.3</v>
          </cell>
          <cell r="J422">
            <v>1</v>
          </cell>
          <cell r="O422" t="str">
            <v>전기5-7</v>
          </cell>
        </row>
        <row r="423">
          <cell r="B423" t="str">
            <v>BODY W150x100</v>
          </cell>
          <cell r="C423" t="str">
            <v>M</v>
          </cell>
          <cell r="D423" t="str">
            <v>내전</v>
          </cell>
          <cell r="E423">
            <v>0.4</v>
          </cell>
          <cell r="H423">
            <v>0.4</v>
          </cell>
          <cell r="J423">
            <v>1</v>
          </cell>
          <cell r="O423" t="str">
            <v>전기5-7</v>
          </cell>
        </row>
        <row r="424">
          <cell r="B424" t="str">
            <v>HOR ELBOW W150x100</v>
          </cell>
          <cell r="C424" t="str">
            <v>개</v>
          </cell>
          <cell r="D424" t="str">
            <v>내전</v>
          </cell>
          <cell r="E424">
            <v>0.4</v>
          </cell>
          <cell r="H424">
            <v>0.4</v>
          </cell>
          <cell r="J424">
            <v>1</v>
          </cell>
          <cell r="O424" t="str">
            <v>전기5-7</v>
          </cell>
        </row>
        <row r="425">
          <cell r="B425" t="str">
            <v>VER ELBOW W150x100</v>
          </cell>
          <cell r="C425" t="str">
            <v>개</v>
          </cell>
          <cell r="D425" t="str">
            <v>내전</v>
          </cell>
          <cell r="E425">
            <v>0.4</v>
          </cell>
          <cell r="H425">
            <v>0.4</v>
          </cell>
          <cell r="J425">
            <v>1</v>
          </cell>
          <cell r="O425" t="str">
            <v>전기5-7</v>
          </cell>
        </row>
        <row r="426">
          <cell r="B426" t="str">
            <v>HOR TEE W150x100</v>
          </cell>
          <cell r="C426" t="str">
            <v>개</v>
          </cell>
          <cell r="D426" t="str">
            <v>내전</v>
          </cell>
          <cell r="E426">
            <v>0.4</v>
          </cell>
          <cell r="H426">
            <v>0.4</v>
          </cell>
          <cell r="J426">
            <v>1</v>
          </cell>
          <cell r="O426" t="str">
            <v>전기5-7</v>
          </cell>
        </row>
        <row r="427">
          <cell r="B427" t="str">
            <v>ST 2.3t BODY W200x100</v>
          </cell>
          <cell r="C427" t="str">
            <v>M</v>
          </cell>
          <cell r="D427" t="str">
            <v>내전</v>
          </cell>
          <cell r="E427">
            <v>0.45</v>
          </cell>
          <cell r="H427">
            <v>0.45</v>
          </cell>
          <cell r="J427">
            <v>1</v>
          </cell>
          <cell r="O427" t="str">
            <v>전기5-7</v>
          </cell>
        </row>
        <row r="428">
          <cell r="B428" t="str">
            <v>HOR ELBOW W200x100</v>
          </cell>
          <cell r="C428" t="str">
            <v>개</v>
          </cell>
          <cell r="D428" t="str">
            <v>내전</v>
          </cell>
          <cell r="E428">
            <v>0.45</v>
          </cell>
          <cell r="H428">
            <v>0.45</v>
          </cell>
          <cell r="J428">
            <v>1</v>
          </cell>
          <cell r="O428" t="str">
            <v>전기5-7</v>
          </cell>
        </row>
        <row r="429">
          <cell r="B429" t="str">
            <v>VER ELBOW W200x100</v>
          </cell>
          <cell r="C429" t="str">
            <v>개</v>
          </cell>
          <cell r="D429" t="str">
            <v>내전</v>
          </cell>
          <cell r="E429">
            <v>0.45</v>
          </cell>
          <cell r="H429">
            <v>0.45</v>
          </cell>
          <cell r="J429">
            <v>1</v>
          </cell>
          <cell r="O429" t="str">
            <v>전기5-7</v>
          </cell>
        </row>
        <row r="430">
          <cell r="B430" t="str">
            <v>HOR TEE W200x100</v>
          </cell>
          <cell r="C430" t="str">
            <v>개</v>
          </cell>
          <cell r="D430" t="str">
            <v>내전</v>
          </cell>
          <cell r="E430">
            <v>0.45</v>
          </cell>
          <cell r="H430">
            <v>0.45</v>
          </cell>
          <cell r="J430">
            <v>1</v>
          </cell>
          <cell r="O430" t="str">
            <v>전기5-7</v>
          </cell>
        </row>
        <row r="431">
          <cell r="B431" t="str">
            <v>BODY W300x100</v>
          </cell>
          <cell r="C431" t="str">
            <v>M</v>
          </cell>
          <cell r="D431" t="str">
            <v>내전</v>
          </cell>
          <cell r="E431">
            <v>0.5</v>
          </cell>
          <cell r="H431">
            <v>0.5</v>
          </cell>
          <cell r="J431">
            <v>1</v>
          </cell>
          <cell r="O431" t="str">
            <v>전기5-7</v>
          </cell>
        </row>
        <row r="432">
          <cell r="B432" t="str">
            <v>HOR ELBOW W300x100</v>
          </cell>
          <cell r="C432" t="str">
            <v>개</v>
          </cell>
          <cell r="D432" t="str">
            <v>내전</v>
          </cell>
          <cell r="E432">
            <v>0.5</v>
          </cell>
          <cell r="H432">
            <v>0.5</v>
          </cell>
          <cell r="J432">
            <v>1</v>
          </cell>
          <cell r="O432" t="str">
            <v>전기5-7</v>
          </cell>
        </row>
        <row r="433">
          <cell r="B433" t="str">
            <v>VER ELBOW W300x100</v>
          </cell>
          <cell r="C433" t="str">
            <v>개</v>
          </cell>
          <cell r="D433" t="str">
            <v>내전</v>
          </cell>
          <cell r="E433">
            <v>0.5</v>
          </cell>
          <cell r="H433">
            <v>0.5</v>
          </cell>
          <cell r="J433">
            <v>1</v>
          </cell>
          <cell r="O433" t="str">
            <v>전기5-7</v>
          </cell>
        </row>
        <row r="434">
          <cell r="B434" t="str">
            <v>HOR TEE W300x100</v>
          </cell>
          <cell r="C434" t="str">
            <v>개</v>
          </cell>
          <cell r="D434" t="str">
            <v>내전</v>
          </cell>
          <cell r="E434">
            <v>0.5</v>
          </cell>
          <cell r="H434">
            <v>0.5</v>
          </cell>
          <cell r="J434">
            <v>1</v>
          </cell>
          <cell r="O434" t="str">
            <v>전기5-7</v>
          </cell>
        </row>
        <row r="435">
          <cell r="B435" t="str">
            <v>AL Body 150*100 2.0t</v>
          </cell>
          <cell r="C435" t="str">
            <v>개</v>
          </cell>
          <cell r="D435" t="str">
            <v>내전</v>
          </cell>
          <cell r="E435">
            <v>0.16</v>
          </cell>
          <cell r="H435">
            <v>0.16</v>
          </cell>
          <cell r="J435">
            <v>1</v>
          </cell>
          <cell r="O435" t="str">
            <v>전기5-8</v>
          </cell>
        </row>
        <row r="436">
          <cell r="B436" t="str">
            <v>AL Body 200*100</v>
          </cell>
          <cell r="C436" t="str">
            <v>개</v>
          </cell>
          <cell r="D436" t="str">
            <v>내전</v>
          </cell>
          <cell r="E436">
            <v>0.16</v>
          </cell>
          <cell r="H436">
            <v>0.16</v>
          </cell>
          <cell r="J436">
            <v>1</v>
          </cell>
          <cell r="O436" t="str">
            <v>전기5-8</v>
          </cell>
        </row>
        <row r="437">
          <cell r="B437" t="str">
            <v>AL Body 300*100</v>
          </cell>
          <cell r="C437" t="str">
            <v>개</v>
          </cell>
          <cell r="D437" t="str">
            <v>내전</v>
          </cell>
          <cell r="E437">
            <v>0.16</v>
          </cell>
          <cell r="H437">
            <v>0.16</v>
          </cell>
          <cell r="J437">
            <v>1</v>
          </cell>
          <cell r="O437" t="str">
            <v>전기5-8</v>
          </cell>
        </row>
        <row r="438">
          <cell r="B438" t="str">
            <v>AL Body 400*100</v>
          </cell>
          <cell r="C438" t="str">
            <v>개</v>
          </cell>
          <cell r="D438" t="str">
            <v>내전</v>
          </cell>
          <cell r="E438">
            <v>0.2</v>
          </cell>
          <cell r="H438">
            <v>0.2</v>
          </cell>
          <cell r="J438">
            <v>1</v>
          </cell>
          <cell r="O438" t="str">
            <v>전기5-8</v>
          </cell>
        </row>
        <row r="439">
          <cell r="B439" t="str">
            <v>AL Body 500*100</v>
          </cell>
          <cell r="C439" t="str">
            <v>개</v>
          </cell>
          <cell r="D439" t="str">
            <v>내전</v>
          </cell>
          <cell r="E439">
            <v>0.2</v>
          </cell>
          <cell r="H439">
            <v>0.2</v>
          </cell>
          <cell r="J439">
            <v>1</v>
          </cell>
          <cell r="O439" t="str">
            <v>전기5-8</v>
          </cell>
        </row>
        <row r="440">
          <cell r="B440" t="str">
            <v>AL Body 600*100</v>
          </cell>
          <cell r="C440" t="str">
            <v>개</v>
          </cell>
          <cell r="D440" t="str">
            <v>내전</v>
          </cell>
          <cell r="E440">
            <v>0.25</v>
          </cell>
          <cell r="H440">
            <v>0.25</v>
          </cell>
          <cell r="J440">
            <v>1</v>
          </cell>
          <cell r="O440" t="str">
            <v>전기5-8</v>
          </cell>
        </row>
        <row r="441">
          <cell r="B441" t="str">
            <v>AL Body 700*100</v>
          </cell>
          <cell r="C441" t="str">
            <v>개</v>
          </cell>
          <cell r="D441" t="str">
            <v>내전</v>
          </cell>
          <cell r="E441">
            <v>0.25</v>
          </cell>
          <cell r="H441">
            <v>0.25</v>
          </cell>
          <cell r="J441">
            <v>1</v>
          </cell>
          <cell r="O441" t="str">
            <v>전기5-8</v>
          </cell>
        </row>
        <row r="442">
          <cell r="B442" t="str">
            <v>AL Body 800*100</v>
          </cell>
          <cell r="C442" t="str">
            <v>개</v>
          </cell>
          <cell r="D442" t="str">
            <v>내전</v>
          </cell>
          <cell r="E442">
            <v>0.25</v>
          </cell>
          <cell r="H442">
            <v>0.25</v>
          </cell>
          <cell r="J442">
            <v>1</v>
          </cell>
          <cell r="O442" t="str">
            <v>전기5-8</v>
          </cell>
        </row>
        <row r="443">
          <cell r="B443" t="str">
            <v>AL Body 900*100</v>
          </cell>
          <cell r="C443" t="str">
            <v>개</v>
          </cell>
          <cell r="D443" t="str">
            <v>내전</v>
          </cell>
          <cell r="E443">
            <v>0.38</v>
          </cell>
          <cell r="H443">
            <v>0.38</v>
          </cell>
          <cell r="J443">
            <v>1</v>
          </cell>
          <cell r="O443" t="str">
            <v>전기5-8</v>
          </cell>
        </row>
        <row r="444">
          <cell r="B444" t="str">
            <v>AL W150 COVER</v>
          </cell>
          <cell r="C444" t="str">
            <v>개</v>
          </cell>
          <cell r="D444" t="str">
            <v>내전</v>
          </cell>
          <cell r="E444">
            <v>3.2000000000000001E-2</v>
          </cell>
          <cell r="H444">
            <v>0.16</v>
          </cell>
          <cell r="J444">
            <v>0.19999999999999996</v>
          </cell>
          <cell r="K444">
            <v>0.8</v>
          </cell>
          <cell r="O444" t="str">
            <v>전기5-8</v>
          </cell>
        </row>
        <row r="445">
          <cell r="B445" t="str">
            <v>AL W150 VER ELBOW</v>
          </cell>
          <cell r="C445" t="str">
            <v>개</v>
          </cell>
          <cell r="D445" t="str">
            <v>내전</v>
          </cell>
          <cell r="E445">
            <v>0.16</v>
          </cell>
          <cell r="H445">
            <v>0.16</v>
          </cell>
          <cell r="J445">
            <v>1</v>
          </cell>
          <cell r="O445" t="str">
            <v>전기5-8</v>
          </cell>
        </row>
        <row r="446">
          <cell r="B446" t="str">
            <v>AL W150 HOR ELBOW</v>
          </cell>
          <cell r="C446" t="str">
            <v>개</v>
          </cell>
          <cell r="D446" t="str">
            <v>내전</v>
          </cell>
          <cell r="E446">
            <v>0.16</v>
          </cell>
          <cell r="H446">
            <v>0.16</v>
          </cell>
          <cell r="J446">
            <v>1</v>
          </cell>
          <cell r="O446" t="str">
            <v>전기5-8</v>
          </cell>
        </row>
        <row r="447">
          <cell r="B447" t="str">
            <v>AL W150 VER ELBOW COVER</v>
          </cell>
          <cell r="C447" t="str">
            <v>개</v>
          </cell>
          <cell r="D447" t="str">
            <v>내전</v>
          </cell>
          <cell r="E447">
            <v>3.2000000000000001E-2</v>
          </cell>
          <cell r="H447">
            <v>0.16</v>
          </cell>
          <cell r="J447">
            <v>0.19999999999999996</v>
          </cell>
          <cell r="K447">
            <v>0.8</v>
          </cell>
          <cell r="O447" t="str">
            <v>전기5-8</v>
          </cell>
        </row>
        <row r="448">
          <cell r="B448" t="str">
            <v>AL W150 ELBOW COVER</v>
          </cell>
          <cell r="C448" t="str">
            <v>개</v>
          </cell>
          <cell r="D448" t="str">
            <v>내전</v>
          </cell>
          <cell r="E448">
            <v>3.2000000000000001E-2</v>
          </cell>
          <cell r="H448">
            <v>0.16</v>
          </cell>
          <cell r="J448">
            <v>0.19999999999999996</v>
          </cell>
          <cell r="K448">
            <v>0.8</v>
          </cell>
          <cell r="O448" t="str">
            <v>전기5-8</v>
          </cell>
        </row>
        <row r="449">
          <cell r="B449" t="str">
            <v>AL W150 HOR ELBOW COVER</v>
          </cell>
          <cell r="C449" t="str">
            <v>개</v>
          </cell>
          <cell r="D449" t="str">
            <v>내전</v>
          </cell>
          <cell r="E449">
            <v>3.2000000000000001E-2</v>
          </cell>
          <cell r="H449">
            <v>0.16</v>
          </cell>
          <cell r="J449">
            <v>0.19999999999999996</v>
          </cell>
          <cell r="K449">
            <v>0.8</v>
          </cell>
          <cell r="O449" t="str">
            <v>전기5-8</v>
          </cell>
        </row>
        <row r="450">
          <cell r="B450" t="str">
            <v>AL W150 HOR TEE COVER</v>
          </cell>
          <cell r="C450" t="str">
            <v>개</v>
          </cell>
          <cell r="D450" t="str">
            <v>내전</v>
          </cell>
          <cell r="E450">
            <v>3.2000000000000001E-2</v>
          </cell>
          <cell r="H450">
            <v>0.16</v>
          </cell>
          <cell r="J450">
            <v>0.19999999999999996</v>
          </cell>
          <cell r="K450">
            <v>0.8</v>
          </cell>
          <cell r="O450" t="str">
            <v>전기5-8</v>
          </cell>
        </row>
        <row r="451">
          <cell r="B451" t="str">
            <v>AL W200 COVER</v>
          </cell>
          <cell r="C451" t="str">
            <v>개</v>
          </cell>
          <cell r="D451" t="str">
            <v>내전</v>
          </cell>
          <cell r="E451">
            <v>3.2000000000000001E-2</v>
          </cell>
          <cell r="H451">
            <v>0.16</v>
          </cell>
          <cell r="J451">
            <v>0.19999999999999996</v>
          </cell>
          <cell r="K451">
            <v>0.8</v>
          </cell>
          <cell r="O451" t="str">
            <v>전기5-8</v>
          </cell>
        </row>
        <row r="452">
          <cell r="B452" t="str">
            <v>AL W200 VER ELBOW COVER</v>
          </cell>
          <cell r="C452" t="str">
            <v>개</v>
          </cell>
          <cell r="D452" t="str">
            <v>내전</v>
          </cell>
          <cell r="E452">
            <v>3.2000000000000001E-2</v>
          </cell>
          <cell r="H452">
            <v>0.16</v>
          </cell>
          <cell r="J452">
            <v>0.19999999999999996</v>
          </cell>
          <cell r="K452">
            <v>0.8</v>
          </cell>
          <cell r="O452" t="str">
            <v>전기5-8</v>
          </cell>
        </row>
        <row r="453">
          <cell r="B453" t="str">
            <v>AL W200 HOR ELBOW COVER</v>
          </cell>
          <cell r="C453" t="str">
            <v>개</v>
          </cell>
          <cell r="D453" t="str">
            <v>내전</v>
          </cell>
          <cell r="E453">
            <v>3.2000000000000001E-2</v>
          </cell>
          <cell r="H453">
            <v>0.16</v>
          </cell>
          <cell r="J453">
            <v>0.19999999999999996</v>
          </cell>
          <cell r="K453">
            <v>0.8</v>
          </cell>
          <cell r="O453" t="str">
            <v>전기5-8</v>
          </cell>
        </row>
        <row r="454">
          <cell r="B454" t="str">
            <v>AL W200 HOR TEE COVER</v>
          </cell>
          <cell r="C454" t="str">
            <v>개</v>
          </cell>
          <cell r="D454" t="str">
            <v>내전</v>
          </cell>
          <cell r="E454">
            <v>3.2000000000000001E-2</v>
          </cell>
          <cell r="H454">
            <v>0.16</v>
          </cell>
          <cell r="J454">
            <v>0.19999999999999996</v>
          </cell>
          <cell r="K454">
            <v>0.8</v>
          </cell>
          <cell r="O454" t="str">
            <v>전기5-8</v>
          </cell>
        </row>
        <row r="455">
          <cell r="B455" t="str">
            <v>AL W200 VER TEE COVER</v>
          </cell>
          <cell r="C455" t="str">
            <v>개</v>
          </cell>
          <cell r="D455" t="str">
            <v>내전</v>
          </cell>
          <cell r="E455">
            <v>3.2000000000000001E-2</v>
          </cell>
          <cell r="H455">
            <v>0.16</v>
          </cell>
          <cell r="J455">
            <v>0.19999999999999996</v>
          </cell>
          <cell r="K455">
            <v>0.8</v>
          </cell>
          <cell r="O455" t="str">
            <v>전기5-8</v>
          </cell>
        </row>
        <row r="456">
          <cell r="B456" t="str">
            <v>AL W300 COVER</v>
          </cell>
          <cell r="C456" t="str">
            <v>개</v>
          </cell>
          <cell r="D456" t="str">
            <v>내전</v>
          </cell>
          <cell r="E456">
            <v>3.2000000000000001E-2</v>
          </cell>
          <cell r="H456">
            <v>0.16</v>
          </cell>
          <cell r="J456">
            <v>0.19999999999999996</v>
          </cell>
          <cell r="K456">
            <v>0.8</v>
          </cell>
          <cell r="O456" t="str">
            <v>전기5-8</v>
          </cell>
        </row>
        <row r="457">
          <cell r="B457" t="str">
            <v>AL W300 VER ELBOW COVER</v>
          </cell>
          <cell r="C457" t="str">
            <v>개</v>
          </cell>
          <cell r="D457" t="str">
            <v>내전</v>
          </cell>
          <cell r="E457">
            <v>3.2000000000000001E-2</v>
          </cell>
          <cell r="H457">
            <v>0.16</v>
          </cell>
          <cell r="J457">
            <v>0.19999999999999996</v>
          </cell>
          <cell r="K457">
            <v>0.8</v>
          </cell>
          <cell r="O457" t="str">
            <v>전기5-8</v>
          </cell>
        </row>
        <row r="458">
          <cell r="B458" t="str">
            <v>AL W300 HOR ELBOW COVER</v>
          </cell>
          <cell r="C458" t="str">
            <v>개</v>
          </cell>
          <cell r="D458" t="str">
            <v>내전</v>
          </cell>
          <cell r="E458">
            <v>3.2000000000000001E-2</v>
          </cell>
          <cell r="H458">
            <v>0.16</v>
          </cell>
          <cell r="J458">
            <v>0.19999999999999996</v>
          </cell>
          <cell r="K458">
            <v>0.8</v>
          </cell>
          <cell r="O458" t="str">
            <v>전기5-8</v>
          </cell>
        </row>
        <row r="459">
          <cell r="B459" t="str">
            <v>AL W300 HOR TEE COVER</v>
          </cell>
          <cell r="C459" t="str">
            <v>개</v>
          </cell>
          <cell r="D459" t="str">
            <v>내전</v>
          </cell>
          <cell r="E459">
            <v>3.2000000000000001E-2</v>
          </cell>
          <cell r="H459">
            <v>0.16</v>
          </cell>
          <cell r="J459">
            <v>0.19999999999999996</v>
          </cell>
          <cell r="K459">
            <v>0.8</v>
          </cell>
          <cell r="O459" t="str">
            <v>전기5-8</v>
          </cell>
        </row>
        <row r="460">
          <cell r="B460" t="str">
            <v>AL W300 VER TEE COVER</v>
          </cell>
          <cell r="C460" t="str">
            <v>개</v>
          </cell>
          <cell r="D460" t="str">
            <v>내전</v>
          </cell>
          <cell r="E460">
            <v>3.2000000000000001E-2</v>
          </cell>
          <cell r="H460">
            <v>0.16</v>
          </cell>
          <cell r="J460">
            <v>0.19999999999999996</v>
          </cell>
          <cell r="K460">
            <v>0.8</v>
          </cell>
          <cell r="O460" t="str">
            <v>전기5-8</v>
          </cell>
        </row>
        <row r="461">
          <cell r="B461" t="str">
            <v>AL W400 COVER</v>
          </cell>
          <cell r="C461" t="str">
            <v>개</v>
          </cell>
          <cell r="D461" t="str">
            <v>내전</v>
          </cell>
          <cell r="E461">
            <v>0.04</v>
          </cell>
          <cell r="H461">
            <v>0.2</v>
          </cell>
          <cell r="J461">
            <v>0.19999999999999996</v>
          </cell>
          <cell r="K461">
            <v>0.8</v>
          </cell>
          <cell r="O461" t="str">
            <v>전기5-8</v>
          </cell>
        </row>
        <row r="462">
          <cell r="B462" t="str">
            <v>AL W400 VER ELBOW COVER</v>
          </cell>
          <cell r="C462" t="str">
            <v>개</v>
          </cell>
          <cell r="D462" t="str">
            <v>내전</v>
          </cell>
          <cell r="E462">
            <v>0.04</v>
          </cell>
          <cell r="H462">
            <v>0.2</v>
          </cell>
          <cell r="J462">
            <v>0.19999999999999996</v>
          </cell>
          <cell r="K462">
            <v>0.8</v>
          </cell>
          <cell r="O462" t="str">
            <v>전기5-8</v>
          </cell>
        </row>
        <row r="463">
          <cell r="B463" t="str">
            <v>AL W400 HOR ELBOW COVER</v>
          </cell>
          <cell r="C463" t="str">
            <v>개</v>
          </cell>
          <cell r="D463" t="str">
            <v>내전</v>
          </cell>
          <cell r="E463">
            <v>0.04</v>
          </cell>
          <cell r="H463">
            <v>0.2</v>
          </cell>
          <cell r="J463">
            <v>0.19999999999999996</v>
          </cell>
          <cell r="K463">
            <v>0.8</v>
          </cell>
          <cell r="O463" t="str">
            <v>전기5-8</v>
          </cell>
        </row>
        <row r="464">
          <cell r="B464" t="str">
            <v>AL W400 HOR TEE COVER</v>
          </cell>
          <cell r="C464" t="str">
            <v>개</v>
          </cell>
          <cell r="D464" t="str">
            <v>내전</v>
          </cell>
          <cell r="E464">
            <v>0.04</v>
          </cell>
          <cell r="H464">
            <v>0.2</v>
          </cell>
          <cell r="J464">
            <v>0.19999999999999996</v>
          </cell>
          <cell r="K464">
            <v>0.8</v>
          </cell>
          <cell r="O464" t="str">
            <v>전기5-8</v>
          </cell>
        </row>
        <row r="465">
          <cell r="B465" t="str">
            <v>AL W400 VER TEE COVER</v>
          </cell>
          <cell r="C465" t="str">
            <v>개</v>
          </cell>
          <cell r="D465" t="str">
            <v>내전</v>
          </cell>
          <cell r="E465">
            <v>0.04</v>
          </cell>
          <cell r="H465">
            <v>0.2</v>
          </cell>
          <cell r="J465">
            <v>0.19999999999999996</v>
          </cell>
          <cell r="K465">
            <v>0.8</v>
          </cell>
          <cell r="O465" t="str">
            <v>전기5-8</v>
          </cell>
        </row>
        <row r="466">
          <cell r="B466" t="str">
            <v>AL W500 COVER</v>
          </cell>
          <cell r="C466" t="str">
            <v>개</v>
          </cell>
          <cell r="D466" t="str">
            <v>내전</v>
          </cell>
          <cell r="E466">
            <v>0.04</v>
          </cell>
          <cell r="H466">
            <v>0.2</v>
          </cell>
          <cell r="J466">
            <v>0.19999999999999996</v>
          </cell>
          <cell r="K466">
            <v>0.8</v>
          </cell>
          <cell r="O466" t="str">
            <v>전기5-8</v>
          </cell>
        </row>
        <row r="467">
          <cell r="B467" t="str">
            <v>AL W500 VER ELBOW COVER</v>
          </cell>
          <cell r="C467" t="str">
            <v>개</v>
          </cell>
          <cell r="D467" t="str">
            <v>내전</v>
          </cell>
          <cell r="E467">
            <v>0.04</v>
          </cell>
          <cell r="H467">
            <v>0.2</v>
          </cell>
          <cell r="J467">
            <v>0.19999999999999996</v>
          </cell>
          <cell r="K467">
            <v>0.8</v>
          </cell>
          <cell r="O467" t="str">
            <v>전기5-8</v>
          </cell>
        </row>
        <row r="468">
          <cell r="B468" t="str">
            <v>AL W500 HOR ELBOW COVER</v>
          </cell>
          <cell r="C468" t="str">
            <v>개</v>
          </cell>
          <cell r="D468" t="str">
            <v>내전</v>
          </cell>
          <cell r="E468">
            <v>0.04</v>
          </cell>
          <cell r="H468">
            <v>0.2</v>
          </cell>
          <cell r="J468">
            <v>0.19999999999999996</v>
          </cell>
          <cell r="K468">
            <v>0.8</v>
          </cell>
          <cell r="O468" t="str">
            <v>전기5-8</v>
          </cell>
        </row>
        <row r="469">
          <cell r="B469" t="str">
            <v>AL W500 HOR TEE COVER</v>
          </cell>
          <cell r="C469" t="str">
            <v>개</v>
          </cell>
          <cell r="D469" t="str">
            <v>내전</v>
          </cell>
          <cell r="E469">
            <v>0.04</v>
          </cell>
          <cell r="H469">
            <v>0.2</v>
          </cell>
          <cell r="J469">
            <v>0.19999999999999996</v>
          </cell>
          <cell r="K469">
            <v>0.8</v>
          </cell>
          <cell r="O469" t="str">
            <v>전기5-8</v>
          </cell>
        </row>
        <row r="470">
          <cell r="B470" t="str">
            <v>AL W500 VER TEE COVER</v>
          </cell>
          <cell r="C470" t="str">
            <v>개</v>
          </cell>
          <cell r="D470" t="str">
            <v>내전</v>
          </cell>
          <cell r="E470">
            <v>0.04</v>
          </cell>
          <cell r="H470">
            <v>0.2</v>
          </cell>
          <cell r="J470">
            <v>0.19999999999999996</v>
          </cell>
          <cell r="K470">
            <v>0.8</v>
          </cell>
          <cell r="O470" t="str">
            <v>전기5-8</v>
          </cell>
        </row>
        <row r="471">
          <cell r="B471" t="str">
            <v>AL W600 COVER</v>
          </cell>
          <cell r="C471" t="str">
            <v>개</v>
          </cell>
          <cell r="D471" t="str">
            <v>내전</v>
          </cell>
          <cell r="E471">
            <v>0.05</v>
          </cell>
          <cell r="H471">
            <v>0.25</v>
          </cell>
          <cell r="J471">
            <v>0.19999999999999996</v>
          </cell>
          <cell r="K471">
            <v>0.8</v>
          </cell>
          <cell r="O471" t="str">
            <v>전기5-8</v>
          </cell>
        </row>
        <row r="472">
          <cell r="B472" t="str">
            <v>AL W600 VER ELBOW COVER</v>
          </cell>
          <cell r="C472" t="str">
            <v>개</v>
          </cell>
          <cell r="D472" t="str">
            <v>내전</v>
          </cell>
          <cell r="E472">
            <v>0.05</v>
          </cell>
          <cell r="H472">
            <v>0.25</v>
          </cell>
          <cell r="J472">
            <v>0.19999999999999996</v>
          </cell>
          <cell r="K472">
            <v>0.8</v>
          </cell>
          <cell r="O472" t="str">
            <v>전기5-8</v>
          </cell>
        </row>
        <row r="473">
          <cell r="B473" t="str">
            <v>AL W600 HOR ELBOW COVER</v>
          </cell>
          <cell r="C473" t="str">
            <v>개</v>
          </cell>
          <cell r="D473" t="str">
            <v>내전</v>
          </cell>
          <cell r="E473">
            <v>0.05</v>
          </cell>
          <cell r="H473">
            <v>0.25</v>
          </cell>
          <cell r="J473">
            <v>0.19999999999999996</v>
          </cell>
          <cell r="K473">
            <v>0.8</v>
          </cell>
          <cell r="O473" t="str">
            <v>전기5-8</v>
          </cell>
        </row>
        <row r="474">
          <cell r="B474" t="str">
            <v>AL W600 HOR TEE COVER</v>
          </cell>
          <cell r="C474" t="str">
            <v>개</v>
          </cell>
          <cell r="D474" t="str">
            <v>내전</v>
          </cell>
          <cell r="E474">
            <v>0.05</v>
          </cell>
          <cell r="H474">
            <v>0.25</v>
          </cell>
          <cell r="J474">
            <v>0.19999999999999996</v>
          </cell>
          <cell r="K474">
            <v>0.8</v>
          </cell>
          <cell r="O474" t="str">
            <v>전기5-8</v>
          </cell>
        </row>
        <row r="475">
          <cell r="B475" t="str">
            <v>AL W600 VER TEE COVER</v>
          </cell>
          <cell r="C475" t="str">
            <v>개</v>
          </cell>
          <cell r="D475" t="str">
            <v>내전</v>
          </cell>
          <cell r="E475">
            <v>0.05</v>
          </cell>
          <cell r="H475">
            <v>0.25</v>
          </cell>
          <cell r="J475">
            <v>0.19999999999999996</v>
          </cell>
          <cell r="K475">
            <v>0.8</v>
          </cell>
          <cell r="O475" t="str">
            <v>전기5-8</v>
          </cell>
        </row>
        <row r="476">
          <cell r="B476" t="str">
            <v>AL W700 COVER</v>
          </cell>
          <cell r="C476" t="str">
            <v>개</v>
          </cell>
          <cell r="D476" t="str">
            <v>내전</v>
          </cell>
          <cell r="E476">
            <v>6.8000000000000005E-2</v>
          </cell>
          <cell r="H476">
            <v>0.34</v>
          </cell>
          <cell r="J476">
            <v>0.19999999999999996</v>
          </cell>
          <cell r="K476">
            <v>0.8</v>
          </cell>
          <cell r="O476" t="str">
            <v>전기5-8</v>
          </cell>
        </row>
        <row r="477">
          <cell r="B477" t="str">
            <v>AL W700 VER ELBOW COVER</v>
          </cell>
          <cell r="C477" t="str">
            <v>개</v>
          </cell>
          <cell r="D477" t="str">
            <v>내전</v>
          </cell>
          <cell r="E477">
            <v>6.8000000000000005E-2</v>
          </cell>
          <cell r="H477">
            <v>0.34</v>
          </cell>
          <cell r="J477">
            <v>0.19999999999999996</v>
          </cell>
          <cell r="K477">
            <v>0.8</v>
          </cell>
          <cell r="O477" t="str">
            <v>전기5-8</v>
          </cell>
        </row>
        <row r="478">
          <cell r="B478" t="str">
            <v>AL W700 HOR ELBOW COVER</v>
          </cell>
          <cell r="C478" t="str">
            <v>개</v>
          </cell>
          <cell r="D478" t="str">
            <v>내전</v>
          </cell>
          <cell r="E478">
            <v>6.8000000000000005E-2</v>
          </cell>
          <cell r="H478">
            <v>0.34</v>
          </cell>
          <cell r="J478">
            <v>0.19999999999999996</v>
          </cell>
          <cell r="K478">
            <v>0.8</v>
          </cell>
          <cell r="O478" t="str">
            <v>전기5-8</v>
          </cell>
        </row>
        <row r="479">
          <cell r="B479" t="str">
            <v>AL W700 HOR TEE COVER</v>
          </cell>
          <cell r="C479" t="str">
            <v>개</v>
          </cell>
          <cell r="D479" t="str">
            <v>내전</v>
          </cell>
          <cell r="E479">
            <v>6.8000000000000005E-2</v>
          </cell>
          <cell r="H479">
            <v>0.34</v>
          </cell>
          <cell r="J479">
            <v>0.19999999999999996</v>
          </cell>
          <cell r="K479">
            <v>0.8</v>
          </cell>
          <cell r="O479" t="str">
            <v>전기5-8</v>
          </cell>
        </row>
        <row r="480">
          <cell r="B480" t="str">
            <v>AL W700 VER TEE COVER</v>
          </cell>
          <cell r="C480" t="str">
            <v>개</v>
          </cell>
          <cell r="D480" t="str">
            <v>내전</v>
          </cell>
          <cell r="E480">
            <v>6.8000000000000005E-2</v>
          </cell>
          <cell r="H480">
            <v>0.34</v>
          </cell>
          <cell r="J480">
            <v>0.19999999999999996</v>
          </cell>
          <cell r="K480">
            <v>0.8</v>
          </cell>
          <cell r="O480" t="str">
            <v>전기5-8</v>
          </cell>
        </row>
        <row r="481">
          <cell r="B481" t="str">
            <v>AL W800 COVER</v>
          </cell>
          <cell r="C481" t="str">
            <v>개</v>
          </cell>
          <cell r="D481" t="str">
            <v>내전</v>
          </cell>
          <cell r="E481">
            <v>6.8000000000000005E-2</v>
          </cell>
          <cell r="H481">
            <v>0.34</v>
          </cell>
          <cell r="J481">
            <v>0.19999999999999996</v>
          </cell>
          <cell r="K481">
            <v>0.8</v>
          </cell>
          <cell r="O481" t="str">
            <v>전기5-8</v>
          </cell>
        </row>
        <row r="482">
          <cell r="B482" t="str">
            <v>AL W800 VER ELBOW COVER</v>
          </cell>
          <cell r="C482" t="str">
            <v>개</v>
          </cell>
          <cell r="D482" t="str">
            <v>내전</v>
          </cell>
          <cell r="E482">
            <v>6.8000000000000005E-2</v>
          </cell>
          <cell r="H482">
            <v>0.34</v>
          </cell>
          <cell r="J482">
            <v>0.19999999999999996</v>
          </cell>
          <cell r="K482">
            <v>0.8</v>
          </cell>
          <cell r="O482" t="str">
            <v>전기5-8</v>
          </cell>
        </row>
        <row r="483">
          <cell r="B483" t="str">
            <v>AL W800 HOR ELBOW COVER</v>
          </cell>
          <cell r="C483" t="str">
            <v>개</v>
          </cell>
          <cell r="D483" t="str">
            <v>내전</v>
          </cell>
          <cell r="E483">
            <v>6.8000000000000005E-2</v>
          </cell>
          <cell r="H483">
            <v>0.34</v>
          </cell>
          <cell r="J483">
            <v>0.19999999999999996</v>
          </cell>
          <cell r="K483">
            <v>0.8</v>
          </cell>
          <cell r="O483" t="str">
            <v>전기5-8</v>
          </cell>
        </row>
        <row r="484">
          <cell r="B484" t="str">
            <v>AL W800 HOR TEE COVER</v>
          </cell>
          <cell r="C484" t="str">
            <v>개</v>
          </cell>
          <cell r="D484" t="str">
            <v>내전</v>
          </cell>
          <cell r="E484">
            <v>6.8000000000000005E-2</v>
          </cell>
          <cell r="H484">
            <v>0.34</v>
          </cell>
          <cell r="J484">
            <v>0.19999999999999996</v>
          </cell>
          <cell r="K484">
            <v>0.8</v>
          </cell>
          <cell r="O484" t="str">
            <v>전기5-8</v>
          </cell>
        </row>
        <row r="485">
          <cell r="B485" t="str">
            <v>AL W800 VER TEE COVER</v>
          </cell>
          <cell r="C485" t="str">
            <v>개</v>
          </cell>
          <cell r="D485" t="str">
            <v>내전</v>
          </cell>
          <cell r="E485">
            <v>6.8000000000000005E-2</v>
          </cell>
          <cell r="H485">
            <v>0.34</v>
          </cell>
          <cell r="J485">
            <v>0.19999999999999996</v>
          </cell>
          <cell r="K485">
            <v>0.8</v>
          </cell>
          <cell r="O485" t="str">
            <v>전기5-8</v>
          </cell>
        </row>
        <row r="486">
          <cell r="B486" t="str">
            <v>AL W900 COVER</v>
          </cell>
          <cell r="C486" t="str">
            <v>개</v>
          </cell>
          <cell r="D486" t="str">
            <v>내전</v>
          </cell>
          <cell r="E486">
            <v>7.5999999999999998E-2</v>
          </cell>
          <cell r="H486">
            <v>0.38</v>
          </cell>
          <cell r="J486">
            <v>0.19999999999999996</v>
          </cell>
          <cell r="K486">
            <v>0.8</v>
          </cell>
          <cell r="O486" t="str">
            <v>전기5-8</v>
          </cell>
        </row>
        <row r="487">
          <cell r="B487" t="str">
            <v>AL W900 VER ELBOW COVER</v>
          </cell>
          <cell r="C487" t="str">
            <v>개</v>
          </cell>
          <cell r="D487" t="str">
            <v>내전</v>
          </cell>
          <cell r="E487">
            <v>7.5999999999999998E-2</v>
          </cell>
          <cell r="H487">
            <v>0.38</v>
          </cell>
          <cell r="J487">
            <v>0.19999999999999996</v>
          </cell>
          <cell r="K487">
            <v>0.8</v>
          </cell>
          <cell r="O487" t="str">
            <v>전기5-8</v>
          </cell>
        </row>
        <row r="488">
          <cell r="B488" t="str">
            <v>AL W900 HOR ELBOW COVER</v>
          </cell>
          <cell r="C488" t="str">
            <v>개</v>
          </cell>
          <cell r="D488" t="str">
            <v>내전</v>
          </cell>
          <cell r="E488">
            <v>7.5999999999999998E-2</v>
          </cell>
          <cell r="H488">
            <v>0.38</v>
          </cell>
          <cell r="J488">
            <v>0.19999999999999996</v>
          </cell>
          <cell r="K488">
            <v>0.8</v>
          </cell>
          <cell r="O488" t="str">
            <v>전기5-8</v>
          </cell>
        </row>
        <row r="489">
          <cell r="B489" t="str">
            <v>AL W900 HOR TEE COVER</v>
          </cell>
          <cell r="C489" t="str">
            <v>개</v>
          </cell>
          <cell r="D489" t="str">
            <v>내전</v>
          </cell>
          <cell r="E489">
            <v>7.5999999999999998E-2</v>
          </cell>
          <cell r="H489">
            <v>0.38</v>
          </cell>
          <cell r="J489">
            <v>0.19999999999999996</v>
          </cell>
          <cell r="K489">
            <v>0.8</v>
          </cell>
          <cell r="O489" t="str">
            <v>전기5-8</v>
          </cell>
        </row>
        <row r="490">
          <cell r="B490" t="str">
            <v>AL W900 VER TEE COVER</v>
          </cell>
          <cell r="C490" t="str">
            <v>개</v>
          </cell>
          <cell r="D490" t="str">
            <v>내전</v>
          </cell>
          <cell r="E490">
            <v>7.5999999999999998E-2</v>
          </cell>
          <cell r="H490">
            <v>0.38</v>
          </cell>
          <cell r="J490">
            <v>0.19999999999999996</v>
          </cell>
          <cell r="K490">
            <v>0.8</v>
          </cell>
          <cell r="O490" t="str">
            <v>전기5-8</v>
          </cell>
        </row>
        <row r="491">
          <cell r="B491" t="str">
            <v>표준형 4P 400AF</v>
          </cell>
          <cell r="C491" t="str">
            <v>개</v>
          </cell>
          <cell r="D491" t="str">
            <v>내전</v>
          </cell>
          <cell r="E491">
            <v>2.5350000000000001</v>
          </cell>
          <cell r="H491">
            <v>1.95</v>
          </cell>
          <cell r="J491">
            <v>1.3</v>
          </cell>
          <cell r="K491">
            <v>-0.30000000000000004</v>
          </cell>
          <cell r="O491" t="str">
            <v>전기5-18</v>
          </cell>
        </row>
        <row r="492">
          <cell r="B492" t="str">
            <v>표준형 4P 225AF</v>
          </cell>
          <cell r="C492" t="str">
            <v>개</v>
          </cell>
          <cell r="D492" t="str">
            <v>내전</v>
          </cell>
          <cell r="E492">
            <v>1.7549999999999999</v>
          </cell>
          <cell r="H492">
            <v>1.35</v>
          </cell>
          <cell r="J492">
            <v>1.3</v>
          </cell>
          <cell r="K492">
            <v>-0.30000000000000004</v>
          </cell>
          <cell r="O492" t="str">
            <v>전기5-18</v>
          </cell>
        </row>
        <row r="493">
          <cell r="B493" t="str">
            <v>표준형 4P 100AF</v>
          </cell>
          <cell r="C493" t="str">
            <v>개</v>
          </cell>
          <cell r="D493" t="str">
            <v>내전</v>
          </cell>
          <cell r="E493">
            <v>1.3520000000000001</v>
          </cell>
          <cell r="H493">
            <v>1.04</v>
          </cell>
          <cell r="J493">
            <v>1.3</v>
          </cell>
          <cell r="K493">
            <v>-0.30000000000000004</v>
          </cell>
          <cell r="O493" t="str">
            <v>전기5-18</v>
          </cell>
        </row>
        <row r="494">
          <cell r="B494" t="str">
            <v>표준형 4P 250AF</v>
          </cell>
          <cell r="C494" t="str">
            <v>개</v>
          </cell>
          <cell r="D494" t="str">
            <v>내전</v>
          </cell>
          <cell r="E494">
            <v>1.7549999999999999</v>
          </cell>
          <cell r="H494">
            <v>1.35</v>
          </cell>
          <cell r="J494">
            <v>1.3</v>
          </cell>
          <cell r="K494">
            <v>-0.30000000000000004</v>
          </cell>
          <cell r="O494" t="str">
            <v>전기5-18</v>
          </cell>
        </row>
        <row r="495">
          <cell r="B495" t="str">
            <v>표준형 4P 125AF</v>
          </cell>
          <cell r="C495" t="str">
            <v>개</v>
          </cell>
          <cell r="D495" t="str">
            <v>내전</v>
          </cell>
          <cell r="E495">
            <v>1.3520000000000001</v>
          </cell>
          <cell r="H495">
            <v>1.04</v>
          </cell>
          <cell r="J495">
            <v>1.3</v>
          </cell>
          <cell r="K495">
            <v>-0.30000000000000004</v>
          </cell>
          <cell r="O495" t="str">
            <v>전기5-18</v>
          </cell>
        </row>
        <row r="496">
          <cell r="B496" t="str">
            <v>표준형 4P 60AF</v>
          </cell>
          <cell r="C496" t="str">
            <v>개</v>
          </cell>
          <cell r="D496" t="str">
            <v>내전</v>
          </cell>
          <cell r="E496">
            <v>1.3520000000000001</v>
          </cell>
          <cell r="H496">
            <v>1.04</v>
          </cell>
          <cell r="J496">
            <v>1.3</v>
          </cell>
          <cell r="K496">
            <v>-0.30000000000000004</v>
          </cell>
          <cell r="O496" t="str">
            <v>전기5-18</v>
          </cell>
        </row>
        <row r="497">
          <cell r="B497" t="str">
            <v>표준형 4P 50AF</v>
          </cell>
          <cell r="C497" t="str">
            <v>개</v>
          </cell>
          <cell r="D497" t="str">
            <v>내전</v>
          </cell>
          <cell r="E497">
            <v>0.96199999999999997</v>
          </cell>
          <cell r="H497">
            <v>0.74</v>
          </cell>
          <cell r="J497">
            <v>1.3</v>
          </cell>
          <cell r="K497">
            <v>-0.30000000000000004</v>
          </cell>
          <cell r="O497" t="str">
            <v>전기5-18</v>
          </cell>
        </row>
        <row r="498">
          <cell r="B498" t="str">
            <v>표준형 4P 30AF</v>
          </cell>
          <cell r="C498" t="str">
            <v>개</v>
          </cell>
          <cell r="D498" t="str">
            <v>내전</v>
          </cell>
          <cell r="E498">
            <v>0.70199999999999996</v>
          </cell>
          <cell r="H498">
            <v>0.54</v>
          </cell>
          <cell r="J498">
            <v>1.3</v>
          </cell>
          <cell r="K498">
            <v>-0.30000000000000004</v>
          </cell>
          <cell r="O498" t="str">
            <v>전기5-18</v>
          </cell>
        </row>
        <row r="499">
          <cell r="B499" t="str">
            <v>표준형 3P 400AF</v>
          </cell>
          <cell r="C499" t="str">
            <v>개</v>
          </cell>
          <cell r="D499" t="str">
            <v>내전</v>
          </cell>
          <cell r="E499">
            <v>1.95</v>
          </cell>
          <cell r="H499">
            <v>1.95</v>
          </cell>
          <cell r="J499">
            <v>1</v>
          </cell>
          <cell r="O499" t="str">
            <v>전기5-18</v>
          </cell>
        </row>
        <row r="500">
          <cell r="B500" t="str">
            <v>표준형 3P 225AF</v>
          </cell>
          <cell r="C500" t="str">
            <v>개</v>
          </cell>
          <cell r="D500" t="str">
            <v>내전</v>
          </cell>
          <cell r="E500">
            <v>1.35</v>
          </cell>
          <cell r="H500">
            <v>1.35</v>
          </cell>
          <cell r="J500">
            <v>1</v>
          </cell>
          <cell r="O500" t="str">
            <v>전기5-18</v>
          </cell>
        </row>
        <row r="501">
          <cell r="B501" t="str">
            <v>표준형 3P 100AF</v>
          </cell>
          <cell r="C501" t="str">
            <v>개</v>
          </cell>
          <cell r="D501" t="str">
            <v>내전</v>
          </cell>
          <cell r="E501">
            <v>1.04</v>
          </cell>
          <cell r="H501">
            <v>1.04</v>
          </cell>
          <cell r="J501">
            <v>1</v>
          </cell>
          <cell r="O501" t="str">
            <v>전기5-18</v>
          </cell>
        </row>
        <row r="502">
          <cell r="B502" t="str">
            <v>표준형 3P 250AF</v>
          </cell>
          <cell r="C502" t="str">
            <v>개</v>
          </cell>
          <cell r="D502" t="str">
            <v>내전</v>
          </cell>
          <cell r="E502">
            <v>1.35</v>
          </cell>
          <cell r="H502">
            <v>1.35</v>
          </cell>
          <cell r="J502">
            <v>1</v>
          </cell>
          <cell r="O502" t="str">
            <v>전기5-18</v>
          </cell>
        </row>
        <row r="503">
          <cell r="B503" t="str">
            <v>표준형 3P 125AF</v>
          </cell>
          <cell r="C503" t="str">
            <v>개</v>
          </cell>
          <cell r="D503" t="str">
            <v>내전</v>
          </cell>
          <cell r="E503">
            <v>1.04</v>
          </cell>
          <cell r="H503">
            <v>1.04</v>
          </cell>
          <cell r="J503">
            <v>1</v>
          </cell>
          <cell r="O503" t="str">
            <v>전기5-18</v>
          </cell>
        </row>
        <row r="504">
          <cell r="B504" t="str">
            <v>표준형 3P 60AF</v>
          </cell>
          <cell r="C504" t="str">
            <v>개</v>
          </cell>
          <cell r="D504" t="str">
            <v>내전</v>
          </cell>
          <cell r="E504">
            <v>1.04</v>
          </cell>
          <cell r="H504">
            <v>1.04</v>
          </cell>
          <cell r="J504">
            <v>1</v>
          </cell>
          <cell r="O504" t="str">
            <v>전기5-18</v>
          </cell>
        </row>
        <row r="505">
          <cell r="B505" t="str">
            <v>표준형 3P 50AF</v>
          </cell>
          <cell r="C505" t="str">
            <v>개</v>
          </cell>
          <cell r="D505" t="str">
            <v>내전</v>
          </cell>
          <cell r="E505">
            <v>0.74</v>
          </cell>
          <cell r="H505">
            <v>0.74</v>
          </cell>
          <cell r="J505">
            <v>1</v>
          </cell>
          <cell r="O505" t="str">
            <v>전기5-18</v>
          </cell>
        </row>
        <row r="506">
          <cell r="B506" t="str">
            <v>표준형 3P 30AF</v>
          </cell>
          <cell r="C506" t="str">
            <v>개</v>
          </cell>
          <cell r="D506" t="str">
            <v>내전</v>
          </cell>
          <cell r="E506">
            <v>0.54</v>
          </cell>
          <cell r="H506">
            <v>0.54</v>
          </cell>
          <cell r="J506">
            <v>1</v>
          </cell>
          <cell r="O506" t="str">
            <v>전기5-18</v>
          </cell>
        </row>
        <row r="507">
          <cell r="B507" t="str">
            <v>표준형 2P 225AF</v>
          </cell>
          <cell r="C507" t="str">
            <v>개</v>
          </cell>
          <cell r="D507" t="str">
            <v>내전</v>
          </cell>
          <cell r="E507">
            <v>1.04</v>
          </cell>
          <cell r="H507">
            <v>1.04</v>
          </cell>
          <cell r="J507">
            <v>1</v>
          </cell>
          <cell r="O507" t="str">
            <v>전기5-18</v>
          </cell>
        </row>
        <row r="508">
          <cell r="B508" t="str">
            <v>표준형 2P 100AF</v>
          </cell>
          <cell r="C508" t="str">
            <v>개</v>
          </cell>
          <cell r="D508" t="str">
            <v>내전</v>
          </cell>
          <cell r="E508">
            <v>0.74</v>
          </cell>
          <cell r="H508">
            <v>0.74</v>
          </cell>
          <cell r="J508">
            <v>1</v>
          </cell>
          <cell r="O508" t="str">
            <v>전기5-18</v>
          </cell>
        </row>
        <row r="509">
          <cell r="B509" t="str">
            <v>표준형 2P 250AF</v>
          </cell>
          <cell r="C509" t="str">
            <v>개</v>
          </cell>
          <cell r="D509" t="str">
            <v>내전</v>
          </cell>
          <cell r="E509">
            <v>1.04</v>
          </cell>
          <cell r="H509">
            <v>1.04</v>
          </cell>
          <cell r="J509">
            <v>1</v>
          </cell>
          <cell r="O509" t="str">
            <v>전기5-18</v>
          </cell>
        </row>
        <row r="510">
          <cell r="B510" t="str">
            <v>표준형 2P 125AF</v>
          </cell>
          <cell r="C510" t="str">
            <v>개</v>
          </cell>
          <cell r="D510" t="str">
            <v>내전</v>
          </cell>
          <cell r="E510">
            <v>0.74</v>
          </cell>
          <cell r="H510">
            <v>0.74</v>
          </cell>
          <cell r="J510">
            <v>1</v>
          </cell>
          <cell r="O510" t="str">
            <v>전기5-18</v>
          </cell>
        </row>
        <row r="511">
          <cell r="B511" t="str">
            <v>표준형 2P 60AF</v>
          </cell>
          <cell r="C511" t="str">
            <v>개</v>
          </cell>
          <cell r="D511" t="str">
            <v>내전</v>
          </cell>
          <cell r="E511">
            <v>0.74</v>
          </cell>
          <cell r="H511">
            <v>0.74</v>
          </cell>
          <cell r="J511">
            <v>1</v>
          </cell>
          <cell r="O511" t="str">
            <v>전기5-18</v>
          </cell>
        </row>
        <row r="512">
          <cell r="B512" t="str">
            <v>표준형 2P 50AF</v>
          </cell>
          <cell r="C512" t="str">
            <v>개</v>
          </cell>
          <cell r="D512" t="str">
            <v>내전</v>
          </cell>
          <cell r="E512">
            <v>0.57999999999999996</v>
          </cell>
          <cell r="H512">
            <v>0.57999999999999996</v>
          </cell>
          <cell r="J512">
            <v>1</v>
          </cell>
          <cell r="O512" t="str">
            <v>전기5-18</v>
          </cell>
        </row>
        <row r="513">
          <cell r="B513" t="str">
            <v>표준형 2P 30AF</v>
          </cell>
          <cell r="C513" t="str">
            <v>개</v>
          </cell>
          <cell r="D513" t="str">
            <v>내전</v>
          </cell>
          <cell r="E513">
            <v>0.43</v>
          </cell>
          <cell r="H513">
            <v>0.43</v>
          </cell>
          <cell r="J513">
            <v>1</v>
          </cell>
          <cell r="O513" t="str">
            <v>전기5-18</v>
          </cell>
        </row>
        <row r="514">
          <cell r="B514" t="str">
            <v>2P 30AF(분전반용)</v>
          </cell>
          <cell r="C514" t="str">
            <v>개</v>
          </cell>
          <cell r="D514" t="str">
            <v>내전</v>
          </cell>
          <cell r="E514">
            <v>0.43</v>
          </cell>
          <cell r="H514">
            <v>0.43</v>
          </cell>
          <cell r="J514">
            <v>1</v>
          </cell>
          <cell r="O514" t="str">
            <v>전기5-18</v>
          </cell>
        </row>
        <row r="515">
          <cell r="B515" t="str">
            <v>2P 50AF(분전반용)</v>
          </cell>
          <cell r="C515" t="str">
            <v>개</v>
          </cell>
          <cell r="D515" t="str">
            <v>내전</v>
          </cell>
          <cell r="E515">
            <v>0.57999999999999996</v>
          </cell>
          <cell r="H515">
            <v>0.57999999999999996</v>
          </cell>
          <cell r="J515">
            <v>1</v>
          </cell>
          <cell r="O515" t="str">
            <v>전기5-18</v>
          </cell>
        </row>
        <row r="516">
          <cell r="B516" t="str">
            <v>3P 30AF (표준형)</v>
          </cell>
          <cell r="C516" t="str">
            <v>개</v>
          </cell>
          <cell r="D516" t="str">
            <v>내전</v>
          </cell>
          <cell r="E516">
            <v>0.54</v>
          </cell>
          <cell r="H516">
            <v>0.54</v>
          </cell>
          <cell r="J516">
            <v>1</v>
          </cell>
          <cell r="O516" t="str">
            <v>전기5-18</v>
          </cell>
        </row>
        <row r="517">
          <cell r="B517" t="str">
            <v>4P 30AF (표준형)</v>
          </cell>
          <cell r="C517" t="str">
            <v>개</v>
          </cell>
          <cell r="D517" t="str">
            <v>내전</v>
          </cell>
          <cell r="E517">
            <v>0.70199999999999996</v>
          </cell>
          <cell r="H517">
            <v>0.54</v>
          </cell>
          <cell r="J517">
            <v>1.3</v>
          </cell>
          <cell r="K517">
            <v>-0.3</v>
          </cell>
          <cell r="O517" t="str">
            <v>전기5-18</v>
          </cell>
        </row>
        <row r="518">
          <cell r="B518" t="str">
            <v>4P 50AF (표준형)</v>
          </cell>
          <cell r="C518" t="str">
            <v>개</v>
          </cell>
          <cell r="D518" t="str">
            <v>내전</v>
          </cell>
          <cell r="E518">
            <v>0.96199999999999997</v>
          </cell>
          <cell r="H518">
            <v>0.74</v>
          </cell>
          <cell r="J518">
            <v>1.3</v>
          </cell>
          <cell r="K518">
            <v>-0.30000000000000004</v>
          </cell>
          <cell r="O518" t="str">
            <v>전기5-18</v>
          </cell>
        </row>
        <row r="519">
          <cell r="B519" t="str">
            <v>4P 50AF (표준형)</v>
          </cell>
          <cell r="C519" t="str">
            <v>개</v>
          </cell>
          <cell r="D519" t="str">
            <v>내전</v>
          </cell>
          <cell r="E519">
            <v>0.96199999999999997</v>
          </cell>
          <cell r="H519">
            <v>0.74</v>
          </cell>
          <cell r="J519">
            <v>1.3</v>
          </cell>
          <cell r="K519">
            <v>-0.30000000000000004</v>
          </cell>
          <cell r="O519" t="str">
            <v>전기5-18</v>
          </cell>
        </row>
        <row r="520">
          <cell r="B520" t="str">
            <v>4P 60AF (표준형)</v>
          </cell>
          <cell r="C520" t="str">
            <v>개</v>
          </cell>
          <cell r="D520" t="str">
            <v>내전</v>
          </cell>
          <cell r="E520">
            <v>1.3520000000000001</v>
          </cell>
          <cell r="H520">
            <v>1.04</v>
          </cell>
          <cell r="J520">
            <v>1.3</v>
          </cell>
          <cell r="K520">
            <v>-0.30000000000000004</v>
          </cell>
          <cell r="O520" t="str">
            <v>전기5-18</v>
          </cell>
        </row>
        <row r="521">
          <cell r="B521" t="str">
            <v>4P 125AF (표준형)</v>
          </cell>
          <cell r="C521" t="str">
            <v>개</v>
          </cell>
          <cell r="D521" t="str">
            <v>내전</v>
          </cell>
          <cell r="E521">
            <v>1.3520000000000001</v>
          </cell>
          <cell r="H521">
            <v>1.04</v>
          </cell>
          <cell r="J521">
            <v>1.3</v>
          </cell>
          <cell r="K521">
            <v>-0.30000000000000004</v>
          </cell>
          <cell r="O521" t="str">
            <v>전기5-18</v>
          </cell>
        </row>
        <row r="522">
          <cell r="B522" t="str">
            <v>4P 100AF (표준형)</v>
          </cell>
          <cell r="C522" t="str">
            <v>개</v>
          </cell>
          <cell r="D522" t="str">
            <v>내전</v>
          </cell>
          <cell r="E522">
            <v>1.3520000000000001</v>
          </cell>
          <cell r="H522">
            <v>1.04</v>
          </cell>
          <cell r="J522">
            <v>1.3</v>
          </cell>
          <cell r="K522">
            <v>-0.30000000000000004</v>
          </cell>
          <cell r="O522" t="str">
            <v>전기5-18</v>
          </cell>
        </row>
        <row r="523">
          <cell r="B523" t="str">
            <v>3T x 25 (0.66Kg/m)</v>
          </cell>
          <cell r="C523" t="str">
            <v>M</v>
          </cell>
          <cell r="D523" t="str">
            <v>보인</v>
          </cell>
          <cell r="E523">
            <v>0.06</v>
          </cell>
          <cell r="H523">
            <v>0.06</v>
          </cell>
          <cell r="J523">
            <v>1</v>
          </cell>
          <cell r="O523" t="str">
            <v>전기3-21</v>
          </cell>
        </row>
        <row r="524">
          <cell r="B524" t="str">
            <v>5T x 25(1.11Kg/m)</v>
          </cell>
          <cell r="C524" t="str">
            <v>M</v>
          </cell>
          <cell r="D524" t="str">
            <v>보인</v>
          </cell>
          <cell r="E524">
            <v>7.0000000000000007E-2</v>
          </cell>
          <cell r="H524">
            <v>7.0000000000000007E-2</v>
          </cell>
          <cell r="J524">
            <v>1</v>
          </cell>
          <cell r="O524" t="str">
            <v>전기3-21</v>
          </cell>
        </row>
        <row r="525">
          <cell r="B525" t="str">
            <v>100*100*75</v>
          </cell>
          <cell r="C525" t="str">
            <v>개</v>
          </cell>
          <cell r="D525" t="str">
            <v>내전</v>
          </cell>
          <cell r="E525">
            <v>0.04</v>
          </cell>
          <cell r="H525">
            <v>0.04</v>
          </cell>
          <cell r="J525">
            <v>1</v>
          </cell>
          <cell r="O525" t="str">
            <v>전기5-4</v>
          </cell>
        </row>
        <row r="526">
          <cell r="B526" t="str">
            <v>100*100*100</v>
          </cell>
          <cell r="C526" t="str">
            <v>개</v>
          </cell>
          <cell r="D526" t="str">
            <v>내전</v>
          </cell>
          <cell r="E526">
            <v>0.04</v>
          </cell>
          <cell r="H526">
            <v>0.04</v>
          </cell>
          <cell r="J526">
            <v>1</v>
          </cell>
          <cell r="O526" t="str">
            <v>전기5-4</v>
          </cell>
        </row>
        <row r="527">
          <cell r="B527" t="str">
            <v>150*150*100</v>
          </cell>
          <cell r="C527" t="str">
            <v>개</v>
          </cell>
          <cell r="D527" t="str">
            <v>내전</v>
          </cell>
          <cell r="E527">
            <v>0.22</v>
          </cell>
          <cell r="H527">
            <v>0.22</v>
          </cell>
          <cell r="J527">
            <v>1</v>
          </cell>
          <cell r="O527" t="str">
            <v>전기5-4</v>
          </cell>
        </row>
        <row r="528">
          <cell r="B528" t="str">
            <v>200*200*100</v>
          </cell>
          <cell r="C528" t="str">
            <v>개</v>
          </cell>
          <cell r="D528" t="str">
            <v>내전</v>
          </cell>
          <cell r="E528">
            <v>0.22</v>
          </cell>
          <cell r="H528">
            <v>0.22</v>
          </cell>
          <cell r="J528">
            <v>1</v>
          </cell>
          <cell r="O528" t="str">
            <v>전기5-4</v>
          </cell>
        </row>
        <row r="529">
          <cell r="B529" t="str">
            <v>200*200*150</v>
          </cell>
          <cell r="C529" t="str">
            <v>개</v>
          </cell>
          <cell r="D529" t="str">
            <v>내전</v>
          </cell>
          <cell r="E529">
            <v>0.22</v>
          </cell>
          <cell r="H529">
            <v>0.22</v>
          </cell>
          <cell r="J529">
            <v>1</v>
          </cell>
          <cell r="O529" t="str">
            <v>전기5-4</v>
          </cell>
        </row>
        <row r="530">
          <cell r="B530" t="str">
            <v>200*200*200</v>
          </cell>
          <cell r="C530" t="str">
            <v>개</v>
          </cell>
          <cell r="D530" t="str">
            <v>내전</v>
          </cell>
          <cell r="E530">
            <v>0.22</v>
          </cell>
          <cell r="H530">
            <v>0.22</v>
          </cell>
          <cell r="J530">
            <v>1</v>
          </cell>
          <cell r="O530" t="str">
            <v>전기5-4</v>
          </cell>
        </row>
        <row r="531">
          <cell r="B531" t="str">
            <v>250*250*200</v>
          </cell>
          <cell r="C531" t="str">
            <v>개</v>
          </cell>
          <cell r="D531" t="str">
            <v>내전</v>
          </cell>
          <cell r="E531">
            <v>0.22</v>
          </cell>
          <cell r="H531">
            <v>0.22</v>
          </cell>
          <cell r="J531">
            <v>1</v>
          </cell>
          <cell r="O531" t="str">
            <v>전기5-4</v>
          </cell>
        </row>
        <row r="532">
          <cell r="B532" t="str">
            <v>300*300*200</v>
          </cell>
          <cell r="C532" t="str">
            <v>개</v>
          </cell>
          <cell r="D532" t="str">
            <v>내전</v>
          </cell>
          <cell r="E532">
            <v>0.35</v>
          </cell>
          <cell r="H532">
            <v>0.35</v>
          </cell>
          <cell r="J532">
            <v>1</v>
          </cell>
          <cell r="O532" t="str">
            <v>전기5-4</v>
          </cell>
        </row>
        <row r="533">
          <cell r="B533" t="str">
            <v>300*300*300</v>
          </cell>
          <cell r="C533" t="str">
            <v>개</v>
          </cell>
          <cell r="D533" t="str">
            <v>내전</v>
          </cell>
          <cell r="E533">
            <v>0.35</v>
          </cell>
          <cell r="H533">
            <v>0.35</v>
          </cell>
          <cell r="J533">
            <v>1</v>
          </cell>
          <cell r="O533" t="str">
            <v>전기5-4</v>
          </cell>
        </row>
        <row r="534">
          <cell r="B534" t="str">
            <v>400*400*300</v>
          </cell>
          <cell r="C534" t="str">
            <v>개</v>
          </cell>
          <cell r="D534" t="str">
            <v>내전</v>
          </cell>
          <cell r="E534">
            <v>0.35</v>
          </cell>
          <cell r="H534">
            <v>0.35</v>
          </cell>
          <cell r="J534">
            <v>1</v>
          </cell>
          <cell r="O534" t="str">
            <v>전기5-4</v>
          </cell>
        </row>
        <row r="535">
          <cell r="B535" t="str">
            <v>500*500*300</v>
          </cell>
          <cell r="C535" t="str">
            <v>개</v>
          </cell>
          <cell r="D535" t="str">
            <v>내전</v>
          </cell>
          <cell r="E535">
            <v>0.66</v>
          </cell>
          <cell r="H535">
            <v>0.66</v>
          </cell>
          <cell r="J535">
            <v>1</v>
          </cell>
          <cell r="O535" t="str">
            <v>전기5-4</v>
          </cell>
        </row>
        <row r="536">
          <cell r="B536" t="str">
            <v>600*600*300</v>
          </cell>
          <cell r="C536" t="str">
            <v>개</v>
          </cell>
          <cell r="D536" t="str">
            <v>내전</v>
          </cell>
          <cell r="E536">
            <v>0.66</v>
          </cell>
          <cell r="H536">
            <v>0.66</v>
          </cell>
          <cell r="J536">
            <v>1</v>
          </cell>
          <cell r="O536" t="str">
            <v>전기5-4</v>
          </cell>
        </row>
        <row r="537">
          <cell r="B537" t="str">
            <v>600*600*400</v>
          </cell>
          <cell r="C537" t="str">
            <v>개</v>
          </cell>
          <cell r="D537" t="str">
            <v>내전</v>
          </cell>
          <cell r="E537">
            <v>0.66</v>
          </cell>
          <cell r="H537">
            <v>0.66</v>
          </cell>
          <cell r="J537">
            <v>1</v>
          </cell>
          <cell r="O537" t="str">
            <v>전기5-4</v>
          </cell>
        </row>
        <row r="538">
          <cell r="B538" t="str">
            <v>300*300*180</v>
          </cell>
          <cell r="C538" t="str">
            <v>개</v>
          </cell>
          <cell r="D538" t="str">
            <v>내전</v>
          </cell>
          <cell r="E538">
            <v>0.35</v>
          </cell>
          <cell r="H538">
            <v>0.35</v>
          </cell>
          <cell r="J538">
            <v>1</v>
          </cell>
          <cell r="O538" t="str">
            <v>전기5-4</v>
          </cell>
        </row>
        <row r="539">
          <cell r="B539" t="str">
            <v>AL(136*90*40mm)</v>
          </cell>
          <cell r="C539" t="str">
            <v>개</v>
          </cell>
          <cell r="D539" t="str">
            <v>내전</v>
          </cell>
          <cell r="E539">
            <v>0.04</v>
          </cell>
          <cell r="H539">
            <v>0.04</v>
          </cell>
          <cell r="J539">
            <v>1</v>
          </cell>
          <cell r="O539" t="str">
            <v>전기5-3</v>
          </cell>
        </row>
        <row r="540">
          <cell r="B540" t="str">
            <v>연결용 4각</v>
          </cell>
          <cell r="C540" t="str">
            <v>개</v>
          </cell>
          <cell r="D540" t="str">
            <v>내전</v>
          </cell>
          <cell r="E540">
            <v>0.04</v>
          </cell>
          <cell r="H540">
            <v>0.04</v>
          </cell>
          <cell r="J540">
            <v>1</v>
          </cell>
          <cell r="O540" t="str">
            <v>전기5-3</v>
          </cell>
        </row>
        <row r="541">
          <cell r="B541" t="str">
            <v>Concrete 4각</v>
          </cell>
          <cell r="C541" t="str">
            <v>개</v>
          </cell>
          <cell r="D541" t="str">
            <v>내전</v>
          </cell>
          <cell r="E541">
            <v>0.12</v>
          </cell>
          <cell r="H541">
            <v>0.12</v>
          </cell>
          <cell r="J541">
            <v>1</v>
          </cell>
          <cell r="O541" t="str">
            <v>전기5-3</v>
          </cell>
        </row>
        <row r="542">
          <cell r="B542" t="str">
            <v>Concrete 8각</v>
          </cell>
          <cell r="C542" t="str">
            <v>개</v>
          </cell>
          <cell r="D542" t="str">
            <v>내전</v>
          </cell>
          <cell r="E542">
            <v>0.12</v>
          </cell>
          <cell r="H542">
            <v>0.12</v>
          </cell>
          <cell r="J542">
            <v>1</v>
          </cell>
          <cell r="O542" t="str">
            <v>전기5-3</v>
          </cell>
        </row>
        <row r="543">
          <cell r="B543" t="str">
            <v>Outlet 4각</v>
          </cell>
          <cell r="C543" t="str">
            <v>개</v>
          </cell>
          <cell r="D543" t="str">
            <v>내전</v>
          </cell>
          <cell r="E543">
            <v>0.2</v>
          </cell>
          <cell r="H543">
            <v>0.2</v>
          </cell>
          <cell r="J543">
            <v>1</v>
          </cell>
          <cell r="O543" t="str">
            <v>전기5-3</v>
          </cell>
        </row>
        <row r="544">
          <cell r="B544" t="str">
            <v>승압용 콘센트 박스 1개용</v>
          </cell>
          <cell r="C544" t="str">
            <v>개</v>
          </cell>
          <cell r="D544" t="str">
            <v>내전</v>
          </cell>
          <cell r="E544">
            <v>0.2</v>
          </cell>
          <cell r="H544">
            <v>0.2</v>
          </cell>
          <cell r="J544">
            <v>1</v>
          </cell>
          <cell r="O544" t="str">
            <v>전기5-3</v>
          </cell>
        </row>
        <row r="545">
          <cell r="B545" t="str">
            <v>승압용 콘센트 박스 2개용</v>
          </cell>
          <cell r="C545" t="str">
            <v>개</v>
          </cell>
          <cell r="D545" t="str">
            <v>내전</v>
          </cell>
          <cell r="E545">
            <v>0.2</v>
          </cell>
          <cell r="H545">
            <v>0.2</v>
          </cell>
          <cell r="J545">
            <v>1</v>
          </cell>
          <cell r="O545" t="str">
            <v>전기5-3</v>
          </cell>
        </row>
        <row r="546">
          <cell r="B546" t="str">
            <v>노출 PVC SW/1G</v>
          </cell>
          <cell r="C546" t="str">
            <v>개</v>
          </cell>
          <cell r="D546" t="str">
            <v>내전</v>
          </cell>
          <cell r="E546">
            <v>0.2</v>
          </cell>
          <cell r="H546">
            <v>0.2</v>
          </cell>
          <cell r="J546">
            <v>1</v>
          </cell>
          <cell r="O546" t="str">
            <v>전기5-3</v>
          </cell>
        </row>
        <row r="547">
          <cell r="B547" t="str">
            <v>노출 PVC SW/2G</v>
          </cell>
          <cell r="C547" t="str">
            <v>개</v>
          </cell>
          <cell r="D547" t="str">
            <v>내전</v>
          </cell>
          <cell r="E547">
            <v>0.2</v>
          </cell>
          <cell r="H547">
            <v>0.2</v>
          </cell>
          <cell r="J547">
            <v>1</v>
          </cell>
          <cell r="O547" t="str">
            <v>전기5-3</v>
          </cell>
        </row>
        <row r="548">
          <cell r="B548" t="str">
            <v>SW/1G</v>
          </cell>
          <cell r="C548" t="str">
            <v>개</v>
          </cell>
          <cell r="D548" t="str">
            <v>내전</v>
          </cell>
          <cell r="E548">
            <v>0.2</v>
          </cell>
          <cell r="H548">
            <v>0.2</v>
          </cell>
          <cell r="J548">
            <v>1</v>
          </cell>
          <cell r="O548" t="str">
            <v>전기5-3</v>
          </cell>
        </row>
        <row r="549">
          <cell r="B549" t="str">
            <v>SW/2G</v>
          </cell>
          <cell r="C549" t="str">
            <v>개</v>
          </cell>
          <cell r="D549" t="str">
            <v>내전</v>
          </cell>
          <cell r="E549">
            <v>0.2</v>
          </cell>
          <cell r="H549">
            <v>0.2</v>
          </cell>
          <cell r="J549">
            <v>1</v>
          </cell>
          <cell r="O549" t="str">
            <v>전기5-3</v>
          </cell>
        </row>
        <row r="550">
          <cell r="B550" t="str">
            <v>PVC Concrete 4각</v>
          </cell>
          <cell r="C550" t="str">
            <v>개</v>
          </cell>
          <cell r="D550" t="str">
            <v>내전</v>
          </cell>
          <cell r="E550">
            <v>0.12</v>
          </cell>
          <cell r="H550">
            <v>0.12</v>
          </cell>
          <cell r="J550">
            <v>1</v>
          </cell>
          <cell r="O550" t="str">
            <v>전기5-3</v>
          </cell>
        </row>
        <row r="551">
          <cell r="B551" t="str">
            <v>PVC Concrete 8각</v>
          </cell>
          <cell r="C551" t="str">
            <v>개</v>
          </cell>
          <cell r="D551" t="str">
            <v>내전</v>
          </cell>
          <cell r="E551">
            <v>0.12</v>
          </cell>
          <cell r="H551">
            <v>0.12</v>
          </cell>
          <cell r="J551">
            <v>1</v>
          </cell>
          <cell r="O551" t="str">
            <v>전기5-3</v>
          </cell>
        </row>
        <row r="552">
          <cell r="B552" t="str">
            <v>PVC Outlet 4각</v>
          </cell>
          <cell r="C552" t="str">
            <v>개</v>
          </cell>
          <cell r="D552" t="str">
            <v>내전</v>
          </cell>
          <cell r="E552">
            <v>0.2</v>
          </cell>
          <cell r="H552">
            <v>0.2</v>
          </cell>
          <cell r="J552">
            <v>1</v>
          </cell>
          <cell r="O552" t="str">
            <v>전기5-3</v>
          </cell>
        </row>
        <row r="553">
          <cell r="B553" t="str">
            <v>PVC SW/1G</v>
          </cell>
          <cell r="C553" t="str">
            <v>개</v>
          </cell>
          <cell r="D553" t="str">
            <v>내전</v>
          </cell>
          <cell r="E553">
            <v>0.2</v>
          </cell>
          <cell r="H553">
            <v>0.2</v>
          </cell>
          <cell r="J553">
            <v>1</v>
          </cell>
          <cell r="O553" t="str">
            <v>전기5-3</v>
          </cell>
        </row>
        <row r="554">
          <cell r="B554" t="str">
            <v>PVC SW/2G</v>
          </cell>
          <cell r="C554" t="str">
            <v>개</v>
          </cell>
          <cell r="D554" t="str">
            <v>내전</v>
          </cell>
          <cell r="E554">
            <v>0.2</v>
          </cell>
          <cell r="H554">
            <v>0.2</v>
          </cell>
          <cell r="J554">
            <v>1</v>
          </cell>
          <cell r="O554" t="str">
            <v>전기5-3</v>
          </cell>
        </row>
        <row r="555">
          <cell r="B555" t="str">
            <v>노출 PVC SW/1G</v>
          </cell>
          <cell r="C555" t="str">
            <v>개</v>
          </cell>
          <cell r="D555" t="str">
            <v>내전</v>
          </cell>
          <cell r="E555">
            <v>0.2</v>
          </cell>
          <cell r="H555">
            <v>0.2</v>
          </cell>
          <cell r="J555">
            <v>1</v>
          </cell>
          <cell r="O555" t="str">
            <v>전기5-3</v>
          </cell>
        </row>
        <row r="556">
          <cell r="B556" t="str">
            <v>2회로 16A</v>
          </cell>
          <cell r="C556" t="str">
            <v>개</v>
          </cell>
          <cell r="D556" t="str">
            <v>내전</v>
          </cell>
          <cell r="E556">
            <v>8.5000000000000006E-2</v>
          </cell>
          <cell r="H556">
            <v>8.5000000000000006E-2</v>
          </cell>
          <cell r="J556">
            <v>1</v>
          </cell>
          <cell r="K556">
            <v>0</v>
          </cell>
          <cell r="O556" t="str">
            <v>전기5-23-2</v>
          </cell>
        </row>
        <row r="557">
          <cell r="B557" t="str">
            <v>1로 1구</v>
          </cell>
          <cell r="C557" t="str">
            <v>개</v>
          </cell>
          <cell r="D557" t="str">
            <v>내전</v>
          </cell>
          <cell r="E557">
            <v>8.5000000000000006E-2</v>
          </cell>
          <cell r="H557">
            <v>8.5000000000000006E-2</v>
          </cell>
          <cell r="J557">
            <v>1</v>
          </cell>
          <cell r="K557">
            <v>0</v>
          </cell>
          <cell r="O557" t="str">
            <v>전기5-23-2</v>
          </cell>
        </row>
        <row r="558">
          <cell r="B558" t="str">
            <v>1로 2구</v>
          </cell>
          <cell r="C558" t="str">
            <v>개</v>
          </cell>
          <cell r="D558" t="str">
            <v>내전</v>
          </cell>
          <cell r="E558">
            <v>8.5000000000000006E-2</v>
          </cell>
          <cell r="H558">
            <v>8.5000000000000006E-2</v>
          </cell>
          <cell r="J558">
            <v>1</v>
          </cell>
          <cell r="O558" t="str">
            <v>전기5-23-2</v>
          </cell>
        </row>
        <row r="559">
          <cell r="B559" t="str">
            <v>1로 3구</v>
          </cell>
          <cell r="C559" t="str">
            <v>개</v>
          </cell>
          <cell r="D559" t="str">
            <v>내전</v>
          </cell>
          <cell r="E559">
            <v>8.5000000000000006E-2</v>
          </cell>
          <cell r="H559">
            <v>8.5000000000000006E-2</v>
          </cell>
          <cell r="J559">
            <v>1</v>
          </cell>
          <cell r="O559" t="str">
            <v>전기5-23-2</v>
          </cell>
        </row>
        <row r="560">
          <cell r="B560" t="str">
            <v>1로 4구</v>
          </cell>
          <cell r="C560" t="str">
            <v>개</v>
          </cell>
          <cell r="D560" t="str">
            <v>내전</v>
          </cell>
          <cell r="E560">
            <v>8.5000000000000006E-2</v>
          </cell>
          <cell r="H560">
            <v>8.5000000000000006E-2</v>
          </cell>
          <cell r="J560">
            <v>1</v>
          </cell>
          <cell r="O560" t="str">
            <v>전기5-23-2</v>
          </cell>
        </row>
        <row r="561">
          <cell r="B561" t="str">
            <v>1로 5구</v>
          </cell>
          <cell r="C561" t="str">
            <v>개</v>
          </cell>
          <cell r="D561" t="str">
            <v>내전</v>
          </cell>
          <cell r="E561">
            <v>8.5000000000000006E-2</v>
          </cell>
          <cell r="H561">
            <v>8.5000000000000006E-2</v>
          </cell>
          <cell r="J561">
            <v>1</v>
          </cell>
          <cell r="O561" t="str">
            <v>전기5-23-2</v>
          </cell>
        </row>
        <row r="562">
          <cell r="B562" t="str">
            <v>1로 6구</v>
          </cell>
          <cell r="C562" t="str">
            <v>개</v>
          </cell>
          <cell r="D562" t="str">
            <v>내전</v>
          </cell>
          <cell r="E562">
            <v>8.5000000000000006E-2</v>
          </cell>
          <cell r="H562">
            <v>8.5000000000000006E-2</v>
          </cell>
          <cell r="J562">
            <v>1</v>
          </cell>
          <cell r="O562" t="str">
            <v>전기5-23-2</v>
          </cell>
        </row>
        <row r="563">
          <cell r="B563" t="str">
            <v>3로 1구</v>
          </cell>
          <cell r="C563" t="str">
            <v>개</v>
          </cell>
          <cell r="D563" t="str">
            <v>내전</v>
          </cell>
          <cell r="E563">
            <v>8.5000000000000006E-2</v>
          </cell>
          <cell r="H563">
            <v>8.5000000000000006E-2</v>
          </cell>
          <cell r="J563">
            <v>1</v>
          </cell>
          <cell r="O563" t="str">
            <v>전기5-23-2</v>
          </cell>
        </row>
        <row r="564">
          <cell r="B564" t="str">
            <v>3로 2구</v>
          </cell>
          <cell r="C564" t="str">
            <v>개</v>
          </cell>
          <cell r="D564" t="str">
            <v>내전</v>
          </cell>
          <cell r="E564">
            <v>8.5000000000000006E-2</v>
          </cell>
          <cell r="H564">
            <v>8.5000000000000006E-2</v>
          </cell>
          <cell r="J564">
            <v>1</v>
          </cell>
          <cell r="O564" t="str">
            <v>전기5-23-2</v>
          </cell>
        </row>
        <row r="565">
          <cell r="B565" t="str">
            <v>3로 3구</v>
          </cell>
          <cell r="C565" t="str">
            <v>개</v>
          </cell>
          <cell r="D565" t="str">
            <v>내전</v>
          </cell>
          <cell r="E565">
            <v>8.5000000000000006E-2</v>
          </cell>
          <cell r="H565">
            <v>8.5000000000000006E-2</v>
          </cell>
          <cell r="J565">
            <v>1</v>
          </cell>
          <cell r="O565" t="str">
            <v>전기5-23-2</v>
          </cell>
        </row>
        <row r="566">
          <cell r="B566" t="str">
            <v>4로 1구</v>
          </cell>
          <cell r="C566" t="str">
            <v>개</v>
          </cell>
          <cell r="D566" t="str">
            <v>내전</v>
          </cell>
          <cell r="E566">
            <v>0.1</v>
          </cell>
          <cell r="H566">
            <v>0.1</v>
          </cell>
          <cell r="J566">
            <v>1</v>
          </cell>
          <cell r="O566" t="str">
            <v>전기5-23-2</v>
          </cell>
        </row>
        <row r="567">
          <cell r="B567" t="str">
            <v>220V 접지1구</v>
          </cell>
          <cell r="C567" t="str">
            <v>개</v>
          </cell>
          <cell r="D567" t="str">
            <v>내전</v>
          </cell>
          <cell r="E567">
            <v>0.08</v>
          </cell>
          <cell r="H567">
            <v>0.08</v>
          </cell>
          <cell r="J567">
            <v>1</v>
          </cell>
          <cell r="O567" t="str">
            <v>전기5-23-1</v>
          </cell>
        </row>
        <row r="568">
          <cell r="B568" t="str">
            <v>안전형 220V 접지2구</v>
          </cell>
          <cell r="C568" t="str">
            <v>개</v>
          </cell>
          <cell r="D568" t="str">
            <v>내전</v>
          </cell>
          <cell r="E568">
            <v>0.08</v>
          </cell>
          <cell r="H568">
            <v>0.08</v>
          </cell>
          <cell r="J568">
            <v>1</v>
          </cell>
          <cell r="O568" t="str">
            <v>전기5-23-1</v>
          </cell>
        </row>
        <row r="569">
          <cell r="B569" t="str">
            <v>220V 접지2구</v>
          </cell>
          <cell r="C569" t="str">
            <v>개</v>
          </cell>
          <cell r="D569" t="str">
            <v>내전</v>
          </cell>
          <cell r="E569">
            <v>0.08</v>
          </cell>
          <cell r="H569">
            <v>0.08</v>
          </cell>
          <cell r="J569">
            <v>1</v>
          </cell>
          <cell r="O569" t="str">
            <v>전기5-23-1</v>
          </cell>
        </row>
        <row r="570">
          <cell r="B570" t="str">
            <v>220V 접지4구</v>
          </cell>
          <cell r="C570" t="str">
            <v>개</v>
          </cell>
          <cell r="D570" t="str">
            <v>내전</v>
          </cell>
          <cell r="E570">
            <v>0.08</v>
          </cell>
          <cell r="H570">
            <v>0.08</v>
          </cell>
          <cell r="J570">
            <v>1</v>
          </cell>
          <cell r="O570" t="str">
            <v>전기5-23-1</v>
          </cell>
        </row>
        <row r="571">
          <cell r="B571" t="str">
            <v>방우형 1구</v>
          </cell>
          <cell r="C571" t="str">
            <v>개</v>
          </cell>
          <cell r="D571" t="str">
            <v>내전</v>
          </cell>
          <cell r="E571">
            <v>0.08</v>
          </cell>
          <cell r="H571">
            <v>0.08</v>
          </cell>
          <cell r="J571">
            <v>1</v>
          </cell>
          <cell r="O571" t="str">
            <v>전기5-23-1</v>
          </cell>
        </row>
        <row r="572">
          <cell r="B572" t="str">
            <v>방우형 2구</v>
          </cell>
          <cell r="C572" t="str">
            <v>개</v>
          </cell>
          <cell r="D572" t="str">
            <v>내전</v>
          </cell>
          <cell r="E572">
            <v>0.08</v>
          </cell>
          <cell r="H572">
            <v>0.08</v>
          </cell>
          <cell r="J572">
            <v>1</v>
          </cell>
          <cell r="O572" t="str">
            <v>전기5-23-1</v>
          </cell>
        </row>
        <row r="573">
          <cell r="B573" t="str">
            <v>노출형 1구</v>
          </cell>
          <cell r="C573" t="str">
            <v>개</v>
          </cell>
          <cell r="D573" t="str">
            <v>내전</v>
          </cell>
          <cell r="E573">
            <v>0.08</v>
          </cell>
          <cell r="H573">
            <v>0.08</v>
          </cell>
          <cell r="J573">
            <v>1</v>
          </cell>
          <cell r="O573" t="str">
            <v>전기5-23-1</v>
          </cell>
        </row>
        <row r="574">
          <cell r="B574" t="str">
            <v>노출형 2구</v>
          </cell>
          <cell r="C574" t="str">
            <v>개</v>
          </cell>
          <cell r="D574" t="str">
            <v>내전</v>
          </cell>
          <cell r="E574">
            <v>0.08</v>
          </cell>
          <cell r="H574">
            <v>0.08</v>
          </cell>
          <cell r="J574">
            <v>1</v>
          </cell>
          <cell r="O574" t="str">
            <v>전기5-23-1</v>
          </cell>
        </row>
        <row r="575">
          <cell r="B575" t="str">
            <v>누전차단기 부착형 1구</v>
          </cell>
          <cell r="C575" t="str">
            <v>개</v>
          </cell>
          <cell r="D575" t="str">
            <v>내전</v>
          </cell>
          <cell r="E575">
            <v>0.08</v>
          </cell>
          <cell r="H575">
            <v>0.08</v>
          </cell>
          <cell r="J575">
            <v>1</v>
          </cell>
          <cell r="O575" t="str">
            <v>전기5-23-1</v>
          </cell>
        </row>
        <row r="576">
          <cell r="B576" t="str">
            <v>누전차단기 부착형 2구</v>
          </cell>
          <cell r="C576" t="str">
            <v>개</v>
          </cell>
          <cell r="D576" t="str">
            <v>내전</v>
          </cell>
          <cell r="E576">
            <v>0.08</v>
          </cell>
          <cell r="H576">
            <v>0.08</v>
          </cell>
          <cell r="J576">
            <v>1</v>
          </cell>
          <cell r="O576" t="str">
            <v>전기5-23-1</v>
          </cell>
        </row>
        <row r="577">
          <cell r="B577" t="str">
            <v>대기전력차단형 1구</v>
          </cell>
          <cell r="C577" t="str">
            <v>개</v>
          </cell>
          <cell r="D577" t="str">
            <v>내전</v>
          </cell>
          <cell r="E577">
            <v>0.08</v>
          </cell>
          <cell r="H577">
            <v>0.08</v>
          </cell>
          <cell r="J577">
            <v>1</v>
          </cell>
          <cell r="O577" t="str">
            <v>전기5-23-1</v>
          </cell>
        </row>
        <row r="578">
          <cell r="B578" t="str">
            <v>대기전력차단형 3구</v>
          </cell>
          <cell r="C578" t="str">
            <v>개</v>
          </cell>
          <cell r="D578" t="str">
            <v>내전</v>
          </cell>
          <cell r="E578">
            <v>0.08</v>
          </cell>
          <cell r="H578">
            <v>0.08</v>
          </cell>
          <cell r="J578">
            <v>1</v>
          </cell>
          <cell r="O578" t="str">
            <v>전기5-23-1</v>
          </cell>
        </row>
        <row r="579">
          <cell r="B579" t="str">
            <v>하이텐션 220V 2구</v>
          </cell>
          <cell r="C579" t="str">
            <v>개</v>
          </cell>
          <cell r="D579" t="str">
            <v>내전</v>
          </cell>
          <cell r="E579">
            <v>0.08</v>
          </cell>
          <cell r="H579">
            <v>0.08</v>
          </cell>
          <cell r="J579">
            <v>1</v>
          </cell>
          <cell r="O579" t="str">
            <v>전기5-23-1</v>
          </cell>
        </row>
        <row r="580">
          <cell r="B580" t="str">
            <v>대기전력 1회로, 전등1회로</v>
          </cell>
          <cell r="C580" t="str">
            <v>개</v>
          </cell>
          <cell r="D580" t="str">
            <v>내전</v>
          </cell>
          <cell r="E580">
            <v>8.5000000000000006E-2</v>
          </cell>
          <cell r="H580">
            <v>8.5000000000000006E-2</v>
          </cell>
          <cell r="J580">
            <v>1</v>
          </cell>
          <cell r="O580" t="str">
            <v>전기5-23-1</v>
          </cell>
        </row>
        <row r="581">
          <cell r="B581" t="str">
            <v>대기전력 2회로, 전등1회로</v>
          </cell>
          <cell r="C581" t="str">
            <v>개</v>
          </cell>
          <cell r="D581" t="str">
            <v>내전</v>
          </cell>
          <cell r="E581">
            <v>8.5000000000000006E-2</v>
          </cell>
          <cell r="H581">
            <v>8.5000000000000006E-2</v>
          </cell>
          <cell r="J581">
            <v>1</v>
          </cell>
          <cell r="O581" t="str">
            <v>전기5-23-1</v>
          </cell>
        </row>
        <row r="582">
          <cell r="B582" t="str">
            <v>ACCESS용 AL</v>
          </cell>
          <cell r="C582" t="str">
            <v>개</v>
          </cell>
          <cell r="D582" t="str">
            <v>내전</v>
          </cell>
          <cell r="E582">
            <v>0.25</v>
          </cell>
          <cell r="H582">
            <v>0.25</v>
          </cell>
          <cell r="J582">
            <v>1</v>
          </cell>
          <cell r="O582" t="str">
            <v>전기5-5</v>
          </cell>
        </row>
        <row r="583">
          <cell r="B583" t="str">
            <v>콘크리트용 AL 4각</v>
          </cell>
          <cell r="C583" t="str">
            <v>개</v>
          </cell>
          <cell r="D583" t="str">
            <v>내전</v>
          </cell>
          <cell r="E583">
            <v>0.63</v>
          </cell>
          <cell r="H583">
            <v>0.63</v>
          </cell>
          <cell r="J583">
            <v>1</v>
          </cell>
          <cell r="O583" t="str">
            <v>전기5-5</v>
          </cell>
        </row>
        <row r="584">
          <cell r="B584" t="str">
            <v>콘크리트 매입형, 전열2구</v>
          </cell>
          <cell r="C584" t="str">
            <v>개</v>
          </cell>
          <cell r="D584" t="str">
            <v>내전</v>
          </cell>
          <cell r="E584">
            <v>0.63</v>
          </cell>
          <cell r="H584">
            <v>0.63</v>
          </cell>
          <cell r="J584">
            <v>1</v>
          </cell>
          <cell r="O584" t="str">
            <v>전기5-5</v>
          </cell>
        </row>
        <row r="585">
          <cell r="B585" t="str">
            <v>콘크리트 매입형, 전열2구, 1PORT</v>
          </cell>
          <cell r="C585" t="str">
            <v>개</v>
          </cell>
          <cell r="D585" t="str">
            <v>내전</v>
          </cell>
          <cell r="E585">
            <v>0.63</v>
          </cell>
          <cell r="H585">
            <v>0.63</v>
          </cell>
          <cell r="J585">
            <v>1</v>
          </cell>
          <cell r="O585" t="str">
            <v>전기5-5</v>
          </cell>
        </row>
        <row r="586">
          <cell r="B586" t="str">
            <v>콘크리트 매입형, 전열2구, 2PORT</v>
          </cell>
          <cell r="C586" t="str">
            <v>개</v>
          </cell>
          <cell r="D586" t="str">
            <v>내전</v>
          </cell>
          <cell r="E586">
            <v>0.63</v>
          </cell>
          <cell r="H586">
            <v>0.63</v>
          </cell>
          <cell r="J586">
            <v>1</v>
          </cell>
          <cell r="O586" t="str">
            <v>전기5-5</v>
          </cell>
        </row>
        <row r="587">
          <cell r="B587" t="str">
            <v>FLOOR 매입형, 전열2구</v>
          </cell>
          <cell r="C587" t="str">
            <v>개</v>
          </cell>
          <cell r="D587" t="str">
            <v>내전</v>
          </cell>
          <cell r="E587">
            <v>0.25</v>
          </cell>
          <cell r="H587">
            <v>0.25</v>
          </cell>
          <cell r="J587">
            <v>1</v>
          </cell>
          <cell r="O587" t="str">
            <v>전기5-5</v>
          </cell>
        </row>
        <row r="588">
          <cell r="B588" t="str">
            <v>대기전력차단2구(콘크리트용)</v>
          </cell>
          <cell r="C588" t="str">
            <v>개</v>
          </cell>
          <cell r="D588" t="str">
            <v>내전</v>
          </cell>
          <cell r="E588">
            <v>0.63</v>
          </cell>
          <cell r="H588">
            <v>0.63</v>
          </cell>
          <cell r="J588">
            <v>1</v>
          </cell>
          <cell r="O588" t="str">
            <v>전기5-5</v>
          </cell>
        </row>
        <row r="589">
          <cell r="B589" t="str">
            <v>ACCESS용 AL (대기전력2구)</v>
          </cell>
          <cell r="C589" t="str">
            <v>개</v>
          </cell>
          <cell r="D589" t="str">
            <v>내전</v>
          </cell>
          <cell r="E589">
            <v>0.25</v>
          </cell>
          <cell r="H589">
            <v>0.25</v>
          </cell>
          <cell r="J589">
            <v>1</v>
          </cell>
          <cell r="O589" t="str">
            <v>전기5-5</v>
          </cell>
        </row>
        <row r="590">
          <cell r="B590" t="str">
            <v>AL 플로어 콘센트 전열2구</v>
          </cell>
          <cell r="C590" t="str">
            <v>개</v>
          </cell>
          <cell r="D590" t="str">
            <v>내전</v>
          </cell>
          <cell r="E590">
            <v>0.2</v>
          </cell>
          <cell r="H590">
            <v>0.2</v>
          </cell>
          <cell r="J590">
            <v>1</v>
          </cell>
          <cell r="O590" t="str">
            <v>전기5-5</v>
          </cell>
        </row>
        <row r="591">
          <cell r="B591" t="str">
            <v>8Pin 1구</v>
          </cell>
          <cell r="C591" t="str">
            <v>개</v>
          </cell>
          <cell r="D591" t="str">
            <v>통내</v>
          </cell>
          <cell r="E591">
            <v>2.8000000000000001E-2</v>
          </cell>
          <cell r="H591">
            <v>2.8000000000000001E-2</v>
          </cell>
          <cell r="J591">
            <v>1</v>
          </cell>
          <cell r="O591" t="str">
            <v>통신4-3-2</v>
          </cell>
        </row>
        <row r="592">
          <cell r="B592" t="str">
            <v>8Pin 2구</v>
          </cell>
          <cell r="C592" t="str">
            <v>개</v>
          </cell>
          <cell r="D592" t="str">
            <v>통내</v>
          </cell>
          <cell r="E592">
            <v>3.3000000000000002E-2</v>
          </cell>
          <cell r="H592">
            <v>2.8000000000000001E-2</v>
          </cell>
          <cell r="J592">
            <v>1.2</v>
          </cell>
          <cell r="K592">
            <v>-0.2</v>
          </cell>
          <cell r="O592" t="str">
            <v>통신4-3-2</v>
          </cell>
        </row>
        <row r="593">
          <cell r="B593" t="str">
            <v>종단형</v>
          </cell>
          <cell r="C593" t="str">
            <v>개</v>
          </cell>
          <cell r="D593" t="str">
            <v>통내</v>
          </cell>
          <cell r="E593">
            <v>7.0000000000000007E-2</v>
          </cell>
          <cell r="H593">
            <v>7.0000000000000007E-2</v>
          </cell>
          <cell r="J593">
            <v>1</v>
          </cell>
          <cell r="O593" t="str">
            <v>통신4-2-2</v>
          </cell>
        </row>
        <row r="594">
          <cell r="B594" t="str">
            <v>천장형 3W</v>
          </cell>
          <cell r="C594" t="str">
            <v>개</v>
          </cell>
          <cell r="D594" t="str">
            <v>내전</v>
          </cell>
          <cell r="E594">
            <v>0.33</v>
          </cell>
          <cell r="H594">
            <v>0.33</v>
          </cell>
          <cell r="J594">
            <v>1</v>
          </cell>
          <cell r="O594" t="str">
            <v>전기5-52-3</v>
          </cell>
        </row>
        <row r="595">
          <cell r="B595" t="str">
            <v>천장형 10W</v>
          </cell>
          <cell r="C595" t="str">
            <v>개</v>
          </cell>
          <cell r="D595" t="str">
            <v>내전</v>
          </cell>
          <cell r="E595">
            <v>0.33</v>
          </cell>
          <cell r="H595">
            <v>0.33</v>
          </cell>
          <cell r="J595">
            <v>1</v>
          </cell>
          <cell r="O595" t="str">
            <v>전기5-52-3</v>
          </cell>
        </row>
        <row r="596">
          <cell r="B596" t="str">
            <v>천장형 15W</v>
          </cell>
          <cell r="C596" t="str">
            <v>개</v>
          </cell>
          <cell r="D596" t="str">
            <v>내전</v>
          </cell>
          <cell r="E596">
            <v>0.33</v>
          </cell>
          <cell r="H596">
            <v>0.33</v>
          </cell>
          <cell r="J596">
            <v>1</v>
          </cell>
          <cell r="O596" t="str">
            <v>전기5-52-3</v>
          </cell>
        </row>
        <row r="597">
          <cell r="B597" t="str">
            <v>천장형 30W</v>
          </cell>
          <cell r="C597" t="str">
            <v>개</v>
          </cell>
          <cell r="D597" t="str">
            <v>내전</v>
          </cell>
          <cell r="E597">
            <v>0.33</v>
          </cell>
          <cell r="H597">
            <v>0.33</v>
          </cell>
          <cell r="J597">
            <v>1</v>
          </cell>
          <cell r="O597" t="str">
            <v>전기5-52-3</v>
          </cell>
        </row>
        <row r="598">
          <cell r="B598" t="str">
            <v>벽부형 3W</v>
          </cell>
          <cell r="C598" t="str">
            <v>개</v>
          </cell>
          <cell r="D598" t="str">
            <v>내전</v>
          </cell>
          <cell r="E598">
            <v>0.19800000000000001</v>
          </cell>
          <cell r="H598">
            <v>0.33</v>
          </cell>
          <cell r="J598">
            <v>0.6</v>
          </cell>
          <cell r="K598">
            <v>0.4</v>
          </cell>
          <cell r="O598" t="str">
            <v>전기5-52-3</v>
          </cell>
        </row>
        <row r="599">
          <cell r="B599" t="str">
            <v>벽부형 5W</v>
          </cell>
          <cell r="C599" t="str">
            <v>개</v>
          </cell>
          <cell r="D599" t="str">
            <v>내전</v>
          </cell>
          <cell r="E599">
            <v>0.19800000000000001</v>
          </cell>
          <cell r="H599">
            <v>0.33</v>
          </cell>
          <cell r="J599">
            <v>0.6</v>
          </cell>
          <cell r="K599">
            <v>0.4</v>
          </cell>
          <cell r="O599" t="str">
            <v>전기5-52-3</v>
          </cell>
        </row>
        <row r="600">
          <cell r="B600" t="str">
            <v>벽부형 10W</v>
          </cell>
          <cell r="C600" t="str">
            <v>개</v>
          </cell>
          <cell r="D600" t="str">
            <v>내전</v>
          </cell>
          <cell r="E600">
            <v>0.19800000000000001</v>
          </cell>
          <cell r="H600">
            <v>0.33</v>
          </cell>
          <cell r="J600">
            <v>0.6</v>
          </cell>
          <cell r="K600">
            <v>0.4</v>
          </cell>
          <cell r="O600" t="str">
            <v>전기5-52-3</v>
          </cell>
        </row>
        <row r="601">
          <cell r="B601" t="str">
            <v>옥내 Column Speaker 10W</v>
          </cell>
          <cell r="C601" t="str">
            <v>개</v>
          </cell>
          <cell r="D601" t="str">
            <v>내전</v>
          </cell>
          <cell r="E601">
            <v>0.19800000000000001</v>
          </cell>
          <cell r="H601">
            <v>0.33</v>
          </cell>
          <cell r="J601">
            <v>0.6</v>
          </cell>
          <cell r="K601">
            <v>0.4</v>
          </cell>
          <cell r="O601" t="str">
            <v>전기5-52-3</v>
          </cell>
        </row>
        <row r="602">
          <cell r="B602" t="str">
            <v>옥내 Column Speaker 20W</v>
          </cell>
          <cell r="C602" t="str">
            <v>개</v>
          </cell>
          <cell r="D602" t="str">
            <v>내전</v>
          </cell>
          <cell r="E602">
            <v>0.19800000000000001</v>
          </cell>
          <cell r="H602">
            <v>0.33</v>
          </cell>
          <cell r="J602">
            <v>0.6</v>
          </cell>
          <cell r="K602">
            <v>0.4</v>
          </cell>
          <cell r="O602" t="str">
            <v>전기5-52-3</v>
          </cell>
        </row>
        <row r="603">
          <cell r="B603" t="str">
            <v>옥내 Column Speaker 30W</v>
          </cell>
          <cell r="C603" t="str">
            <v>개</v>
          </cell>
          <cell r="D603" t="str">
            <v>내전</v>
          </cell>
          <cell r="E603">
            <v>0.19800000000000001</v>
          </cell>
          <cell r="H603">
            <v>0.33</v>
          </cell>
          <cell r="J603">
            <v>0.6</v>
          </cell>
          <cell r="K603">
            <v>0.4</v>
          </cell>
          <cell r="O603" t="str">
            <v>전기5-52-3</v>
          </cell>
        </row>
        <row r="604">
          <cell r="B604" t="str">
            <v>IR3, 거리50m, 90˚</v>
          </cell>
          <cell r="C604" t="str">
            <v>개</v>
          </cell>
          <cell r="D604" t="str">
            <v>내전</v>
          </cell>
          <cell r="E604">
            <v>0.13</v>
          </cell>
          <cell r="H604">
            <v>0.13</v>
          </cell>
          <cell r="J604">
            <v>1</v>
          </cell>
          <cell r="O604" t="str">
            <v>전기5-30</v>
          </cell>
        </row>
        <row r="605">
          <cell r="B605" t="str">
            <v>차동식</v>
          </cell>
          <cell r="C605" t="str">
            <v>개</v>
          </cell>
          <cell r="D605" t="str">
            <v>내전</v>
          </cell>
          <cell r="E605">
            <v>0.13</v>
          </cell>
          <cell r="H605">
            <v>0.13</v>
          </cell>
          <cell r="J605">
            <v>1</v>
          </cell>
          <cell r="O605" t="str">
            <v>전기5-30</v>
          </cell>
        </row>
        <row r="606">
          <cell r="B606" t="str">
            <v>정온식</v>
          </cell>
          <cell r="C606" t="str">
            <v>개</v>
          </cell>
          <cell r="D606" t="str">
            <v>내전</v>
          </cell>
          <cell r="E606">
            <v>0.13</v>
          </cell>
          <cell r="H606">
            <v>0.13</v>
          </cell>
          <cell r="J606">
            <v>1</v>
          </cell>
          <cell r="O606" t="str">
            <v>전기5-30</v>
          </cell>
        </row>
        <row r="607">
          <cell r="B607" t="str">
            <v>연기식</v>
          </cell>
          <cell r="C607" t="str">
            <v>개</v>
          </cell>
          <cell r="D607" t="str">
            <v>내전</v>
          </cell>
          <cell r="E607">
            <v>0.13</v>
          </cell>
          <cell r="H607">
            <v>0.13</v>
          </cell>
          <cell r="J607">
            <v>1</v>
          </cell>
          <cell r="O607" t="str">
            <v>전기5-30</v>
          </cell>
        </row>
        <row r="608">
          <cell r="B608" t="str">
            <v>단독경보형</v>
          </cell>
          <cell r="C608" t="str">
            <v>개</v>
          </cell>
          <cell r="D608" t="str">
            <v>내전</v>
          </cell>
          <cell r="E608">
            <v>0.13</v>
          </cell>
          <cell r="H608">
            <v>0.13</v>
          </cell>
          <cell r="J608">
            <v>1</v>
          </cell>
          <cell r="O608" t="str">
            <v>전기5-30</v>
          </cell>
        </row>
        <row r="609">
          <cell r="B609" t="str">
            <v>LED 소형 단면</v>
          </cell>
          <cell r="C609" t="str">
            <v>개</v>
          </cell>
          <cell r="D609" t="str">
            <v>내전</v>
          </cell>
          <cell r="E609">
            <v>0.2</v>
          </cell>
          <cell r="H609">
            <v>0.2</v>
          </cell>
          <cell r="J609">
            <v>1</v>
          </cell>
          <cell r="O609" t="str">
            <v>전기5-30</v>
          </cell>
        </row>
        <row r="610">
          <cell r="B610" t="str">
            <v>LED 소형 양면</v>
          </cell>
          <cell r="C610" t="str">
            <v>개</v>
          </cell>
          <cell r="D610" t="str">
            <v>내전</v>
          </cell>
          <cell r="E610">
            <v>0.2</v>
          </cell>
          <cell r="H610">
            <v>0.2</v>
          </cell>
          <cell r="J610">
            <v>1</v>
          </cell>
          <cell r="O610" t="str">
            <v>전기5-30</v>
          </cell>
        </row>
        <row r="611">
          <cell r="B611" t="str">
            <v>LED 중형 단면</v>
          </cell>
          <cell r="C611" t="str">
            <v>개</v>
          </cell>
          <cell r="D611" t="str">
            <v>내전</v>
          </cell>
          <cell r="E611">
            <v>0.2</v>
          </cell>
          <cell r="H611">
            <v>0.2</v>
          </cell>
          <cell r="J611">
            <v>1</v>
          </cell>
          <cell r="O611" t="str">
            <v>전기5-30</v>
          </cell>
        </row>
        <row r="612">
          <cell r="B612" t="str">
            <v>LED 중형 양면</v>
          </cell>
          <cell r="C612" t="str">
            <v>개</v>
          </cell>
          <cell r="D612" t="str">
            <v>내전</v>
          </cell>
          <cell r="E612">
            <v>0.2</v>
          </cell>
          <cell r="H612">
            <v>0.2</v>
          </cell>
          <cell r="J612">
            <v>1</v>
          </cell>
          <cell r="O612" t="str">
            <v>전기5-30</v>
          </cell>
        </row>
        <row r="613">
          <cell r="B613" t="str">
            <v>LED 대형 단면</v>
          </cell>
          <cell r="C613" t="str">
            <v>개</v>
          </cell>
          <cell r="D613" t="str">
            <v>내전</v>
          </cell>
          <cell r="E613">
            <v>0.2</v>
          </cell>
          <cell r="H613">
            <v>0.2</v>
          </cell>
          <cell r="J613">
            <v>1</v>
          </cell>
          <cell r="O613" t="str">
            <v>전기5-30</v>
          </cell>
        </row>
        <row r="614">
          <cell r="B614" t="str">
            <v>LED 대형 양면</v>
          </cell>
          <cell r="C614" t="str">
            <v>개</v>
          </cell>
          <cell r="D614" t="str">
            <v>내전</v>
          </cell>
          <cell r="E614">
            <v>0.2</v>
          </cell>
          <cell r="H614">
            <v>0.2</v>
          </cell>
          <cell r="J614">
            <v>1</v>
          </cell>
          <cell r="O614" t="str">
            <v>전기5-30</v>
          </cell>
        </row>
        <row r="615">
          <cell r="B615" t="str">
            <v>LED 소형 벽부</v>
          </cell>
          <cell r="C615" t="str">
            <v>개</v>
          </cell>
          <cell r="D615" t="str">
            <v>내전</v>
          </cell>
          <cell r="E615">
            <v>0.2</v>
          </cell>
          <cell r="H615">
            <v>0.2</v>
          </cell>
          <cell r="J615">
            <v>1</v>
          </cell>
          <cell r="O615" t="str">
            <v>전기5-30</v>
          </cell>
        </row>
        <row r="616">
          <cell r="B616" t="str">
            <v>LED 중형 벽부</v>
          </cell>
          <cell r="C616" t="str">
            <v>개</v>
          </cell>
          <cell r="D616" t="str">
            <v>내전</v>
          </cell>
          <cell r="E616">
            <v>0.2</v>
          </cell>
          <cell r="H616">
            <v>0.2</v>
          </cell>
          <cell r="J616">
            <v>1</v>
          </cell>
          <cell r="O616" t="str">
            <v>전기5-30</v>
          </cell>
        </row>
        <row r="617">
          <cell r="B617" t="str">
            <v>LED 대형 벽부</v>
          </cell>
          <cell r="C617" t="str">
            <v>개</v>
          </cell>
          <cell r="D617" t="str">
            <v>내전</v>
          </cell>
          <cell r="E617">
            <v>0.2</v>
          </cell>
          <cell r="H617">
            <v>0.2</v>
          </cell>
          <cell r="J617">
            <v>1</v>
          </cell>
          <cell r="O617" t="str">
            <v>전기5-30</v>
          </cell>
        </row>
        <row r="618">
          <cell r="B618" t="str">
            <v>LED 대형 벽부</v>
          </cell>
          <cell r="C618" t="str">
            <v>개</v>
          </cell>
          <cell r="D618" t="str">
            <v>내전</v>
          </cell>
          <cell r="E618">
            <v>0.2</v>
          </cell>
          <cell r="H618">
            <v>0.2</v>
          </cell>
          <cell r="J618">
            <v>1</v>
          </cell>
          <cell r="O618" t="str">
            <v>전기5-30</v>
          </cell>
        </row>
        <row r="619">
          <cell r="B619" t="str">
            <v>LED 통로</v>
          </cell>
          <cell r="C619" t="str">
            <v>개</v>
          </cell>
          <cell r="D619" t="str">
            <v>내전</v>
          </cell>
          <cell r="E619">
            <v>0.2</v>
          </cell>
          <cell r="H619">
            <v>0.2</v>
          </cell>
          <cell r="J619">
            <v>1</v>
          </cell>
          <cell r="O619" t="str">
            <v>전기5-30</v>
          </cell>
        </row>
        <row r="620">
          <cell r="B620" t="str">
            <v>LED 바닥통로유도등(중형)</v>
          </cell>
          <cell r="C620" t="str">
            <v>개</v>
          </cell>
          <cell r="D620" t="str">
            <v>내전</v>
          </cell>
          <cell r="E620">
            <v>0.2</v>
          </cell>
          <cell r="H620">
            <v>0.2</v>
          </cell>
          <cell r="J620">
            <v>1</v>
          </cell>
          <cell r="O620" t="str">
            <v>전기5-30</v>
          </cell>
        </row>
        <row r="621">
          <cell r="B621" t="str">
            <v>LED 거실통로유도등(소형)</v>
          </cell>
          <cell r="C621" t="str">
            <v>개</v>
          </cell>
          <cell r="D621" t="str">
            <v>내전</v>
          </cell>
          <cell r="E621">
            <v>0.2</v>
          </cell>
          <cell r="H621">
            <v>0.2</v>
          </cell>
          <cell r="J621">
            <v>1</v>
          </cell>
          <cell r="O621" t="str">
            <v>전기5-30</v>
          </cell>
        </row>
        <row r="622">
          <cell r="B622" t="str">
            <v>LED 거실통로유도등(중형)</v>
          </cell>
          <cell r="C622" t="str">
            <v>개</v>
          </cell>
          <cell r="D622" t="str">
            <v>내전</v>
          </cell>
          <cell r="E622">
            <v>0.2</v>
          </cell>
          <cell r="H622">
            <v>0.2</v>
          </cell>
          <cell r="J622">
            <v>1</v>
          </cell>
          <cell r="O622" t="str">
            <v>전기5-30</v>
          </cell>
        </row>
        <row r="623">
          <cell r="B623" t="str">
            <v>LED 계단통로유도등(소형)</v>
          </cell>
          <cell r="C623" t="str">
            <v>개</v>
          </cell>
          <cell r="D623" t="str">
            <v>내전</v>
          </cell>
          <cell r="E623">
            <v>0.2</v>
          </cell>
          <cell r="H623">
            <v>0.2</v>
          </cell>
          <cell r="J623">
            <v>1</v>
          </cell>
          <cell r="O623" t="str">
            <v>전기5-30</v>
          </cell>
        </row>
        <row r="624">
          <cell r="B624" t="str">
            <v>LED 계단통로유도등(중형)</v>
          </cell>
          <cell r="C624" t="str">
            <v>개</v>
          </cell>
          <cell r="D624" t="str">
            <v>내전</v>
          </cell>
          <cell r="E624">
            <v>0.2</v>
          </cell>
          <cell r="H624">
            <v>0.2</v>
          </cell>
          <cell r="J624">
            <v>1</v>
          </cell>
          <cell r="O624" t="str">
            <v>전기5-30</v>
          </cell>
        </row>
        <row r="625">
          <cell r="B625" t="str">
            <v>전원:DC24V,15CD이상</v>
          </cell>
          <cell r="C625" t="str">
            <v>개</v>
          </cell>
          <cell r="D625" t="str">
            <v>내전</v>
          </cell>
          <cell r="E625">
            <v>0.2</v>
          </cell>
          <cell r="H625">
            <v>0.2</v>
          </cell>
          <cell r="J625">
            <v>1</v>
          </cell>
          <cell r="O625" t="str">
            <v>전기5-30</v>
          </cell>
        </row>
        <row r="626">
          <cell r="B626" t="str">
            <v>DC24V 전자식</v>
          </cell>
          <cell r="C626" t="str">
            <v>개</v>
          </cell>
          <cell r="D626" t="str">
            <v>내전</v>
          </cell>
          <cell r="E626">
            <v>0.15</v>
          </cell>
          <cell r="H626">
            <v>0.15</v>
          </cell>
          <cell r="J626">
            <v>1</v>
          </cell>
          <cell r="O626" t="str">
            <v>전기5-30</v>
          </cell>
        </row>
        <row r="627">
          <cell r="B627" t="str">
            <v>경고용 200x250</v>
          </cell>
          <cell r="C627" t="str">
            <v>M</v>
          </cell>
          <cell r="D627" t="str">
            <v>저케</v>
          </cell>
          <cell r="E627">
            <v>5.0000000000000001E-4</v>
          </cell>
          <cell r="F627" t="str">
            <v>보인</v>
          </cell>
          <cell r="G627">
            <v>1E-3</v>
          </cell>
          <cell r="H627">
            <v>5.0000000000000001E-4</v>
          </cell>
          <cell r="I627">
            <v>1E-3</v>
          </cell>
          <cell r="J627">
            <v>1</v>
          </cell>
          <cell r="O627" t="str">
            <v>전기4-45</v>
          </cell>
        </row>
        <row r="628">
          <cell r="B628" t="str">
            <v>경고용 300x250</v>
          </cell>
          <cell r="C628" t="str">
            <v>M</v>
          </cell>
          <cell r="D628" t="str">
            <v>저케</v>
          </cell>
          <cell r="E628">
            <v>5.0000000000000001E-4</v>
          </cell>
          <cell r="F628" t="str">
            <v>보인</v>
          </cell>
          <cell r="G628">
            <v>1E-3</v>
          </cell>
          <cell r="H628">
            <v>5.0000000000000001E-4</v>
          </cell>
          <cell r="I628">
            <v>1E-3</v>
          </cell>
          <cell r="J628">
            <v>1</v>
          </cell>
          <cell r="O628" t="str">
            <v>전기4-45</v>
          </cell>
        </row>
        <row r="629">
          <cell r="B629" t="str">
            <v>커버SUS, 박스ST(경종,표시등 내장)</v>
          </cell>
          <cell r="C629" t="str">
            <v>SET</v>
          </cell>
          <cell r="D629" t="str">
            <v>내전</v>
          </cell>
          <cell r="E629">
            <v>0.36</v>
          </cell>
          <cell r="H629">
            <v>0.36</v>
          </cell>
          <cell r="J629">
            <v>1</v>
          </cell>
          <cell r="O629" t="str">
            <v>전기5-30</v>
          </cell>
        </row>
        <row r="630">
          <cell r="B630" t="str">
            <v>ALL SUS(경종,표시등 내장)</v>
          </cell>
          <cell r="C630" t="str">
            <v>SET</v>
          </cell>
          <cell r="D630" t="str">
            <v>내전</v>
          </cell>
          <cell r="E630">
            <v>0.36</v>
          </cell>
          <cell r="H630">
            <v>0.36</v>
          </cell>
          <cell r="J630">
            <v>1</v>
          </cell>
          <cell r="O630" t="str">
            <v>전기5-30</v>
          </cell>
        </row>
        <row r="631">
          <cell r="B631" t="str">
            <v>옥내소화전 내장형</v>
          </cell>
          <cell r="C631" t="str">
            <v>SET</v>
          </cell>
        </row>
        <row r="632">
          <cell r="B632" t="str">
            <v>S.V.P 조작함</v>
          </cell>
          <cell r="C632" t="str">
            <v>개</v>
          </cell>
          <cell r="D632" t="str">
            <v>내전</v>
          </cell>
          <cell r="E632">
            <v>0.36</v>
          </cell>
          <cell r="H632">
            <v>0.36</v>
          </cell>
          <cell r="J632">
            <v>1</v>
          </cell>
          <cell r="O632" t="str">
            <v>전기5-30</v>
          </cell>
        </row>
        <row r="633">
          <cell r="B633" t="str">
            <v>각종</v>
          </cell>
          <cell r="C633" t="str">
            <v>M</v>
          </cell>
          <cell r="D633" t="str">
            <v>내전</v>
          </cell>
          <cell r="E633">
            <v>0.02</v>
          </cell>
          <cell r="H633">
            <v>0.02</v>
          </cell>
          <cell r="J633">
            <v>1</v>
          </cell>
          <cell r="O633" t="str">
            <v>전기5-29</v>
          </cell>
        </row>
        <row r="634">
          <cell r="B634" t="str">
            <v>22C 이하</v>
          </cell>
          <cell r="C634" t="str">
            <v>M</v>
          </cell>
          <cell r="D634" t="str">
            <v>보인</v>
          </cell>
          <cell r="E634">
            <v>0.08</v>
          </cell>
          <cell r="H634">
            <v>0.08</v>
          </cell>
          <cell r="J634">
            <v>1</v>
          </cell>
          <cell r="O634" t="str">
            <v>전기5-29</v>
          </cell>
        </row>
        <row r="635">
          <cell r="B635" t="str">
            <v>28C 이하</v>
          </cell>
          <cell r="C635" t="str">
            <v>M</v>
          </cell>
          <cell r="D635" t="str">
            <v>보인</v>
          </cell>
          <cell r="E635">
            <v>0.12</v>
          </cell>
          <cell r="H635">
            <v>0.12</v>
          </cell>
          <cell r="J635">
            <v>1</v>
          </cell>
          <cell r="O635" t="str">
            <v>전기5-29</v>
          </cell>
        </row>
        <row r="636">
          <cell r="B636" t="str">
            <v>36C 이하</v>
          </cell>
          <cell r="C636" t="str">
            <v>M</v>
          </cell>
          <cell r="D636" t="str">
            <v>보인</v>
          </cell>
          <cell r="E636">
            <v>0.16</v>
          </cell>
          <cell r="H636">
            <v>0.16</v>
          </cell>
          <cell r="J636">
            <v>1</v>
          </cell>
          <cell r="O636" t="str">
            <v>전기5-29</v>
          </cell>
        </row>
        <row r="637">
          <cell r="B637" t="str">
            <v>42C 이하</v>
          </cell>
          <cell r="C637" t="str">
            <v>M</v>
          </cell>
          <cell r="D637" t="str">
            <v>보인</v>
          </cell>
          <cell r="E637">
            <v>0.2</v>
          </cell>
          <cell r="H637">
            <v>0.2</v>
          </cell>
          <cell r="J637">
            <v>1</v>
          </cell>
          <cell r="O637" t="str">
            <v>전기5-29</v>
          </cell>
        </row>
        <row r="638">
          <cell r="B638" t="str">
            <v>54C 이하</v>
          </cell>
          <cell r="C638" t="str">
            <v>M</v>
          </cell>
          <cell r="D638" t="str">
            <v>보인</v>
          </cell>
          <cell r="E638">
            <v>0.3</v>
          </cell>
          <cell r="H638">
            <v>0.3</v>
          </cell>
          <cell r="J638">
            <v>1</v>
          </cell>
          <cell r="O638" t="str">
            <v>전기5-29</v>
          </cell>
        </row>
        <row r="639">
          <cell r="B639" t="str">
            <v>70C 이하</v>
          </cell>
          <cell r="C639" t="str">
            <v>M</v>
          </cell>
          <cell r="D639" t="str">
            <v>보인</v>
          </cell>
          <cell r="E639">
            <v>0.45</v>
          </cell>
          <cell r="H639">
            <v>0.45</v>
          </cell>
          <cell r="J639">
            <v>1</v>
          </cell>
          <cell r="O639" t="str">
            <v>전기5-29</v>
          </cell>
        </row>
        <row r="640">
          <cell r="B640" t="str">
            <v>82C 이하</v>
          </cell>
          <cell r="C640" t="str">
            <v>M</v>
          </cell>
          <cell r="D640" t="str">
            <v>보인</v>
          </cell>
          <cell r="E640">
            <v>0.55000000000000004</v>
          </cell>
          <cell r="H640">
            <v>0.55000000000000004</v>
          </cell>
          <cell r="J640">
            <v>1</v>
          </cell>
          <cell r="O640" t="str">
            <v>전기5-29</v>
          </cell>
        </row>
        <row r="641">
          <cell r="B641" t="str">
            <v>배관:25mm(벽:200mm)</v>
          </cell>
          <cell r="C641" t="str">
            <v>개소</v>
          </cell>
          <cell r="D641" t="str">
            <v>특인</v>
          </cell>
          <cell r="E641">
            <v>0.21</v>
          </cell>
          <cell r="H641">
            <v>0.21</v>
          </cell>
          <cell r="J641">
            <v>1</v>
          </cell>
          <cell r="O641" t="str">
            <v>전기5-29-1</v>
          </cell>
        </row>
        <row r="642">
          <cell r="B642" t="str">
            <v>배관:50mm이하(벽:200mm)</v>
          </cell>
          <cell r="C642" t="str">
            <v>개소</v>
          </cell>
          <cell r="D642" t="str">
            <v>특인</v>
          </cell>
          <cell r="E642">
            <v>0.21</v>
          </cell>
          <cell r="H642">
            <v>0.21</v>
          </cell>
          <cell r="J642">
            <v>1</v>
          </cell>
          <cell r="O642" t="str">
            <v>전기5-29-1</v>
          </cell>
        </row>
        <row r="643">
          <cell r="B643" t="str">
            <v>배관:75mm(벽:200mm)</v>
          </cell>
          <cell r="C643" t="str">
            <v>개소</v>
          </cell>
          <cell r="D643" t="str">
            <v>특인</v>
          </cell>
          <cell r="E643">
            <v>0.23</v>
          </cell>
          <cell r="H643">
            <v>0.23</v>
          </cell>
          <cell r="J643">
            <v>1</v>
          </cell>
          <cell r="O643" t="str">
            <v>전기5-29-1</v>
          </cell>
        </row>
        <row r="644">
          <cell r="B644" t="str">
            <v>배관:100mm(벽:200mm)</v>
          </cell>
          <cell r="C644" t="str">
            <v>개소</v>
          </cell>
          <cell r="D644" t="str">
            <v>특인</v>
          </cell>
          <cell r="E644">
            <v>0.26</v>
          </cell>
          <cell r="H644">
            <v>0.26</v>
          </cell>
          <cell r="J644">
            <v>1</v>
          </cell>
          <cell r="O644" t="str">
            <v>전기5-29-1</v>
          </cell>
        </row>
        <row r="645">
          <cell r="B645" t="str">
            <v>배관:150mm(벽:200mm)</v>
          </cell>
          <cell r="C645" t="str">
            <v>개소</v>
          </cell>
          <cell r="D645" t="str">
            <v>특인</v>
          </cell>
          <cell r="E645">
            <v>0.3</v>
          </cell>
          <cell r="H645">
            <v>0.3</v>
          </cell>
          <cell r="J645">
            <v>1</v>
          </cell>
          <cell r="O645" t="str">
            <v>전기5-29-1</v>
          </cell>
        </row>
        <row r="646">
          <cell r="B646" t="str">
            <v>배관:200mm(벽:200mm)</v>
          </cell>
          <cell r="C646" t="str">
            <v>개소</v>
          </cell>
          <cell r="D646" t="str">
            <v>특인</v>
          </cell>
          <cell r="E646">
            <v>0.34</v>
          </cell>
          <cell r="H646">
            <v>0.34</v>
          </cell>
          <cell r="J646">
            <v>1</v>
          </cell>
          <cell r="O646" t="str">
            <v>전기5-29-1</v>
          </cell>
        </row>
        <row r="647">
          <cell r="B647" t="str">
            <v>배관:50mm이하(벽:200mm)-조적</v>
          </cell>
          <cell r="C647" t="str">
            <v>개소</v>
          </cell>
          <cell r="D647" t="str">
            <v>특인</v>
          </cell>
          <cell r="E647">
            <v>0.105</v>
          </cell>
          <cell r="H647">
            <v>0.21</v>
          </cell>
          <cell r="J647">
            <v>0.5</v>
          </cell>
          <cell r="K647">
            <v>0.5</v>
          </cell>
          <cell r="O647" t="str">
            <v>전기5-29-1</v>
          </cell>
        </row>
        <row r="648">
          <cell r="B648" t="str">
            <v>배관:75mm(벽:200mm)-조적</v>
          </cell>
          <cell r="C648" t="str">
            <v>개소</v>
          </cell>
          <cell r="D648" t="str">
            <v>특인</v>
          </cell>
          <cell r="E648">
            <v>0.115</v>
          </cell>
          <cell r="H648">
            <v>0.23</v>
          </cell>
          <cell r="J648">
            <v>0.5</v>
          </cell>
          <cell r="K648">
            <v>0.5</v>
          </cell>
          <cell r="O648" t="str">
            <v>전기5-29-1</v>
          </cell>
        </row>
        <row r="649">
          <cell r="B649" t="str">
            <v>배관:100mm(벽:200mm)-조적</v>
          </cell>
          <cell r="C649" t="str">
            <v>개소</v>
          </cell>
          <cell r="D649" t="str">
            <v>특인</v>
          </cell>
          <cell r="E649">
            <v>0.13</v>
          </cell>
          <cell r="H649">
            <v>0.26</v>
          </cell>
          <cell r="J649">
            <v>0.5</v>
          </cell>
          <cell r="K649">
            <v>0.5</v>
          </cell>
          <cell r="O649" t="str">
            <v>전기5-29-1</v>
          </cell>
        </row>
        <row r="650">
          <cell r="B650" t="str">
            <v>배관:150mm(벽:200mm)-조적</v>
          </cell>
          <cell r="C650" t="str">
            <v>개소</v>
          </cell>
          <cell r="D650" t="str">
            <v>특인</v>
          </cell>
          <cell r="E650">
            <v>0.15</v>
          </cell>
          <cell r="H650">
            <v>0.3</v>
          </cell>
          <cell r="J650">
            <v>0.5</v>
          </cell>
          <cell r="K650">
            <v>0.5</v>
          </cell>
          <cell r="O650" t="str">
            <v>전기5-29-1</v>
          </cell>
        </row>
        <row r="651">
          <cell r="B651" t="str">
            <v>배관:200mm(벽:200mm)-조적</v>
          </cell>
          <cell r="C651" t="str">
            <v>개소</v>
          </cell>
          <cell r="D651" t="str">
            <v>특인</v>
          </cell>
          <cell r="E651">
            <v>0.17</v>
          </cell>
          <cell r="H651">
            <v>0.34</v>
          </cell>
          <cell r="J651">
            <v>0.5</v>
          </cell>
          <cell r="K651">
            <v>0.5</v>
          </cell>
          <cell r="O651" t="str">
            <v>전기5-29-1</v>
          </cell>
        </row>
        <row r="652">
          <cell r="B652" t="str">
            <v>덕트:0.1㎡(벽:200mm)</v>
          </cell>
          <cell r="C652" t="str">
            <v>개소</v>
          </cell>
          <cell r="D652" t="str">
            <v>특인</v>
          </cell>
          <cell r="E652">
            <v>0.5</v>
          </cell>
          <cell r="H652">
            <v>0.5</v>
          </cell>
          <cell r="J652">
            <v>1</v>
          </cell>
          <cell r="O652" t="str">
            <v>전기5-29-1</v>
          </cell>
        </row>
        <row r="653">
          <cell r="B653" t="str">
            <v>덕트:0.2㎡(벽:200mm)</v>
          </cell>
          <cell r="C653" t="str">
            <v>개소</v>
          </cell>
          <cell r="D653" t="str">
            <v>특인</v>
          </cell>
          <cell r="E653">
            <v>0.7</v>
          </cell>
          <cell r="H653">
            <v>0.7</v>
          </cell>
          <cell r="J653">
            <v>1</v>
          </cell>
          <cell r="O653" t="str">
            <v>전기5-29-1</v>
          </cell>
        </row>
        <row r="654">
          <cell r="B654" t="str">
            <v>덕트:0.3㎡(벽:200mm)</v>
          </cell>
          <cell r="C654" t="str">
            <v>개소</v>
          </cell>
          <cell r="D654" t="str">
            <v>특인</v>
          </cell>
          <cell r="E654">
            <v>1</v>
          </cell>
          <cell r="H654">
            <v>1</v>
          </cell>
          <cell r="J654">
            <v>1</v>
          </cell>
          <cell r="O654" t="str">
            <v>전기5-29-1</v>
          </cell>
        </row>
        <row r="655">
          <cell r="B655" t="str">
            <v>덕트:0.4㎡(벽:200mm)</v>
          </cell>
          <cell r="C655" t="str">
            <v>개소</v>
          </cell>
          <cell r="D655" t="str">
            <v>특인</v>
          </cell>
          <cell r="E655">
            <v>1.1000000000000001</v>
          </cell>
          <cell r="H655">
            <v>1.1000000000000001</v>
          </cell>
          <cell r="J655">
            <v>1</v>
          </cell>
          <cell r="O655" t="str">
            <v>전기5-29-1</v>
          </cell>
        </row>
        <row r="656">
          <cell r="B656" t="str">
            <v>덕트:0.5㎡(벽:200mm)</v>
          </cell>
          <cell r="C656" t="str">
            <v>개소</v>
          </cell>
          <cell r="D656" t="str">
            <v>특인</v>
          </cell>
          <cell r="E656">
            <v>1.2</v>
          </cell>
          <cell r="H656">
            <v>1.2</v>
          </cell>
          <cell r="J656">
            <v>1</v>
          </cell>
          <cell r="O656" t="str">
            <v>전기5-29-1</v>
          </cell>
        </row>
        <row r="657">
          <cell r="B657" t="str">
            <v>덕트:0.6㎡(벽:200mm)</v>
          </cell>
          <cell r="C657" t="str">
            <v>개소</v>
          </cell>
          <cell r="D657" t="str">
            <v>특인</v>
          </cell>
          <cell r="E657">
            <v>1.25</v>
          </cell>
          <cell r="H657">
            <v>1.25</v>
          </cell>
          <cell r="J657">
            <v>1</v>
          </cell>
          <cell r="O657" t="str">
            <v>전기5-29-1</v>
          </cell>
        </row>
        <row r="658">
          <cell r="B658" t="str">
            <v>덕트:0.7㎡(벽:200mm)</v>
          </cell>
          <cell r="C658" t="str">
            <v>개소</v>
          </cell>
          <cell r="D658" t="str">
            <v>특인</v>
          </cell>
          <cell r="E658">
            <v>1.3</v>
          </cell>
          <cell r="H658">
            <v>1.3</v>
          </cell>
          <cell r="J658">
            <v>1</v>
          </cell>
          <cell r="O658" t="str">
            <v>전기5-29-1</v>
          </cell>
        </row>
        <row r="659">
          <cell r="B659" t="str">
            <v>덕트:0.8㎡(벽:200mm)</v>
          </cell>
          <cell r="C659" t="str">
            <v>개소</v>
          </cell>
          <cell r="D659" t="str">
            <v>특인</v>
          </cell>
          <cell r="E659">
            <v>1.4</v>
          </cell>
          <cell r="H659">
            <v>1.4</v>
          </cell>
          <cell r="J659">
            <v>1</v>
          </cell>
          <cell r="O659" t="str">
            <v>전기5-29-1</v>
          </cell>
        </row>
        <row r="660">
          <cell r="B660" t="str">
            <v>덕트:0.9㎡(벽:200mm)</v>
          </cell>
          <cell r="C660" t="str">
            <v>개소</v>
          </cell>
          <cell r="D660" t="str">
            <v>특인</v>
          </cell>
          <cell r="E660">
            <v>1.6</v>
          </cell>
          <cell r="H660">
            <v>1.6</v>
          </cell>
          <cell r="J660">
            <v>1</v>
          </cell>
          <cell r="O660" t="str">
            <v>전기5-29-1</v>
          </cell>
        </row>
        <row r="661">
          <cell r="B661" t="str">
            <v>전원용:1Φ2W 40KA</v>
          </cell>
          <cell r="C661" t="str">
            <v>개소</v>
          </cell>
          <cell r="D661" t="str">
            <v>내전</v>
          </cell>
          <cell r="E661">
            <v>0.192</v>
          </cell>
          <cell r="H661">
            <v>0.24</v>
          </cell>
          <cell r="J661">
            <v>0.8</v>
          </cell>
          <cell r="O661" t="str">
            <v>내선5-45-2</v>
          </cell>
        </row>
        <row r="662">
          <cell r="B662" t="str">
            <v>전원용:1Φ2W 80KA</v>
          </cell>
          <cell r="C662" t="str">
            <v>개소</v>
          </cell>
          <cell r="D662" t="str">
            <v>내전</v>
          </cell>
          <cell r="E662">
            <v>0.192</v>
          </cell>
          <cell r="H662">
            <v>0.24</v>
          </cell>
          <cell r="J662">
            <v>0.8</v>
          </cell>
          <cell r="O662" t="str">
            <v>내선5-45-2</v>
          </cell>
        </row>
        <row r="663">
          <cell r="B663" t="str">
            <v>전원용:1Φ2W 120KA</v>
          </cell>
          <cell r="C663" t="str">
            <v>개소</v>
          </cell>
          <cell r="D663" t="str">
            <v>내전</v>
          </cell>
          <cell r="E663">
            <v>0.192</v>
          </cell>
          <cell r="H663">
            <v>0.24</v>
          </cell>
          <cell r="J663">
            <v>0.8</v>
          </cell>
          <cell r="O663" t="str">
            <v>내선5-45-2</v>
          </cell>
        </row>
        <row r="664">
          <cell r="B664" t="str">
            <v>전원용:3Φ4W 40KA</v>
          </cell>
          <cell r="C664" t="str">
            <v>개소</v>
          </cell>
          <cell r="D664" t="str">
            <v>내전</v>
          </cell>
          <cell r="E664">
            <v>0.24</v>
          </cell>
          <cell r="H664">
            <v>0.24</v>
          </cell>
          <cell r="J664">
            <v>1</v>
          </cell>
          <cell r="O664" t="str">
            <v>내선5-45-2</v>
          </cell>
        </row>
        <row r="665">
          <cell r="B665" t="str">
            <v>전원용:3Φ4W 80KA</v>
          </cell>
          <cell r="C665" t="str">
            <v>개소</v>
          </cell>
          <cell r="D665" t="str">
            <v>내전</v>
          </cell>
          <cell r="E665">
            <v>0.24</v>
          </cell>
          <cell r="H665">
            <v>0.24</v>
          </cell>
          <cell r="J665">
            <v>1</v>
          </cell>
          <cell r="O665" t="str">
            <v>내선5-45-2</v>
          </cell>
        </row>
        <row r="666">
          <cell r="B666" t="str">
            <v>전원용:3Φ4W 120KA</v>
          </cell>
          <cell r="C666" t="str">
            <v>개소</v>
          </cell>
          <cell r="D666" t="str">
            <v>내전</v>
          </cell>
          <cell r="E666">
            <v>0.24</v>
          </cell>
          <cell r="H666">
            <v>0.24</v>
          </cell>
          <cell r="J666">
            <v>1</v>
          </cell>
          <cell r="O666" t="str">
            <v>내선5-45-2</v>
          </cell>
        </row>
        <row r="667">
          <cell r="B667" t="str">
            <v>CATV(동축케이블/10KA)</v>
          </cell>
          <cell r="C667" t="str">
            <v>개소</v>
          </cell>
          <cell r="D667" t="str">
            <v>내전</v>
          </cell>
          <cell r="E667">
            <v>0.14000000000000001</v>
          </cell>
          <cell r="H667">
            <v>0.14000000000000001</v>
          </cell>
          <cell r="J667">
            <v>1</v>
          </cell>
          <cell r="O667" t="str">
            <v>내선5-45-2</v>
          </cell>
        </row>
        <row r="668">
          <cell r="B668" t="str">
            <v>2PAIR/10KA</v>
          </cell>
          <cell r="C668" t="str">
            <v>개소</v>
          </cell>
          <cell r="D668" t="str">
            <v>내전</v>
          </cell>
          <cell r="E668">
            <v>0.14000000000000001</v>
          </cell>
          <cell r="H668">
            <v>0.14000000000000001</v>
          </cell>
          <cell r="J668">
            <v>1</v>
          </cell>
          <cell r="O668" t="str">
            <v>내선5-45-2</v>
          </cell>
        </row>
        <row r="669">
          <cell r="B669" t="str">
            <v>압착단자 70sq</v>
          </cell>
          <cell r="C669" t="str">
            <v>개</v>
          </cell>
          <cell r="D669" t="str">
            <v>특케</v>
          </cell>
          <cell r="E669">
            <v>0.25800000000000001</v>
          </cell>
          <cell r="H669">
            <v>0.86</v>
          </cell>
          <cell r="J669">
            <v>0.30000000000000004</v>
          </cell>
          <cell r="K669">
            <v>0.7</v>
          </cell>
          <cell r="O669" t="str">
            <v>전기4-37</v>
          </cell>
        </row>
        <row r="670">
          <cell r="B670" t="str">
            <v>탄소봉 ¢150x800</v>
          </cell>
          <cell r="C670" t="str">
            <v>개</v>
          </cell>
          <cell r="D670" t="str">
            <v>내전</v>
          </cell>
          <cell r="E670">
            <v>0.27</v>
          </cell>
          <cell r="F670" t="str">
            <v>보인</v>
          </cell>
          <cell r="G670">
            <v>0.46</v>
          </cell>
          <cell r="H670">
            <v>0.27</v>
          </cell>
          <cell r="I670">
            <v>0.46</v>
          </cell>
          <cell r="J670">
            <v>1</v>
          </cell>
          <cell r="O670" t="str">
            <v>전기4-37</v>
          </cell>
        </row>
        <row r="671">
          <cell r="B671" t="str">
            <v>220V 12A, 반경3m</v>
          </cell>
          <cell r="C671" t="str">
            <v>개</v>
          </cell>
          <cell r="D671" t="str">
            <v>내전</v>
          </cell>
          <cell r="E671">
            <v>0.13</v>
          </cell>
          <cell r="H671">
            <v>0.13</v>
          </cell>
          <cell r="J671">
            <v>1</v>
          </cell>
          <cell r="O671" t="str">
            <v>전기5-29</v>
          </cell>
        </row>
        <row r="672">
          <cell r="B672" t="str">
            <v xml:space="preserve">마이크로파 8A </v>
          </cell>
          <cell r="C672" t="str">
            <v>개</v>
          </cell>
          <cell r="D672" t="str">
            <v>내전</v>
          </cell>
          <cell r="E672">
            <v>0.13</v>
          </cell>
          <cell r="H672">
            <v>0.13</v>
          </cell>
          <cell r="J672">
            <v>1</v>
          </cell>
          <cell r="O672" t="str">
            <v>전기5-29</v>
          </cell>
        </row>
        <row r="673">
          <cell r="B673" t="str">
            <v xml:space="preserve">마이크로파 8A </v>
          </cell>
          <cell r="C673" t="str">
            <v>개</v>
          </cell>
          <cell r="D673" t="str">
            <v>내전</v>
          </cell>
          <cell r="E673">
            <v>0.13</v>
          </cell>
          <cell r="H673">
            <v>0.13</v>
          </cell>
          <cell r="J673">
            <v>1</v>
          </cell>
          <cell r="O673" t="str">
            <v>전기5-29</v>
          </cell>
        </row>
        <row r="702">
          <cell r="B702" t="str">
            <v>HI-PVC 16C</v>
          </cell>
          <cell r="C702" t="str">
            <v>M</v>
          </cell>
          <cell r="D702" t="str">
            <v>통내</v>
          </cell>
          <cell r="E702">
            <v>0.05</v>
          </cell>
          <cell r="G702">
            <v>0</v>
          </cell>
          <cell r="H702">
            <v>0.05</v>
          </cell>
          <cell r="J702">
            <v>1</v>
          </cell>
          <cell r="O702" t="str">
            <v>통신3-1-1</v>
          </cell>
        </row>
        <row r="703">
          <cell r="B703" t="str">
            <v>HI-PVC 22C</v>
          </cell>
          <cell r="C703" t="str">
            <v>M</v>
          </cell>
          <cell r="D703" t="str">
            <v>통내</v>
          </cell>
          <cell r="E703">
            <v>0.06</v>
          </cell>
          <cell r="G703">
            <v>0</v>
          </cell>
          <cell r="H703">
            <v>0.06</v>
          </cell>
          <cell r="J703">
            <v>1</v>
          </cell>
          <cell r="O703" t="str">
            <v>통신3-1-1</v>
          </cell>
        </row>
        <row r="704">
          <cell r="B704" t="str">
            <v>HI-PVC 28C</v>
          </cell>
          <cell r="C704" t="str">
            <v>M</v>
          </cell>
          <cell r="D704" t="str">
            <v>통내</v>
          </cell>
          <cell r="E704">
            <v>0.08</v>
          </cell>
          <cell r="G704">
            <v>0</v>
          </cell>
          <cell r="H704">
            <v>0.08</v>
          </cell>
          <cell r="J704">
            <v>1</v>
          </cell>
          <cell r="O704" t="str">
            <v>통신3-1-1</v>
          </cell>
        </row>
        <row r="705">
          <cell r="B705" t="str">
            <v>HI-PVC 36C</v>
          </cell>
          <cell r="C705" t="str">
            <v>M</v>
          </cell>
          <cell r="D705" t="str">
            <v>통내</v>
          </cell>
          <cell r="E705">
            <v>0.1</v>
          </cell>
          <cell r="G705">
            <v>0</v>
          </cell>
          <cell r="H705">
            <v>0.1</v>
          </cell>
          <cell r="J705">
            <v>1</v>
          </cell>
          <cell r="O705" t="str">
            <v>통신3-1-1</v>
          </cell>
        </row>
        <row r="706">
          <cell r="B706" t="str">
            <v>HI-PVC 42C</v>
          </cell>
          <cell r="C706" t="str">
            <v>M</v>
          </cell>
          <cell r="D706" t="str">
            <v>통내</v>
          </cell>
          <cell r="E706">
            <v>0.13</v>
          </cell>
          <cell r="G706">
            <v>0</v>
          </cell>
          <cell r="H706">
            <v>0.13</v>
          </cell>
          <cell r="J706">
            <v>1</v>
          </cell>
          <cell r="O706" t="str">
            <v>통신3-1-1</v>
          </cell>
        </row>
        <row r="707">
          <cell r="B707" t="str">
            <v>HI-PVC 54C</v>
          </cell>
          <cell r="C707" t="str">
            <v>M</v>
          </cell>
          <cell r="D707" t="str">
            <v>통내</v>
          </cell>
          <cell r="E707">
            <v>0.19</v>
          </cell>
          <cell r="G707">
            <v>0</v>
          </cell>
          <cell r="H707">
            <v>0.19</v>
          </cell>
          <cell r="J707">
            <v>1</v>
          </cell>
          <cell r="O707" t="str">
            <v>통신3-1-1</v>
          </cell>
        </row>
        <row r="708">
          <cell r="B708" t="str">
            <v>HI-PVC 70C</v>
          </cell>
          <cell r="C708" t="str">
            <v>M</v>
          </cell>
          <cell r="D708" t="str">
            <v>통내</v>
          </cell>
          <cell r="E708">
            <v>0.28000000000000003</v>
          </cell>
          <cell r="G708">
            <v>0</v>
          </cell>
          <cell r="H708">
            <v>0.28000000000000003</v>
          </cell>
          <cell r="J708">
            <v>1</v>
          </cell>
          <cell r="O708" t="str">
            <v>통신3-1-1</v>
          </cell>
        </row>
        <row r="709">
          <cell r="B709" t="str">
            <v>HI-PVC 82C</v>
          </cell>
          <cell r="C709" t="str">
            <v>M</v>
          </cell>
          <cell r="D709" t="str">
            <v>통내</v>
          </cell>
          <cell r="E709">
            <v>0.37</v>
          </cell>
          <cell r="G709">
            <v>0</v>
          </cell>
          <cell r="H709">
            <v>0.37</v>
          </cell>
          <cell r="J709">
            <v>1</v>
          </cell>
          <cell r="O709" t="str">
            <v>통신3-1-1</v>
          </cell>
        </row>
        <row r="710">
          <cell r="B710" t="str">
            <v>HI-PVC 104C</v>
          </cell>
          <cell r="C710" t="str">
            <v>M</v>
          </cell>
          <cell r="D710" t="str">
            <v>통내</v>
          </cell>
          <cell r="E710">
            <v>0.46</v>
          </cell>
          <cell r="G710">
            <v>0</v>
          </cell>
          <cell r="H710">
            <v>0.46</v>
          </cell>
          <cell r="J710">
            <v>1</v>
          </cell>
          <cell r="O710" t="str">
            <v>통신3-1-1</v>
          </cell>
        </row>
        <row r="711">
          <cell r="B711" t="str">
            <v>난연성 CD 16C</v>
          </cell>
          <cell r="C711" t="str">
            <v>M</v>
          </cell>
          <cell r="D711" t="str">
            <v>통내</v>
          </cell>
          <cell r="E711">
            <v>0.04</v>
          </cell>
          <cell r="H711">
            <v>0.05</v>
          </cell>
          <cell r="J711">
            <v>0.8</v>
          </cell>
          <cell r="K711">
            <v>0.2</v>
          </cell>
          <cell r="O711" t="str">
            <v>통신3-1-1</v>
          </cell>
        </row>
        <row r="712">
          <cell r="B712" t="str">
            <v>난연성 CD 22C</v>
          </cell>
          <cell r="C712" t="str">
            <v>M</v>
          </cell>
          <cell r="D712" t="str">
            <v>통내</v>
          </cell>
          <cell r="E712">
            <v>4.8000000000000001E-2</v>
          </cell>
          <cell r="H712">
            <v>0.06</v>
          </cell>
          <cell r="J712">
            <v>0.8</v>
          </cell>
          <cell r="K712">
            <v>0.2</v>
          </cell>
          <cell r="O712" t="str">
            <v>통신3-1-1</v>
          </cell>
        </row>
        <row r="713">
          <cell r="B713" t="str">
            <v>난연성 CD 28C</v>
          </cell>
          <cell r="C713" t="str">
            <v>M</v>
          </cell>
          <cell r="D713" t="str">
            <v>통내</v>
          </cell>
          <cell r="E713">
            <v>6.4000000000000001E-2</v>
          </cell>
          <cell r="H713">
            <v>0.08</v>
          </cell>
          <cell r="J713">
            <v>0.8</v>
          </cell>
          <cell r="K713">
            <v>0.2</v>
          </cell>
          <cell r="O713" t="str">
            <v>통신3-1-1</v>
          </cell>
        </row>
        <row r="714">
          <cell r="B714" t="str">
            <v>난연성 CD 36C</v>
          </cell>
          <cell r="C714" t="str">
            <v>M</v>
          </cell>
          <cell r="D714" t="str">
            <v>통내</v>
          </cell>
          <cell r="E714">
            <v>0.08</v>
          </cell>
          <cell r="H714">
            <v>0.1</v>
          </cell>
          <cell r="J714">
            <v>0.8</v>
          </cell>
          <cell r="K714">
            <v>0.2</v>
          </cell>
          <cell r="O714" t="str">
            <v>통신3-1-1</v>
          </cell>
        </row>
        <row r="715">
          <cell r="B715" t="str">
            <v>ST 16C</v>
          </cell>
          <cell r="C715" t="str">
            <v>M</v>
          </cell>
          <cell r="D715" t="str">
            <v>통내</v>
          </cell>
          <cell r="E715">
            <v>0.08</v>
          </cell>
          <cell r="G715">
            <v>0</v>
          </cell>
          <cell r="H715">
            <v>0.08</v>
          </cell>
          <cell r="J715">
            <v>1</v>
          </cell>
          <cell r="O715" t="str">
            <v>통신3-1-1</v>
          </cell>
        </row>
        <row r="716">
          <cell r="B716" t="str">
            <v>ST 22C</v>
          </cell>
          <cell r="C716" t="str">
            <v>M</v>
          </cell>
          <cell r="D716" t="str">
            <v>통내</v>
          </cell>
          <cell r="E716">
            <v>0.11</v>
          </cell>
          <cell r="G716">
            <v>0</v>
          </cell>
          <cell r="H716">
            <v>0.11</v>
          </cell>
          <cell r="J716">
            <v>1</v>
          </cell>
          <cell r="O716" t="str">
            <v>통신3-1-1</v>
          </cell>
        </row>
        <row r="717">
          <cell r="B717" t="str">
            <v>ST 28C</v>
          </cell>
          <cell r="C717" t="str">
            <v>M</v>
          </cell>
          <cell r="D717" t="str">
            <v>통내</v>
          </cell>
          <cell r="E717">
            <v>0.14000000000000001</v>
          </cell>
          <cell r="G717">
            <v>0</v>
          </cell>
          <cell r="H717">
            <v>0.14000000000000001</v>
          </cell>
          <cell r="J717">
            <v>1</v>
          </cell>
          <cell r="O717" t="str">
            <v>통신3-1-1</v>
          </cell>
        </row>
        <row r="718">
          <cell r="B718" t="str">
            <v>ST 36C</v>
          </cell>
          <cell r="C718" t="str">
            <v>M</v>
          </cell>
          <cell r="D718" t="str">
            <v>통내</v>
          </cell>
          <cell r="E718">
            <v>0.2</v>
          </cell>
          <cell r="G718">
            <v>0</v>
          </cell>
          <cell r="H718">
            <v>0.2</v>
          </cell>
          <cell r="J718">
            <v>1</v>
          </cell>
          <cell r="O718" t="str">
            <v>통신3-1-1</v>
          </cell>
        </row>
        <row r="719">
          <cell r="B719" t="str">
            <v>ST 42C</v>
          </cell>
          <cell r="C719" t="str">
            <v>M</v>
          </cell>
          <cell r="D719" t="str">
            <v>통내</v>
          </cell>
          <cell r="E719">
            <v>0.25</v>
          </cell>
          <cell r="G719">
            <v>0</v>
          </cell>
          <cell r="H719">
            <v>0.25</v>
          </cell>
          <cell r="J719">
            <v>1</v>
          </cell>
          <cell r="O719" t="str">
            <v>통신3-1-1</v>
          </cell>
        </row>
        <row r="720">
          <cell r="B720" t="str">
            <v>ST 54C</v>
          </cell>
          <cell r="C720" t="str">
            <v>M</v>
          </cell>
          <cell r="D720" t="str">
            <v>통내</v>
          </cell>
          <cell r="E720">
            <v>0.34</v>
          </cell>
          <cell r="G720">
            <v>0</v>
          </cell>
          <cell r="H720">
            <v>0.34</v>
          </cell>
          <cell r="J720">
            <v>1</v>
          </cell>
          <cell r="O720" t="str">
            <v>통신3-1-1</v>
          </cell>
        </row>
        <row r="721">
          <cell r="B721" t="str">
            <v>ST 70C</v>
          </cell>
          <cell r="C721" t="str">
            <v>M</v>
          </cell>
          <cell r="D721" t="str">
            <v>통내</v>
          </cell>
          <cell r="E721">
            <v>0.44</v>
          </cell>
          <cell r="G721">
            <v>0</v>
          </cell>
          <cell r="H721">
            <v>0.44</v>
          </cell>
          <cell r="J721">
            <v>1</v>
          </cell>
          <cell r="O721" t="str">
            <v>통신3-1-1</v>
          </cell>
        </row>
        <row r="722">
          <cell r="B722" t="str">
            <v>ST 82C</v>
          </cell>
          <cell r="C722" t="str">
            <v>M</v>
          </cell>
          <cell r="D722" t="str">
            <v>통내</v>
          </cell>
          <cell r="E722">
            <v>0.54</v>
          </cell>
          <cell r="G722">
            <v>0</v>
          </cell>
          <cell r="H722">
            <v>0.54</v>
          </cell>
          <cell r="J722">
            <v>1</v>
          </cell>
          <cell r="O722" t="str">
            <v>통신3-1-1</v>
          </cell>
        </row>
        <row r="723">
          <cell r="B723" t="str">
            <v>ST 104C</v>
          </cell>
          <cell r="C723" t="str">
            <v>M</v>
          </cell>
          <cell r="D723" t="str">
            <v>통내</v>
          </cell>
          <cell r="E723">
            <v>0.71</v>
          </cell>
          <cell r="G723">
            <v>0</v>
          </cell>
          <cell r="H723">
            <v>0.71</v>
          </cell>
          <cell r="J723">
            <v>1</v>
          </cell>
          <cell r="O723" t="str">
            <v>통신3-1-1</v>
          </cell>
        </row>
        <row r="724">
          <cell r="B724" t="str">
            <v>워셔캡 16C</v>
          </cell>
          <cell r="C724" t="str">
            <v>개</v>
          </cell>
          <cell r="D724" t="str">
            <v>통내</v>
          </cell>
          <cell r="E724">
            <v>0.03</v>
          </cell>
          <cell r="G724">
            <v>0</v>
          </cell>
          <cell r="H724">
            <v>0.03</v>
          </cell>
          <cell r="J724">
            <v>1</v>
          </cell>
          <cell r="O724" t="str">
            <v>통신3-7-1</v>
          </cell>
        </row>
        <row r="725">
          <cell r="B725" t="str">
            <v>워셔캡 22C</v>
          </cell>
          <cell r="C725" t="str">
            <v>개</v>
          </cell>
          <cell r="D725" t="str">
            <v>통내</v>
          </cell>
          <cell r="E725">
            <v>0.03</v>
          </cell>
          <cell r="G725">
            <v>0</v>
          </cell>
          <cell r="H725">
            <v>0.03</v>
          </cell>
          <cell r="J725">
            <v>1</v>
          </cell>
          <cell r="O725" t="str">
            <v>통신3-7-1</v>
          </cell>
        </row>
        <row r="726">
          <cell r="B726" t="str">
            <v>워셔캡 28C</v>
          </cell>
          <cell r="C726" t="str">
            <v>개</v>
          </cell>
          <cell r="D726" t="str">
            <v>통내</v>
          </cell>
          <cell r="E726">
            <v>0.03</v>
          </cell>
          <cell r="G726">
            <v>0</v>
          </cell>
          <cell r="H726">
            <v>0.03</v>
          </cell>
          <cell r="J726">
            <v>1</v>
          </cell>
          <cell r="O726" t="str">
            <v>통신3-7-1</v>
          </cell>
        </row>
        <row r="727">
          <cell r="B727" t="str">
            <v>워셔캡 36C</v>
          </cell>
          <cell r="C727" t="str">
            <v>개</v>
          </cell>
          <cell r="D727" t="str">
            <v>통내</v>
          </cell>
          <cell r="E727">
            <v>0.03</v>
          </cell>
          <cell r="G727">
            <v>0</v>
          </cell>
          <cell r="H727">
            <v>0.03</v>
          </cell>
          <cell r="J727">
            <v>1</v>
          </cell>
          <cell r="O727" t="str">
            <v>통신3-7-1</v>
          </cell>
        </row>
        <row r="728">
          <cell r="B728" t="str">
            <v>워셔캡 42C</v>
          </cell>
          <cell r="C728" t="str">
            <v>개</v>
          </cell>
          <cell r="D728" t="str">
            <v>통내</v>
          </cell>
          <cell r="E728">
            <v>0.03</v>
          </cell>
          <cell r="G728">
            <v>0</v>
          </cell>
          <cell r="H728">
            <v>0.03</v>
          </cell>
          <cell r="J728">
            <v>1</v>
          </cell>
          <cell r="O728" t="str">
            <v>통신3-7-1</v>
          </cell>
        </row>
        <row r="729">
          <cell r="B729" t="str">
            <v>워셔캡 54C</v>
          </cell>
          <cell r="C729" t="str">
            <v>개</v>
          </cell>
          <cell r="D729" t="str">
            <v>통내</v>
          </cell>
          <cell r="E729">
            <v>0.03</v>
          </cell>
          <cell r="G729">
            <v>0</v>
          </cell>
          <cell r="H729">
            <v>0.03</v>
          </cell>
          <cell r="J729">
            <v>1</v>
          </cell>
          <cell r="O729" t="str">
            <v>통신3-7-1</v>
          </cell>
        </row>
        <row r="730">
          <cell r="B730" t="str">
            <v>워셔캡 70C</v>
          </cell>
          <cell r="C730" t="str">
            <v>개</v>
          </cell>
          <cell r="D730" t="str">
            <v>통내</v>
          </cell>
          <cell r="E730">
            <v>0.04</v>
          </cell>
          <cell r="G730">
            <v>0</v>
          </cell>
          <cell r="H730">
            <v>0.04</v>
          </cell>
          <cell r="J730">
            <v>1</v>
          </cell>
          <cell r="O730" t="str">
            <v>통신3-7-1</v>
          </cell>
        </row>
        <row r="731">
          <cell r="B731" t="str">
            <v>워셔캡 82C</v>
          </cell>
          <cell r="C731" t="str">
            <v>개</v>
          </cell>
          <cell r="D731" t="str">
            <v>통내</v>
          </cell>
          <cell r="E731">
            <v>0.04</v>
          </cell>
          <cell r="G731">
            <v>0</v>
          </cell>
          <cell r="H731">
            <v>0.04</v>
          </cell>
          <cell r="J731">
            <v>1</v>
          </cell>
          <cell r="O731" t="str">
            <v>통신3-7-1</v>
          </cell>
        </row>
        <row r="732">
          <cell r="B732" t="str">
            <v>워셔캡 104C</v>
          </cell>
          <cell r="C732" t="str">
            <v>개</v>
          </cell>
          <cell r="D732" t="str">
            <v>통내</v>
          </cell>
          <cell r="E732">
            <v>0.04</v>
          </cell>
          <cell r="G732">
            <v>0</v>
          </cell>
          <cell r="H732">
            <v>0.04</v>
          </cell>
          <cell r="J732">
            <v>1</v>
          </cell>
          <cell r="O732" t="str">
            <v>통신3-7-1</v>
          </cell>
        </row>
        <row r="733">
          <cell r="B733" t="str">
            <v>PE 16C</v>
          </cell>
          <cell r="C733" t="str">
            <v>M</v>
          </cell>
          <cell r="D733" t="str">
            <v>통내</v>
          </cell>
          <cell r="E733">
            <v>2.5000000000000001E-2</v>
          </cell>
          <cell r="G733">
            <v>0</v>
          </cell>
          <cell r="H733">
            <v>0.05</v>
          </cell>
          <cell r="J733">
            <v>0.5</v>
          </cell>
          <cell r="K733">
            <v>0.5</v>
          </cell>
          <cell r="O733" t="str">
            <v>통신3-1-1</v>
          </cell>
        </row>
        <row r="734">
          <cell r="B734" t="str">
            <v>PE 22C</v>
          </cell>
          <cell r="C734" t="str">
            <v>M</v>
          </cell>
          <cell r="D734" t="str">
            <v>통내</v>
          </cell>
          <cell r="E734">
            <v>0.03</v>
          </cell>
          <cell r="G734">
            <v>0</v>
          </cell>
          <cell r="H734">
            <v>0.06</v>
          </cell>
          <cell r="J734">
            <v>0.5</v>
          </cell>
          <cell r="K734">
            <v>0.5</v>
          </cell>
          <cell r="O734" t="str">
            <v>통신3-1-1</v>
          </cell>
        </row>
        <row r="735">
          <cell r="B735" t="str">
            <v>PE 28C</v>
          </cell>
          <cell r="C735" t="str">
            <v>M</v>
          </cell>
          <cell r="D735" t="str">
            <v>통내</v>
          </cell>
          <cell r="E735">
            <v>0.04</v>
          </cell>
          <cell r="G735">
            <v>0</v>
          </cell>
          <cell r="H735">
            <v>0.08</v>
          </cell>
          <cell r="J735">
            <v>0.5</v>
          </cell>
          <cell r="K735">
            <v>0.5</v>
          </cell>
          <cell r="O735" t="str">
            <v>통신3-1-1</v>
          </cell>
        </row>
        <row r="736">
          <cell r="B736" t="str">
            <v>PE 36C</v>
          </cell>
          <cell r="C736" t="str">
            <v>M</v>
          </cell>
          <cell r="D736" t="str">
            <v>통내</v>
          </cell>
          <cell r="E736">
            <v>0.05</v>
          </cell>
          <cell r="G736">
            <v>0</v>
          </cell>
          <cell r="H736">
            <v>0.1</v>
          </cell>
          <cell r="J736">
            <v>0.5</v>
          </cell>
          <cell r="K736">
            <v>0.5</v>
          </cell>
          <cell r="O736" t="str">
            <v>통신3-1-1</v>
          </cell>
        </row>
        <row r="737">
          <cell r="B737" t="str">
            <v>PE 42C</v>
          </cell>
          <cell r="C737" t="str">
            <v>M</v>
          </cell>
          <cell r="D737" t="str">
            <v>통내</v>
          </cell>
          <cell r="E737">
            <v>6.5000000000000002E-2</v>
          </cell>
          <cell r="G737">
            <v>0</v>
          </cell>
          <cell r="H737">
            <v>0.13</v>
          </cell>
          <cell r="J737">
            <v>0.5</v>
          </cell>
          <cell r="K737">
            <v>0.5</v>
          </cell>
          <cell r="O737" t="str">
            <v>통신3-1-1</v>
          </cell>
        </row>
        <row r="738">
          <cell r="B738" t="str">
            <v>PE 54C</v>
          </cell>
          <cell r="C738" t="str">
            <v>M</v>
          </cell>
          <cell r="D738" t="str">
            <v>통내</v>
          </cell>
          <cell r="E738">
            <v>9.5000000000000001E-2</v>
          </cell>
          <cell r="G738">
            <v>0</v>
          </cell>
          <cell r="H738">
            <v>0.19</v>
          </cell>
          <cell r="J738">
            <v>0.5</v>
          </cell>
          <cell r="K738">
            <v>0.5</v>
          </cell>
          <cell r="O738" t="str">
            <v>통신3-1-1</v>
          </cell>
        </row>
        <row r="739">
          <cell r="B739" t="str">
            <v>PE 70C</v>
          </cell>
          <cell r="C739" t="str">
            <v>M</v>
          </cell>
          <cell r="D739" t="str">
            <v>통내</v>
          </cell>
          <cell r="E739">
            <v>0.14000000000000001</v>
          </cell>
          <cell r="G739">
            <v>0</v>
          </cell>
          <cell r="H739">
            <v>0.28000000000000003</v>
          </cell>
          <cell r="J739">
            <v>0.5</v>
          </cell>
          <cell r="K739">
            <v>0.5</v>
          </cell>
          <cell r="O739" t="str">
            <v>통신3-1-1</v>
          </cell>
        </row>
        <row r="740">
          <cell r="B740" t="str">
            <v>PE 82C</v>
          </cell>
          <cell r="C740" t="str">
            <v>M</v>
          </cell>
          <cell r="D740" t="str">
            <v>통내</v>
          </cell>
          <cell r="E740">
            <v>0.185</v>
          </cell>
          <cell r="G740">
            <v>0</v>
          </cell>
          <cell r="H740">
            <v>0.37</v>
          </cell>
          <cell r="J740">
            <v>0.5</v>
          </cell>
          <cell r="K740">
            <v>0.5</v>
          </cell>
          <cell r="O740" t="str">
            <v>통신3-1-1</v>
          </cell>
        </row>
        <row r="741">
          <cell r="B741" t="str">
            <v>PE 100C</v>
          </cell>
          <cell r="C741" t="str">
            <v>M</v>
          </cell>
          <cell r="D741" t="str">
            <v>통내</v>
          </cell>
          <cell r="E741">
            <v>0.23</v>
          </cell>
          <cell r="G741">
            <v>0</v>
          </cell>
          <cell r="H741">
            <v>0.46</v>
          </cell>
          <cell r="J741">
            <v>0.5</v>
          </cell>
          <cell r="K741">
            <v>0.5</v>
          </cell>
          <cell r="O741" t="str">
            <v>통신3-1-1</v>
          </cell>
        </row>
        <row r="742">
          <cell r="B742" t="str">
            <v>ELP 30D</v>
          </cell>
          <cell r="C742" t="str">
            <v>M</v>
          </cell>
          <cell r="D742" t="str">
            <v>통외</v>
          </cell>
          <cell r="E742">
            <v>7.0000000000000001E-3</v>
          </cell>
          <cell r="F742" t="str">
            <v>보인</v>
          </cell>
          <cell r="G742">
            <v>1.4E-2</v>
          </cell>
          <cell r="H742">
            <v>7.0000000000000001E-3</v>
          </cell>
          <cell r="I742">
            <v>1.4E-2</v>
          </cell>
          <cell r="J742">
            <v>1</v>
          </cell>
          <cell r="O742" t="str">
            <v>통신2-1-3</v>
          </cell>
        </row>
        <row r="743">
          <cell r="B743" t="str">
            <v>ELP 40D</v>
          </cell>
          <cell r="C743" t="str">
            <v>M</v>
          </cell>
          <cell r="D743" t="str">
            <v>통외</v>
          </cell>
          <cell r="E743">
            <v>1.2E-2</v>
          </cell>
          <cell r="F743" t="str">
            <v>보인</v>
          </cell>
          <cell r="G743">
            <v>2.9000000000000001E-2</v>
          </cell>
          <cell r="H743">
            <v>1.2E-2</v>
          </cell>
          <cell r="I743">
            <v>2.9000000000000001E-2</v>
          </cell>
          <cell r="J743">
            <v>1</v>
          </cell>
          <cell r="O743" t="str">
            <v>통신2-1-3</v>
          </cell>
        </row>
        <row r="744">
          <cell r="B744" t="str">
            <v>ELP 50D</v>
          </cell>
          <cell r="C744" t="str">
            <v>M</v>
          </cell>
          <cell r="D744" t="str">
            <v>통외</v>
          </cell>
          <cell r="E744">
            <v>1.2E-2</v>
          </cell>
          <cell r="F744" t="str">
            <v>보인</v>
          </cell>
          <cell r="G744">
            <v>2.9000000000000001E-2</v>
          </cell>
          <cell r="H744">
            <v>1.2E-2</v>
          </cell>
          <cell r="I744">
            <v>2.9000000000000001E-2</v>
          </cell>
          <cell r="J744">
            <v>1</v>
          </cell>
          <cell r="O744" t="str">
            <v>통신2-1-3</v>
          </cell>
        </row>
        <row r="745">
          <cell r="B745" t="str">
            <v>ELP 65D</v>
          </cell>
          <cell r="C745" t="str">
            <v>M</v>
          </cell>
          <cell r="D745" t="str">
            <v>통외</v>
          </cell>
          <cell r="E745">
            <v>1.4999999999999999E-2</v>
          </cell>
          <cell r="F745" t="str">
            <v>보인</v>
          </cell>
          <cell r="G745">
            <v>3.5000000000000003E-2</v>
          </cell>
          <cell r="H745">
            <v>1.4999999999999999E-2</v>
          </cell>
          <cell r="I745">
            <v>3.5000000000000003E-2</v>
          </cell>
          <cell r="J745">
            <v>1</v>
          </cell>
          <cell r="O745" t="str">
            <v>통신2-1-3</v>
          </cell>
        </row>
        <row r="746">
          <cell r="B746" t="str">
            <v>ELP 80D</v>
          </cell>
          <cell r="C746" t="str">
            <v>M</v>
          </cell>
          <cell r="D746" t="str">
            <v>통외</v>
          </cell>
          <cell r="E746">
            <v>1.4999999999999999E-2</v>
          </cell>
          <cell r="F746" t="str">
            <v>보인</v>
          </cell>
          <cell r="G746">
            <v>3.5000000000000003E-2</v>
          </cell>
          <cell r="H746">
            <v>1.4999999999999999E-2</v>
          </cell>
          <cell r="I746">
            <v>3.5000000000000003E-2</v>
          </cell>
          <cell r="J746">
            <v>1</v>
          </cell>
          <cell r="O746" t="str">
            <v>통신2-1-3</v>
          </cell>
        </row>
        <row r="747">
          <cell r="B747" t="str">
            <v>ELP 100D</v>
          </cell>
          <cell r="C747" t="str">
            <v>M</v>
          </cell>
          <cell r="D747" t="str">
            <v>통외</v>
          </cell>
          <cell r="E747">
            <v>1.7999999999999999E-2</v>
          </cell>
          <cell r="F747" t="str">
            <v>보인</v>
          </cell>
          <cell r="G747">
            <v>5.7000000000000002E-2</v>
          </cell>
          <cell r="H747">
            <v>1.7999999999999999E-2</v>
          </cell>
          <cell r="I747">
            <v>5.7000000000000002E-2</v>
          </cell>
          <cell r="J747">
            <v>1</v>
          </cell>
          <cell r="O747" t="str">
            <v>통신2-1-3</v>
          </cell>
        </row>
        <row r="748">
          <cell r="B748" t="str">
            <v>ELP 125D</v>
          </cell>
          <cell r="C748" t="str">
            <v>M</v>
          </cell>
          <cell r="D748" t="str">
            <v>통외</v>
          </cell>
          <cell r="E748">
            <v>2.5000000000000001E-2</v>
          </cell>
          <cell r="F748" t="str">
            <v>보인</v>
          </cell>
          <cell r="G748">
            <v>7.6999999999999999E-2</v>
          </cell>
          <cell r="H748">
            <v>2.5000000000000001E-2</v>
          </cell>
          <cell r="I748">
            <v>7.6999999999999999E-2</v>
          </cell>
          <cell r="J748">
            <v>1</v>
          </cell>
          <cell r="O748" t="str">
            <v>통신2-1-3</v>
          </cell>
        </row>
        <row r="749">
          <cell r="B749" t="str">
            <v>ELP 150D</v>
          </cell>
          <cell r="C749" t="str">
            <v>M</v>
          </cell>
          <cell r="D749" t="str">
            <v>통외</v>
          </cell>
          <cell r="E749">
            <v>0.03</v>
          </cell>
          <cell r="F749" t="str">
            <v>보인</v>
          </cell>
          <cell r="G749">
            <v>9.7000000000000003E-2</v>
          </cell>
          <cell r="H749">
            <v>0.03</v>
          </cell>
          <cell r="I749">
            <v>9.7000000000000003E-2</v>
          </cell>
          <cell r="J749">
            <v>1</v>
          </cell>
          <cell r="O749" t="str">
            <v>통신2-1-3</v>
          </cell>
        </row>
        <row r="750">
          <cell r="B750" t="str">
            <v>고장력 비방수 16C</v>
          </cell>
          <cell r="C750" t="str">
            <v>M</v>
          </cell>
          <cell r="D750" t="str">
            <v>통내</v>
          </cell>
          <cell r="E750">
            <v>4.3999999999999997E-2</v>
          </cell>
          <cell r="G750">
            <v>0</v>
          </cell>
          <cell r="H750">
            <v>4.3999999999999997E-2</v>
          </cell>
          <cell r="J750">
            <v>1</v>
          </cell>
          <cell r="O750" t="str">
            <v>통신3-1-1</v>
          </cell>
        </row>
        <row r="751">
          <cell r="B751" t="str">
            <v>고장력 비방수 22C</v>
          </cell>
          <cell r="C751" t="str">
            <v>M</v>
          </cell>
          <cell r="D751" t="str">
            <v>통내</v>
          </cell>
          <cell r="E751">
            <v>5.8999999999999997E-2</v>
          </cell>
          <cell r="G751">
            <v>0</v>
          </cell>
          <cell r="H751">
            <v>5.8999999999999997E-2</v>
          </cell>
          <cell r="J751">
            <v>1</v>
          </cell>
          <cell r="O751" t="str">
            <v>통신3-1-1</v>
          </cell>
        </row>
        <row r="752">
          <cell r="B752" t="str">
            <v>고장력 비방수 28C</v>
          </cell>
          <cell r="C752" t="str">
            <v>M</v>
          </cell>
          <cell r="D752" t="str">
            <v>통내</v>
          </cell>
          <cell r="E752">
            <v>7.1999999999999995E-2</v>
          </cell>
          <cell r="G752">
            <v>0</v>
          </cell>
          <cell r="H752">
            <v>7.1999999999999995E-2</v>
          </cell>
          <cell r="J752">
            <v>1</v>
          </cell>
          <cell r="O752" t="str">
            <v>통신3-1-1</v>
          </cell>
        </row>
        <row r="753">
          <cell r="B753" t="str">
            <v>고장력 비방수 36C</v>
          </cell>
          <cell r="C753" t="str">
            <v>M</v>
          </cell>
          <cell r="D753" t="str">
            <v>통내</v>
          </cell>
          <cell r="E753">
            <v>8.6999999999999994E-2</v>
          </cell>
          <cell r="G753">
            <v>0</v>
          </cell>
          <cell r="H753">
            <v>8.6999999999999994E-2</v>
          </cell>
          <cell r="J753">
            <v>1</v>
          </cell>
          <cell r="O753" t="str">
            <v>통신3-1-1</v>
          </cell>
        </row>
        <row r="754">
          <cell r="B754" t="str">
            <v>고장력 비방수 42C</v>
          </cell>
          <cell r="C754" t="str">
            <v>M</v>
          </cell>
          <cell r="D754" t="str">
            <v>통내</v>
          </cell>
          <cell r="E754">
            <v>0.104</v>
          </cell>
          <cell r="G754">
            <v>0</v>
          </cell>
          <cell r="H754">
            <v>0.104</v>
          </cell>
          <cell r="J754">
            <v>1</v>
          </cell>
          <cell r="O754" t="str">
            <v>통신3-1-1</v>
          </cell>
        </row>
        <row r="755">
          <cell r="B755" t="str">
            <v>고장력 비방수 54C</v>
          </cell>
          <cell r="C755" t="str">
            <v>M</v>
          </cell>
          <cell r="D755" t="str">
            <v>통내</v>
          </cell>
          <cell r="E755">
            <v>0.13600000000000001</v>
          </cell>
          <cell r="G755">
            <v>0</v>
          </cell>
          <cell r="H755">
            <v>0.13600000000000001</v>
          </cell>
          <cell r="J755">
            <v>1</v>
          </cell>
          <cell r="O755" t="str">
            <v>통신3-1-1</v>
          </cell>
        </row>
        <row r="756">
          <cell r="B756" t="str">
            <v>고장력 비방수 70C</v>
          </cell>
          <cell r="C756" t="str">
            <v>M</v>
          </cell>
          <cell r="D756" t="str">
            <v>통내</v>
          </cell>
          <cell r="E756">
            <v>0.156</v>
          </cell>
          <cell r="G756">
            <v>0</v>
          </cell>
          <cell r="H756">
            <v>0.156</v>
          </cell>
          <cell r="J756">
            <v>1</v>
          </cell>
          <cell r="O756" t="str">
            <v>통신3-1-1</v>
          </cell>
        </row>
        <row r="757">
          <cell r="B757" t="str">
            <v>고장력 비방수 82C</v>
          </cell>
          <cell r="C757" t="str">
            <v>M</v>
          </cell>
          <cell r="D757" t="str">
            <v>통내</v>
          </cell>
          <cell r="E757">
            <v>0.17599999999999999</v>
          </cell>
          <cell r="G757">
            <v>0</v>
          </cell>
          <cell r="H757">
            <v>0.17599999999999999</v>
          </cell>
          <cell r="J757">
            <v>1</v>
          </cell>
          <cell r="O757" t="str">
            <v>통신3-1-1</v>
          </cell>
        </row>
        <row r="758">
          <cell r="B758" t="str">
            <v>고장력 방수 16C</v>
          </cell>
          <cell r="C758" t="str">
            <v>M</v>
          </cell>
          <cell r="D758" t="str">
            <v>통내</v>
          </cell>
          <cell r="E758">
            <v>4.3999999999999997E-2</v>
          </cell>
          <cell r="G758">
            <v>0</v>
          </cell>
          <cell r="H758">
            <v>4.3999999999999997E-2</v>
          </cell>
          <cell r="J758">
            <v>1</v>
          </cell>
          <cell r="O758" t="str">
            <v>통신3-1-1</v>
          </cell>
        </row>
        <row r="759">
          <cell r="B759" t="str">
            <v>고장력 방수 22C</v>
          </cell>
          <cell r="C759" t="str">
            <v>M</v>
          </cell>
          <cell r="D759" t="str">
            <v>통내</v>
          </cell>
          <cell r="E759">
            <v>5.8999999999999997E-2</v>
          </cell>
          <cell r="G759">
            <v>0</v>
          </cell>
          <cell r="H759">
            <v>5.8999999999999997E-2</v>
          </cell>
          <cell r="J759">
            <v>1</v>
          </cell>
          <cell r="O759" t="str">
            <v>통신3-1-1</v>
          </cell>
        </row>
        <row r="760">
          <cell r="B760" t="str">
            <v>고장력 방수 28C</v>
          </cell>
          <cell r="C760" t="str">
            <v>M</v>
          </cell>
          <cell r="D760" t="str">
            <v>통내</v>
          </cell>
          <cell r="E760">
            <v>7.1999999999999995E-2</v>
          </cell>
          <cell r="G760">
            <v>0</v>
          </cell>
          <cell r="H760">
            <v>7.1999999999999995E-2</v>
          </cell>
          <cell r="J760">
            <v>1</v>
          </cell>
          <cell r="O760" t="str">
            <v>통신3-1-1</v>
          </cell>
        </row>
        <row r="761">
          <cell r="B761" t="str">
            <v>고장력 방수 36C</v>
          </cell>
          <cell r="C761" t="str">
            <v>M</v>
          </cell>
          <cell r="D761" t="str">
            <v>통내</v>
          </cell>
          <cell r="E761">
            <v>8.6999999999999994E-2</v>
          </cell>
          <cell r="G761">
            <v>0</v>
          </cell>
          <cell r="H761">
            <v>8.6999999999999994E-2</v>
          </cell>
          <cell r="J761">
            <v>1</v>
          </cell>
          <cell r="O761" t="str">
            <v>통신3-1-1</v>
          </cell>
        </row>
        <row r="762">
          <cell r="B762" t="str">
            <v>고장력 방수 42C</v>
          </cell>
          <cell r="C762" t="str">
            <v>M</v>
          </cell>
          <cell r="D762" t="str">
            <v>통내</v>
          </cell>
          <cell r="E762">
            <v>0.104</v>
          </cell>
          <cell r="G762">
            <v>0</v>
          </cell>
          <cell r="H762">
            <v>0.104</v>
          </cell>
          <cell r="J762">
            <v>1</v>
          </cell>
          <cell r="O762" t="str">
            <v>통신3-1-1</v>
          </cell>
        </row>
        <row r="763">
          <cell r="B763" t="str">
            <v>고장력 방수 54C</v>
          </cell>
          <cell r="C763" t="str">
            <v>M</v>
          </cell>
          <cell r="D763" t="str">
            <v>통내</v>
          </cell>
          <cell r="E763">
            <v>0.13600000000000001</v>
          </cell>
          <cell r="G763">
            <v>0</v>
          </cell>
          <cell r="H763">
            <v>0.13600000000000001</v>
          </cell>
          <cell r="J763">
            <v>1</v>
          </cell>
          <cell r="O763" t="str">
            <v>통신3-1-1</v>
          </cell>
        </row>
        <row r="764">
          <cell r="B764" t="str">
            <v>고장력 방수 70C</v>
          </cell>
          <cell r="C764" t="str">
            <v>M</v>
          </cell>
          <cell r="D764" t="str">
            <v>통내</v>
          </cell>
          <cell r="E764">
            <v>0.156</v>
          </cell>
          <cell r="G764">
            <v>0</v>
          </cell>
          <cell r="H764">
            <v>0.156</v>
          </cell>
          <cell r="J764">
            <v>1</v>
          </cell>
          <cell r="O764" t="str">
            <v>통신3-1-1</v>
          </cell>
        </row>
        <row r="765">
          <cell r="B765" t="str">
            <v>고장력 방수 82C</v>
          </cell>
          <cell r="C765" t="str">
            <v>M</v>
          </cell>
          <cell r="D765" t="str">
            <v>통내</v>
          </cell>
          <cell r="E765">
            <v>0.17599999999999999</v>
          </cell>
          <cell r="G765">
            <v>0</v>
          </cell>
          <cell r="H765">
            <v>0.17599999999999999</v>
          </cell>
          <cell r="J765">
            <v>1</v>
          </cell>
          <cell r="O765" t="str">
            <v>통신3-1-1</v>
          </cell>
        </row>
        <row r="766">
          <cell r="B766" t="str">
            <v>FCVV-S 2C 1.5sq</v>
          </cell>
          <cell r="C766" t="str">
            <v>M</v>
          </cell>
          <cell r="D766" t="str">
            <v>통케</v>
          </cell>
          <cell r="E766">
            <v>1.2E-2</v>
          </cell>
          <cell r="G766">
            <v>0</v>
          </cell>
          <cell r="H766">
            <v>1.2E-2</v>
          </cell>
          <cell r="J766">
            <v>1</v>
          </cell>
          <cell r="O766" t="str">
            <v>통신4-4-1</v>
          </cell>
        </row>
        <row r="767">
          <cell r="B767" t="str">
            <v>FCVV-S 3C 1.5sq</v>
          </cell>
          <cell r="C767" t="str">
            <v>M</v>
          </cell>
          <cell r="D767" t="str">
            <v>통케</v>
          </cell>
          <cell r="E767">
            <v>1.7000000000000001E-2</v>
          </cell>
          <cell r="G767">
            <v>0</v>
          </cell>
          <cell r="H767">
            <v>1.7000000000000001E-2</v>
          </cell>
          <cell r="J767">
            <v>1</v>
          </cell>
          <cell r="O767" t="str">
            <v>통신4-4-1</v>
          </cell>
        </row>
        <row r="768">
          <cell r="B768" t="str">
            <v>FCVV-S 4C 1.5sq</v>
          </cell>
          <cell r="C768" t="str">
            <v>M</v>
          </cell>
          <cell r="D768" t="str">
            <v>통케</v>
          </cell>
          <cell r="E768">
            <v>2.3E-2</v>
          </cell>
          <cell r="G768">
            <v>0</v>
          </cell>
          <cell r="H768">
            <v>2.3E-2</v>
          </cell>
          <cell r="J768">
            <v>1</v>
          </cell>
          <cell r="O768" t="str">
            <v>통신4-4-1</v>
          </cell>
        </row>
        <row r="769">
          <cell r="B769" t="str">
            <v>FCVV-S 5C 1.5sq</v>
          </cell>
          <cell r="C769" t="str">
            <v>M</v>
          </cell>
          <cell r="D769" t="str">
            <v>통케</v>
          </cell>
          <cell r="E769">
            <v>2.9000000000000001E-2</v>
          </cell>
          <cell r="G769">
            <v>0</v>
          </cell>
          <cell r="H769">
            <v>2.9000000000000001E-2</v>
          </cell>
          <cell r="J769">
            <v>1</v>
          </cell>
          <cell r="O769" t="str">
            <v>통신4-4-1</v>
          </cell>
        </row>
        <row r="770">
          <cell r="B770" t="str">
            <v>FCVV-S 6C 1.5sq</v>
          </cell>
          <cell r="C770" t="str">
            <v>M</v>
          </cell>
          <cell r="D770" t="str">
            <v>통케</v>
          </cell>
          <cell r="E770">
            <v>3.2000000000000001E-2</v>
          </cell>
          <cell r="G770">
            <v>0</v>
          </cell>
          <cell r="H770">
            <v>3.2000000000000001E-2</v>
          </cell>
          <cell r="J770">
            <v>1</v>
          </cell>
          <cell r="O770" t="str">
            <v>통신4-4-1</v>
          </cell>
        </row>
        <row r="771">
          <cell r="B771" t="str">
            <v>FCVV-S 7C 1.5sq</v>
          </cell>
          <cell r="C771" t="str">
            <v>M</v>
          </cell>
          <cell r="D771" t="str">
            <v>통케</v>
          </cell>
          <cell r="E771">
            <v>3.5000000000000003E-2</v>
          </cell>
          <cell r="G771">
            <v>0</v>
          </cell>
          <cell r="H771">
            <v>3.5000000000000003E-2</v>
          </cell>
          <cell r="J771">
            <v>1</v>
          </cell>
          <cell r="O771" t="str">
            <v>통신4-4-1</v>
          </cell>
        </row>
        <row r="772">
          <cell r="B772" t="str">
            <v>FCVV-S 8C 1.5sq</v>
          </cell>
          <cell r="C772" t="str">
            <v>M</v>
          </cell>
          <cell r="D772" t="str">
            <v>통케</v>
          </cell>
          <cell r="E772">
            <v>3.7999999999999999E-2</v>
          </cell>
          <cell r="G772">
            <v>0</v>
          </cell>
          <cell r="H772">
            <v>3.7999999999999999E-2</v>
          </cell>
          <cell r="J772">
            <v>1</v>
          </cell>
          <cell r="O772" t="str">
            <v>통신4-4-1</v>
          </cell>
        </row>
        <row r="773">
          <cell r="B773" t="str">
            <v>FCVV-S 10C 1.5sq</v>
          </cell>
          <cell r="C773" t="str">
            <v>M</v>
          </cell>
          <cell r="D773" t="str">
            <v>통케</v>
          </cell>
          <cell r="E773">
            <v>4.2999999999999997E-2</v>
          </cell>
          <cell r="G773">
            <v>0</v>
          </cell>
          <cell r="H773">
            <v>4.2999999999999997E-2</v>
          </cell>
          <cell r="J773">
            <v>1</v>
          </cell>
          <cell r="O773" t="str">
            <v>통신4-4-1</v>
          </cell>
        </row>
        <row r="774">
          <cell r="B774" t="str">
            <v>FCVV-S 12C 1.5sq</v>
          </cell>
          <cell r="C774" t="str">
            <v>M</v>
          </cell>
          <cell r="D774" t="str">
            <v>통케</v>
          </cell>
          <cell r="E774">
            <v>4.9000000000000002E-2</v>
          </cell>
          <cell r="G774">
            <v>0</v>
          </cell>
          <cell r="H774">
            <v>4.9000000000000002E-2</v>
          </cell>
          <cell r="J774">
            <v>1</v>
          </cell>
          <cell r="O774" t="str">
            <v>통신4-4-1</v>
          </cell>
        </row>
        <row r="775">
          <cell r="B775" t="str">
            <v>FCVV-S 15C 1.5sq</v>
          </cell>
          <cell r="C775" t="str">
            <v>M</v>
          </cell>
          <cell r="D775" t="str">
            <v>통케</v>
          </cell>
          <cell r="E775">
            <v>5.2999999999999999E-2</v>
          </cell>
          <cell r="G775">
            <v>0</v>
          </cell>
          <cell r="H775">
            <v>5.2999999999999999E-2</v>
          </cell>
          <cell r="J775">
            <v>1</v>
          </cell>
          <cell r="O775" t="str">
            <v>통신4-4-1</v>
          </cell>
        </row>
        <row r="776">
          <cell r="B776" t="str">
            <v>FCVV-S 20C 1.5sq</v>
          </cell>
          <cell r="C776" t="str">
            <v>M</v>
          </cell>
          <cell r="D776" t="str">
            <v>통케</v>
          </cell>
          <cell r="E776">
            <v>6.5000000000000002E-2</v>
          </cell>
          <cell r="G776">
            <v>0</v>
          </cell>
          <cell r="H776">
            <v>6.5000000000000002E-2</v>
          </cell>
          <cell r="J776">
            <v>1</v>
          </cell>
          <cell r="O776" t="str">
            <v>통신4-4-1</v>
          </cell>
        </row>
        <row r="777">
          <cell r="B777" t="str">
            <v>FCVV-S 25C 1.5sq</v>
          </cell>
          <cell r="C777" t="str">
            <v>M</v>
          </cell>
          <cell r="D777" t="str">
            <v>통케</v>
          </cell>
          <cell r="E777">
            <v>7.5999999999999998E-2</v>
          </cell>
          <cell r="G777">
            <v>0</v>
          </cell>
          <cell r="H777">
            <v>7.5999999999999998E-2</v>
          </cell>
          <cell r="J777">
            <v>1</v>
          </cell>
          <cell r="O777" t="str">
            <v>통신4-4-1</v>
          </cell>
        </row>
        <row r="778">
          <cell r="B778" t="str">
            <v>FCVV-S 30C 1.5sq</v>
          </cell>
          <cell r="C778" t="str">
            <v>M</v>
          </cell>
          <cell r="D778" t="str">
            <v>통케</v>
          </cell>
          <cell r="E778">
            <v>8.5999999999999993E-2</v>
          </cell>
          <cell r="G778">
            <v>0</v>
          </cell>
          <cell r="H778">
            <v>8.5999999999999993E-2</v>
          </cell>
          <cell r="J778">
            <v>1</v>
          </cell>
          <cell r="O778" t="str">
            <v>통신4-4-1</v>
          </cell>
        </row>
        <row r="779">
          <cell r="B779" t="str">
            <v>FCVV-S 2C 2.5sq</v>
          </cell>
          <cell r="C779" t="str">
            <v>M</v>
          </cell>
          <cell r="D779" t="str">
            <v>통케</v>
          </cell>
          <cell r="E779">
            <v>1.4E-2</v>
          </cell>
          <cell r="G779">
            <v>0</v>
          </cell>
          <cell r="H779">
            <v>1.4E-2</v>
          </cell>
          <cell r="J779">
            <v>1</v>
          </cell>
          <cell r="O779" t="str">
            <v>통신4-4-1</v>
          </cell>
        </row>
        <row r="780">
          <cell r="B780" t="str">
            <v>FCVV-S 3C 2.5sq</v>
          </cell>
          <cell r="C780" t="str">
            <v>M</v>
          </cell>
          <cell r="D780" t="str">
            <v>통케</v>
          </cell>
          <cell r="E780">
            <v>1.9E-2</v>
          </cell>
          <cell r="G780">
            <v>0</v>
          </cell>
          <cell r="H780">
            <v>1.9E-2</v>
          </cell>
          <cell r="J780">
            <v>1</v>
          </cell>
          <cell r="O780" t="str">
            <v>통신4-4-1</v>
          </cell>
        </row>
        <row r="781">
          <cell r="B781" t="str">
            <v>FCVV-S 4C 2.5sq</v>
          </cell>
          <cell r="C781" t="str">
            <v>M</v>
          </cell>
          <cell r="D781" t="str">
            <v>통케</v>
          </cell>
          <cell r="E781">
            <v>2.5999999999999999E-2</v>
          </cell>
          <cell r="G781">
            <v>0</v>
          </cell>
          <cell r="H781">
            <v>2.5999999999999999E-2</v>
          </cell>
          <cell r="J781">
            <v>1</v>
          </cell>
          <cell r="O781" t="str">
            <v>통신4-4-1</v>
          </cell>
        </row>
        <row r="782">
          <cell r="B782" t="str">
            <v>FCVV-S 5C 2.5sq</v>
          </cell>
          <cell r="C782" t="str">
            <v>M</v>
          </cell>
          <cell r="D782" t="str">
            <v>통케</v>
          </cell>
          <cell r="E782">
            <v>3.2000000000000001E-2</v>
          </cell>
          <cell r="G782">
            <v>0</v>
          </cell>
          <cell r="H782">
            <v>3.2000000000000001E-2</v>
          </cell>
          <cell r="J782">
            <v>1</v>
          </cell>
          <cell r="O782" t="str">
            <v>통신4-4-1</v>
          </cell>
        </row>
        <row r="783">
          <cell r="B783" t="str">
            <v>FCVV-S 6C 2.5sq</v>
          </cell>
          <cell r="C783" t="str">
            <v>M</v>
          </cell>
          <cell r="D783" t="str">
            <v>통케</v>
          </cell>
          <cell r="E783">
            <v>3.5000000000000003E-2</v>
          </cell>
          <cell r="G783">
            <v>0</v>
          </cell>
          <cell r="H783">
            <v>3.5000000000000003E-2</v>
          </cell>
          <cell r="J783">
            <v>1</v>
          </cell>
          <cell r="O783" t="str">
            <v>통신4-4-1</v>
          </cell>
        </row>
        <row r="784">
          <cell r="B784" t="str">
            <v>FCVV-S 7C 2.5sq</v>
          </cell>
          <cell r="C784" t="str">
            <v>M</v>
          </cell>
          <cell r="D784" t="str">
            <v>통케</v>
          </cell>
          <cell r="E784">
            <v>3.9E-2</v>
          </cell>
          <cell r="G784">
            <v>0</v>
          </cell>
          <cell r="H784">
            <v>3.9E-2</v>
          </cell>
          <cell r="J784">
            <v>1</v>
          </cell>
          <cell r="O784" t="str">
            <v>통신4-4-1</v>
          </cell>
        </row>
        <row r="785">
          <cell r="B785" t="str">
            <v>FCVV-S 8C 2.5sq</v>
          </cell>
          <cell r="C785" t="str">
            <v>M</v>
          </cell>
          <cell r="D785" t="str">
            <v>통케</v>
          </cell>
          <cell r="E785">
            <v>4.2000000000000003E-2</v>
          </cell>
          <cell r="G785">
            <v>0</v>
          </cell>
          <cell r="H785">
            <v>4.2000000000000003E-2</v>
          </cell>
          <cell r="J785">
            <v>1</v>
          </cell>
          <cell r="O785" t="str">
            <v>통신4-4-1</v>
          </cell>
        </row>
        <row r="786">
          <cell r="B786" t="str">
            <v>FCVV-S 10C 2.5sq</v>
          </cell>
          <cell r="C786" t="str">
            <v>M</v>
          </cell>
          <cell r="D786" t="str">
            <v>통케</v>
          </cell>
          <cell r="E786">
            <v>4.8000000000000001E-2</v>
          </cell>
          <cell r="G786">
            <v>0</v>
          </cell>
          <cell r="H786">
            <v>4.8000000000000001E-2</v>
          </cell>
          <cell r="J786">
            <v>1</v>
          </cell>
          <cell r="O786" t="str">
            <v>통신4-4-1</v>
          </cell>
        </row>
        <row r="787">
          <cell r="B787" t="str">
            <v>FCVV-S 12C 2.5sq</v>
          </cell>
          <cell r="C787" t="str">
            <v>M</v>
          </cell>
          <cell r="D787" t="str">
            <v>통케</v>
          </cell>
          <cell r="E787">
            <v>5.3999999999999999E-2</v>
          </cell>
          <cell r="G787">
            <v>0</v>
          </cell>
          <cell r="H787">
            <v>5.3999999999999999E-2</v>
          </cell>
          <cell r="J787">
            <v>1</v>
          </cell>
          <cell r="O787" t="str">
            <v>통신4-4-1</v>
          </cell>
        </row>
        <row r="788">
          <cell r="B788" t="str">
            <v>FCVV-S 15C 2.5sq</v>
          </cell>
          <cell r="C788" t="str">
            <v>M</v>
          </cell>
          <cell r="D788" t="str">
            <v>통케</v>
          </cell>
          <cell r="E788">
            <v>5.8999999999999997E-2</v>
          </cell>
          <cell r="G788">
            <v>0</v>
          </cell>
          <cell r="H788">
            <v>5.8999999999999997E-2</v>
          </cell>
          <cell r="J788">
            <v>1</v>
          </cell>
          <cell r="O788" t="str">
            <v>통신4-4-1</v>
          </cell>
        </row>
        <row r="789">
          <cell r="B789" t="str">
            <v>FCVV-S 20C 2.5sq</v>
          </cell>
          <cell r="C789" t="str">
            <v>M</v>
          </cell>
          <cell r="D789" t="str">
            <v>통케</v>
          </cell>
          <cell r="E789">
            <v>7.1999999999999995E-2</v>
          </cell>
          <cell r="G789">
            <v>0</v>
          </cell>
          <cell r="H789">
            <v>7.1999999999999995E-2</v>
          </cell>
          <cell r="J789">
            <v>1</v>
          </cell>
          <cell r="O789" t="str">
            <v>통신4-4-1</v>
          </cell>
        </row>
        <row r="790">
          <cell r="B790" t="str">
            <v>FCVV-S 25C 2.5sq</v>
          </cell>
          <cell r="C790" t="str">
            <v>M</v>
          </cell>
          <cell r="D790" t="str">
            <v>통케</v>
          </cell>
          <cell r="E790">
            <v>8.4000000000000005E-2</v>
          </cell>
          <cell r="G790">
            <v>0</v>
          </cell>
          <cell r="H790">
            <v>8.4000000000000005E-2</v>
          </cell>
          <cell r="J790">
            <v>1</v>
          </cell>
          <cell r="O790" t="str">
            <v>통신4-4-1</v>
          </cell>
        </row>
        <row r="791">
          <cell r="B791" t="str">
            <v>FCVV-S 30C 2.5sq</v>
          </cell>
          <cell r="C791" t="str">
            <v>M</v>
          </cell>
          <cell r="D791" t="str">
            <v>통케</v>
          </cell>
          <cell r="E791">
            <v>9.8000000000000004E-2</v>
          </cell>
          <cell r="G791">
            <v>0</v>
          </cell>
          <cell r="H791">
            <v>9.8000000000000004E-2</v>
          </cell>
          <cell r="J791">
            <v>1</v>
          </cell>
          <cell r="O791" t="str">
            <v>통신4-4-1</v>
          </cell>
        </row>
        <row r="792">
          <cell r="B792" t="str">
            <v>FCVV-SB 2C 2.5sq</v>
          </cell>
          <cell r="C792" t="str">
            <v>M</v>
          </cell>
          <cell r="D792" t="str">
            <v>통케</v>
          </cell>
          <cell r="E792">
            <v>1.4E-2</v>
          </cell>
          <cell r="G792">
            <v>0</v>
          </cell>
          <cell r="H792">
            <v>1.4E-2</v>
          </cell>
          <cell r="J792">
            <v>1</v>
          </cell>
          <cell r="O792" t="str">
            <v>통신4-4-1</v>
          </cell>
        </row>
        <row r="793">
          <cell r="B793" t="str">
            <v>FCVV-SB 3C 2.5sq</v>
          </cell>
          <cell r="C793" t="str">
            <v>M</v>
          </cell>
          <cell r="D793" t="str">
            <v>통케</v>
          </cell>
          <cell r="E793">
            <v>1.9E-2</v>
          </cell>
          <cell r="G793">
            <v>0</v>
          </cell>
          <cell r="H793">
            <v>1.9E-2</v>
          </cell>
          <cell r="J793">
            <v>1</v>
          </cell>
          <cell r="O793" t="str">
            <v>통신4-4-1</v>
          </cell>
        </row>
        <row r="794">
          <cell r="B794" t="str">
            <v>FCVV-SB 4C 2.5sq</v>
          </cell>
          <cell r="C794" t="str">
            <v>M</v>
          </cell>
          <cell r="D794" t="str">
            <v>통케</v>
          </cell>
          <cell r="E794">
            <v>2.5999999999999999E-2</v>
          </cell>
          <cell r="G794">
            <v>0</v>
          </cell>
          <cell r="H794">
            <v>2.5999999999999999E-2</v>
          </cell>
          <cell r="J794">
            <v>1</v>
          </cell>
          <cell r="O794" t="str">
            <v>통신4-4-1</v>
          </cell>
        </row>
        <row r="795">
          <cell r="B795" t="str">
            <v>FCVV-SB 5C 2.5sq</v>
          </cell>
          <cell r="C795" t="str">
            <v>M</v>
          </cell>
          <cell r="D795" t="str">
            <v>통케</v>
          </cell>
          <cell r="E795">
            <v>3.2000000000000001E-2</v>
          </cell>
          <cell r="G795">
            <v>0</v>
          </cell>
          <cell r="H795">
            <v>3.2000000000000001E-2</v>
          </cell>
          <cell r="J795">
            <v>1</v>
          </cell>
          <cell r="O795" t="str">
            <v>통신4-4-1</v>
          </cell>
        </row>
        <row r="796">
          <cell r="B796" t="str">
            <v>FCVV-SB 6C 2.5sq</v>
          </cell>
          <cell r="C796" t="str">
            <v>M</v>
          </cell>
          <cell r="D796" t="str">
            <v>통케</v>
          </cell>
          <cell r="E796">
            <v>3.5000000000000003E-2</v>
          </cell>
          <cell r="G796">
            <v>0</v>
          </cell>
          <cell r="H796">
            <v>3.5000000000000003E-2</v>
          </cell>
          <cell r="J796">
            <v>1</v>
          </cell>
          <cell r="O796" t="str">
            <v>통신4-4-1</v>
          </cell>
        </row>
        <row r="797">
          <cell r="B797" t="str">
            <v>FCVV-SB 7C 2.5sq</v>
          </cell>
          <cell r="C797" t="str">
            <v>M</v>
          </cell>
          <cell r="D797" t="str">
            <v>통케</v>
          </cell>
          <cell r="E797">
            <v>3.9E-2</v>
          </cell>
          <cell r="G797">
            <v>0</v>
          </cell>
          <cell r="H797">
            <v>3.9E-2</v>
          </cell>
          <cell r="J797">
            <v>1</v>
          </cell>
          <cell r="O797" t="str">
            <v>통신4-4-1</v>
          </cell>
        </row>
        <row r="798">
          <cell r="B798" t="str">
            <v>FCVV-SB 8C 2.5sq</v>
          </cell>
          <cell r="C798" t="str">
            <v>M</v>
          </cell>
          <cell r="D798" t="str">
            <v>통케</v>
          </cell>
          <cell r="E798">
            <v>4.2000000000000003E-2</v>
          </cell>
          <cell r="G798">
            <v>0</v>
          </cell>
          <cell r="H798">
            <v>4.2000000000000003E-2</v>
          </cell>
          <cell r="J798">
            <v>1</v>
          </cell>
          <cell r="O798" t="str">
            <v>통신4-4-1</v>
          </cell>
        </row>
        <row r="799">
          <cell r="B799" t="str">
            <v>FCVV-SB 10C 2.5sq</v>
          </cell>
          <cell r="C799" t="str">
            <v>M</v>
          </cell>
          <cell r="D799" t="str">
            <v>통케</v>
          </cell>
          <cell r="E799">
            <v>4.8000000000000001E-2</v>
          </cell>
          <cell r="G799">
            <v>0</v>
          </cell>
          <cell r="H799">
            <v>4.8000000000000001E-2</v>
          </cell>
          <cell r="J799">
            <v>1</v>
          </cell>
          <cell r="O799" t="str">
            <v>통신4-4-1</v>
          </cell>
        </row>
        <row r="800">
          <cell r="B800" t="str">
            <v>FCVV-SB 12C 2.5sq</v>
          </cell>
          <cell r="C800" t="str">
            <v>M</v>
          </cell>
          <cell r="D800" t="str">
            <v>통케</v>
          </cell>
          <cell r="E800">
            <v>5.3999999999999999E-2</v>
          </cell>
          <cell r="G800">
            <v>0</v>
          </cell>
          <cell r="H800">
            <v>5.3999999999999999E-2</v>
          </cell>
          <cell r="J800">
            <v>1</v>
          </cell>
          <cell r="O800" t="str">
            <v>통신4-4-1</v>
          </cell>
        </row>
        <row r="801">
          <cell r="B801" t="str">
            <v>FCVV-SB 15C 2.5sq</v>
          </cell>
          <cell r="C801" t="str">
            <v>M</v>
          </cell>
          <cell r="D801" t="str">
            <v>통케</v>
          </cell>
          <cell r="E801">
            <v>5.8999999999999997E-2</v>
          </cell>
          <cell r="G801">
            <v>0</v>
          </cell>
          <cell r="H801">
            <v>5.8999999999999997E-2</v>
          </cell>
          <cell r="J801">
            <v>1</v>
          </cell>
          <cell r="O801" t="str">
            <v>통신4-4-1</v>
          </cell>
        </row>
        <row r="802">
          <cell r="B802" t="str">
            <v>FCVV-SB 20C 2.5sq</v>
          </cell>
          <cell r="C802" t="str">
            <v>M</v>
          </cell>
          <cell r="D802" t="str">
            <v>통케</v>
          </cell>
          <cell r="E802">
            <v>7.1999999999999995E-2</v>
          </cell>
          <cell r="G802">
            <v>0</v>
          </cell>
          <cell r="H802">
            <v>7.1999999999999995E-2</v>
          </cell>
          <cell r="J802">
            <v>1</v>
          </cell>
          <cell r="O802" t="str">
            <v>통신4-4-1</v>
          </cell>
        </row>
        <row r="803">
          <cell r="B803" t="str">
            <v>FCVV-SB 25C 2.5sq</v>
          </cell>
          <cell r="C803" t="str">
            <v>M</v>
          </cell>
          <cell r="D803" t="str">
            <v>통케</v>
          </cell>
          <cell r="E803">
            <v>8.4000000000000005E-2</v>
          </cell>
          <cell r="G803">
            <v>0</v>
          </cell>
          <cell r="H803">
            <v>8.4000000000000005E-2</v>
          </cell>
          <cell r="J803">
            <v>1</v>
          </cell>
          <cell r="O803" t="str">
            <v>통신4-4-1</v>
          </cell>
        </row>
        <row r="804">
          <cell r="B804" t="str">
            <v>FCVV-SB 30C 2.5sq</v>
          </cell>
          <cell r="C804" t="str">
            <v>M</v>
          </cell>
          <cell r="D804" t="str">
            <v>통케</v>
          </cell>
          <cell r="E804">
            <v>9.8000000000000004E-2</v>
          </cell>
          <cell r="G804">
            <v>0</v>
          </cell>
          <cell r="H804">
            <v>9.8000000000000004E-2</v>
          </cell>
          <cell r="J804">
            <v>1</v>
          </cell>
          <cell r="O804" t="str">
            <v>통신4-4-1</v>
          </cell>
        </row>
        <row r="805">
          <cell r="B805" t="str">
            <v>VCT 2C 2.5sq</v>
          </cell>
          <cell r="C805" t="str">
            <v>M</v>
          </cell>
          <cell r="D805" t="str">
            <v>통케</v>
          </cell>
          <cell r="E805">
            <v>1.4E-2</v>
          </cell>
          <cell r="G805">
            <v>0</v>
          </cell>
          <cell r="H805">
            <v>1.4E-2</v>
          </cell>
          <cell r="J805">
            <v>1</v>
          </cell>
          <cell r="O805" t="str">
            <v>통신4-4-1</v>
          </cell>
        </row>
        <row r="806">
          <cell r="B806" t="str">
            <v>VCT 3C 2.5sq</v>
          </cell>
          <cell r="C806" t="str">
            <v>M</v>
          </cell>
          <cell r="D806" t="str">
            <v>통케</v>
          </cell>
          <cell r="E806">
            <v>1.9E-2</v>
          </cell>
          <cell r="G806">
            <v>0</v>
          </cell>
          <cell r="H806">
            <v>1.9E-2</v>
          </cell>
          <cell r="J806">
            <v>1</v>
          </cell>
          <cell r="O806" t="str">
            <v>통신4-4-1</v>
          </cell>
        </row>
        <row r="807">
          <cell r="B807" t="str">
            <v>VCT 4C 2.5sq</v>
          </cell>
          <cell r="C807" t="str">
            <v>M</v>
          </cell>
          <cell r="D807" t="str">
            <v>통케</v>
          </cell>
          <cell r="E807">
            <v>2.5999999999999999E-2</v>
          </cell>
          <cell r="G807">
            <v>0</v>
          </cell>
          <cell r="H807">
            <v>2.5999999999999999E-2</v>
          </cell>
          <cell r="J807">
            <v>1</v>
          </cell>
          <cell r="O807" t="str">
            <v>통신4-4-1</v>
          </cell>
        </row>
        <row r="808">
          <cell r="B808" t="str">
            <v>HFIX 1.5sq</v>
          </cell>
          <cell r="C808" t="str">
            <v>M</v>
          </cell>
          <cell r="D808" t="str">
            <v>통내</v>
          </cell>
          <cell r="E808">
            <v>0.01</v>
          </cell>
          <cell r="G808">
            <v>0</v>
          </cell>
          <cell r="H808">
            <v>0.01</v>
          </cell>
          <cell r="J808">
            <v>1</v>
          </cell>
          <cell r="O808" t="str">
            <v>전기5-10</v>
          </cell>
        </row>
        <row r="809">
          <cell r="B809" t="str">
            <v>HFIX 2.5sq</v>
          </cell>
          <cell r="C809" t="str">
            <v>M</v>
          </cell>
          <cell r="D809" t="str">
            <v>통내</v>
          </cell>
          <cell r="E809">
            <v>0.01</v>
          </cell>
          <cell r="G809">
            <v>0</v>
          </cell>
          <cell r="H809">
            <v>0.01</v>
          </cell>
          <cell r="J809">
            <v>1</v>
          </cell>
          <cell r="O809" t="str">
            <v>전기5-10</v>
          </cell>
        </row>
        <row r="810">
          <cell r="B810" t="str">
            <v>HFIX 4sq</v>
          </cell>
          <cell r="C810" t="str">
            <v>M</v>
          </cell>
          <cell r="D810" t="str">
            <v>통내</v>
          </cell>
          <cell r="E810">
            <v>0.01</v>
          </cell>
          <cell r="G810">
            <v>0</v>
          </cell>
          <cell r="H810">
            <v>0.01</v>
          </cell>
          <cell r="J810">
            <v>1</v>
          </cell>
          <cell r="O810" t="str">
            <v>전기5-10</v>
          </cell>
        </row>
        <row r="811">
          <cell r="B811" t="str">
            <v>HFIX 6sq</v>
          </cell>
          <cell r="C811" t="str">
            <v>M</v>
          </cell>
          <cell r="D811" t="str">
            <v>통내</v>
          </cell>
          <cell r="E811">
            <v>0.01</v>
          </cell>
          <cell r="G811">
            <v>0</v>
          </cell>
          <cell r="H811">
            <v>0.01</v>
          </cell>
          <cell r="J811">
            <v>1</v>
          </cell>
          <cell r="O811" t="str">
            <v>전기5-10</v>
          </cell>
        </row>
        <row r="812">
          <cell r="B812" t="str">
            <v>HFIX 10sq</v>
          </cell>
          <cell r="C812" t="str">
            <v>M</v>
          </cell>
          <cell r="D812" t="str">
            <v>통내</v>
          </cell>
          <cell r="E812">
            <v>0.23</v>
          </cell>
          <cell r="G812">
            <v>0</v>
          </cell>
          <cell r="H812">
            <v>0.23</v>
          </cell>
          <cell r="J812">
            <v>1</v>
          </cell>
          <cell r="O812" t="str">
            <v>전기5-10</v>
          </cell>
        </row>
        <row r="813">
          <cell r="B813" t="str">
            <v>HFIX 16sq</v>
          </cell>
          <cell r="C813" t="str">
            <v>M</v>
          </cell>
          <cell r="D813" t="str">
            <v>통내</v>
          </cell>
          <cell r="E813">
            <v>0.23</v>
          </cell>
          <cell r="G813">
            <v>0</v>
          </cell>
          <cell r="H813">
            <v>0.23</v>
          </cell>
          <cell r="J813">
            <v>1</v>
          </cell>
          <cell r="O813" t="str">
            <v>전기5-10</v>
          </cell>
        </row>
        <row r="814">
          <cell r="B814" t="str">
            <v>FGV 2.5sq</v>
          </cell>
          <cell r="C814" t="str">
            <v>M</v>
          </cell>
          <cell r="D814" t="str">
            <v>통외</v>
          </cell>
          <cell r="E814">
            <v>1.4999999999999999E-2</v>
          </cell>
          <cell r="G814">
            <v>0</v>
          </cell>
          <cell r="H814">
            <v>0.01</v>
          </cell>
          <cell r="J814">
            <v>1.5</v>
          </cell>
          <cell r="K814">
            <v>-0.5</v>
          </cell>
          <cell r="O814" t="str">
            <v>통신11-5-1</v>
          </cell>
        </row>
        <row r="815">
          <cell r="B815" t="str">
            <v>FGV 4sq</v>
          </cell>
          <cell r="C815" t="str">
            <v>M</v>
          </cell>
          <cell r="D815" t="str">
            <v>통외</v>
          </cell>
          <cell r="E815">
            <v>1.4999999999999999E-2</v>
          </cell>
          <cell r="G815">
            <v>0</v>
          </cell>
          <cell r="H815">
            <v>0.01</v>
          </cell>
          <cell r="J815">
            <v>1.5</v>
          </cell>
          <cell r="K815">
            <v>-0.5</v>
          </cell>
          <cell r="O815" t="str">
            <v>통신11-5-1</v>
          </cell>
        </row>
        <row r="816">
          <cell r="B816" t="str">
            <v>FGV 6sq</v>
          </cell>
          <cell r="C816" t="str">
            <v>M</v>
          </cell>
          <cell r="D816" t="str">
            <v>통외</v>
          </cell>
          <cell r="E816">
            <v>1.4999999999999999E-2</v>
          </cell>
          <cell r="G816">
            <v>0</v>
          </cell>
          <cell r="H816">
            <v>0.01</v>
          </cell>
          <cell r="J816">
            <v>1.5</v>
          </cell>
          <cell r="K816">
            <v>-0.5</v>
          </cell>
          <cell r="O816" t="str">
            <v>통신11-5-1</v>
          </cell>
        </row>
        <row r="817">
          <cell r="B817" t="str">
            <v>FGV 10sq</v>
          </cell>
          <cell r="C817" t="str">
            <v>M</v>
          </cell>
          <cell r="D817" t="str">
            <v>통외</v>
          </cell>
          <cell r="E817">
            <v>1.4999999999999999E-2</v>
          </cell>
          <cell r="G817">
            <v>0</v>
          </cell>
          <cell r="H817">
            <v>0.01</v>
          </cell>
          <cell r="J817">
            <v>1.5</v>
          </cell>
          <cell r="K817">
            <v>-0.5</v>
          </cell>
          <cell r="O817" t="str">
            <v>통신11-5-1</v>
          </cell>
        </row>
        <row r="818">
          <cell r="B818" t="str">
            <v>FGV 16sq</v>
          </cell>
          <cell r="C818" t="str">
            <v>M</v>
          </cell>
          <cell r="D818" t="str">
            <v>통외</v>
          </cell>
          <cell r="E818">
            <v>1.7999999999999999E-2</v>
          </cell>
          <cell r="G818">
            <v>0</v>
          </cell>
          <cell r="H818">
            <v>1.2E-2</v>
          </cell>
          <cell r="J818">
            <v>1.5</v>
          </cell>
          <cell r="K818">
            <v>-0.5</v>
          </cell>
          <cell r="O818" t="str">
            <v>통신11-5-1</v>
          </cell>
        </row>
        <row r="819">
          <cell r="B819" t="str">
            <v>FGV 25sq</v>
          </cell>
          <cell r="C819" t="str">
            <v>M</v>
          </cell>
          <cell r="D819" t="str">
            <v>통외</v>
          </cell>
          <cell r="E819">
            <v>1.7999999999999999E-2</v>
          </cell>
          <cell r="G819">
            <v>0</v>
          </cell>
          <cell r="H819">
            <v>1.2E-2</v>
          </cell>
          <cell r="J819">
            <v>1.5</v>
          </cell>
          <cell r="K819">
            <v>-0.5</v>
          </cell>
          <cell r="O819" t="str">
            <v>통신11-5-1</v>
          </cell>
        </row>
        <row r="820">
          <cell r="B820" t="str">
            <v>FGV 35sq</v>
          </cell>
          <cell r="C820" t="str">
            <v>M</v>
          </cell>
          <cell r="D820" t="str">
            <v>통외</v>
          </cell>
          <cell r="E820">
            <v>1.7999999999999999E-2</v>
          </cell>
          <cell r="G820">
            <v>0</v>
          </cell>
          <cell r="H820">
            <v>1.2E-2</v>
          </cell>
          <cell r="J820">
            <v>1.5</v>
          </cell>
          <cell r="K820">
            <v>-0.5</v>
          </cell>
          <cell r="O820" t="str">
            <v>통신11-5-1</v>
          </cell>
        </row>
        <row r="821">
          <cell r="B821" t="str">
            <v>FGV 50sq</v>
          </cell>
          <cell r="C821" t="str">
            <v>M</v>
          </cell>
          <cell r="D821" t="str">
            <v>통외</v>
          </cell>
          <cell r="E821">
            <v>2.1999999999999999E-2</v>
          </cell>
          <cell r="G821">
            <v>0</v>
          </cell>
          <cell r="H821">
            <v>1.4999999999999999E-2</v>
          </cell>
          <cell r="J821">
            <v>1.5</v>
          </cell>
          <cell r="K821">
            <v>-0.5</v>
          </cell>
          <cell r="O821" t="str">
            <v>통신11-5-1</v>
          </cell>
        </row>
        <row r="822">
          <cell r="B822" t="str">
            <v>FGV 70sq</v>
          </cell>
          <cell r="C822" t="str">
            <v>M</v>
          </cell>
          <cell r="D822" t="str">
            <v>통외</v>
          </cell>
          <cell r="E822">
            <v>2.1999999999999999E-2</v>
          </cell>
          <cell r="G822">
            <v>0</v>
          </cell>
          <cell r="H822">
            <v>1.4999999999999999E-2</v>
          </cell>
          <cell r="J822">
            <v>1.5</v>
          </cell>
          <cell r="K822">
            <v>-0.5</v>
          </cell>
          <cell r="O822" t="str">
            <v>통신11-5-1</v>
          </cell>
        </row>
        <row r="823">
          <cell r="B823" t="str">
            <v>FCV 2C 2.5sq</v>
          </cell>
          <cell r="C823" t="str">
            <v>M</v>
          </cell>
          <cell r="D823" t="str">
            <v>통케</v>
          </cell>
          <cell r="E823">
            <v>1.4E-2</v>
          </cell>
          <cell r="G823">
            <v>0</v>
          </cell>
          <cell r="H823">
            <v>1.4E-2</v>
          </cell>
          <cell r="J823">
            <v>1</v>
          </cell>
          <cell r="O823" t="str">
            <v>통신4-6-1</v>
          </cell>
        </row>
        <row r="824">
          <cell r="B824" t="str">
            <v>FCV 3C 2.5sq</v>
          </cell>
          <cell r="C824" t="str">
            <v>M</v>
          </cell>
          <cell r="D824" t="str">
            <v>통케</v>
          </cell>
          <cell r="E824">
            <v>1.9E-2</v>
          </cell>
          <cell r="G824">
            <v>0</v>
          </cell>
          <cell r="H824">
            <v>1.9E-2</v>
          </cell>
          <cell r="J824">
            <v>1</v>
          </cell>
          <cell r="O824" t="str">
            <v>통신4-6-1</v>
          </cell>
        </row>
        <row r="825">
          <cell r="B825" t="str">
            <v>FCV 4C 2.5sq</v>
          </cell>
          <cell r="C825" t="str">
            <v>M</v>
          </cell>
          <cell r="D825" t="str">
            <v>통케</v>
          </cell>
          <cell r="E825">
            <v>2.5999999999999999E-2</v>
          </cell>
          <cell r="G825">
            <v>0</v>
          </cell>
          <cell r="H825">
            <v>2.5999999999999999E-2</v>
          </cell>
          <cell r="J825">
            <v>1</v>
          </cell>
          <cell r="O825" t="str">
            <v>통신4-6-1</v>
          </cell>
        </row>
        <row r="826">
          <cell r="B826" t="str">
            <v>FCV 2C 4sq</v>
          </cell>
          <cell r="C826" t="str">
            <v>M</v>
          </cell>
          <cell r="D826" t="str">
            <v>통케</v>
          </cell>
          <cell r="E826">
            <v>1.6E-2</v>
          </cell>
          <cell r="G826">
            <v>0</v>
          </cell>
          <cell r="H826">
            <v>1.6E-2</v>
          </cell>
          <cell r="J826">
            <v>1</v>
          </cell>
          <cell r="O826" t="str">
            <v>통신4-6-1</v>
          </cell>
        </row>
        <row r="827">
          <cell r="B827" t="str">
            <v>FCV 3C 4sq</v>
          </cell>
          <cell r="C827" t="str">
            <v>M</v>
          </cell>
          <cell r="D827" t="str">
            <v>통케</v>
          </cell>
          <cell r="E827">
            <v>2.1999999999999999E-2</v>
          </cell>
          <cell r="G827">
            <v>0</v>
          </cell>
          <cell r="H827">
            <v>2.1999999999999999E-2</v>
          </cell>
          <cell r="J827">
            <v>1</v>
          </cell>
          <cell r="O827" t="str">
            <v>통신4-6-1</v>
          </cell>
        </row>
        <row r="828">
          <cell r="B828" t="str">
            <v>FCV 4C 4sq</v>
          </cell>
          <cell r="C828" t="str">
            <v>M</v>
          </cell>
          <cell r="D828" t="str">
            <v>통케</v>
          </cell>
          <cell r="E828">
            <v>2.9000000000000001E-2</v>
          </cell>
          <cell r="G828">
            <v>0</v>
          </cell>
          <cell r="H828">
            <v>2.9000000000000001E-2</v>
          </cell>
          <cell r="J828">
            <v>1</v>
          </cell>
          <cell r="O828" t="str">
            <v>통신4-6-1</v>
          </cell>
        </row>
        <row r="829">
          <cell r="B829" t="str">
            <v>FCV 2C 6sq</v>
          </cell>
          <cell r="C829" t="str">
            <v>M</v>
          </cell>
          <cell r="D829" t="str">
            <v>통케</v>
          </cell>
          <cell r="E829">
            <v>1.7999999999999999E-2</v>
          </cell>
          <cell r="G829">
            <v>0</v>
          </cell>
          <cell r="H829">
            <v>1.7999999999999999E-2</v>
          </cell>
          <cell r="J829">
            <v>1</v>
          </cell>
          <cell r="O829" t="str">
            <v>통신4-6-1</v>
          </cell>
        </row>
        <row r="830">
          <cell r="B830" t="str">
            <v>FCV 3C 6sq</v>
          </cell>
          <cell r="C830" t="str">
            <v>M</v>
          </cell>
          <cell r="D830" t="str">
            <v>통케</v>
          </cell>
          <cell r="E830">
            <v>2.5999999999999999E-2</v>
          </cell>
          <cell r="G830">
            <v>0</v>
          </cell>
          <cell r="H830">
            <v>2.5999999999999999E-2</v>
          </cell>
          <cell r="J830">
            <v>1</v>
          </cell>
          <cell r="O830" t="str">
            <v>통신4-6-1</v>
          </cell>
        </row>
        <row r="831">
          <cell r="B831" t="str">
            <v>FCV 4C 6sq</v>
          </cell>
          <cell r="C831" t="str">
            <v>M</v>
          </cell>
          <cell r="D831" t="str">
            <v>통케</v>
          </cell>
          <cell r="E831">
            <v>3.4000000000000002E-2</v>
          </cell>
          <cell r="G831">
            <v>0</v>
          </cell>
          <cell r="H831">
            <v>3.4000000000000002E-2</v>
          </cell>
          <cell r="J831">
            <v>1</v>
          </cell>
          <cell r="O831" t="str">
            <v>통신4-6-1</v>
          </cell>
        </row>
        <row r="832">
          <cell r="B832" t="str">
            <v>FCV 2C 10sq</v>
          </cell>
          <cell r="C832" t="str">
            <v>M</v>
          </cell>
          <cell r="D832" t="str">
            <v>통케</v>
          </cell>
          <cell r="E832">
            <v>2.5000000000000001E-2</v>
          </cell>
          <cell r="G832">
            <v>0</v>
          </cell>
          <cell r="H832">
            <v>2.5000000000000001E-2</v>
          </cell>
          <cell r="J832">
            <v>1</v>
          </cell>
          <cell r="O832" t="str">
            <v>통신4-6-1</v>
          </cell>
        </row>
        <row r="833">
          <cell r="B833" t="str">
            <v>FCV 3C 10sq</v>
          </cell>
          <cell r="C833" t="str">
            <v>M</v>
          </cell>
          <cell r="D833" t="str">
            <v>통케</v>
          </cell>
          <cell r="E833">
            <v>3.5999999999999997E-2</v>
          </cell>
          <cell r="G833">
            <v>0</v>
          </cell>
          <cell r="H833">
            <v>3.5999999999999997E-2</v>
          </cell>
          <cell r="J833">
            <v>1</v>
          </cell>
          <cell r="O833" t="str">
            <v>통신4-6-1</v>
          </cell>
        </row>
        <row r="834">
          <cell r="B834" t="str">
            <v>FCV 4C 10sq</v>
          </cell>
          <cell r="C834" t="str">
            <v>M</v>
          </cell>
          <cell r="D834" t="str">
            <v>통케</v>
          </cell>
          <cell r="E834">
            <v>4.9000000000000002E-2</v>
          </cell>
          <cell r="G834">
            <v>0</v>
          </cell>
          <cell r="H834">
            <v>4.9000000000000002E-2</v>
          </cell>
          <cell r="J834">
            <v>1</v>
          </cell>
          <cell r="O834" t="str">
            <v>통신4-6-1</v>
          </cell>
        </row>
        <row r="835">
          <cell r="B835" t="str">
            <v>FCV 1C 16sq</v>
          </cell>
          <cell r="C835" t="str">
            <v>M</v>
          </cell>
          <cell r="D835" t="str">
            <v>통케</v>
          </cell>
          <cell r="E835">
            <v>1.2999999999999999E-2</v>
          </cell>
          <cell r="G835">
            <v>0</v>
          </cell>
          <cell r="H835">
            <v>0.02</v>
          </cell>
          <cell r="J835">
            <v>0.65</v>
          </cell>
          <cell r="K835">
            <v>0.35</v>
          </cell>
          <cell r="O835" t="str">
            <v>통신4-6-1</v>
          </cell>
        </row>
        <row r="836">
          <cell r="B836" t="str">
            <v>FCV 2C 16sq</v>
          </cell>
          <cell r="C836" t="str">
            <v>M</v>
          </cell>
          <cell r="D836" t="str">
            <v>통케</v>
          </cell>
          <cell r="E836">
            <v>2.8000000000000001E-2</v>
          </cell>
          <cell r="G836">
            <v>0</v>
          </cell>
          <cell r="H836">
            <v>0.02</v>
          </cell>
          <cell r="J836">
            <v>1.4</v>
          </cell>
          <cell r="K836">
            <v>-0.4</v>
          </cell>
          <cell r="O836" t="str">
            <v>통신4-6-1</v>
          </cell>
        </row>
        <row r="837">
          <cell r="B837" t="str">
            <v>FCV 3C 16sq</v>
          </cell>
          <cell r="C837" t="str">
            <v>M</v>
          </cell>
          <cell r="D837" t="str">
            <v>통케</v>
          </cell>
          <cell r="E837">
            <v>0.04</v>
          </cell>
          <cell r="G837">
            <v>0</v>
          </cell>
          <cell r="H837">
            <v>0.02</v>
          </cell>
          <cell r="J837">
            <v>2</v>
          </cell>
          <cell r="K837">
            <v>-1</v>
          </cell>
          <cell r="O837" t="str">
            <v>통신4-6-1</v>
          </cell>
        </row>
        <row r="838">
          <cell r="B838" t="str">
            <v>FCV 4C 16sq</v>
          </cell>
          <cell r="C838" t="str">
            <v>M</v>
          </cell>
          <cell r="D838" t="str">
            <v>통케</v>
          </cell>
          <cell r="E838">
            <v>5.1999999999999998E-2</v>
          </cell>
          <cell r="G838">
            <v>0</v>
          </cell>
          <cell r="H838">
            <v>0.02</v>
          </cell>
          <cell r="J838">
            <v>2.6</v>
          </cell>
          <cell r="K838">
            <v>-1.6</v>
          </cell>
          <cell r="O838" t="str">
            <v>통신4-6-1</v>
          </cell>
        </row>
        <row r="839">
          <cell r="B839" t="str">
            <v>FR-8 2C 1.5sq</v>
          </cell>
          <cell r="C839" t="str">
            <v>M</v>
          </cell>
          <cell r="D839" t="str">
            <v>통케</v>
          </cell>
          <cell r="E839">
            <v>1.2E-2</v>
          </cell>
          <cell r="G839">
            <v>0</v>
          </cell>
          <cell r="H839">
            <v>1.2E-2</v>
          </cell>
          <cell r="J839">
            <v>1</v>
          </cell>
          <cell r="O839" t="str">
            <v>통신4-4-1</v>
          </cell>
        </row>
        <row r="840">
          <cell r="B840" t="str">
            <v>FR-8 3C 1.5sq</v>
          </cell>
          <cell r="C840" t="str">
            <v>M</v>
          </cell>
          <cell r="D840" t="str">
            <v>통케</v>
          </cell>
          <cell r="E840">
            <v>1.6E-2</v>
          </cell>
          <cell r="G840">
            <v>0</v>
          </cell>
          <cell r="H840">
            <v>1.6E-2</v>
          </cell>
          <cell r="J840">
            <v>1</v>
          </cell>
          <cell r="O840" t="str">
            <v>통신4-4-1</v>
          </cell>
        </row>
        <row r="841">
          <cell r="B841" t="str">
            <v>FR-8 4C 1.5sq</v>
          </cell>
          <cell r="C841" t="str">
            <v>M</v>
          </cell>
          <cell r="D841" t="str">
            <v>통케</v>
          </cell>
          <cell r="E841">
            <v>2.3E-2</v>
          </cell>
          <cell r="G841">
            <v>0</v>
          </cell>
          <cell r="H841">
            <v>2.3E-2</v>
          </cell>
          <cell r="J841">
            <v>1</v>
          </cell>
          <cell r="O841" t="str">
            <v>통신4-4-1</v>
          </cell>
        </row>
        <row r="842">
          <cell r="B842" t="str">
            <v>FR-8 5C 1.5sq</v>
          </cell>
          <cell r="C842" t="str">
            <v>M</v>
          </cell>
          <cell r="D842" t="str">
            <v>통케</v>
          </cell>
          <cell r="E842">
            <v>2.9000000000000001E-2</v>
          </cell>
          <cell r="G842">
            <v>0</v>
          </cell>
          <cell r="H842">
            <v>2.9000000000000001E-2</v>
          </cell>
          <cell r="J842">
            <v>1</v>
          </cell>
          <cell r="O842" t="str">
            <v>통신4-4-1</v>
          </cell>
        </row>
        <row r="843">
          <cell r="B843" t="str">
            <v>FR-8 10C 1.5sq</v>
          </cell>
          <cell r="C843" t="str">
            <v>M</v>
          </cell>
          <cell r="D843" t="str">
            <v>통케</v>
          </cell>
          <cell r="E843">
            <v>4.2999999999999997E-2</v>
          </cell>
          <cell r="G843">
            <v>0</v>
          </cell>
          <cell r="H843">
            <v>4.2999999999999997E-2</v>
          </cell>
          <cell r="J843">
            <v>1</v>
          </cell>
          <cell r="O843" t="str">
            <v>통신4-4-1</v>
          </cell>
        </row>
        <row r="844">
          <cell r="B844" t="str">
            <v>FR-8 15C 1.5sq</v>
          </cell>
          <cell r="C844" t="str">
            <v>M</v>
          </cell>
          <cell r="D844" t="str">
            <v>통케</v>
          </cell>
          <cell r="E844">
            <v>5.2999999999999999E-2</v>
          </cell>
          <cell r="G844">
            <v>0</v>
          </cell>
          <cell r="H844">
            <v>5.2999999999999999E-2</v>
          </cell>
          <cell r="J844">
            <v>1</v>
          </cell>
          <cell r="O844" t="str">
            <v>통신4-4-1</v>
          </cell>
        </row>
        <row r="845">
          <cell r="B845" t="str">
            <v>FR-8 20C 1.5sq</v>
          </cell>
          <cell r="C845" t="str">
            <v>M</v>
          </cell>
          <cell r="D845" t="str">
            <v>통케</v>
          </cell>
          <cell r="E845">
            <v>6.5000000000000002E-2</v>
          </cell>
          <cell r="G845">
            <v>0</v>
          </cell>
          <cell r="H845">
            <v>6.5000000000000002E-2</v>
          </cell>
          <cell r="J845">
            <v>1</v>
          </cell>
          <cell r="O845" t="str">
            <v>통신4-4-1</v>
          </cell>
        </row>
        <row r="846">
          <cell r="B846" t="str">
            <v>FR-8 30C 1.5sq</v>
          </cell>
          <cell r="C846" t="str">
            <v>M</v>
          </cell>
          <cell r="D846" t="str">
            <v>통케</v>
          </cell>
          <cell r="E846">
            <v>8.5999999999999993E-2</v>
          </cell>
          <cell r="G846">
            <v>0</v>
          </cell>
          <cell r="H846">
            <v>8.5999999999999993E-2</v>
          </cell>
          <cell r="J846">
            <v>1</v>
          </cell>
          <cell r="O846" t="str">
            <v>통신4-4-1</v>
          </cell>
        </row>
        <row r="847">
          <cell r="B847" t="str">
            <v>FR-8 2C 2.5sq</v>
          </cell>
          <cell r="C847" t="str">
            <v>M</v>
          </cell>
          <cell r="D847" t="str">
            <v>통케</v>
          </cell>
          <cell r="E847">
            <v>1.4E-2</v>
          </cell>
          <cell r="G847">
            <v>0</v>
          </cell>
          <cell r="H847">
            <v>1.4E-2</v>
          </cell>
          <cell r="J847">
            <v>1</v>
          </cell>
          <cell r="O847" t="str">
            <v>통신4-4-1</v>
          </cell>
        </row>
        <row r="848">
          <cell r="B848" t="str">
            <v>FR-8 3C 2.5sq</v>
          </cell>
          <cell r="C848" t="str">
            <v>M</v>
          </cell>
          <cell r="D848" t="str">
            <v>통케</v>
          </cell>
          <cell r="E848">
            <v>1.6E-2</v>
          </cell>
          <cell r="G848">
            <v>0</v>
          </cell>
          <cell r="H848">
            <v>1.6E-2</v>
          </cell>
          <cell r="J848">
            <v>1</v>
          </cell>
          <cell r="O848" t="str">
            <v>통신4-4-1</v>
          </cell>
        </row>
        <row r="849">
          <cell r="B849" t="str">
            <v>FR-8 4C 2.5sq</v>
          </cell>
          <cell r="C849" t="str">
            <v>M</v>
          </cell>
          <cell r="D849" t="str">
            <v>통케</v>
          </cell>
          <cell r="E849">
            <v>2.5999999999999999E-2</v>
          </cell>
          <cell r="G849">
            <v>0</v>
          </cell>
          <cell r="H849">
            <v>2.5999999999999999E-2</v>
          </cell>
          <cell r="J849">
            <v>1</v>
          </cell>
          <cell r="O849" t="str">
            <v>통신4-4-1</v>
          </cell>
        </row>
        <row r="850">
          <cell r="B850" t="str">
            <v>FR-8 5C 2.5sq</v>
          </cell>
          <cell r="C850" t="str">
            <v>M</v>
          </cell>
          <cell r="D850" t="str">
            <v>통케</v>
          </cell>
          <cell r="E850">
            <v>3.2000000000000001E-2</v>
          </cell>
          <cell r="G850">
            <v>0</v>
          </cell>
          <cell r="H850">
            <v>3.2000000000000001E-2</v>
          </cell>
          <cell r="J850">
            <v>1</v>
          </cell>
          <cell r="O850" t="str">
            <v>통신4-4-1</v>
          </cell>
        </row>
        <row r="851">
          <cell r="B851" t="str">
            <v>FR-8 6C 2.5sq</v>
          </cell>
          <cell r="C851" t="str">
            <v>M</v>
          </cell>
          <cell r="D851" t="str">
            <v>통케</v>
          </cell>
          <cell r="E851">
            <v>3.5000000000000003E-2</v>
          </cell>
          <cell r="G851">
            <v>0</v>
          </cell>
          <cell r="H851">
            <v>3.5000000000000003E-2</v>
          </cell>
          <cell r="J851">
            <v>1</v>
          </cell>
          <cell r="O851" t="str">
            <v>통신4-4-1</v>
          </cell>
        </row>
        <row r="852">
          <cell r="B852" t="str">
            <v>FR-8 7C 2.5sq</v>
          </cell>
          <cell r="C852" t="str">
            <v>M</v>
          </cell>
          <cell r="D852" t="str">
            <v>통케</v>
          </cell>
          <cell r="E852">
            <v>3.9E-2</v>
          </cell>
          <cell r="G852">
            <v>0</v>
          </cell>
          <cell r="H852">
            <v>3.9E-2</v>
          </cell>
          <cell r="J852">
            <v>1</v>
          </cell>
          <cell r="O852" t="str">
            <v>통신4-4-1</v>
          </cell>
        </row>
        <row r="853">
          <cell r="B853" t="str">
            <v>FR-8 8C 2.5sq</v>
          </cell>
          <cell r="C853" t="str">
            <v>M</v>
          </cell>
          <cell r="D853" t="str">
            <v>통케</v>
          </cell>
          <cell r="E853">
            <v>4.2000000000000003E-2</v>
          </cell>
          <cell r="G853">
            <v>0</v>
          </cell>
          <cell r="H853">
            <v>4.2000000000000003E-2</v>
          </cell>
          <cell r="J853">
            <v>1</v>
          </cell>
          <cell r="O853" t="str">
            <v>통신4-4-1</v>
          </cell>
        </row>
        <row r="854">
          <cell r="B854" t="str">
            <v>FR-8 10C 2.5sq</v>
          </cell>
          <cell r="C854" t="str">
            <v>M</v>
          </cell>
          <cell r="D854" t="str">
            <v>통케</v>
          </cell>
          <cell r="E854">
            <v>4.8000000000000001E-2</v>
          </cell>
          <cell r="G854">
            <v>0</v>
          </cell>
          <cell r="H854">
            <v>4.8000000000000001E-2</v>
          </cell>
          <cell r="J854">
            <v>1</v>
          </cell>
          <cell r="O854" t="str">
            <v>통신4-4-1</v>
          </cell>
        </row>
        <row r="855">
          <cell r="B855" t="str">
            <v>FR-8 12C 2.5sq</v>
          </cell>
          <cell r="C855" t="str">
            <v>M</v>
          </cell>
          <cell r="D855" t="str">
            <v>통케</v>
          </cell>
          <cell r="E855">
            <v>5.3999999999999999E-2</v>
          </cell>
          <cell r="G855">
            <v>0</v>
          </cell>
          <cell r="H855">
            <v>5.3999999999999999E-2</v>
          </cell>
          <cell r="J855">
            <v>1</v>
          </cell>
          <cell r="O855" t="str">
            <v>통신4-4-1</v>
          </cell>
        </row>
        <row r="856">
          <cell r="B856" t="str">
            <v>FR-8 15C 2.5sq</v>
          </cell>
          <cell r="C856" t="str">
            <v>M</v>
          </cell>
          <cell r="D856" t="str">
            <v>통케</v>
          </cell>
          <cell r="E856">
            <v>5.8999999999999997E-2</v>
          </cell>
          <cell r="G856">
            <v>0</v>
          </cell>
          <cell r="H856">
            <v>5.8999999999999997E-2</v>
          </cell>
          <cell r="J856">
            <v>1</v>
          </cell>
          <cell r="O856" t="str">
            <v>통신4-4-1</v>
          </cell>
        </row>
        <row r="857">
          <cell r="B857" t="str">
            <v>FR-8 20C 2.5sq</v>
          </cell>
          <cell r="C857" t="str">
            <v>M</v>
          </cell>
          <cell r="D857" t="str">
            <v>통케</v>
          </cell>
          <cell r="E857">
            <v>7.1999999999999995E-2</v>
          </cell>
          <cell r="G857">
            <v>0</v>
          </cell>
          <cell r="H857">
            <v>7.1999999999999995E-2</v>
          </cell>
          <cell r="J857">
            <v>1</v>
          </cell>
          <cell r="O857" t="str">
            <v>통신4-4-1</v>
          </cell>
        </row>
        <row r="858">
          <cell r="B858" t="str">
            <v>FR-8 25C 2.5sq</v>
          </cell>
          <cell r="C858" t="str">
            <v>M</v>
          </cell>
          <cell r="D858" t="str">
            <v>통케</v>
          </cell>
          <cell r="E858">
            <v>8.4000000000000005E-2</v>
          </cell>
          <cell r="G858">
            <v>0</v>
          </cell>
          <cell r="H858">
            <v>8.4000000000000005E-2</v>
          </cell>
          <cell r="J858">
            <v>1</v>
          </cell>
          <cell r="O858" t="str">
            <v>통신4-4-1</v>
          </cell>
        </row>
        <row r="859">
          <cell r="B859" t="str">
            <v>FR-8 30C 2.5sq</v>
          </cell>
          <cell r="C859" t="str">
            <v>M</v>
          </cell>
          <cell r="D859" t="str">
            <v>통케</v>
          </cell>
          <cell r="E859">
            <v>9.8000000000000004E-2</v>
          </cell>
          <cell r="G859">
            <v>0</v>
          </cell>
          <cell r="H859">
            <v>9.8000000000000004E-2</v>
          </cell>
          <cell r="J859">
            <v>1</v>
          </cell>
          <cell r="O859" t="str">
            <v>통신4-4-1</v>
          </cell>
        </row>
        <row r="860">
          <cell r="B860" t="str">
            <v>STP CAT5e 4Pr</v>
          </cell>
          <cell r="C860" t="str">
            <v>M</v>
          </cell>
          <cell r="D860" t="str">
            <v>통케</v>
          </cell>
          <cell r="E860">
            <v>1.4999999999999999E-2</v>
          </cell>
          <cell r="G860">
            <v>0</v>
          </cell>
          <cell r="H860">
            <v>1.4999999999999999E-2</v>
          </cell>
          <cell r="J860">
            <v>1</v>
          </cell>
          <cell r="O860" t="str">
            <v>통신4-3-1</v>
          </cell>
        </row>
        <row r="861">
          <cell r="B861" t="str">
            <v>UTP CAT6e 4Pr</v>
          </cell>
          <cell r="C861" t="str">
            <v>M</v>
          </cell>
          <cell r="D861" t="str">
            <v>통케</v>
          </cell>
          <cell r="E861">
            <v>1.4999999999999999E-2</v>
          </cell>
          <cell r="G861">
            <v>0</v>
          </cell>
          <cell r="H861">
            <v>1.4999999999999999E-2</v>
          </cell>
          <cell r="J861">
            <v>1</v>
          </cell>
          <cell r="O861" t="str">
            <v>통신4-3-1</v>
          </cell>
        </row>
        <row r="862">
          <cell r="B862" t="str">
            <v>UTP CAT5e 4Pr</v>
          </cell>
          <cell r="C862" t="str">
            <v>M</v>
          </cell>
          <cell r="D862" t="str">
            <v>통케</v>
          </cell>
          <cell r="E862">
            <v>1.4999999999999999E-2</v>
          </cell>
          <cell r="G862">
            <v>0</v>
          </cell>
          <cell r="H862">
            <v>1.4999999999999999E-2</v>
          </cell>
          <cell r="J862">
            <v>1</v>
          </cell>
          <cell r="O862" t="str">
            <v>통신4-3-1</v>
          </cell>
        </row>
        <row r="863">
          <cell r="B863" t="str">
            <v>UTP CAT5e 25Pr</v>
          </cell>
          <cell r="C863" t="str">
            <v>M</v>
          </cell>
          <cell r="D863" t="str">
            <v>통케</v>
          </cell>
          <cell r="E863">
            <v>2.4E-2</v>
          </cell>
          <cell r="G863">
            <v>0</v>
          </cell>
          <cell r="H863">
            <v>2.4E-2</v>
          </cell>
          <cell r="J863">
            <v>1</v>
          </cell>
          <cell r="O863" t="str">
            <v>통신4-3-1</v>
          </cell>
        </row>
        <row r="864">
          <cell r="B864" t="str">
            <v>5C-2V</v>
          </cell>
          <cell r="C864" t="str">
            <v>M</v>
          </cell>
          <cell r="D864" t="str">
            <v>통케</v>
          </cell>
          <cell r="E864">
            <v>1.7000000000000001E-2</v>
          </cell>
          <cell r="G864">
            <v>0</v>
          </cell>
          <cell r="H864">
            <v>1.7000000000000001E-2</v>
          </cell>
          <cell r="J864">
            <v>1</v>
          </cell>
          <cell r="O864" t="str">
            <v>통신4-2-1</v>
          </cell>
        </row>
        <row r="865">
          <cell r="B865" t="str">
            <v>5C-HFBT</v>
          </cell>
          <cell r="C865" t="str">
            <v>M</v>
          </cell>
          <cell r="D865" t="str">
            <v>통케</v>
          </cell>
          <cell r="E865">
            <v>1.7000000000000001E-2</v>
          </cell>
          <cell r="G865">
            <v>0</v>
          </cell>
          <cell r="H865">
            <v>1.7000000000000001E-2</v>
          </cell>
          <cell r="J865">
            <v>1</v>
          </cell>
          <cell r="O865" t="str">
            <v>통신4-2-1</v>
          </cell>
        </row>
        <row r="866">
          <cell r="B866" t="str">
            <v>7C-HFBT</v>
          </cell>
          <cell r="C866" t="str">
            <v>M</v>
          </cell>
          <cell r="D866" t="str">
            <v>통케</v>
          </cell>
          <cell r="E866">
            <v>2.1999999999999999E-2</v>
          </cell>
          <cell r="G866">
            <v>0</v>
          </cell>
          <cell r="H866">
            <v>2.1999999999999999E-2</v>
          </cell>
          <cell r="J866">
            <v>1</v>
          </cell>
          <cell r="O866" t="str">
            <v>통신4-2-1</v>
          </cell>
        </row>
        <row r="867">
          <cell r="B867" t="str">
            <v>스피커 케이블 2C</v>
          </cell>
          <cell r="C867" t="str">
            <v>M</v>
          </cell>
          <cell r="D867" t="str">
            <v>통내</v>
          </cell>
          <cell r="E867">
            <v>1.4E-2</v>
          </cell>
          <cell r="G867">
            <v>0</v>
          </cell>
          <cell r="H867">
            <v>1.4E-2</v>
          </cell>
          <cell r="J867">
            <v>1</v>
          </cell>
          <cell r="O867" t="str">
            <v>통신4-8-1</v>
          </cell>
        </row>
        <row r="868">
          <cell r="B868" t="str">
            <v>스피커 케이블 4C</v>
          </cell>
          <cell r="C868" t="str">
            <v>M</v>
          </cell>
          <cell r="D868" t="str">
            <v>통내</v>
          </cell>
          <cell r="E868">
            <v>1.4E-2</v>
          </cell>
          <cell r="G868">
            <v>0</v>
          </cell>
          <cell r="H868">
            <v>1.4E-2</v>
          </cell>
          <cell r="J868">
            <v>1</v>
          </cell>
          <cell r="O868" t="str">
            <v>통신4-8-1</v>
          </cell>
        </row>
        <row r="869">
          <cell r="B869" t="str">
            <v>2C 편조실드 오디오케이블</v>
          </cell>
          <cell r="C869" t="str">
            <v>M</v>
          </cell>
          <cell r="D869" t="str">
            <v>통케</v>
          </cell>
          <cell r="E869">
            <v>2.4E-2</v>
          </cell>
          <cell r="G869">
            <v>0</v>
          </cell>
          <cell r="H869">
            <v>2.4E-2</v>
          </cell>
          <cell r="J869">
            <v>1</v>
          </cell>
          <cell r="O869" t="str">
            <v>통신4-8-1</v>
          </cell>
        </row>
        <row r="870">
          <cell r="B870" t="str">
            <v>RGB 5C</v>
          </cell>
          <cell r="C870" t="str">
            <v>M</v>
          </cell>
          <cell r="D870" t="str">
            <v>통케</v>
          </cell>
          <cell r="E870">
            <v>1.7999999999999999E-2</v>
          </cell>
          <cell r="G870">
            <v>0</v>
          </cell>
          <cell r="H870">
            <v>1.7999999999999999E-2</v>
          </cell>
          <cell r="J870">
            <v>1</v>
          </cell>
          <cell r="O870" t="str">
            <v>통신4-3-1</v>
          </cell>
        </row>
        <row r="871">
          <cell r="B871" t="str">
            <v>RG-58</v>
          </cell>
          <cell r="C871" t="str">
            <v>M</v>
          </cell>
          <cell r="D871" t="str">
            <v>통케</v>
          </cell>
          <cell r="E871">
            <v>4.0000000000000001E-3</v>
          </cell>
          <cell r="F871" t="str">
            <v>보인</v>
          </cell>
          <cell r="G871">
            <v>4.0000000000000001E-3</v>
          </cell>
          <cell r="H871">
            <v>4.0000000000000001E-3</v>
          </cell>
          <cell r="I871">
            <v>4.0000000000000001E-3</v>
          </cell>
          <cell r="J871">
            <v>1</v>
          </cell>
          <cell r="O871" t="str">
            <v>통신4-2-1</v>
          </cell>
        </row>
        <row r="872">
          <cell r="B872" t="str">
            <v>HDMI 1m</v>
          </cell>
          <cell r="C872" t="str">
            <v>M</v>
          </cell>
          <cell r="D872" t="str">
            <v>통케</v>
          </cell>
          <cell r="E872">
            <v>1.6E-2</v>
          </cell>
          <cell r="H872">
            <v>1.6E-2</v>
          </cell>
          <cell r="J872">
            <v>1</v>
          </cell>
          <cell r="O872" t="str">
            <v>통신4-8-1</v>
          </cell>
        </row>
        <row r="873">
          <cell r="B873" t="str">
            <v>HDMI 3m</v>
          </cell>
          <cell r="C873" t="str">
            <v>M</v>
          </cell>
          <cell r="D873" t="str">
            <v>통케</v>
          </cell>
          <cell r="E873">
            <v>1.6E-2</v>
          </cell>
          <cell r="H873">
            <v>1.6E-2</v>
          </cell>
          <cell r="J873">
            <v>1</v>
          </cell>
          <cell r="O873" t="str">
            <v>통신4-8-1</v>
          </cell>
        </row>
        <row r="874">
          <cell r="B874" t="str">
            <v>LC, SC TYPE(MM/SM) 1.5m</v>
          </cell>
          <cell r="C874" t="str">
            <v>개</v>
          </cell>
          <cell r="D874" t="str">
            <v>광설</v>
          </cell>
          <cell r="E874">
            <v>0.06</v>
          </cell>
          <cell r="F874" t="str">
            <v>특인</v>
          </cell>
          <cell r="G874">
            <v>0.05</v>
          </cell>
          <cell r="H874">
            <v>0.06</v>
          </cell>
          <cell r="I874">
            <v>0.05</v>
          </cell>
          <cell r="J874">
            <v>1</v>
          </cell>
          <cell r="O874" t="str">
            <v>통신4-1-3</v>
          </cell>
        </row>
        <row r="875">
          <cell r="B875" t="str">
            <v>F/O SMF 4C</v>
          </cell>
          <cell r="C875" t="str">
            <v>M</v>
          </cell>
          <cell r="D875" t="str">
            <v>광설</v>
          </cell>
          <cell r="E875">
            <v>4.0000000000000001E-3</v>
          </cell>
          <cell r="F875" t="str">
            <v>특인</v>
          </cell>
          <cell r="G875">
            <v>2E-3</v>
          </cell>
          <cell r="H875">
            <v>9.1999999999999998E-3</v>
          </cell>
          <cell r="I875">
            <v>4.5999999999999999E-3</v>
          </cell>
          <cell r="J875">
            <v>0.5</v>
          </cell>
          <cell r="K875">
            <v>0.5</v>
          </cell>
          <cell r="O875" t="str">
            <v>통신4-1-3</v>
          </cell>
        </row>
        <row r="876">
          <cell r="B876" t="str">
            <v>F/O SMF 8C</v>
          </cell>
          <cell r="C876" t="str">
            <v>M</v>
          </cell>
          <cell r="D876" t="str">
            <v>광설</v>
          </cell>
          <cell r="E876">
            <v>4.0000000000000001E-3</v>
          </cell>
          <cell r="F876" t="str">
            <v>특인</v>
          </cell>
          <cell r="G876">
            <v>2E-3</v>
          </cell>
          <cell r="H876">
            <v>9.1999999999999998E-3</v>
          </cell>
          <cell r="I876">
            <v>4.5999999999999999E-3</v>
          </cell>
          <cell r="J876">
            <v>0.5</v>
          </cell>
          <cell r="K876">
            <v>0.5</v>
          </cell>
          <cell r="O876" t="str">
            <v>통신4-1-3</v>
          </cell>
        </row>
        <row r="877">
          <cell r="B877" t="str">
            <v>광케이블 2C Zipcord</v>
          </cell>
          <cell r="C877" t="str">
            <v>M</v>
          </cell>
          <cell r="D877" t="str">
            <v>광설</v>
          </cell>
          <cell r="E877">
            <v>8.9999999999999993E-3</v>
          </cell>
          <cell r="F877" t="str">
            <v>특인</v>
          </cell>
          <cell r="G877">
            <v>4.0000000000000001E-3</v>
          </cell>
          <cell r="H877">
            <v>9.1999999999999998E-3</v>
          </cell>
          <cell r="I877">
            <v>4.5999999999999999E-3</v>
          </cell>
          <cell r="J877">
            <v>1</v>
          </cell>
          <cell r="O877" t="str">
            <v>통신4-1-3</v>
          </cell>
        </row>
        <row r="878">
          <cell r="B878" t="str">
            <v>BODY 40*40</v>
          </cell>
          <cell r="C878" t="str">
            <v>M</v>
          </cell>
          <cell r="D878" t="str">
            <v>통내</v>
          </cell>
          <cell r="E878">
            <v>0.3</v>
          </cell>
          <cell r="G878">
            <v>0</v>
          </cell>
          <cell r="H878">
            <v>0.3</v>
          </cell>
          <cell r="J878">
            <v>1</v>
          </cell>
          <cell r="O878" t="str">
            <v>통신3-5-3</v>
          </cell>
        </row>
        <row r="879">
          <cell r="B879" t="str">
            <v>BODY 70*40</v>
          </cell>
          <cell r="C879" t="str">
            <v>M</v>
          </cell>
          <cell r="D879" t="str">
            <v>통내</v>
          </cell>
          <cell r="E879">
            <v>0.44</v>
          </cell>
          <cell r="G879">
            <v>0</v>
          </cell>
          <cell r="H879">
            <v>0.44</v>
          </cell>
          <cell r="J879">
            <v>1</v>
          </cell>
          <cell r="O879" t="str">
            <v>통신3-5-3</v>
          </cell>
        </row>
        <row r="880">
          <cell r="B880" t="str">
            <v>BODY 110*50</v>
          </cell>
          <cell r="C880" t="str">
            <v>M</v>
          </cell>
          <cell r="D880" t="str">
            <v>통내</v>
          </cell>
          <cell r="E880">
            <v>0.76</v>
          </cell>
          <cell r="G880">
            <v>0</v>
          </cell>
          <cell r="H880">
            <v>0.76</v>
          </cell>
          <cell r="J880">
            <v>1</v>
          </cell>
          <cell r="O880" t="str">
            <v>통신3-5-3</v>
          </cell>
        </row>
        <row r="881">
          <cell r="B881" t="str">
            <v>50*35mm</v>
          </cell>
          <cell r="C881" t="str">
            <v>M</v>
          </cell>
          <cell r="D881" t="str">
            <v>통내</v>
          </cell>
          <cell r="E881">
            <v>0.15</v>
          </cell>
          <cell r="G881">
            <v>0</v>
          </cell>
          <cell r="H881">
            <v>0.15</v>
          </cell>
          <cell r="J881">
            <v>1</v>
          </cell>
          <cell r="O881" t="str">
            <v>통신3-5-2</v>
          </cell>
        </row>
        <row r="882">
          <cell r="B882" t="str">
            <v>60*60mm</v>
          </cell>
          <cell r="C882" t="str">
            <v>M</v>
          </cell>
          <cell r="D882" t="str">
            <v>통내</v>
          </cell>
          <cell r="E882">
            <v>0.15</v>
          </cell>
          <cell r="G882">
            <v>0</v>
          </cell>
          <cell r="H882">
            <v>0.15</v>
          </cell>
          <cell r="J882">
            <v>1</v>
          </cell>
          <cell r="O882" t="str">
            <v>통신3-5-2</v>
          </cell>
        </row>
        <row r="883">
          <cell r="B883" t="str">
            <v>70*40mm</v>
          </cell>
          <cell r="C883" t="str">
            <v>M</v>
          </cell>
          <cell r="D883" t="str">
            <v>통내</v>
          </cell>
          <cell r="E883">
            <v>0.15</v>
          </cell>
          <cell r="G883">
            <v>0</v>
          </cell>
          <cell r="H883">
            <v>0.15</v>
          </cell>
          <cell r="J883">
            <v>1</v>
          </cell>
          <cell r="O883" t="str">
            <v>통신3-5-2</v>
          </cell>
        </row>
        <row r="884">
          <cell r="B884" t="str">
            <v>100*50mm</v>
          </cell>
          <cell r="C884" t="str">
            <v>M</v>
          </cell>
          <cell r="D884" t="str">
            <v>통내</v>
          </cell>
          <cell r="E884">
            <v>0.2</v>
          </cell>
          <cell r="G884">
            <v>0</v>
          </cell>
          <cell r="H884">
            <v>0.2</v>
          </cell>
          <cell r="J884">
            <v>1</v>
          </cell>
          <cell r="O884" t="str">
            <v>통신3-5-2</v>
          </cell>
        </row>
        <row r="885">
          <cell r="B885" t="str">
            <v>120*60mm</v>
          </cell>
          <cell r="C885" t="str">
            <v>M</v>
          </cell>
          <cell r="D885" t="str">
            <v>통내</v>
          </cell>
          <cell r="E885">
            <v>0.3</v>
          </cell>
          <cell r="G885">
            <v>0</v>
          </cell>
          <cell r="H885">
            <v>0.3</v>
          </cell>
          <cell r="J885">
            <v>1</v>
          </cell>
          <cell r="O885" t="str">
            <v>통신3-5-2</v>
          </cell>
        </row>
        <row r="886">
          <cell r="B886" t="str">
            <v>150*100mm</v>
          </cell>
          <cell r="C886" t="str">
            <v>M</v>
          </cell>
          <cell r="D886" t="str">
            <v>통내</v>
          </cell>
          <cell r="E886">
            <v>0.4</v>
          </cell>
          <cell r="G886">
            <v>0</v>
          </cell>
          <cell r="H886">
            <v>0.4</v>
          </cell>
          <cell r="J886">
            <v>1</v>
          </cell>
          <cell r="O886" t="str">
            <v>통신3-5-2</v>
          </cell>
        </row>
        <row r="887">
          <cell r="B887" t="str">
            <v>MOLD 25*9mm</v>
          </cell>
          <cell r="C887" t="str">
            <v>M</v>
          </cell>
          <cell r="D887" t="str">
            <v>통내</v>
          </cell>
          <cell r="E887">
            <v>2.5000000000000001E-2</v>
          </cell>
          <cell r="H887">
            <v>2.5000000000000001E-2</v>
          </cell>
          <cell r="J887">
            <v>1</v>
          </cell>
          <cell r="O887" t="str">
            <v>통신3-5-3</v>
          </cell>
        </row>
        <row r="888">
          <cell r="B888" t="str">
            <v>MOLD 28*11mm</v>
          </cell>
          <cell r="C888" t="str">
            <v>M</v>
          </cell>
          <cell r="D888" t="str">
            <v>통내</v>
          </cell>
          <cell r="E888">
            <v>2.5000000000000001E-2</v>
          </cell>
          <cell r="H888">
            <v>2.5000000000000001E-2</v>
          </cell>
          <cell r="J888">
            <v>1</v>
          </cell>
          <cell r="O888" t="str">
            <v>통신3-5-3</v>
          </cell>
        </row>
        <row r="889">
          <cell r="B889" t="str">
            <v>MOLD 31*11mm</v>
          </cell>
          <cell r="C889" t="str">
            <v>M</v>
          </cell>
          <cell r="D889" t="str">
            <v>통내</v>
          </cell>
          <cell r="E889">
            <v>2.5000000000000001E-2</v>
          </cell>
          <cell r="H889">
            <v>2.5000000000000001E-2</v>
          </cell>
          <cell r="J889">
            <v>1</v>
          </cell>
          <cell r="O889" t="str">
            <v>통신3-5-3</v>
          </cell>
        </row>
        <row r="890">
          <cell r="B890" t="str">
            <v>MOLD 31*14mm</v>
          </cell>
          <cell r="C890" t="str">
            <v>M</v>
          </cell>
          <cell r="D890" t="str">
            <v>통내</v>
          </cell>
          <cell r="E890">
            <v>2.5000000000000001E-2</v>
          </cell>
          <cell r="H890">
            <v>2.5000000000000001E-2</v>
          </cell>
          <cell r="J890">
            <v>1</v>
          </cell>
          <cell r="O890" t="str">
            <v>통신3-5-3</v>
          </cell>
        </row>
        <row r="891">
          <cell r="B891" t="str">
            <v>PVC LAN DUCT 40x30</v>
          </cell>
          <cell r="C891" t="str">
            <v>M</v>
          </cell>
          <cell r="D891" t="str">
            <v>통내</v>
          </cell>
          <cell r="E891">
            <v>0.15</v>
          </cell>
          <cell r="G891">
            <v>0</v>
          </cell>
          <cell r="H891">
            <v>0.15</v>
          </cell>
          <cell r="J891">
            <v>1</v>
          </cell>
          <cell r="O891" t="str">
            <v>통신3-5-3</v>
          </cell>
        </row>
        <row r="892">
          <cell r="B892" t="str">
            <v>PVC LAN DUCT 60x40</v>
          </cell>
          <cell r="C892" t="str">
            <v>M</v>
          </cell>
          <cell r="D892" t="str">
            <v>통내</v>
          </cell>
          <cell r="E892">
            <v>0.2</v>
          </cell>
          <cell r="G892">
            <v>0</v>
          </cell>
          <cell r="H892">
            <v>0.2</v>
          </cell>
          <cell r="J892">
            <v>1</v>
          </cell>
          <cell r="O892" t="str">
            <v>통신3-5-3</v>
          </cell>
        </row>
        <row r="893">
          <cell r="B893" t="str">
            <v>PVC LAN DUCT 80x60</v>
          </cell>
          <cell r="C893" t="str">
            <v>M</v>
          </cell>
          <cell r="D893" t="str">
            <v>통내</v>
          </cell>
          <cell r="E893">
            <v>0.2</v>
          </cell>
          <cell r="G893">
            <v>0</v>
          </cell>
          <cell r="H893">
            <v>0.2</v>
          </cell>
          <cell r="J893">
            <v>1</v>
          </cell>
          <cell r="O893" t="str">
            <v>통신3-5-3</v>
          </cell>
        </row>
        <row r="894">
          <cell r="B894" t="str">
            <v>PVC LAN DUCT 100x80</v>
          </cell>
          <cell r="C894" t="str">
            <v>M</v>
          </cell>
          <cell r="D894" t="str">
            <v>통내</v>
          </cell>
          <cell r="E894">
            <v>0.3</v>
          </cell>
          <cell r="G894">
            <v>0</v>
          </cell>
          <cell r="H894">
            <v>0.3</v>
          </cell>
          <cell r="J894">
            <v>1</v>
          </cell>
          <cell r="O894" t="str">
            <v>통신3-5-3</v>
          </cell>
        </row>
        <row r="895">
          <cell r="B895" t="str">
            <v>Body 150*100*1.0T</v>
          </cell>
          <cell r="C895" t="str">
            <v>M</v>
          </cell>
          <cell r="D895" t="str">
            <v>통내</v>
          </cell>
          <cell r="E895">
            <v>0.21</v>
          </cell>
          <cell r="G895">
            <v>0</v>
          </cell>
          <cell r="H895">
            <v>0.21</v>
          </cell>
          <cell r="J895">
            <v>1</v>
          </cell>
          <cell r="O895" t="str">
            <v>통신3-4-1</v>
          </cell>
        </row>
        <row r="896">
          <cell r="B896" t="str">
            <v>W150 COVER</v>
          </cell>
          <cell r="C896" t="str">
            <v>M</v>
          </cell>
          <cell r="D896" t="str">
            <v>통내</v>
          </cell>
          <cell r="E896">
            <v>4.2000000000000003E-2</v>
          </cell>
          <cell r="G896">
            <v>0</v>
          </cell>
          <cell r="H896">
            <v>0.21</v>
          </cell>
          <cell r="J896">
            <v>0.19999999999999996</v>
          </cell>
          <cell r="K896">
            <v>0.8</v>
          </cell>
          <cell r="O896" t="str">
            <v>통신3-4-1</v>
          </cell>
        </row>
        <row r="897">
          <cell r="B897" t="str">
            <v>W150 HOR/ELBOW COVER</v>
          </cell>
          <cell r="C897" t="str">
            <v>개</v>
          </cell>
          <cell r="D897" t="str">
            <v>통내</v>
          </cell>
          <cell r="E897">
            <v>4.2000000000000003E-2</v>
          </cell>
          <cell r="G897">
            <v>0</v>
          </cell>
          <cell r="H897">
            <v>0.21</v>
          </cell>
          <cell r="J897">
            <v>0.19999999999999996</v>
          </cell>
          <cell r="K897">
            <v>0.8</v>
          </cell>
          <cell r="O897" t="str">
            <v>통신3-4-1</v>
          </cell>
        </row>
        <row r="898">
          <cell r="B898" t="str">
            <v>W150 VER/ELBOW COVER</v>
          </cell>
          <cell r="C898" t="str">
            <v>개</v>
          </cell>
          <cell r="D898" t="str">
            <v>통내</v>
          </cell>
          <cell r="E898">
            <v>4.2000000000000003E-2</v>
          </cell>
          <cell r="G898">
            <v>0</v>
          </cell>
          <cell r="H898">
            <v>0.21</v>
          </cell>
          <cell r="J898">
            <v>0.19999999999999996</v>
          </cell>
          <cell r="K898">
            <v>0.8</v>
          </cell>
          <cell r="O898" t="str">
            <v>통신3-4-1</v>
          </cell>
        </row>
        <row r="899">
          <cell r="B899" t="str">
            <v>W150 VER/TEE COVER</v>
          </cell>
          <cell r="C899" t="str">
            <v>개</v>
          </cell>
          <cell r="D899" t="str">
            <v>통내</v>
          </cell>
          <cell r="E899">
            <v>4.2000000000000003E-2</v>
          </cell>
          <cell r="G899">
            <v>0</v>
          </cell>
          <cell r="H899">
            <v>0.21</v>
          </cell>
          <cell r="J899">
            <v>0.19999999999999996</v>
          </cell>
          <cell r="K899">
            <v>0.8</v>
          </cell>
          <cell r="O899" t="str">
            <v>통신3-4-1</v>
          </cell>
        </row>
        <row r="900">
          <cell r="B900" t="str">
            <v>W150 HOR/TEE COVER</v>
          </cell>
          <cell r="C900" t="str">
            <v>개</v>
          </cell>
          <cell r="D900" t="str">
            <v>통내</v>
          </cell>
          <cell r="E900">
            <v>4.2000000000000003E-2</v>
          </cell>
          <cell r="G900">
            <v>0</v>
          </cell>
          <cell r="H900">
            <v>0.21</v>
          </cell>
          <cell r="J900">
            <v>0.19999999999999996</v>
          </cell>
          <cell r="K900">
            <v>0.8</v>
          </cell>
          <cell r="O900" t="str">
            <v>통신3-4-1</v>
          </cell>
        </row>
        <row r="901">
          <cell r="B901" t="str">
            <v>W150 HOR/ELBOW</v>
          </cell>
          <cell r="C901" t="str">
            <v>개</v>
          </cell>
          <cell r="D901" t="str">
            <v>통내</v>
          </cell>
          <cell r="E901">
            <v>0.21</v>
          </cell>
          <cell r="G901">
            <v>0</v>
          </cell>
          <cell r="H901">
            <v>0.21</v>
          </cell>
          <cell r="J901">
            <v>1</v>
          </cell>
          <cell r="O901" t="str">
            <v>통신3-4-1</v>
          </cell>
        </row>
        <row r="902">
          <cell r="B902" t="str">
            <v>W150 VER/ELBOW</v>
          </cell>
          <cell r="C902" t="str">
            <v>개</v>
          </cell>
          <cell r="D902" t="str">
            <v>통내</v>
          </cell>
          <cell r="E902">
            <v>0.21</v>
          </cell>
          <cell r="G902">
            <v>0</v>
          </cell>
          <cell r="H902">
            <v>0.21</v>
          </cell>
          <cell r="J902">
            <v>1</v>
          </cell>
          <cell r="O902" t="str">
            <v>통신3-4-1</v>
          </cell>
        </row>
        <row r="903">
          <cell r="B903" t="str">
            <v>W150 VER/TEE</v>
          </cell>
          <cell r="C903" t="str">
            <v>개</v>
          </cell>
          <cell r="D903" t="str">
            <v>통내</v>
          </cell>
          <cell r="E903">
            <v>0.21</v>
          </cell>
          <cell r="G903">
            <v>0</v>
          </cell>
          <cell r="H903">
            <v>0.21</v>
          </cell>
          <cell r="J903">
            <v>1</v>
          </cell>
          <cell r="O903" t="str">
            <v>통신3-4-1</v>
          </cell>
        </row>
        <row r="904">
          <cell r="B904" t="str">
            <v>W150 HOR/TEE</v>
          </cell>
          <cell r="C904" t="str">
            <v>개</v>
          </cell>
          <cell r="D904" t="str">
            <v>통내</v>
          </cell>
          <cell r="E904">
            <v>0.21</v>
          </cell>
          <cell r="G904">
            <v>0</v>
          </cell>
          <cell r="H904">
            <v>0.21</v>
          </cell>
          <cell r="J904">
            <v>1</v>
          </cell>
          <cell r="O904" t="str">
            <v>통신3-4-1</v>
          </cell>
        </row>
        <row r="905">
          <cell r="B905" t="str">
            <v>Body 200*100*1.0T</v>
          </cell>
          <cell r="C905" t="str">
            <v>M</v>
          </cell>
          <cell r="D905" t="str">
            <v>통내</v>
          </cell>
          <cell r="E905">
            <v>0.21</v>
          </cell>
          <cell r="G905">
            <v>0</v>
          </cell>
          <cell r="H905">
            <v>0.21</v>
          </cell>
          <cell r="J905">
            <v>1</v>
          </cell>
          <cell r="O905" t="str">
            <v>통신3-4-1</v>
          </cell>
        </row>
        <row r="906">
          <cell r="B906" t="str">
            <v>W200 COVER</v>
          </cell>
          <cell r="C906" t="str">
            <v>M</v>
          </cell>
          <cell r="D906" t="str">
            <v>통내</v>
          </cell>
          <cell r="E906">
            <v>4.2000000000000003E-2</v>
          </cell>
          <cell r="G906">
            <v>0</v>
          </cell>
          <cell r="H906">
            <v>0.21</v>
          </cell>
          <cell r="J906">
            <v>0.19999999999999996</v>
          </cell>
          <cell r="K906">
            <v>0.8</v>
          </cell>
          <cell r="O906" t="str">
            <v>통신3-4-1</v>
          </cell>
        </row>
        <row r="907">
          <cell r="B907" t="str">
            <v>W200 HOR/ELBOW COVER</v>
          </cell>
          <cell r="C907" t="str">
            <v>개</v>
          </cell>
          <cell r="D907" t="str">
            <v>통내</v>
          </cell>
          <cell r="E907">
            <v>4.2000000000000003E-2</v>
          </cell>
          <cell r="G907">
            <v>0</v>
          </cell>
          <cell r="H907">
            <v>0.21</v>
          </cell>
          <cell r="J907">
            <v>0.19999999999999996</v>
          </cell>
          <cell r="K907">
            <v>0.8</v>
          </cell>
          <cell r="O907" t="str">
            <v>통신3-4-1</v>
          </cell>
        </row>
        <row r="908">
          <cell r="B908" t="str">
            <v>W200 VER/ELBOW COVER</v>
          </cell>
          <cell r="C908" t="str">
            <v>개</v>
          </cell>
          <cell r="D908" t="str">
            <v>통내</v>
          </cell>
          <cell r="E908">
            <v>4.2000000000000003E-2</v>
          </cell>
          <cell r="G908">
            <v>0</v>
          </cell>
          <cell r="H908">
            <v>0.21</v>
          </cell>
          <cell r="J908">
            <v>0.19999999999999996</v>
          </cell>
          <cell r="K908">
            <v>0.8</v>
          </cell>
          <cell r="O908" t="str">
            <v>통신3-4-1</v>
          </cell>
        </row>
        <row r="909">
          <cell r="B909" t="str">
            <v>W200 HOR/TEE COVER</v>
          </cell>
          <cell r="C909" t="str">
            <v>개</v>
          </cell>
          <cell r="D909" t="str">
            <v>통내</v>
          </cell>
          <cell r="E909">
            <v>4.2000000000000003E-2</v>
          </cell>
          <cell r="G909">
            <v>0</v>
          </cell>
          <cell r="H909">
            <v>0.21</v>
          </cell>
          <cell r="J909">
            <v>0.19999999999999996</v>
          </cell>
          <cell r="K909">
            <v>0.8</v>
          </cell>
          <cell r="O909" t="str">
            <v>통신3-4-1</v>
          </cell>
        </row>
        <row r="910">
          <cell r="B910" t="str">
            <v>W200 VER/TEE COVER</v>
          </cell>
          <cell r="C910" t="str">
            <v>개</v>
          </cell>
          <cell r="D910" t="str">
            <v>통내</v>
          </cell>
          <cell r="E910">
            <v>4.2000000000000003E-2</v>
          </cell>
          <cell r="G910">
            <v>0</v>
          </cell>
          <cell r="H910">
            <v>0.21</v>
          </cell>
          <cell r="J910">
            <v>0.19999999999999996</v>
          </cell>
          <cell r="K910">
            <v>0.8</v>
          </cell>
          <cell r="O910" t="str">
            <v>통신3-4-1</v>
          </cell>
        </row>
        <row r="911">
          <cell r="B911" t="str">
            <v>W200 HOR/ELBOW</v>
          </cell>
          <cell r="C911" t="str">
            <v>개</v>
          </cell>
          <cell r="D911" t="str">
            <v>통내</v>
          </cell>
          <cell r="E911">
            <v>0.21</v>
          </cell>
          <cell r="G911">
            <v>0</v>
          </cell>
          <cell r="H911">
            <v>0.21</v>
          </cell>
          <cell r="J911">
            <v>1</v>
          </cell>
          <cell r="O911" t="str">
            <v>통신3-4-1</v>
          </cell>
        </row>
        <row r="912">
          <cell r="B912" t="str">
            <v>W200 VER/ELBOW</v>
          </cell>
          <cell r="C912" t="str">
            <v>개</v>
          </cell>
          <cell r="D912" t="str">
            <v>통내</v>
          </cell>
          <cell r="E912">
            <v>0.21</v>
          </cell>
          <cell r="G912">
            <v>0</v>
          </cell>
          <cell r="H912">
            <v>0.21</v>
          </cell>
          <cell r="J912">
            <v>1</v>
          </cell>
          <cell r="O912" t="str">
            <v>통신3-4-1</v>
          </cell>
        </row>
        <row r="913">
          <cell r="B913" t="str">
            <v>W200 HOR/TEE</v>
          </cell>
          <cell r="C913" t="str">
            <v>개</v>
          </cell>
          <cell r="D913" t="str">
            <v>통내</v>
          </cell>
          <cell r="E913">
            <v>0.21</v>
          </cell>
          <cell r="G913">
            <v>0</v>
          </cell>
          <cell r="H913">
            <v>0.21</v>
          </cell>
          <cell r="J913">
            <v>1</v>
          </cell>
          <cell r="O913" t="str">
            <v>통신3-4-1</v>
          </cell>
        </row>
        <row r="914">
          <cell r="B914" t="str">
            <v>W200 VER/TEE</v>
          </cell>
          <cell r="C914" t="str">
            <v>개</v>
          </cell>
          <cell r="D914" t="str">
            <v>통내</v>
          </cell>
          <cell r="E914">
            <v>0.21</v>
          </cell>
          <cell r="G914">
            <v>0</v>
          </cell>
          <cell r="H914">
            <v>0.21</v>
          </cell>
          <cell r="J914">
            <v>1</v>
          </cell>
          <cell r="O914" t="str">
            <v>통신3-4-1</v>
          </cell>
        </row>
        <row r="915">
          <cell r="B915" t="str">
            <v>W200 REDUCER</v>
          </cell>
          <cell r="C915" t="str">
            <v>개</v>
          </cell>
          <cell r="D915" t="str">
            <v>통내</v>
          </cell>
          <cell r="E915">
            <v>0.21</v>
          </cell>
          <cell r="G915">
            <v>0</v>
          </cell>
          <cell r="H915">
            <v>0.21</v>
          </cell>
          <cell r="J915">
            <v>1</v>
          </cell>
          <cell r="O915" t="str">
            <v>통신3-4-1</v>
          </cell>
        </row>
        <row r="916">
          <cell r="B916" t="str">
            <v>Body 300*100*1.0T</v>
          </cell>
          <cell r="C916" t="str">
            <v>M</v>
          </cell>
          <cell r="D916" t="str">
            <v>통내</v>
          </cell>
          <cell r="E916">
            <v>0.27100000000000002</v>
          </cell>
          <cell r="G916">
            <v>0</v>
          </cell>
          <cell r="H916">
            <v>0.27100000000000002</v>
          </cell>
          <cell r="J916">
            <v>1</v>
          </cell>
          <cell r="O916" t="str">
            <v>통신3-4-1</v>
          </cell>
        </row>
        <row r="917">
          <cell r="B917" t="str">
            <v>W300 COVER</v>
          </cell>
          <cell r="C917" t="str">
            <v>M</v>
          </cell>
          <cell r="D917" t="str">
            <v>통내</v>
          </cell>
          <cell r="E917">
            <v>5.3999999999999999E-2</v>
          </cell>
          <cell r="G917">
            <v>0</v>
          </cell>
          <cell r="H917">
            <v>0.27100000000000002</v>
          </cell>
          <cell r="J917">
            <v>0.19999999999999996</v>
          </cell>
          <cell r="K917">
            <v>0.8</v>
          </cell>
          <cell r="O917" t="str">
            <v>통신3-4-1</v>
          </cell>
        </row>
        <row r="918">
          <cell r="B918" t="str">
            <v>W300 HOR/ELBOW COVER</v>
          </cell>
          <cell r="C918" t="str">
            <v>개</v>
          </cell>
          <cell r="D918" t="str">
            <v>통내</v>
          </cell>
          <cell r="E918">
            <v>5.3999999999999999E-2</v>
          </cell>
          <cell r="G918">
            <v>0</v>
          </cell>
          <cell r="H918">
            <v>0.27100000000000002</v>
          </cell>
          <cell r="J918">
            <v>0.19999999999999996</v>
          </cell>
          <cell r="K918">
            <v>0.8</v>
          </cell>
          <cell r="O918" t="str">
            <v>통신3-4-1</v>
          </cell>
        </row>
        <row r="919">
          <cell r="B919" t="str">
            <v>W300 VER/ELBOW COVER</v>
          </cell>
          <cell r="C919" t="str">
            <v>개</v>
          </cell>
          <cell r="D919" t="str">
            <v>통내</v>
          </cell>
          <cell r="E919">
            <v>5.3999999999999999E-2</v>
          </cell>
          <cell r="G919">
            <v>0</v>
          </cell>
          <cell r="H919">
            <v>0.27100000000000002</v>
          </cell>
          <cell r="J919">
            <v>0.19999999999999996</v>
          </cell>
          <cell r="K919">
            <v>0.8</v>
          </cell>
          <cell r="O919" t="str">
            <v>통신3-4-1</v>
          </cell>
        </row>
        <row r="920">
          <cell r="B920" t="str">
            <v>W300 HOR/TEE COVER</v>
          </cell>
          <cell r="C920" t="str">
            <v>개</v>
          </cell>
          <cell r="D920" t="str">
            <v>통내</v>
          </cell>
          <cell r="E920">
            <v>5.3999999999999999E-2</v>
          </cell>
          <cell r="G920">
            <v>0</v>
          </cell>
          <cell r="H920">
            <v>0.27100000000000002</v>
          </cell>
          <cell r="J920">
            <v>0.19999999999999996</v>
          </cell>
          <cell r="K920">
            <v>0.8</v>
          </cell>
          <cell r="O920" t="str">
            <v>통신3-4-1</v>
          </cell>
        </row>
        <row r="921">
          <cell r="B921" t="str">
            <v>W300 VER/TEE COVER</v>
          </cell>
          <cell r="C921" t="str">
            <v>개</v>
          </cell>
          <cell r="D921" t="str">
            <v>통내</v>
          </cell>
          <cell r="E921">
            <v>5.3999999999999999E-2</v>
          </cell>
          <cell r="G921">
            <v>0</v>
          </cell>
          <cell r="H921">
            <v>0.27100000000000002</v>
          </cell>
          <cell r="J921">
            <v>0.19999999999999996</v>
          </cell>
          <cell r="K921">
            <v>0.8</v>
          </cell>
          <cell r="O921" t="str">
            <v>통신3-4-1</v>
          </cell>
        </row>
        <row r="922">
          <cell r="B922" t="str">
            <v>W300 HOR/ELBOW</v>
          </cell>
          <cell r="C922" t="str">
            <v>개</v>
          </cell>
          <cell r="D922" t="str">
            <v>통내</v>
          </cell>
          <cell r="E922">
            <v>0.27100000000000002</v>
          </cell>
          <cell r="G922">
            <v>0</v>
          </cell>
          <cell r="H922">
            <v>0.27100000000000002</v>
          </cell>
          <cell r="J922">
            <v>1</v>
          </cell>
          <cell r="O922" t="str">
            <v>통신3-4-1</v>
          </cell>
        </row>
        <row r="923">
          <cell r="B923" t="str">
            <v>W300 VER/ELBOW</v>
          </cell>
          <cell r="C923" t="str">
            <v>개</v>
          </cell>
          <cell r="D923" t="str">
            <v>통내</v>
          </cell>
          <cell r="E923">
            <v>0.27100000000000002</v>
          </cell>
          <cell r="G923">
            <v>0</v>
          </cell>
          <cell r="H923">
            <v>0.27100000000000002</v>
          </cell>
          <cell r="J923">
            <v>1</v>
          </cell>
          <cell r="O923" t="str">
            <v>통신3-4-1</v>
          </cell>
        </row>
        <row r="924">
          <cell r="B924" t="str">
            <v>W300 HOR/TEE</v>
          </cell>
          <cell r="C924" t="str">
            <v>개</v>
          </cell>
          <cell r="D924" t="str">
            <v>통내</v>
          </cell>
          <cell r="E924">
            <v>0.27100000000000002</v>
          </cell>
          <cell r="G924">
            <v>0</v>
          </cell>
          <cell r="H924">
            <v>0.27100000000000002</v>
          </cell>
          <cell r="J924">
            <v>1</v>
          </cell>
          <cell r="O924" t="str">
            <v>통신3-4-1</v>
          </cell>
        </row>
        <row r="925">
          <cell r="B925" t="str">
            <v>W300 VER/TEE</v>
          </cell>
          <cell r="C925" t="str">
            <v>개</v>
          </cell>
          <cell r="D925" t="str">
            <v>통내</v>
          </cell>
          <cell r="E925">
            <v>0.27100000000000002</v>
          </cell>
          <cell r="G925">
            <v>0</v>
          </cell>
          <cell r="H925">
            <v>0.27100000000000002</v>
          </cell>
          <cell r="J925">
            <v>1</v>
          </cell>
          <cell r="O925" t="str">
            <v>통신3-4-1</v>
          </cell>
        </row>
        <row r="926">
          <cell r="B926" t="str">
            <v>W300 REDUCER</v>
          </cell>
          <cell r="C926" t="str">
            <v>개</v>
          </cell>
          <cell r="D926" t="str">
            <v>통내</v>
          </cell>
          <cell r="E926">
            <v>0.27100000000000002</v>
          </cell>
          <cell r="G926">
            <v>0</v>
          </cell>
          <cell r="H926">
            <v>0.27100000000000002</v>
          </cell>
          <cell r="J926">
            <v>1</v>
          </cell>
          <cell r="O926" t="str">
            <v>통신3-4-1</v>
          </cell>
        </row>
        <row r="927">
          <cell r="B927" t="str">
            <v>Body 400*100*1.2T</v>
          </cell>
          <cell r="C927" t="str">
            <v>M</v>
          </cell>
          <cell r="D927" t="str">
            <v>통내</v>
          </cell>
          <cell r="E927">
            <v>0.35499999999999998</v>
          </cell>
          <cell r="G927">
            <v>0</v>
          </cell>
          <cell r="H927">
            <v>0.35499999999999998</v>
          </cell>
          <cell r="J927">
            <v>1</v>
          </cell>
          <cell r="O927" t="str">
            <v>통신3-4-1</v>
          </cell>
        </row>
        <row r="928">
          <cell r="B928" t="str">
            <v>W400 COVER</v>
          </cell>
          <cell r="C928" t="str">
            <v>M</v>
          </cell>
          <cell r="D928" t="str">
            <v>통내</v>
          </cell>
          <cell r="E928">
            <v>7.0999999999999994E-2</v>
          </cell>
          <cell r="G928">
            <v>0</v>
          </cell>
          <cell r="H928">
            <v>0.35499999999999998</v>
          </cell>
          <cell r="J928">
            <v>0.19999999999999996</v>
          </cell>
          <cell r="K928">
            <v>0.8</v>
          </cell>
          <cell r="O928" t="str">
            <v>통신3-4-1</v>
          </cell>
        </row>
        <row r="929">
          <cell r="B929" t="str">
            <v>W400 HOR/ELBOW COVER</v>
          </cell>
          <cell r="C929" t="str">
            <v>개</v>
          </cell>
          <cell r="D929" t="str">
            <v>통내</v>
          </cell>
          <cell r="E929">
            <v>7.0999999999999994E-2</v>
          </cell>
          <cell r="G929">
            <v>0</v>
          </cell>
          <cell r="H929">
            <v>0.35499999999999998</v>
          </cell>
          <cell r="J929">
            <v>0.19999999999999996</v>
          </cell>
          <cell r="K929">
            <v>0.8</v>
          </cell>
          <cell r="O929" t="str">
            <v>통신3-4-1</v>
          </cell>
        </row>
        <row r="930">
          <cell r="B930" t="str">
            <v>W400 VER/ELBOW COVER</v>
          </cell>
          <cell r="C930" t="str">
            <v>개</v>
          </cell>
          <cell r="D930" t="str">
            <v>통내</v>
          </cell>
          <cell r="E930">
            <v>7.0999999999999994E-2</v>
          </cell>
          <cell r="G930">
            <v>0</v>
          </cell>
          <cell r="H930">
            <v>0.35499999999999998</v>
          </cell>
          <cell r="J930">
            <v>0.19999999999999996</v>
          </cell>
          <cell r="K930">
            <v>0.8</v>
          </cell>
          <cell r="O930" t="str">
            <v>통신3-4-1</v>
          </cell>
        </row>
        <row r="931">
          <cell r="B931" t="str">
            <v>W400 HOR/TEE COVER</v>
          </cell>
          <cell r="C931" t="str">
            <v>개</v>
          </cell>
          <cell r="D931" t="str">
            <v>통내</v>
          </cell>
          <cell r="E931">
            <v>7.0999999999999994E-2</v>
          </cell>
          <cell r="G931">
            <v>0</v>
          </cell>
          <cell r="H931">
            <v>0.35499999999999998</v>
          </cell>
          <cell r="J931">
            <v>0.19999999999999996</v>
          </cell>
          <cell r="K931">
            <v>0.8</v>
          </cell>
          <cell r="O931" t="str">
            <v>통신3-4-1</v>
          </cell>
        </row>
        <row r="932">
          <cell r="B932" t="str">
            <v>W400 VER/TEE COVER</v>
          </cell>
          <cell r="C932" t="str">
            <v>개</v>
          </cell>
          <cell r="D932" t="str">
            <v>통내</v>
          </cell>
          <cell r="E932">
            <v>7.0999999999999994E-2</v>
          </cell>
          <cell r="G932">
            <v>0</v>
          </cell>
          <cell r="H932">
            <v>0.35499999999999998</v>
          </cell>
          <cell r="J932">
            <v>0.19999999999999996</v>
          </cell>
          <cell r="K932">
            <v>0.8</v>
          </cell>
          <cell r="O932" t="str">
            <v>통신3-4-1</v>
          </cell>
        </row>
        <row r="933">
          <cell r="B933" t="str">
            <v>W400 HOR/ELBOW</v>
          </cell>
          <cell r="C933" t="str">
            <v>개</v>
          </cell>
          <cell r="D933" t="str">
            <v>통내</v>
          </cell>
          <cell r="E933">
            <v>0.35499999999999998</v>
          </cell>
          <cell r="G933">
            <v>0</v>
          </cell>
          <cell r="H933">
            <v>0.35499999999999998</v>
          </cell>
          <cell r="J933">
            <v>1</v>
          </cell>
          <cell r="O933" t="str">
            <v>통신3-4-1</v>
          </cell>
        </row>
        <row r="934">
          <cell r="B934" t="str">
            <v>W400 VER/ELBOW</v>
          </cell>
          <cell r="C934" t="str">
            <v>개</v>
          </cell>
          <cell r="D934" t="str">
            <v>통내</v>
          </cell>
          <cell r="E934">
            <v>0.35499999999999998</v>
          </cell>
          <cell r="G934">
            <v>0</v>
          </cell>
          <cell r="H934">
            <v>0.35499999999999998</v>
          </cell>
          <cell r="J934">
            <v>1</v>
          </cell>
          <cell r="O934" t="str">
            <v>통신3-4-1</v>
          </cell>
        </row>
        <row r="935">
          <cell r="B935" t="str">
            <v>W400 VER/TEE</v>
          </cell>
          <cell r="C935" t="str">
            <v>개</v>
          </cell>
          <cell r="D935" t="str">
            <v>통내</v>
          </cell>
          <cell r="E935">
            <v>0.35499999999999998</v>
          </cell>
          <cell r="G935">
            <v>0</v>
          </cell>
          <cell r="H935">
            <v>0.35499999999999998</v>
          </cell>
          <cell r="J935">
            <v>1</v>
          </cell>
          <cell r="O935" t="str">
            <v>통신3-4-1</v>
          </cell>
        </row>
        <row r="936">
          <cell r="B936" t="str">
            <v>W400 REDUCER</v>
          </cell>
          <cell r="C936" t="str">
            <v>개</v>
          </cell>
          <cell r="D936" t="str">
            <v>통내</v>
          </cell>
          <cell r="E936">
            <v>0.35499999999999998</v>
          </cell>
          <cell r="G936">
            <v>0</v>
          </cell>
          <cell r="H936">
            <v>0.35499999999999998</v>
          </cell>
          <cell r="J936">
            <v>1</v>
          </cell>
          <cell r="O936" t="str">
            <v>통신3-4-1</v>
          </cell>
        </row>
        <row r="937">
          <cell r="B937" t="str">
            <v>Body 500*100*1.2T</v>
          </cell>
          <cell r="C937" t="str">
            <v>M</v>
          </cell>
          <cell r="D937" t="str">
            <v>통내</v>
          </cell>
          <cell r="E937">
            <v>0.42099999999999999</v>
          </cell>
          <cell r="G937">
            <v>0</v>
          </cell>
          <cell r="H937">
            <v>0.42099999999999999</v>
          </cell>
          <cell r="J937">
            <v>1</v>
          </cell>
          <cell r="O937" t="str">
            <v>통신3-4-1</v>
          </cell>
        </row>
        <row r="938">
          <cell r="B938" t="str">
            <v>W500 COVER</v>
          </cell>
          <cell r="C938" t="str">
            <v>M</v>
          </cell>
          <cell r="D938" t="str">
            <v>통내</v>
          </cell>
          <cell r="E938">
            <v>8.4000000000000005E-2</v>
          </cell>
          <cell r="G938">
            <v>0</v>
          </cell>
          <cell r="H938">
            <v>0.42099999999999999</v>
          </cell>
          <cell r="J938">
            <v>0.19999999999999996</v>
          </cell>
          <cell r="K938">
            <v>0.8</v>
          </cell>
          <cell r="O938" t="str">
            <v>통신3-4-1</v>
          </cell>
        </row>
        <row r="939">
          <cell r="B939" t="str">
            <v>W500 HOR/ELBOW COVER</v>
          </cell>
          <cell r="C939" t="str">
            <v>개</v>
          </cell>
          <cell r="D939" t="str">
            <v>통내</v>
          </cell>
          <cell r="E939">
            <v>8.4000000000000005E-2</v>
          </cell>
          <cell r="G939">
            <v>0</v>
          </cell>
          <cell r="H939">
            <v>0.42099999999999999</v>
          </cell>
          <cell r="J939">
            <v>0.19999999999999996</v>
          </cell>
          <cell r="K939">
            <v>0.8</v>
          </cell>
          <cell r="O939" t="str">
            <v>통신3-4-1</v>
          </cell>
        </row>
        <row r="940">
          <cell r="B940" t="str">
            <v>W500 VER/ELBOW COVER</v>
          </cell>
          <cell r="C940" t="str">
            <v>개</v>
          </cell>
          <cell r="D940" t="str">
            <v>통내</v>
          </cell>
          <cell r="E940">
            <v>8.4000000000000005E-2</v>
          </cell>
          <cell r="G940">
            <v>0</v>
          </cell>
          <cell r="H940">
            <v>0.42099999999999999</v>
          </cell>
          <cell r="J940">
            <v>0.19999999999999996</v>
          </cell>
          <cell r="K940">
            <v>0.8</v>
          </cell>
          <cell r="O940" t="str">
            <v>통신3-4-1</v>
          </cell>
        </row>
        <row r="941">
          <cell r="B941" t="str">
            <v>W500 HOR/TEE COVER</v>
          </cell>
          <cell r="C941" t="str">
            <v>개</v>
          </cell>
          <cell r="D941" t="str">
            <v>통내</v>
          </cell>
          <cell r="E941">
            <v>8.4000000000000005E-2</v>
          </cell>
          <cell r="G941">
            <v>0</v>
          </cell>
          <cell r="H941">
            <v>0.42099999999999999</v>
          </cell>
          <cell r="J941">
            <v>0.19999999999999996</v>
          </cell>
          <cell r="K941">
            <v>0.8</v>
          </cell>
          <cell r="O941" t="str">
            <v>통신3-4-1</v>
          </cell>
        </row>
        <row r="942">
          <cell r="B942" t="str">
            <v>W500 VER/TEE COVER</v>
          </cell>
          <cell r="C942" t="str">
            <v>개</v>
          </cell>
          <cell r="D942" t="str">
            <v>통내</v>
          </cell>
          <cell r="E942">
            <v>8.4000000000000005E-2</v>
          </cell>
          <cell r="G942">
            <v>0</v>
          </cell>
          <cell r="H942">
            <v>0.42099999999999999</v>
          </cell>
          <cell r="J942">
            <v>0.19999999999999996</v>
          </cell>
          <cell r="K942">
            <v>0.8</v>
          </cell>
          <cell r="O942" t="str">
            <v>통신3-4-1</v>
          </cell>
        </row>
        <row r="943">
          <cell r="B943" t="str">
            <v>W500 HOR/ELBOW</v>
          </cell>
          <cell r="C943" t="str">
            <v>개</v>
          </cell>
          <cell r="D943" t="str">
            <v>통내</v>
          </cell>
          <cell r="E943">
            <v>0.42099999999999999</v>
          </cell>
          <cell r="G943">
            <v>0</v>
          </cell>
          <cell r="H943">
            <v>0.42099999999999999</v>
          </cell>
          <cell r="J943">
            <v>1</v>
          </cell>
          <cell r="O943" t="str">
            <v>통신3-4-1</v>
          </cell>
        </row>
        <row r="944">
          <cell r="B944" t="str">
            <v>W500 VER/ELBOW</v>
          </cell>
          <cell r="C944" t="str">
            <v>개</v>
          </cell>
          <cell r="D944" t="str">
            <v>통내</v>
          </cell>
          <cell r="E944">
            <v>0.42099999999999999</v>
          </cell>
          <cell r="G944">
            <v>0</v>
          </cell>
          <cell r="H944">
            <v>0.42099999999999999</v>
          </cell>
          <cell r="J944">
            <v>1</v>
          </cell>
          <cell r="O944" t="str">
            <v>통신3-4-1</v>
          </cell>
        </row>
        <row r="945">
          <cell r="B945" t="str">
            <v>W500 VER/TEE</v>
          </cell>
          <cell r="C945" t="str">
            <v>개</v>
          </cell>
          <cell r="D945" t="str">
            <v>통내</v>
          </cell>
          <cell r="E945">
            <v>0.42099999999999999</v>
          </cell>
          <cell r="G945">
            <v>0</v>
          </cell>
          <cell r="H945">
            <v>0.42099999999999999</v>
          </cell>
          <cell r="J945">
            <v>1</v>
          </cell>
          <cell r="O945" t="str">
            <v>통신3-4-1</v>
          </cell>
        </row>
        <row r="946">
          <cell r="B946" t="str">
            <v>W500 REDUCER</v>
          </cell>
          <cell r="C946" t="str">
            <v>개</v>
          </cell>
          <cell r="D946" t="str">
            <v>통내</v>
          </cell>
          <cell r="E946">
            <v>0.42099999999999999</v>
          </cell>
          <cell r="G946">
            <v>0</v>
          </cell>
          <cell r="H946">
            <v>0.42099999999999999</v>
          </cell>
          <cell r="J946">
            <v>1</v>
          </cell>
          <cell r="O946" t="str">
            <v>통신3-4-1</v>
          </cell>
        </row>
        <row r="947">
          <cell r="B947" t="str">
            <v>Body 100*100</v>
          </cell>
          <cell r="C947" t="str">
            <v>M</v>
          </cell>
          <cell r="D947" t="str">
            <v>통내</v>
          </cell>
          <cell r="E947">
            <v>0.3</v>
          </cell>
          <cell r="H947">
            <v>0.3</v>
          </cell>
          <cell r="J947">
            <v>1</v>
          </cell>
          <cell r="O947" t="str">
            <v>통신3-4-2</v>
          </cell>
        </row>
        <row r="948">
          <cell r="B948" t="str">
            <v>HOR ELBOW W100</v>
          </cell>
          <cell r="C948" t="str">
            <v>개</v>
          </cell>
          <cell r="D948" t="str">
            <v>통내</v>
          </cell>
          <cell r="E948">
            <v>0.3</v>
          </cell>
          <cell r="H948">
            <v>0.3</v>
          </cell>
          <cell r="J948">
            <v>1</v>
          </cell>
          <cell r="O948" t="str">
            <v>통신3-4-2</v>
          </cell>
        </row>
        <row r="949">
          <cell r="B949" t="str">
            <v>VER ELBOW W100</v>
          </cell>
          <cell r="C949" t="str">
            <v>개</v>
          </cell>
          <cell r="D949" t="str">
            <v>통내</v>
          </cell>
          <cell r="E949">
            <v>0.3</v>
          </cell>
          <cell r="H949">
            <v>0.3</v>
          </cell>
          <cell r="J949">
            <v>1</v>
          </cell>
          <cell r="O949" t="str">
            <v>통신3-4-2</v>
          </cell>
        </row>
        <row r="950">
          <cell r="B950" t="str">
            <v>HOR TEE W100</v>
          </cell>
          <cell r="C950" t="str">
            <v>개</v>
          </cell>
          <cell r="D950" t="str">
            <v>통내</v>
          </cell>
          <cell r="E950">
            <v>0.3</v>
          </cell>
          <cell r="H950">
            <v>0.3</v>
          </cell>
          <cell r="J950">
            <v>1</v>
          </cell>
          <cell r="O950" t="str">
            <v>통신3-4-2</v>
          </cell>
        </row>
        <row r="951">
          <cell r="B951" t="str">
            <v>Body 150*100</v>
          </cell>
          <cell r="C951" t="str">
            <v>M</v>
          </cell>
          <cell r="D951" t="str">
            <v>통내</v>
          </cell>
          <cell r="E951">
            <v>0.4</v>
          </cell>
          <cell r="H951">
            <v>0.4</v>
          </cell>
          <cell r="J951">
            <v>1</v>
          </cell>
          <cell r="O951" t="str">
            <v>통신3-4-2</v>
          </cell>
        </row>
        <row r="952">
          <cell r="B952" t="str">
            <v>HOR ELBOW W150</v>
          </cell>
          <cell r="C952" t="str">
            <v>개</v>
          </cell>
          <cell r="D952" t="str">
            <v>통내</v>
          </cell>
          <cell r="E952">
            <v>0.4</v>
          </cell>
          <cell r="H952">
            <v>0.4</v>
          </cell>
          <cell r="J952">
            <v>1</v>
          </cell>
          <cell r="O952" t="str">
            <v>통신3-4-2</v>
          </cell>
        </row>
        <row r="953">
          <cell r="B953" t="str">
            <v>VER ELBOW W150</v>
          </cell>
          <cell r="C953" t="str">
            <v>개</v>
          </cell>
          <cell r="D953" t="str">
            <v>통내</v>
          </cell>
          <cell r="E953">
            <v>0.4</v>
          </cell>
          <cell r="H953">
            <v>0.4</v>
          </cell>
          <cell r="J953">
            <v>1</v>
          </cell>
          <cell r="O953" t="str">
            <v>통신3-4-2</v>
          </cell>
        </row>
        <row r="954">
          <cell r="B954" t="str">
            <v>HOR TEE W150</v>
          </cell>
          <cell r="C954" t="str">
            <v>개</v>
          </cell>
          <cell r="D954" t="str">
            <v>통내</v>
          </cell>
          <cell r="E954">
            <v>0.4</v>
          </cell>
          <cell r="H954">
            <v>0.4</v>
          </cell>
          <cell r="J954">
            <v>1</v>
          </cell>
          <cell r="O954" t="str">
            <v>통신3-4-2</v>
          </cell>
        </row>
        <row r="955">
          <cell r="B955" t="str">
            <v>Body 200*100</v>
          </cell>
          <cell r="C955" t="str">
            <v>M</v>
          </cell>
          <cell r="D955" t="str">
            <v>통내</v>
          </cell>
          <cell r="E955">
            <v>0.45</v>
          </cell>
          <cell r="H955">
            <v>0.45</v>
          </cell>
          <cell r="J955">
            <v>1</v>
          </cell>
          <cell r="O955" t="str">
            <v>통신3-4-2</v>
          </cell>
        </row>
        <row r="956">
          <cell r="B956" t="str">
            <v>HOR ELBOW W200</v>
          </cell>
          <cell r="C956" t="str">
            <v>개</v>
          </cell>
          <cell r="D956" t="str">
            <v>통내</v>
          </cell>
          <cell r="E956">
            <v>0.45</v>
          </cell>
          <cell r="H956">
            <v>0.45</v>
          </cell>
          <cell r="J956">
            <v>1</v>
          </cell>
          <cell r="O956" t="str">
            <v>통신3-4-2</v>
          </cell>
        </row>
        <row r="957">
          <cell r="B957" t="str">
            <v>VER ELBOW W200</v>
          </cell>
          <cell r="C957" t="str">
            <v>개</v>
          </cell>
          <cell r="D957" t="str">
            <v>통내</v>
          </cell>
          <cell r="E957">
            <v>0.45</v>
          </cell>
          <cell r="H957">
            <v>0.45</v>
          </cell>
          <cell r="J957">
            <v>1</v>
          </cell>
          <cell r="O957" t="str">
            <v>통신3-4-2</v>
          </cell>
        </row>
        <row r="958">
          <cell r="B958" t="str">
            <v>HOR TEE W200</v>
          </cell>
          <cell r="C958" t="str">
            <v>개</v>
          </cell>
          <cell r="D958" t="str">
            <v>통내</v>
          </cell>
          <cell r="E958">
            <v>0.45</v>
          </cell>
          <cell r="H958">
            <v>0.45</v>
          </cell>
          <cell r="J958">
            <v>1</v>
          </cell>
          <cell r="O958" t="str">
            <v>통신3-4-2</v>
          </cell>
        </row>
        <row r="959">
          <cell r="B959" t="str">
            <v>Body 300*100</v>
          </cell>
          <cell r="C959" t="str">
            <v>M</v>
          </cell>
          <cell r="D959" t="str">
            <v>통내</v>
          </cell>
          <cell r="E959">
            <v>0.5</v>
          </cell>
          <cell r="H959">
            <v>0.5</v>
          </cell>
          <cell r="J959">
            <v>1</v>
          </cell>
          <cell r="O959" t="str">
            <v>통신3-4-2</v>
          </cell>
        </row>
        <row r="960">
          <cell r="B960" t="str">
            <v>HOR ELBOW W300</v>
          </cell>
          <cell r="C960" t="str">
            <v>개</v>
          </cell>
          <cell r="D960" t="str">
            <v>통내</v>
          </cell>
          <cell r="E960">
            <v>0.5</v>
          </cell>
          <cell r="H960">
            <v>0.5</v>
          </cell>
          <cell r="J960">
            <v>1</v>
          </cell>
          <cell r="O960" t="str">
            <v>통신3-4-2</v>
          </cell>
        </row>
        <row r="961">
          <cell r="B961" t="str">
            <v>VER ELBOW W300</v>
          </cell>
          <cell r="C961" t="str">
            <v>개</v>
          </cell>
          <cell r="D961" t="str">
            <v>통내</v>
          </cell>
          <cell r="E961">
            <v>0.5</v>
          </cell>
          <cell r="H961">
            <v>0.5</v>
          </cell>
          <cell r="J961">
            <v>1</v>
          </cell>
          <cell r="O961" t="str">
            <v>통신3-4-2</v>
          </cell>
        </row>
        <row r="962">
          <cell r="B962" t="str">
            <v>HOR TEE W300</v>
          </cell>
          <cell r="C962" t="str">
            <v>개</v>
          </cell>
          <cell r="D962" t="str">
            <v>통내</v>
          </cell>
          <cell r="E962">
            <v>0.5</v>
          </cell>
          <cell r="H962">
            <v>0.5</v>
          </cell>
          <cell r="J962">
            <v>1</v>
          </cell>
          <cell r="O962" t="str">
            <v>통신3-4-2</v>
          </cell>
        </row>
        <row r="963">
          <cell r="B963" t="str">
            <v>100*100*50</v>
          </cell>
          <cell r="C963" t="str">
            <v>개</v>
          </cell>
          <cell r="D963" t="str">
            <v>통내</v>
          </cell>
          <cell r="E963">
            <v>0.04</v>
          </cell>
          <cell r="G963">
            <v>0</v>
          </cell>
          <cell r="H963">
            <v>0.04</v>
          </cell>
          <cell r="J963">
            <v>1</v>
          </cell>
          <cell r="O963" t="str">
            <v>통신3-2-1</v>
          </cell>
        </row>
        <row r="964">
          <cell r="B964" t="str">
            <v>100*100*100</v>
          </cell>
          <cell r="C964" t="str">
            <v>개</v>
          </cell>
          <cell r="D964" t="str">
            <v>통내</v>
          </cell>
          <cell r="E964">
            <v>0.04</v>
          </cell>
          <cell r="G964">
            <v>0</v>
          </cell>
          <cell r="H964">
            <v>0.04</v>
          </cell>
          <cell r="J964">
            <v>1</v>
          </cell>
          <cell r="O964" t="str">
            <v>통신3-2-1</v>
          </cell>
        </row>
        <row r="965">
          <cell r="B965" t="str">
            <v>150*150*100</v>
          </cell>
          <cell r="C965" t="str">
            <v>개</v>
          </cell>
          <cell r="D965" t="str">
            <v>통내</v>
          </cell>
          <cell r="E965">
            <v>0.22</v>
          </cell>
          <cell r="G965">
            <v>0</v>
          </cell>
          <cell r="H965">
            <v>0.22</v>
          </cell>
          <cell r="J965">
            <v>1</v>
          </cell>
          <cell r="O965" t="str">
            <v>통신3-2-1</v>
          </cell>
        </row>
        <row r="966">
          <cell r="B966" t="str">
            <v>200*200*100</v>
          </cell>
          <cell r="C966" t="str">
            <v>개</v>
          </cell>
          <cell r="D966" t="str">
            <v>통내</v>
          </cell>
          <cell r="E966">
            <v>0.22</v>
          </cell>
          <cell r="G966">
            <v>0</v>
          </cell>
          <cell r="H966">
            <v>0.22</v>
          </cell>
          <cell r="J966">
            <v>1</v>
          </cell>
          <cell r="O966" t="str">
            <v>통신3-2-1</v>
          </cell>
        </row>
        <row r="967">
          <cell r="B967" t="str">
            <v>200*200*150</v>
          </cell>
          <cell r="C967" t="str">
            <v>개</v>
          </cell>
          <cell r="D967" t="str">
            <v>통내</v>
          </cell>
          <cell r="E967">
            <v>0.22</v>
          </cell>
          <cell r="G967">
            <v>0</v>
          </cell>
          <cell r="H967">
            <v>0.22</v>
          </cell>
          <cell r="J967">
            <v>1</v>
          </cell>
          <cell r="O967" t="str">
            <v>통신3-2-1</v>
          </cell>
        </row>
        <row r="968">
          <cell r="B968" t="str">
            <v>200*200*200</v>
          </cell>
          <cell r="C968" t="str">
            <v>개</v>
          </cell>
          <cell r="D968" t="str">
            <v>통내</v>
          </cell>
          <cell r="E968">
            <v>0.22</v>
          </cell>
          <cell r="G968">
            <v>0</v>
          </cell>
          <cell r="H968">
            <v>0.22</v>
          </cell>
          <cell r="J968">
            <v>1</v>
          </cell>
          <cell r="O968" t="str">
            <v>통신3-2-1</v>
          </cell>
        </row>
        <row r="969">
          <cell r="B969" t="str">
            <v>300*300*200</v>
          </cell>
          <cell r="C969" t="str">
            <v>개</v>
          </cell>
          <cell r="D969" t="str">
            <v>통내</v>
          </cell>
          <cell r="E969">
            <v>0.3</v>
          </cell>
          <cell r="G969">
            <v>0</v>
          </cell>
          <cell r="H969">
            <v>0.3</v>
          </cell>
          <cell r="J969">
            <v>1</v>
          </cell>
          <cell r="O969" t="str">
            <v>통신3-2-1</v>
          </cell>
        </row>
        <row r="970">
          <cell r="B970" t="str">
            <v>300*300*300</v>
          </cell>
          <cell r="C970" t="str">
            <v>개</v>
          </cell>
          <cell r="D970" t="str">
            <v>통내</v>
          </cell>
          <cell r="E970">
            <v>0.3</v>
          </cell>
          <cell r="G970">
            <v>0</v>
          </cell>
          <cell r="H970">
            <v>0.3</v>
          </cell>
          <cell r="J970">
            <v>1</v>
          </cell>
          <cell r="O970" t="str">
            <v>통신3-2-1</v>
          </cell>
        </row>
        <row r="971">
          <cell r="B971" t="str">
            <v>400*400*300</v>
          </cell>
          <cell r="C971" t="str">
            <v>개</v>
          </cell>
          <cell r="D971" t="str">
            <v>통내</v>
          </cell>
          <cell r="E971">
            <v>0.35</v>
          </cell>
          <cell r="G971">
            <v>0</v>
          </cell>
          <cell r="H971">
            <v>0.35</v>
          </cell>
          <cell r="J971">
            <v>1</v>
          </cell>
          <cell r="O971" t="str">
            <v>통신3-2-1</v>
          </cell>
        </row>
        <row r="972">
          <cell r="B972" t="str">
            <v>500*500*300</v>
          </cell>
          <cell r="C972" t="str">
            <v>개</v>
          </cell>
          <cell r="D972" t="str">
            <v>통내</v>
          </cell>
          <cell r="E972">
            <v>0.66</v>
          </cell>
          <cell r="G972">
            <v>0</v>
          </cell>
          <cell r="H972">
            <v>0.66</v>
          </cell>
          <cell r="J972">
            <v>1</v>
          </cell>
          <cell r="O972" t="str">
            <v>통신3-2-1</v>
          </cell>
        </row>
        <row r="973">
          <cell r="B973" t="str">
            <v>600*600*400</v>
          </cell>
          <cell r="C973" t="str">
            <v>개</v>
          </cell>
          <cell r="D973" t="str">
            <v>통내</v>
          </cell>
          <cell r="E973">
            <v>0.66</v>
          </cell>
          <cell r="G973">
            <v>0</v>
          </cell>
          <cell r="H973">
            <v>0.66</v>
          </cell>
          <cell r="J973">
            <v>1</v>
          </cell>
          <cell r="O973" t="str">
            <v>통신3-2-1</v>
          </cell>
        </row>
        <row r="974">
          <cell r="B974" t="str">
            <v>연결용 4각</v>
          </cell>
          <cell r="C974" t="str">
            <v>개</v>
          </cell>
          <cell r="D974" t="str">
            <v>통내</v>
          </cell>
          <cell r="E974">
            <v>0.04</v>
          </cell>
          <cell r="G974">
            <v>0</v>
          </cell>
          <cell r="H974">
            <v>0.04</v>
          </cell>
          <cell r="J974">
            <v>1</v>
          </cell>
          <cell r="O974" t="str">
            <v>통신3-2-1</v>
          </cell>
        </row>
        <row r="975">
          <cell r="B975" t="str">
            <v>Concrete 4각</v>
          </cell>
          <cell r="C975" t="str">
            <v>개</v>
          </cell>
          <cell r="D975" t="str">
            <v>통내</v>
          </cell>
          <cell r="E975">
            <v>0.11</v>
          </cell>
          <cell r="G975">
            <v>0</v>
          </cell>
          <cell r="H975">
            <v>0.11</v>
          </cell>
          <cell r="J975">
            <v>1</v>
          </cell>
          <cell r="O975" t="str">
            <v>통신3-2-1</v>
          </cell>
        </row>
        <row r="976">
          <cell r="B976" t="str">
            <v>Concrete 8각</v>
          </cell>
          <cell r="C976" t="str">
            <v>개</v>
          </cell>
          <cell r="D976" t="str">
            <v>통내</v>
          </cell>
          <cell r="E976">
            <v>0.11</v>
          </cell>
          <cell r="G976">
            <v>0</v>
          </cell>
          <cell r="H976">
            <v>0.11</v>
          </cell>
          <cell r="J976">
            <v>1</v>
          </cell>
          <cell r="O976" t="str">
            <v>통신3-2-1</v>
          </cell>
        </row>
        <row r="977">
          <cell r="B977" t="str">
            <v>Outlet 4각</v>
          </cell>
          <cell r="C977" t="str">
            <v>개</v>
          </cell>
          <cell r="D977" t="str">
            <v>통내</v>
          </cell>
          <cell r="E977">
            <v>0.18</v>
          </cell>
          <cell r="G977">
            <v>0</v>
          </cell>
          <cell r="H977">
            <v>0.18</v>
          </cell>
          <cell r="J977">
            <v>1</v>
          </cell>
          <cell r="O977" t="str">
            <v>통신3-2-1</v>
          </cell>
        </row>
        <row r="978">
          <cell r="B978" t="str">
            <v>Outlet 8각</v>
          </cell>
          <cell r="C978" t="str">
            <v>개</v>
          </cell>
          <cell r="D978" t="str">
            <v>통내</v>
          </cell>
          <cell r="E978">
            <v>0.18</v>
          </cell>
          <cell r="G978">
            <v>0</v>
          </cell>
          <cell r="H978">
            <v>0.18</v>
          </cell>
          <cell r="J978">
            <v>1</v>
          </cell>
          <cell r="O978" t="str">
            <v>통신3-2-1</v>
          </cell>
        </row>
        <row r="979">
          <cell r="B979" t="str">
            <v>노출 PVC SW/1G</v>
          </cell>
          <cell r="C979" t="str">
            <v>개</v>
          </cell>
          <cell r="D979" t="str">
            <v>통내</v>
          </cell>
          <cell r="E979">
            <v>0.18</v>
          </cell>
          <cell r="G979">
            <v>0</v>
          </cell>
          <cell r="H979">
            <v>0.18</v>
          </cell>
          <cell r="J979">
            <v>1</v>
          </cell>
          <cell r="O979" t="str">
            <v>통신3-2-1</v>
          </cell>
        </row>
        <row r="980">
          <cell r="B980" t="str">
            <v>SW/1G</v>
          </cell>
          <cell r="C980" t="str">
            <v>개</v>
          </cell>
          <cell r="D980" t="str">
            <v>통내</v>
          </cell>
          <cell r="E980">
            <v>0.18</v>
          </cell>
          <cell r="G980">
            <v>0</v>
          </cell>
          <cell r="H980">
            <v>0.18</v>
          </cell>
          <cell r="J980">
            <v>1</v>
          </cell>
          <cell r="O980" t="str">
            <v>통신3-2-1</v>
          </cell>
        </row>
        <row r="981">
          <cell r="B981" t="str">
            <v>SW/2G</v>
          </cell>
          <cell r="C981" t="str">
            <v>개</v>
          </cell>
          <cell r="D981" t="str">
            <v>통내</v>
          </cell>
          <cell r="E981">
            <v>0.18</v>
          </cell>
          <cell r="G981">
            <v>0</v>
          </cell>
          <cell r="H981">
            <v>0.18</v>
          </cell>
          <cell r="J981">
            <v>1</v>
          </cell>
          <cell r="O981" t="str">
            <v>통신3-2-1</v>
          </cell>
        </row>
        <row r="982">
          <cell r="B982" t="str">
            <v>AUDIO, HDMI</v>
          </cell>
          <cell r="C982" t="str">
            <v>개</v>
          </cell>
          <cell r="D982" t="str">
            <v>통설</v>
          </cell>
          <cell r="E982">
            <v>0.63</v>
          </cell>
          <cell r="G982">
            <v>0</v>
          </cell>
          <cell r="H982">
            <v>0.63</v>
          </cell>
          <cell r="J982">
            <v>1</v>
          </cell>
          <cell r="O982" t="str">
            <v>통신4-3-2</v>
          </cell>
        </row>
        <row r="983">
          <cell r="B983" t="str">
            <v>8Pin 1구</v>
          </cell>
          <cell r="C983" t="str">
            <v>개</v>
          </cell>
          <cell r="D983" t="str">
            <v>통내</v>
          </cell>
          <cell r="E983">
            <v>2.8000000000000001E-2</v>
          </cell>
          <cell r="G983">
            <v>0</v>
          </cell>
          <cell r="H983">
            <v>2.8000000000000001E-2</v>
          </cell>
          <cell r="J983">
            <v>1</v>
          </cell>
          <cell r="O983" t="str">
            <v>통신4-3-2</v>
          </cell>
        </row>
        <row r="984">
          <cell r="B984" t="str">
            <v>8Pin 2구</v>
          </cell>
          <cell r="C984" t="str">
            <v>개</v>
          </cell>
          <cell r="D984" t="str">
            <v>통내</v>
          </cell>
          <cell r="E984">
            <v>3.3000000000000002E-2</v>
          </cell>
          <cell r="G984">
            <v>0</v>
          </cell>
          <cell r="H984">
            <v>2.8000000000000001E-2</v>
          </cell>
          <cell r="J984">
            <v>1.2</v>
          </cell>
          <cell r="K984">
            <v>-0.2</v>
          </cell>
          <cell r="O984" t="str">
            <v>통신4-3-2</v>
          </cell>
        </row>
        <row r="985">
          <cell r="B985" t="str">
            <v>CAT6e 8Pin 1구</v>
          </cell>
          <cell r="C985" t="str">
            <v>개</v>
          </cell>
          <cell r="D985" t="str">
            <v>통내</v>
          </cell>
          <cell r="E985">
            <v>2.8000000000000001E-2</v>
          </cell>
          <cell r="G985">
            <v>0</v>
          </cell>
          <cell r="H985">
            <v>2.8000000000000001E-2</v>
          </cell>
          <cell r="J985">
            <v>1</v>
          </cell>
          <cell r="O985" t="str">
            <v>통신4-3-2</v>
          </cell>
        </row>
        <row r="986">
          <cell r="B986" t="str">
            <v>CAT6e 8Pin 2구</v>
          </cell>
          <cell r="C986" t="str">
            <v>개</v>
          </cell>
          <cell r="D986" t="str">
            <v>통내</v>
          </cell>
          <cell r="E986">
            <v>3.3000000000000002E-2</v>
          </cell>
          <cell r="G986">
            <v>0</v>
          </cell>
          <cell r="H986">
            <v>2.8000000000000001E-2</v>
          </cell>
          <cell r="J986">
            <v>1.2</v>
          </cell>
          <cell r="K986">
            <v>-0.2</v>
          </cell>
          <cell r="O986" t="str">
            <v>통신4-3-2</v>
          </cell>
        </row>
        <row r="987">
          <cell r="B987" t="str">
            <v>CAT6e 8Pin 3구</v>
          </cell>
          <cell r="C987" t="str">
            <v>개</v>
          </cell>
          <cell r="D987" t="str">
            <v>통내</v>
          </cell>
          <cell r="E987">
            <v>3.9E-2</v>
          </cell>
          <cell r="G987">
            <v>0</v>
          </cell>
          <cell r="H987">
            <v>2.8000000000000001E-2</v>
          </cell>
          <cell r="J987">
            <v>1.4</v>
          </cell>
          <cell r="K987">
            <v>-0.4</v>
          </cell>
          <cell r="O987" t="str">
            <v>통신4-3-2</v>
          </cell>
        </row>
        <row r="988">
          <cell r="B988" t="str">
            <v>종단형</v>
          </cell>
          <cell r="C988" t="str">
            <v>개</v>
          </cell>
          <cell r="D988" t="str">
            <v>통내</v>
          </cell>
          <cell r="E988">
            <v>7.0000000000000007E-2</v>
          </cell>
          <cell r="G988">
            <v>0</v>
          </cell>
          <cell r="H988">
            <v>7.0000000000000007E-2</v>
          </cell>
          <cell r="J988">
            <v>1</v>
          </cell>
          <cell r="O988" t="str">
            <v>통신4-2-2</v>
          </cell>
        </row>
        <row r="989">
          <cell r="B989" t="str">
            <v>천장형 3W</v>
          </cell>
          <cell r="C989" t="str">
            <v>개</v>
          </cell>
          <cell r="D989" t="str">
            <v>통설</v>
          </cell>
          <cell r="E989">
            <v>0.21</v>
          </cell>
          <cell r="G989">
            <v>0</v>
          </cell>
          <cell r="H989">
            <v>0.21</v>
          </cell>
          <cell r="J989">
            <v>1</v>
          </cell>
          <cell r="O989" t="str">
            <v>통신7-11-5</v>
          </cell>
        </row>
        <row r="990">
          <cell r="B990" t="str">
            <v>천장형 5W</v>
          </cell>
          <cell r="C990" t="str">
            <v>개</v>
          </cell>
          <cell r="D990" t="str">
            <v>통설</v>
          </cell>
          <cell r="E990">
            <v>0.21</v>
          </cell>
          <cell r="G990">
            <v>0</v>
          </cell>
          <cell r="H990">
            <v>0.21</v>
          </cell>
          <cell r="J990">
            <v>1</v>
          </cell>
          <cell r="O990" t="str">
            <v>통신7-11-5</v>
          </cell>
        </row>
        <row r="991">
          <cell r="B991" t="str">
            <v>천장형 10W</v>
          </cell>
          <cell r="C991" t="str">
            <v>개</v>
          </cell>
          <cell r="D991" t="str">
            <v>통설</v>
          </cell>
          <cell r="E991">
            <v>0.32</v>
          </cell>
          <cell r="G991">
            <v>0</v>
          </cell>
          <cell r="H991">
            <v>0.32</v>
          </cell>
          <cell r="J991">
            <v>1</v>
          </cell>
          <cell r="O991" t="str">
            <v>통신7-11-5</v>
          </cell>
        </row>
        <row r="992">
          <cell r="B992" t="str">
            <v>천장형 15W</v>
          </cell>
          <cell r="C992" t="str">
            <v>개</v>
          </cell>
          <cell r="D992" t="str">
            <v>통설</v>
          </cell>
          <cell r="E992">
            <v>0.32</v>
          </cell>
          <cell r="G992">
            <v>0</v>
          </cell>
          <cell r="H992">
            <v>0.32</v>
          </cell>
          <cell r="J992">
            <v>1</v>
          </cell>
          <cell r="O992" t="str">
            <v>통신7-11-5</v>
          </cell>
        </row>
        <row r="993">
          <cell r="B993" t="str">
            <v>천장형 30W</v>
          </cell>
          <cell r="C993" t="str">
            <v>개</v>
          </cell>
          <cell r="D993" t="str">
            <v>통설</v>
          </cell>
          <cell r="E993">
            <v>0.32</v>
          </cell>
          <cell r="G993">
            <v>0</v>
          </cell>
          <cell r="H993">
            <v>0.32</v>
          </cell>
          <cell r="J993">
            <v>1</v>
          </cell>
          <cell r="O993" t="str">
            <v>통신7-11-5</v>
          </cell>
        </row>
        <row r="994">
          <cell r="B994" t="str">
            <v>벽부형 3W</v>
          </cell>
          <cell r="C994" t="str">
            <v>개</v>
          </cell>
          <cell r="D994" t="str">
            <v>통설</v>
          </cell>
          <cell r="E994">
            <v>0.126</v>
          </cell>
          <cell r="G994">
            <v>0</v>
          </cell>
          <cell r="H994">
            <v>0.21</v>
          </cell>
          <cell r="J994">
            <v>0.6</v>
          </cell>
          <cell r="K994">
            <v>0.4</v>
          </cell>
          <cell r="O994" t="str">
            <v>통신7-11-5</v>
          </cell>
        </row>
        <row r="995">
          <cell r="B995" t="str">
            <v>벽부형 5W</v>
          </cell>
          <cell r="C995" t="str">
            <v>개</v>
          </cell>
          <cell r="D995" t="str">
            <v>통설</v>
          </cell>
          <cell r="E995">
            <v>0.126</v>
          </cell>
          <cell r="G995">
            <v>0</v>
          </cell>
          <cell r="H995">
            <v>0.21</v>
          </cell>
          <cell r="J995">
            <v>0.6</v>
          </cell>
          <cell r="K995">
            <v>0.4</v>
          </cell>
          <cell r="O995" t="str">
            <v>통신7-11-5</v>
          </cell>
        </row>
        <row r="996">
          <cell r="B996" t="str">
            <v>벽부형 10W</v>
          </cell>
          <cell r="C996" t="str">
            <v>개</v>
          </cell>
          <cell r="D996" t="str">
            <v>통설</v>
          </cell>
          <cell r="E996">
            <v>0.192</v>
          </cell>
          <cell r="G996">
            <v>0</v>
          </cell>
          <cell r="H996">
            <v>0.32</v>
          </cell>
          <cell r="J996">
            <v>0.6</v>
          </cell>
          <cell r="K996">
            <v>0.4</v>
          </cell>
          <cell r="O996" t="str">
            <v>통신7-11-5</v>
          </cell>
        </row>
        <row r="997">
          <cell r="B997" t="str">
            <v>옥내 Column Speaker 10W</v>
          </cell>
          <cell r="C997" t="str">
            <v>개</v>
          </cell>
          <cell r="D997" t="str">
            <v>통설</v>
          </cell>
          <cell r="E997">
            <v>0.192</v>
          </cell>
          <cell r="G997">
            <v>0</v>
          </cell>
          <cell r="H997">
            <v>0.32</v>
          </cell>
          <cell r="J997">
            <v>0.6</v>
          </cell>
          <cell r="K997">
            <v>0.4</v>
          </cell>
          <cell r="O997" t="str">
            <v>통신7-11-5</v>
          </cell>
        </row>
        <row r="998">
          <cell r="B998" t="str">
            <v>옥내 Column Speaker 20W</v>
          </cell>
          <cell r="C998" t="str">
            <v>개</v>
          </cell>
          <cell r="D998" t="str">
            <v>통설</v>
          </cell>
          <cell r="E998">
            <v>0.192</v>
          </cell>
          <cell r="G998">
            <v>0</v>
          </cell>
          <cell r="H998">
            <v>0.32</v>
          </cell>
          <cell r="J998">
            <v>0.6</v>
          </cell>
          <cell r="K998">
            <v>0.4</v>
          </cell>
          <cell r="O998" t="str">
            <v>통신7-11-5</v>
          </cell>
        </row>
        <row r="999">
          <cell r="B999" t="str">
            <v>옥내 Column Speaker 30W</v>
          </cell>
          <cell r="C999" t="str">
            <v>개</v>
          </cell>
          <cell r="D999" t="str">
            <v>통설</v>
          </cell>
          <cell r="E999">
            <v>0.192</v>
          </cell>
          <cell r="G999">
            <v>0</v>
          </cell>
          <cell r="H999">
            <v>0.32</v>
          </cell>
          <cell r="J999">
            <v>0.6</v>
          </cell>
          <cell r="K999">
            <v>0.4</v>
          </cell>
          <cell r="O999" t="str">
            <v>통신7-11-5</v>
          </cell>
        </row>
        <row r="1000">
          <cell r="B1000" t="str">
            <v>옥외 Column Speaker 10W</v>
          </cell>
          <cell r="C1000" t="str">
            <v>개</v>
          </cell>
          <cell r="D1000" t="str">
            <v>통설</v>
          </cell>
          <cell r="E1000">
            <v>0.38400000000000001</v>
          </cell>
          <cell r="G1000">
            <v>0</v>
          </cell>
          <cell r="H1000">
            <v>0.32</v>
          </cell>
          <cell r="J1000">
            <v>1.2</v>
          </cell>
          <cell r="K1000">
            <v>-0.2</v>
          </cell>
          <cell r="O1000" t="str">
            <v>통신7-11-5</v>
          </cell>
        </row>
        <row r="1001">
          <cell r="B1001" t="str">
            <v>옥외 Column Speaker 20W</v>
          </cell>
          <cell r="C1001" t="str">
            <v>개</v>
          </cell>
          <cell r="D1001" t="str">
            <v>통설</v>
          </cell>
          <cell r="E1001">
            <v>0.38400000000000001</v>
          </cell>
          <cell r="G1001">
            <v>0</v>
          </cell>
          <cell r="H1001">
            <v>0.32</v>
          </cell>
          <cell r="J1001">
            <v>1.2</v>
          </cell>
          <cell r="K1001">
            <v>-0.2</v>
          </cell>
          <cell r="O1001" t="str">
            <v>통신7-11-5</v>
          </cell>
        </row>
        <row r="1002">
          <cell r="B1002" t="str">
            <v>옥외 Column Speaker 30W</v>
          </cell>
          <cell r="C1002" t="str">
            <v>개</v>
          </cell>
          <cell r="D1002" t="str">
            <v>통설</v>
          </cell>
          <cell r="E1002">
            <v>0.38400000000000001</v>
          </cell>
          <cell r="G1002">
            <v>0</v>
          </cell>
          <cell r="H1002">
            <v>0.32</v>
          </cell>
          <cell r="J1002">
            <v>1.2</v>
          </cell>
          <cell r="K1002">
            <v>-0.2</v>
          </cell>
          <cell r="O1002" t="str">
            <v>통신7-11-5</v>
          </cell>
        </row>
        <row r="1003">
          <cell r="B1003" t="str">
            <v>ATT 3W</v>
          </cell>
          <cell r="C1003" t="str">
            <v>개</v>
          </cell>
          <cell r="D1003" t="str">
            <v>통설</v>
          </cell>
          <cell r="E1003">
            <v>0.16</v>
          </cell>
          <cell r="G1003">
            <v>0</v>
          </cell>
          <cell r="H1003">
            <v>0.16</v>
          </cell>
          <cell r="J1003">
            <v>1</v>
          </cell>
          <cell r="O1003" t="str">
            <v>통신7-11-1</v>
          </cell>
        </row>
        <row r="1004">
          <cell r="B1004" t="str">
            <v>ATT 30W</v>
          </cell>
          <cell r="C1004" t="str">
            <v>개</v>
          </cell>
          <cell r="D1004" t="str">
            <v>통설</v>
          </cell>
          <cell r="E1004">
            <v>0.16</v>
          </cell>
          <cell r="G1004">
            <v>0</v>
          </cell>
          <cell r="H1004">
            <v>0.16</v>
          </cell>
          <cell r="J1004">
            <v>1</v>
          </cell>
          <cell r="O1004" t="str">
            <v>통신7-11-1</v>
          </cell>
        </row>
        <row r="1005">
          <cell r="B1005" t="str">
            <v>경고용 200x250</v>
          </cell>
          <cell r="C1005" t="str">
            <v>M</v>
          </cell>
          <cell r="D1005" t="str">
            <v>보인</v>
          </cell>
          <cell r="E1005">
            <v>1E-3</v>
          </cell>
          <cell r="G1005">
            <v>0</v>
          </cell>
          <cell r="H1005">
            <v>1.2999999999999999E-3</v>
          </cell>
          <cell r="J1005">
            <v>1</v>
          </cell>
          <cell r="O1005" t="str">
            <v>통신2-1-6</v>
          </cell>
        </row>
        <row r="1006">
          <cell r="B1006" t="str">
            <v>경고용 300x250</v>
          </cell>
          <cell r="C1006" t="str">
            <v>M</v>
          </cell>
          <cell r="D1006" t="str">
            <v>보인</v>
          </cell>
          <cell r="E1006">
            <v>1E-3</v>
          </cell>
          <cell r="G1006">
            <v>0</v>
          </cell>
          <cell r="H1006">
            <v>1.2999999999999999E-3</v>
          </cell>
          <cell r="J1006">
            <v>1</v>
          </cell>
          <cell r="O1006" t="str">
            <v>통신2-1-6</v>
          </cell>
        </row>
        <row r="1007">
          <cell r="B1007" t="str">
            <v>ACCESS용</v>
          </cell>
          <cell r="C1007" t="str">
            <v>개</v>
          </cell>
          <cell r="D1007" t="str">
            <v>통내</v>
          </cell>
          <cell r="E1007">
            <v>0.21</v>
          </cell>
          <cell r="G1007">
            <v>0</v>
          </cell>
          <cell r="H1007">
            <v>0.21</v>
          </cell>
          <cell r="J1007">
            <v>1</v>
          </cell>
          <cell r="O1007" t="str">
            <v>통신3-2-1</v>
          </cell>
        </row>
        <row r="1008">
          <cell r="B1008" t="str">
            <v>콘크리트용 AL 4각</v>
          </cell>
          <cell r="C1008" t="str">
            <v>개</v>
          </cell>
          <cell r="D1008" t="str">
            <v>통내</v>
          </cell>
          <cell r="E1008">
            <v>0.21</v>
          </cell>
          <cell r="G1008">
            <v>0</v>
          </cell>
          <cell r="H1008">
            <v>0.21</v>
          </cell>
          <cell r="J1008">
            <v>1</v>
          </cell>
          <cell r="O1008" t="str">
            <v>통신3-2-1</v>
          </cell>
        </row>
        <row r="1009">
          <cell r="B1009" t="str">
            <v>22C 이하</v>
          </cell>
          <cell r="C1009" t="str">
            <v>개</v>
          </cell>
          <cell r="D1009" t="str">
            <v>보인</v>
          </cell>
          <cell r="E1009">
            <v>0.08</v>
          </cell>
          <cell r="G1009">
            <v>0</v>
          </cell>
          <cell r="H1009">
            <v>0.08</v>
          </cell>
          <cell r="J1009">
            <v>1</v>
          </cell>
          <cell r="O1009" t="str">
            <v>통신3-7-1</v>
          </cell>
        </row>
        <row r="1010">
          <cell r="B1010" t="str">
            <v>28C 이하</v>
          </cell>
          <cell r="C1010" t="str">
            <v>개</v>
          </cell>
          <cell r="D1010" t="str">
            <v>보인</v>
          </cell>
          <cell r="E1010">
            <v>0.12</v>
          </cell>
          <cell r="G1010">
            <v>0</v>
          </cell>
          <cell r="H1010">
            <v>0.12</v>
          </cell>
          <cell r="J1010">
            <v>1</v>
          </cell>
          <cell r="O1010" t="str">
            <v>통신3-7-1</v>
          </cell>
        </row>
        <row r="1011">
          <cell r="B1011" t="str">
            <v>36C 이하</v>
          </cell>
          <cell r="C1011" t="str">
            <v>개</v>
          </cell>
          <cell r="D1011" t="str">
            <v>보인</v>
          </cell>
          <cell r="E1011">
            <v>0.16</v>
          </cell>
          <cell r="G1011">
            <v>0</v>
          </cell>
          <cell r="H1011">
            <v>0.16</v>
          </cell>
          <cell r="J1011">
            <v>1</v>
          </cell>
          <cell r="O1011" t="str">
            <v>통신3-7-1</v>
          </cell>
        </row>
        <row r="1012">
          <cell r="B1012" t="str">
            <v>42C 이하</v>
          </cell>
          <cell r="C1012" t="str">
            <v>개</v>
          </cell>
          <cell r="D1012" t="str">
            <v>보인</v>
          </cell>
          <cell r="E1012">
            <v>0.2</v>
          </cell>
          <cell r="G1012">
            <v>0</v>
          </cell>
          <cell r="H1012">
            <v>0.2</v>
          </cell>
          <cell r="J1012">
            <v>1</v>
          </cell>
          <cell r="O1012" t="str">
            <v>통신3-7-1</v>
          </cell>
        </row>
        <row r="1013">
          <cell r="B1013" t="str">
            <v>54 이하</v>
          </cell>
          <cell r="C1013" t="str">
            <v>개</v>
          </cell>
          <cell r="D1013" t="str">
            <v>보인</v>
          </cell>
          <cell r="E1013">
            <v>0.3</v>
          </cell>
          <cell r="G1013">
            <v>0</v>
          </cell>
          <cell r="H1013">
            <v>0.3</v>
          </cell>
          <cell r="J1013">
            <v>1</v>
          </cell>
          <cell r="O1013" t="str">
            <v>통신3-7-1</v>
          </cell>
        </row>
        <row r="1014">
          <cell r="B1014" t="str">
            <v>70C 이하</v>
          </cell>
          <cell r="C1014" t="str">
            <v>개</v>
          </cell>
          <cell r="D1014" t="str">
            <v>보인</v>
          </cell>
          <cell r="E1014">
            <v>0.45</v>
          </cell>
          <cell r="G1014">
            <v>0</v>
          </cell>
          <cell r="H1014">
            <v>0.45</v>
          </cell>
          <cell r="J1014">
            <v>1</v>
          </cell>
          <cell r="O1014" t="str">
            <v>통신3-7-1</v>
          </cell>
        </row>
        <row r="1015">
          <cell r="B1015" t="str">
            <v>82C 이하</v>
          </cell>
          <cell r="C1015" t="str">
            <v>개</v>
          </cell>
          <cell r="D1015" t="str">
            <v>보인</v>
          </cell>
          <cell r="E1015">
            <v>0.55000000000000004</v>
          </cell>
          <cell r="G1015">
            <v>0</v>
          </cell>
          <cell r="H1015">
            <v>0.55000000000000004</v>
          </cell>
          <cell r="J1015">
            <v>1</v>
          </cell>
          <cell r="O1015" t="str">
            <v>통신3-7-1</v>
          </cell>
        </row>
        <row r="1016">
          <cell r="B1016" t="str">
            <v>배관:100mm이하(벽:250mm)</v>
          </cell>
          <cell r="C1016" t="str">
            <v>개소</v>
          </cell>
          <cell r="D1016" t="str">
            <v>특인</v>
          </cell>
          <cell r="E1016">
            <v>0.4</v>
          </cell>
          <cell r="G1016">
            <v>0</v>
          </cell>
          <cell r="H1016">
            <v>0.4</v>
          </cell>
          <cell r="J1016">
            <v>1</v>
          </cell>
          <cell r="O1016" t="str">
            <v>통신3-7-1-1</v>
          </cell>
        </row>
        <row r="1017">
          <cell r="B1017" t="str">
            <v>배관:100mm이하(벽:300mm)</v>
          </cell>
          <cell r="C1017" t="str">
            <v>개소</v>
          </cell>
          <cell r="D1017" t="str">
            <v>특인</v>
          </cell>
          <cell r="E1017">
            <v>0.6</v>
          </cell>
          <cell r="G1017">
            <v>0</v>
          </cell>
          <cell r="H1017">
            <v>0.6</v>
          </cell>
          <cell r="J1017">
            <v>1</v>
          </cell>
          <cell r="O1017" t="str">
            <v>통신3-7-1-1</v>
          </cell>
        </row>
        <row r="1018">
          <cell r="B1018" t="str">
            <v>배관:100mm이하(벽:400mm)</v>
          </cell>
          <cell r="C1018" t="str">
            <v>개소</v>
          </cell>
          <cell r="D1018" t="str">
            <v>특인</v>
          </cell>
          <cell r="E1018">
            <v>1</v>
          </cell>
          <cell r="G1018">
            <v>0</v>
          </cell>
          <cell r="H1018">
            <v>1</v>
          </cell>
          <cell r="J1018">
            <v>1</v>
          </cell>
          <cell r="O1018" t="str">
            <v>통신3-7-1-1</v>
          </cell>
        </row>
        <row r="1019">
          <cell r="B1019" t="str">
            <v>배관:150mm이하(벽:250mm)</v>
          </cell>
          <cell r="C1019" t="str">
            <v>개소</v>
          </cell>
          <cell r="D1019" t="str">
            <v>특인</v>
          </cell>
          <cell r="E1019">
            <v>0.48</v>
          </cell>
          <cell r="G1019">
            <v>0</v>
          </cell>
          <cell r="H1019">
            <v>0.48</v>
          </cell>
          <cell r="J1019">
            <v>1</v>
          </cell>
          <cell r="O1019" t="str">
            <v>통신3-7-1-1</v>
          </cell>
        </row>
        <row r="1020">
          <cell r="B1020" t="str">
            <v>배관:150mm이하(벽:300mm)</v>
          </cell>
          <cell r="C1020" t="str">
            <v>개소</v>
          </cell>
          <cell r="D1020" t="str">
            <v>특인</v>
          </cell>
          <cell r="E1020">
            <v>0.72499999999999998</v>
          </cell>
          <cell r="G1020">
            <v>0</v>
          </cell>
          <cell r="H1020">
            <v>0.72499999999999998</v>
          </cell>
          <cell r="J1020">
            <v>1</v>
          </cell>
          <cell r="O1020" t="str">
            <v>통신3-7-1-1</v>
          </cell>
        </row>
        <row r="1021">
          <cell r="B1021" t="str">
            <v>배관:150mm이하(벽:400mm)</v>
          </cell>
          <cell r="C1021" t="str">
            <v>개소</v>
          </cell>
          <cell r="D1021" t="str">
            <v>특인</v>
          </cell>
          <cell r="E1021">
            <v>0.12</v>
          </cell>
          <cell r="G1021">
            <v>0</v>
          </cell>
          <cell r="H1021">
            <v>0.12</v>
          </cell>
          <cell r="J1021">
            <v>1</v>
          </cell>
          <cell r="O1021" t="str">
            <v>통신3-7-1-1</v>
          </cell>
        </row>
        <row r="1022">
          <cell r="B1022" t="str">
            <v>덕트:0.1㎡(벽:200mm)</v>
          </cell>
          <cell r="C1022" t="str">
            <v>개소</v>
          </cell>
          <cell r="D1022" t="str">
            <v>특인</v>
          </cell>
          <cell r="E1022">
            <v>0.5</v>
          </cell>
          <cell r="H1022">
            <v>0.5</v>
          </cell>
          <cell r="J1022">
            <v>1</v>
          </cell>
          <cell r="O1022" t="str">
            <v>통신3-7-1-1</v>
          </cell>
        </row>
        <row r="1023">
          <cell r="B1023" t="str">
            <v>덕트:0.2㎡(벽:200mm)</v>
          </cell>
          <cell r="C1023" t="str">
            <v>개소</v>
          </cell>
          <cell r="D1023" t="str">
            <v>특인</v>
          </cell>
          <cell r="E1023">
            <v>0.7</v>
          </cell>
          <cell r="H1023">
            <v>0.7</v>
          </cell>
          <cell r="J1023">
            <v>1</v>
          </cell>
          <cell r="O1023" t="str">
            <v>통신3-7-1-1</v>
          </cell>
        </row>
        <row r="1024">
          <cell r="B1024" t="str">
            <v>WALL PAD 비디오폰</v>
          </cell>
          <cell r="C1024" t="str">
            <v>개</v>
          </cell>
          <cell r="D1024" t="str">
            <v>통내</v>
          </cell>
          <cell r="E1024">
            <v>0.112</v>
          </cell>
          <cell r="F1024" t="str">
            <v>통설</v>
          </cell>
          <cell r="G1024">
            <v>0.112</v>
          </cell>
          <cell r="H1024">
            <v>0.14000000000000001</v>
          </cell>
          <cell r="I1024">
            <v>0.14000000000000001</v>
          </cell>
          <cell r="J1024">
            <v>0.8</v>
          </cell>
          <cell r="K1024">
            <v>0.2</v>
          </cell>
          <cell r="O1024" t="str">
            <v>통신 8-2-1-2</v>
          </cell>
        </row>
        <row r="1025">
          <cell r="B1025" t="str">
            <v>DC 12/24V, NC/NO</v>
          </cell>
          <cell r="C1025" t="str">
            <v>개</v>
          </cell>
          <cell r="D1025" t="str">
            <v>통케</v>
          </cell>
          <cell r="E1025">
            <v>0.57999999999999996</v>
          </cell>
          <cell r="F1025" t="str">
            <v>통설</v>
          </cell>
          <cell r="G1025">
            <v>0.57999999999999996</v>
          </cell>
          <cell r="H1025">
            <v>0.57999999999999996</v>
          </cell>
          <cell r="I1025">
            <v>0.57999999999999996</v>
          </cell>
          <cell r="J1025">
            <v>1</v>
          </cell>
          <cell r="O1025" t="str">
            <v>통신 9-2-2-1</v>
          </cell>
        </row>
        <row r="1026">
          <cell r="B1026" t="str">
            <v>DT-1S 노출</v>
          </cell>
          <cell r="C1026" t="str">
            <v>개</v>
          </cell>
          <cell r="D1026" t="str">
            <v>통케</v>
          </cell>
          <cell r="E1026">
            <v>0.42</v>
          </cell>
          <cell r="F1026" t="str">
            <v>통설</v>
          </cell>
          <cell r="G1026">
            <v>0.42</v>
          </cell>
          <cell r="H1026">
            <v>0.42</v>
          </cell>
          <cell r="I1026">
            <v>0.42</v>
          </cell>
          <cell r="J1026">
            <v>1</v>
          </cell>
          <cell r="O1026" t="str">
            <v>통신 9-2-2-1</v>
          </cell>
        </row>
        <row r="1027">
          <cell r="B1027" t="str">
            <v>27만화소/버튼,RF카드</v>
          </cell>
          <cell r="C1027" t="str">
            <v>대</v>
          </cell>
          <cell r="D1027" t="str">
            <v>통내</v>
          </cell>
          <cell r="E1027">
            <v>0.13</v>
          </cell>
          <cell r="F1027" t="str">
            <v>통설</v>
          </cell>
          <cell r="G1027">
            <v>0.13</v>
          </cell>
          <cell r="H1027">
            <v>0.13</v>
          </cell>
          <cell r="I1027">
            <v>0.13</v>
          </cell>
          <cell r="J1027">
            <v>1</v>
          </cell>
          <cell r="O1027" t="str">
            <v>통신 8-2-1-7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>
        <row r="4">
          <cell r="B4" t="str">
            <v>HI-PVC 16C</v>
          </cell>
          <cell r="C4" t="str">
            <v>M</v>
          </cell>
          <cell r="D4">
            <v>332</v>
          </cell>
          <cell r="E4">
            <v>390</v>
          </cell>
          <cell r="F4">
            <v>1129</v>
          </cell>
          <cell r="G4">
            <v>440</v>
          </cell>
          <cell r="H4">
            <v>860</v>
          </cell>
          <cell r="I4">
            <v>332</v>
          </cell>
          <cell r="J4">
            <v>1024</v>
          </cell>
        </row>
        <row r="5">
          <cell r="B5" t="str">
            <v>HI-PVC 22C</v>
          </cell>
          <cell r="C5" t="str">
            <v>M</v>
          </cell>
          <cell r="D5">
            <v>400</v>
          </cell>
          <cell r="E5">
            <v>470</v>
          </cell>
          <cell r="F5">
            <v>1129</v>
          </cell>
          <cell r="G5">
            <v>528</v>
          </cell>
          <cell r="H5">
            <v>860</v>
          </cell>
          <cell r="I5">
            <v>400</v>
          </cell>
          <cell r="J5">
            <v>1024</v>
          </cell>
        </row>
        <row r="6">
          <cell r="B6" t="str">
            <v>HI-PVC 28C</v>
          </cell>
          <cell r="C6" t="str">
            <v>M</v>
          </cell>
          <cell r="D6">
            <v>774</v>
          </cell>
          <cell r="E6">
            <v>890</v>
          </cell>
          <cell r="F6">
            <v>1129</v>
          </cell>
          <cell r="G6">
            <v>1021</v>
          </cell>
          <cell r="H6">
            <v>860</v>
          </cell>
          <cell r="I6">
            <v>774</v>
          </cell>
          <cell r="J6">
            <v>1024</v>
          </cell>
        </row>
        <row r="7">
          <cell r="B7" t="str">
            <v>HI-PVC 36C</v>
          </cell>
          <cell r="C7" t="str">
            <v>M</v>
          </cell>
          <cell r="D7">
            <v>1121</v>
          </cell>
          <cell r="E7">
            <v>1440</v>
          </cell>
          <cell r="F7">
            <v>1129</v>
          </cell>
          <cell r="G7">
            <v>1373</v>
          </cell>
          <cell r="H7">
            <v>860</v>
          </cell>
          <cell r="I7">
            <v>1121</v>
          </cell>
          <cell r="J7">
            <v>1024</v>
          </cell>
        </row>
        <row r="8">
          <cell r="B8" t="str">
            <v>HI-PVC 42C</v>
          </cell>
          <cell r="C8" t="str">
            <v>M</v>
          </cell>
          <cell r="D8">
            <v>1466</v>
          </cell>
          <cell r="E8">
            <v>1710</v>
          </cell>
          <cell r="F8">
            <v>1129</v>
          </cell>
          <cell r="G8">
            <v>1794</v>
          </cell>
          <cell r="H8">
            <v>860</v>
          </cell>
          <cell r="I8">
            <v>1466</v>
          </cell>
          <cell r="J8">
            <v>1024</v>
          </cell>
        </row>
        <row r="9">
          <cell r="B9" t="str">
            <v>HI-PVC 54C</v>
          </cell>
          <cell r="C9" t="str">
            <v>M</v>
          </cell>
          <cell r="D9">
            <v>2081</v>
          </cell>
          <cell r="E9">
            <v>2360</v>
          </cell>
          <cell r="F9">
            <v>1129</v>
          </cell>
          <cell r="G9">
            <v>2546</v>
          </cell>
          <cell r="H9">
            <v>860</v>
          </cell>
          <cell r="I9">
            <v>2081</v>
          </cell>
          <cell r="J9">
            <v>1024</v>
          </cell>
        </row>
        <row r="10">
          <cell r="B10" t="str">
            <v>HI-PVC 70C</v>
          </cell>
          <cell r="C10" t="str">
            <v>M</v>
          </cell>
          <cell r="D10">
            <v>2680</v>
          </cell>
          <cell r="E10">
            <v>3150</v>
          </cell>
          <cell r="F10">
            <v>1129</v>
          </cell>
          <cell r="G10">
            <v>3152</v>
          </cell>
          <cell r="H10">
            <v>860</v>
          </cell>
          <cell r="I10">
            <v>2680</v>
          </cell>
          <cell r="J10">
            <v>1024</v>
          </cell>
        </row>
        <row r="11">
          <cell r="B11" t="str">
            <v>HI-PVC 82C</v>
          </cell>
          <cell r="C11" t="str">
            <v>M</v>
          </cell>
          <cell r="D11">
            <v>4084</v>
          </cell>
          <cell r="E11">
            <v>4730</v>
          </cell>
          <cell r="F11">
            <v>1129</v>
          </cell>
          <cell r="G11">
            <v>4997</v>
          </cell>
          <cell r="H11">
            <v>860</v>
          </cell>
          <cell r="I11">
            <v>4084</v>
          </cell>
          <cell r="J11">
            <v>1024</v>
          </cell>
        </row>
        <row r="12">
          <cell r="B12" t="str">
            <v>HI-PVC 104C</v>
          </cell>
          <cell r="C12" t="str">
            <v>M</v>
          </cell>
          <cell r="D12">
            <v>4834</v>
          </cell>
          <cell r="E12">
            <v>5780</v>
          </cell>
          <cell r="F12">
            <v>1129</v>
          </cell>
          <cell r="G12">
            <v>5912</v>
          </cell>
          <cell r="H12">
            <v>860</v>
          </cell>
          <cell r="I12">
            <v>4834</v>
          </cell>
          <cell r="J12">
            <v>1024</v>
          </cell>
        </row>
        <row r="13">
          <cell r="B13" t="str">
            <v>난연성 CD 16C</v>
          </cell>
          <cell r="C13" t="str">
            <v>M</v>
          </cell>
          <cell r="D13">
            <v>170</v>
          </cell>
          <cell r="E13">
            <v>170</v>
          </cell>
          <cell r="F13">
            <v>1126</v>
          </cell>
          <cell r="G13">
            <v>305</v>
          </cell>
          <cell r="H13">
            <v>859</v>
          </cell>
          <cell r="I13">
            <v>305</v>
          </cell>
          <cell r="J13">
            <v>1025</v>
          </cell>
        </row>
        <row r="14">
          <cell r="B14" t="str">
            <v>난연성 CD 22C</v>
          </cell>
          <cell r="C14" t="str">
            <v>M</v>
          </cell>
          <cell r="D14">
            <v>250</v>
          </cell>
          <cell r="E14">
            <v>250</v>
          </cell>
          <cell r="F14">
            <v>1126</v>
          </cell>
          <cell r="G14">
            <v>427</v>
          </cell>
          <cell r="H14">
            <v>859</v>
          </cell>
          <cell r="I14">
            <v>427</v>
          </cell>
          <cell r="J14">
            <v>1025</v>
          </cell>
        </row>
        <row r="15">
          <cell r="B15" t="str">
            <v>난연성 CD 28C</v>
          </cell>
          <cell r="C15" t="str">
            <v>M</v>
          </cell>
          <cell r="D15">
            <v>330</v>
          </cell>
          <cell r="E15">
            <v>330</v>
          </cell>
          <cell r="F15">
            <v>1126</v>
          </cell>
          <cell r="G15">
            <v>610</v>
          </cell>
          <cell r="H15">
            <v>859</v>
          </cell>
          <cell r="I15">
            <v>610</v>
          </cell>
          <cell r="J15">
            <v>1025</v>
          </cell>
        </row>
        <row r="16">
          <cell r="B16" t="str">
            <v>난연성 CD 36C</v>
          </cell>
          <cell r="C16" t="str">
            <v>M</v>
          </cell>
          <cell r="D16">
            <v>660</v>
          </cell>
          <cell r="E16">
            <v>660</v>
          </cell>
          <cell r="F16">
            <v>1126</v>
          </cell>
          <cell r="G16">
            <v>1068</v>
          </cell>
          <cell r="H16">
            <v>859</v>
          </cell>
          <cell r="I16">
            <v>1068</v>
          </cell>
          <cell r="J16">
            <v>1025</v>
          </cell>
        </row>
        <row r="17">
          <cell r="B17" t="str">
            <v>난연성 CD 42C</v>
          </cell>
          <cell r="C17" t="str">
            <v>M</v>
          </cell>
          <cell r="D17">
            <v>1159</v>
          </cell>
          <cell r="G17">
            <v>1159</v>
          </cell>
          <cell r="H17">
            <v>859</v>
          </cell>
          <cell r="I17">
            <v>1159</v>
          </cell>
        </row>
        <row r="18">
          <cell r="B18" t="str">
            <v>PE 16C</v>
          </cell>
          <cell r="C18" t="str">
            <v>M</v>
          </cell>
          <cell r="D18">
            <v>300</v>
          </cell>
          <cell r="E18">
            <v>300</v>
          </cell>
          <cell r="F18">
            <v>1124</v>
          </cell>
          <cell r="G18">
            <v>316</v>
          </cell>
          <cell r="H18">
            <v>861</v>
          </cell>
          <cell r="I18">
            <v>340</v>
          </cell>
          <cell r="J18">
            <v>1026</v>
          </cell>
        </row>
        <row r="19">
          <cell r="B19" t="str">
            <v>PE 22C</v>
          </cell>
          <cell r="C19" t="str">
            <v>M</v>
          </cell>
          <cell r="D19">
            <v>368</v>
          </cell>
          <cell r="E19">
            <v>440</v>
          </cell>
          <cell r="F19">
            <v>1124</v>
          </cell>
          <cell r="G19">
            <v>368</v>
          </cell>
          <cell r="H19">
            <v>861</v>
          </cell>
          <cell r="I19">
            <v>446</v>
          </cell>
          <cell r="J19">
            <v>1026</v>
          </cell>
        </row>
        <row r="20">
          <cell r="B20" t="str">
            <v>PE 28C</v>
          </cell>
          <cell r="C20" t="str">
            <v>M</v>
          </cell>
          <cell r="D20">
            <v>543</v>
          </cell>
          <cell r="E20">
            <v>560</v>
          </cell>
          <cell r="F20">
            <v>1124</v>
          </cell>
          <cell r="G20">
            <v>543</v>
          </cell>
          <cell r="H20">
            <v>861</v>
          </cell>
          <cell r="I20">
            <v>650</v>
          </cell>
          <cell r="J20">
            <v>1026</v>
          </cell>
        </row>
        <row r="21">
          <cell r="B21" t="str">
            <v>PE 36C</v>
          </cell>
          <cell r="C21" t="str">
            <v>M</v>
          </cell>
          <cell r="D21">
            <v>814</v>
          </cell>
          <cell r="E21">
            <v>840</v>
          </cell>
          <cell r="F21">
            <v>1124</v>
          </cell>
          <cell r="G21">
            <v>814</v>
          </cell>
          <cell r="H21">
            <v>861</v>
          </cell>
          <cell r="I21">
            <v>969</v>
          </cell>
          <cell r="J21">
            <v>1026</v>
          </cell>
        </row>
        <row r="22">
          <cell r="B22" t="str">
            <v>PE 42C</v>
          </cell>
          <cell r="C22" t="str">
            <v>M</v>
          </cell>
          <cell r="D22">
            <v>980</v>
          </cell>
          <cell r="E22">
            <v>980</v>
          </cell>
          <cell r="F22">
            <v>1124</v>
          </cell>
          <cell r="G22">
            <v>1101</v>
          </cell>
          <cell r="H22">
            <v>861</v>
          </cell>
          <cell r="I22">
            <v>1226</v>
          </cell>
          <cell r="J22">
            <v>1026</v>
          </cell>
        </row>
        <row r="23">
          <cell r="B23" t="str">
            <v>PE 54C</v>
          </cell>
          <cell r="C23" t="str">
            <v>M</v>
          </cell>
          <cell r="D23">
            <v>1470</v>
          </cell>
          <cell r="E23">
            <v>1470</v>
          </cell>
          <cell r="F23">
            <v>1124</v>
          </cell>
          <cell r="G23">
            <v>1652</v>
          </cell>
          <cell r="H23">
            <v>861</v>
          </cell>
          <cell r="I23">
            <v>1779</v>
          </cell>
          <cell r="J23">
            <v>1026</v>
          </cell>
        </row>
        <row r="24">
          <cell r="B24" t="str">
            <v>PE 70C</v>
          </cell>
          <cell r="C24" t="str">
            <v>M</v>
          </cell>
          <cell r="D24">
            <v>2456</v>
          </cell>
          <cell r="E24">
            <v>2550</v>
          </cell>
          <cell r="F24">
            <v>1124</v>
          </cell>
          <cell r="G24">
            <v>2456</v>
          </cell>
          <cell r="H24">
            <v>861</v>
          </cell>
          <cell r="I24">
            <v>3486</v>
          </cell>
          <cell r="J24">
            <v>1026</v>
          </cell>
        </row>
        <row r="25">
          <cell r="B25" t="str">
            <v>PE 82C</v>
          </cell>
          <cell r="C25" t="str">
            <v>M</v>
          </cell>
          <cell r="D25">
            <v>3230</v>
          </cell>
          <cell r="E25">
            <v>3230</v>
          </cell>
          <cell r="F25">
            <v>1124</v>
          </cell>
          <cell r="G25">
            <v>3411</v>
          </cell>
          <cell r="H25">
            <v>861</v>
          </cell>
          <cell r="I25">
            <v>4016</v>
          </cell>
          <cell r="J25">
            <v>1026</v>
          </cell>
        </row>
        <row r="26">
          <cell r="B26" t="str">
            <v>PE 100C</v>
          </cell>
          <cell r="C26" t="str">
            <v>M</v>
          </cell>
          <cell r="D26">
            <v>4801</v>
          </cell>
          <cell r="E26">
            <v>4810</v>
          </cell>
          <cell r="F26">
            <v>1124</v>
          </cell>
          <cell r="G26">
            <v>4801</v>
          </cell>
          <cell r="H26">
            <v>861</v>
          </cell>
          <cell r="I26">
            <v>5524</v>
          </cell>
          <cell r="J26">
            <v>1026</v>
          </cell>
        </row>
        <row r="27">
          <cell r="B27" t="str">
            <v>ELP 30D</v>
          </cell>
          <cell r="C27" t="str">
            <v>M</v>
          </cell>
          <cell r="D27">
            <v>360</v>
          </cell>
          <cell r="E27">
            <v>360</v>
          </cell>
          <cell r="F27">
            <v>1128</v>
          </cell>
          <cell r="G27">
            <v>437</v>
          </cell>
          <cell r="H27">
            <v>861</v>
          </cell>
          <cell r="I27">
            <v>391</v>
          </cell>
          <cell r="J27">
            <v>1025</v>
          </cell>
        </row>
        <row r="28">
          <cell r="B28" t="str">
            <v>ELP 40D</v>
          </cell>
          <cell r="C28" t="str">
            <v>M</v>
          </cell>
          <cell r="D28">
            <v>550</v>
          </cell>
          <cell r="E28">
            <v>550</v>
          </cell>
          <cell r="F28">
            <v>1128</v>
          </cell>
          <cell r="G28">
            <v>552</v>
          </cell>
          <cell r="H28">
            <v>861</v>
          </cell>
          <cell r="I28">
            <v>563</v>
          </cell>
          <cell r="J28">
            <v>1025</v>
          </cell>
        </row>
        <row r="29">
          <cell r="B29" t="str">
            <v>ELP 50D</v>
          </cell>
          <cell r="C29" t="str">
            <v>M</v>
          </cell>
          <cell r="D29">
            <v>730</v>
          </cell>
          <cell r="E29">
            <v>730</v>
          </cell>
          <cell r="F29">
            <v>1128</v>
          </cell>
          <cell r="G29">
            <v>782</v>
          </cell>
          <cell r="H29">
            <v>861</v>
          </cell>
          <cell r="I29">
            <v>750</v>
          </cell>
          <cell r="J29">
            <v>1025</v>
          </cell>
        </row>
        <row r="30">
          <cell r="B30" t="str">
            <v>ELP 65D</v>
          </cell>
          <cell r="C30" t="str">
            <v>M</v>
          </cell>
          <cell r="D30">
            <v>1090</v>
          </cell>
          <cell r="E30">
            <v>1090</v>
          </cell>
          <cell r="F30">
            <v>1128</v>
          </cell>
          <cell r="G30">
            <v>1127</v>
          </cell>
          <cell r="H30">
            <v>861</v>
          </cell>
          <cell r="I30">
            <v>1250</v>
          </cell>
          <cell r="J30">
            <v>1025</v>
          </cell>
        </row>
        <row r="31">
          <cell r="B31" t="str">
            <v>ELP 80D</v>
          </cell>
          <cell r="C31" t="str">
            <v>M</v>
          </cell>
          <cell r="D31">
            <v>1450</v>
          </cell>
          <cell r="E31">
            <v>1450</v>
          </cell>
          <cell r="F31">
            <v>1128</v>
          </cell>
          <cell r="G31">
            <v>1484</v>
          </cell>
          <cell r="H31">
            <v>861</v>
          </cell>
          <cell r="I31">
            <v>1719</v>
          </cell>
          <cell r="J31">
            <v>1025</v>
          </cell>
        </row>
        <row r="32">
          <cell r="B32" t="str">
            <v>ELP 100D</v>
          </cell>
          <cell r="C32" t="str">
            <v>M</v>
          </cell>
          <cell r="D32">
            <v>1980</v>
          </cell>
          <cell r="E32">
            <v>1980</v>
          </cell>
          <cell r="F32">
            <v>1128</v>
          </cell>
          <cell r="G32">
            <v>2013</v>
          </cell>
          <cell r="H32">
            <v>861</v>
          </cell>
          <cell r="I32">
            <v>2188</v>
          </cell>
          <cell r="J32">
            <v>1025</v>
          </cell>
        </row>
        <row r="33">
          <cell r="B33" t="str">
            <v>ELP 125D</v>
          </cell>
          <cell r="C33" t="str">
            <v>M</v>
          </cell>
          <cell r="D33">
            <v>3040</v>
          </cell>
          <cell r="E33">
            <v>3040</v>
          </cell>
          <cell r="F33">
            <v>1128</v>
          </cell>
          <cell r="G33">
            <v>3128</v>
          </cell>
          <cell r="H33">
            <v>861</v>
          </cell>
          <cell r="I33">
            <v>3204</v>
          </cell>
          <cell r="J33">
            <v>1025</v>
          </cell>
        </row>
        <row r="34">
          <cell r="B34" t="str">
            <v>ELP 150D</v>
          </cell>
          <cell r="C34" t="str">
            <v>M</v>
          </cell>
          <cell r="D34">
            <v>3906</v>
          </cell>
          <cell r="E34">
            <v>3940</v>
          </cell>
          <cell r="F34">
            <v>1112</v>
          </cell>
          <cell r="G34">
            <v>4083</v>
          </cell>
          <cell r="H34">
            <v>861</v>
          </cell>
          <cell r="I34">
            <v>3906</v>
          </cell>
          <cell r="J34">
            <v>1025</v>
          </cell>
        </row>
        <row r="35">
          <cell r="B35" t="str">
            <v>ELP 175D</v>
          </cell>
          <cell r="C35" t="str">
            <v>M</v>
          </cell>
          <cell r="D35">
            <v>7188</v>
          </cell>
          <cell r="E35">
            <v>7510</v>
          </cell>
          <cell r="F35">
            <v>1128</v>
          </cell>
          <cell r="G35">
            <v>7188</v>
          </cell>
          <cell r="H35">
            <v>861</v>
          </cell>
          <cell r="I35">
            <v>7500</v>
          </cell>
          <cell r="J35">
            <v>1025</v>
          </cell>
        </row>
        <row r="36">
          <cell r="B36" t="str">
            <v>ELP 200D</v>
          </cell>
          <cell r="C36" t="str">
            <v>M</v>
          </cell>
          <cell r="D36">
            <v>8027</v>
          </cell>
          <cell r="E36">
            <v>8030</v>
          </cell>
          <cell r="F36">
            <v>1128</v>
          </cell>
          <cell r="G36">
            <v>8027</v>
          </cell>
          <cell r="H36">
            <v>861</v>
          </cell>
          <cell r="I36">
            <v>8594</v>
          </cell>
          <cell r="J36">
            <v>1025</v>
          </cell>
        </row>
        <row r="37">
          <cell r="B37" t="str">
            <v>ST G16C</v>
          </cell>
          <cell r="C37" t="str">
            <v>M</v>
          </cell>
          <cell r="D37">
            <v>2990</v>
          </cell>
          <cell r="E37">
            <v>3200</v>
          </cell>
          <cell r="F37">
            <v>1123</v>
          </cell>
          <cell r="G37">
            <v>3240</v>
          </cell>
          <cell r="H37">
            <v>864</v>
          </cell>
          <cell r="I37">
            <v>2990</v>
          </cell>
          <cell r="J37">
            <v>1029</v>
          </cell>
        </row>
        <row r="38">
          <cell r="B38" t="str">
            <v>ST G22C</v>
          </cell>
          <cell r="C38" t="str">
            <v>M</v>
          </cell>
          <cell r="D38">
            <v>3868</v>
          </cell>
          <cell r="E38">
            <v>4100</v>
          </cell>
          <cell r="F38">
            <v>1123</v>
          </cell>
          <cell r="G38">
            <v>4193</v>
          </cell>
          <cell r="H38">
            <v>864</v>
          </cell>
          <cell r="I38">
            <v>3868</v>
          </cell>
          <cell r="J38">
            <v>1029</v>
          </cell>
        </row>
        <row r="39">
          <cell r="B39" t="str">
            <v>ST G28C</v>
          </cell>
          <cell r="C39" t="str">
            <v>M</v>
          </cell>
          <cell r="D39">
            <v>5036</v>
          </cell>
          <cell r="E39">
            <v>5300</v>
          </cell>
          <cell r="F39">
            <v>1123</v>
          </cell>
          <cell r="G39">
            <v>5482</v>
          </cell>
          <cell r="H39">
            <v>864</v>
          </cell>
          <cell r="I39">
            <v>5036</v>
          </cell>
          <cell r="J39">
            <v>1029</v>
          </cell>
        </row>
        <row r="40">
          <cell r="B40" t="str">
            <v>ST G36C</v>
          </cell>
          <cell r="C40" t="str">
            <v>M</v>
          </cell>
          <cell r="D40">
            <v>6441</v>
          </cell>
          <cell r="E40">
            <v>6800</v>
          </cell>
          <cell r="F40">
            <v>1123</v>
          </cell>
          <cell r="G40">
            <v>7015</v>
          </cell>
          <cell r="H40">
            <v>864</v>
          </cell>
          <cell r="I40">
            <v>6441</v>
          </cell>
          <cell r="J40">
            <v>1029</v>
          </cell>
        </row>
        <row r="41">
          <cell r="B41" t="str">
            <v>ST G42C</v>
          </cell>
          <cell r="C41" t="str">
            <v>M</v>
          </cell>
          <cell r="D41">
            <v>7404</v>
          </cell>
          <cell r="E41">
            <v>7800</v>
          </cell>
          <cell r="F41">
            <v>1123</v>
          </cell>
          <cell r="G41">
            <v>8066</v>
          </cell>
          <cell r="H41">
            <v>864</v>
          </cell>
          <cell r="I41">
            <v>7404</v>
          </cell>
          <cell r="J41">
            <v>1029</v>
          </cell>
        </row>
        <row r="42">
          <cell r="B42" t="str">
            <v>ST G54C</v>
          </cell>
          <cell r="C42" t="str">
            <v>M</v>
          </cell>
          <cell r="D42">
            <v>10401</v>
          </cell>
          <cell r="E42">
            <v>11000</v>
          </cell>
          <cell r="F42">
            <v>1123</v>
          </cell>
          <cell r="G42">
            <v>11329</v>
          </cell>
          <cell r="H42">
            <v>864</v>
          </cell>
          <cell r="I42">
            <v>10401</v>
          </cell>
          <cell r="J42">
            <v>1029</v>
          </cell>
        </row>
        <row r="43">
          <cell r="B43" t="str">
            <v>ST G70C</v>
          </cell>
          <cell r="C43" t="str">
            <v>M</v>
          </cell>
          <cell r="D43">
            <v>13259</v>
          </cell>
          <cell r="E43">
            <v>14000</v>
          </cell>
          <cell r="F43">
            <v>1123</v>
          </cell>
          <cell r="G43">
            <v>14441</v>
          </cell>
          <cell r="H43">
            <v>864</v>
          </cell>
          <cell r="I43">
            <v>13259</v>
          </cell>
          <cell r="J43">
            <v>1029</v>
          </cell>
        </row>
        <row r="44">
          <cell r="B44" t="str">
            <v>ST G82C</v>
          </cell>
          <cell r="C44" t="str">
            <v>M</v>
          </cell>
          <cell r="D44">
            <v>15247</v>
          </cell>
          <cell r="E44">
            <v>16100</v>
          </cell>
          <cell r="F44">
            <v>1123</v>
          </cell>
          <cell r="G44">
            <v>16639</v>
          </cell>
          <cell r="H44">
            <v>864</v>
          </cell>
          <cell r="I44">
            <v>15247</v>
          </cell>
          <cell r="J44">
            <v>1029</v>
          </cell>
        </row>
        <row r="45">
          <cell r="B45" t="str">
            <v>ST G104C</v>
          </cell>
          <cell r="C45" t="str">
            <v>M</v>
          </cell>
          <cell r="D45">
            <v>24612</v>
          </cell>
          <cell r="E45">
            <v>25900</v>
          </cell>
          <cell r="F45">
            <v>1123</v>
          </cell>
          <cell r="G45">
            <v>26864</v>
          </cell>
          <cell r="H45">
            <v>864</v>
          </cell>
          <cell r="I45">
            <v>24612</v>
          </cell>
          <cell r="J45">
            <v>1029</v>
          </cell>
        </row>
        <row r="46">
          <cell r="B46" t="str">
            <v>ST E19C</v>
          </cell>
          <cell r="C46" t="str">
            <v>M</v>
          </cell>
          <cell r="D46">
            <v>2480</v>
          </cell>
          <cell r="E46">
            <v>2547</v>
          </cell>
          <cell r="F46">
            <v>1124</v>
          </cell>
          <cell r="G46">
            <v>2547</v>
          </cell>
          <cell r="H46">
            <v>863</v>
          </cell>
          <cell r="I46">
            <v>2480</v>
          </cell>
          <cell r="J46">
            <v>1029</v>
          </cell>
        </row>
        <row r="47">
          <cell r="B47" t="str">
            <v>ST E25C</v>
          </cell>
          <cell r="C47" t="str">
            <v>M</v>
          </cell>
          <cell r="D47">
            <v>3269.4444444444443</v>
          </cell>
          <cell r="E47">
            <v>3354</v>
          </cell>
          <cell r="F47">
            <v>1124</v>
          </cell>
          <cell r="G47">
            <v>3354</v>
          </cell>
          <cell r="H47">
            <v>863</v>
          </cell>
          <cell r="I47">
            <v>3269.4444444444443</v>
          </cell>
          <cell r="J47">
            <v>1029</v>
          </cell>
        </row>
        <row r="48">
          <cell r="B48" t="str">
            <v>ST E31C</v>
          </cell>
          <cell r="C48" t="str">
            <v>M</v>
          </cell>
          <cell r="D48">
            <v>4576.9444444444443</v>
          </cell>
          <cell r="E48">
            <v>4696</v>
          </cell>
          <cell r="F48">
            <v>1124</v>
          </cell>
          <cell r="G48">
            <v>4696</v>
          </cell>
          <cell r="H48">
            <v>863</v>
          </cell>
          <cell r="I48">
            <v>4576.9444444444443</v>
          </cell>
          <cell r="J48">
            <v>1029</v>
          </cell>
        </row>
        <row r="49">
          <cell r="B49" t="str">
            <v>ST E39C</v>
          </cell>
          <cell r="C49" t="str">
            <v>M</v>
          </cell>
          <cell r="D49">
            <v>5687.5</v>
          </cell>
          <cell r="E49">
            <v>5840</v>
          </cell>
          <cell r="F49">
            <v>1124</v>
          </cell>
          <cell r="G49">
            <v>5840</v>
          </cell>
          <cell r="H49">
            <v>863</v>
          </cell>
          <cell r="I49">
            <v>5687.5</v>
          </cell>
          <cell r="J49">
            <v>1029</v>
          </cell>
        </row>
        <row r="50">
          <cell r="B50" t="str">
            <v>ST E51C</v>
          </cell>
          <cell r="C50" t="str">
            <v>M</v>
          </cell>
          <cell r="D50">
            <v>7508.0555555555557</v>
          </cell>
          <cell r="E50">
            <v>7784</v>
          </cell>
          <cell r="F50">
            <v>1124</v>
          </cell>
          <cell r="G50">
            <v>7784</v>
          </cell>
          <cell r="H50">
            <v>863</v>
          </cell>
          <cell r="I50">
            <v>7508.0555555555557</v>
          </cell>
          <cell r="J50">
            <v>1029</v>
          </cell>
        </row>
        <row r="51">
          <cell r="B51" t="str">
            <v>ST E63C</v>
          </cell>
          <cell r="C51" t="str">
            <v>M</v>
          </cell>
          <cell r="D51">
            <v>10751.111111111111</v>
          </cell>
          <cell r="E51">
            <v>11138</v>
          </cell>
          <cell r="F51">
            <v>1124</v>
          </cell>
          <cell r="G51">
            <v>11138</v>
          </cell>
          <cell r="H51">
            <v>863</v>
          </cell>
          <cell r="I51">
            <v>10751.111111111111</v>
          </cell>
          <cell r="J51">
            <v>1029</v>
          </cell>
        </row>
        <row r="52">
          <cell r="B52" t="str">
            <v>ST E75C</v>
          </cell>
          <cell r="C52" t="str">
            <v>M</v>
          </cell>
          <cell r="D52">
            <v>13561.944444444443</v>
          </cell>
          <cell r="E52">
            <v>14049</v>
          </cell>
          <cell r="F52">
            <v>1124</v>
          </cell>
          <cell r="G52">
            <v>14049</v>
          </cell>
          <cell r="H52">
            <v>863</v>
          </cell>
          <cell r="I52">
            <v>13561.944444444443</v>
          </cell>
          <cell r="J52">
            <v>1029</v>
          </cell>
        </row>
        <row r="53">
          <cell r="B53" t="str">
            <v>원터치 커플링 19C</v>
          </cell>
          <cell r="C53" t="str">
            <v>개</v>
          </cell>
          <cell r="D53">
            <v>4765</v>
          </cell>
          <cell r="E53">
            <v>4950</v>
          </cell>
          <cell r="F53">
            <v>1124</v>
          </cell>
          <cell r="G53">
            <v>4950</v>
          </cell>
          <cell r="H53">
            <v>863</v>
          </cell>
          <cell r="I53">
            <v>4765</v>
          </cell>
          <cell r="J53">
            <v>1029</v>
          </cell>
        </row>
        <row r="54">
          <cell r="B54" t="str">
            <v>원터치 커플링 25C</v>
          </cell>
          <cell r="C54" t="str">
            <v>개</v>
          </cell>
          <cell r="D54">
            <v>5086</v>
          </cell>
          <cell r="E54">
            <v>5295</v>
          </cell>
          <cell r="F54">
            <v>1124</v>
          </cell>
          <cell r="G54">
            <v>5295</v>
          </cell>
          <cell r="H54">
            <v>863</v>
          </cell>
          <cell r="I54">
            <v>5086</v>
          </cell>
          <cell r="J54">
            <v>1029</v>
          </cell>
        </row>
        <row r="55">
          <cell r="B55" t="str">
            <v>원터치 커플링 31C</v>
          </cell>
          <cell r="C55" t="str">
            <v>개</v>
          </cell>
          <cell r="D55">
            <v>6049</v>
          </cell>
          <cell r="E55">
            <v>6307</v>
          </cell>
          <cell r="F55">
            <v>1124</v>
          </cell>
          <cell r="G55">
            <v>6307</v>
          </cell>
          <cell r="H55">
            <v>863</v>
          </cell>
          <cell r="I55">
            <v>6049</v>
          </cell>
          <cell r="J55">
            <v>1029</v>
          </cell>
        </row>
        <row r="56">
          <cell r="B56" t="str">
            <v>원터치 커플링 39C</v>
          </cell>
          <cell r="C56" t="str">
            <v>개</v>
          </cell>
          <cell r="D56">
            <v>7743</v>
          </cell>
          <cell r="E56">
            <v>8126</v>
          </cell>
          <cell r="F56">
            <v>1124</v>
          </cell>
          <cell r="G56">
            <v>8126</v>
          </cell>
          <cell r="H56">
            <v>863</v>
          </cell>
          <cell r="I56">
            <v>7743</v>
          </cell>
          <cell r="J56">
            <v>1029</v>
          </cell>
        </row>
        <row r="57">
          <cell r="B57" t="str">
            <v>원터치 커플링 51C</v>
          </cell>
          <cell r="C57" t="str">
            <v>개</v>
          </cell>
          <cell r="D57">
            <v>11791</v>
          </cell>
          <cell r="E57">
            <v>12435</v>
          </cell>
          <cell r="F57">
            <v>1124</v>
          </cell>
          <cell r="G57">
            <v>12435</v>
          </cell>
          <cell r="H57">
            <v>863</v>
          </cell>
          <cell r="I57">
            <v>11791</v>
          </cell>
          <cell r="J57">
            <v>1029</v>
          </cell>
        </row>
        <row r="58">
          <cell r="B58" t="str">
            <v>원터치 커플링 63C</v>
          </cell>
          <cell r="C58" t="str">
            <v>개</v>
          </cell>
          <cell r="D58">
            <v>13981</v>
          </cell>
          <cell r="E58">
            <v>14756</v>
          </cell>
          <cell r="F58">
            <v>1124</v>
          </cell>
          <cell r="G58">
            <v>14756</v>
          </cell>
          <cell r="H58">
            <v>863</v>
          </cell>
          <cell r="I58">
            <v>13981</v>
          </cell>
          <cell r="J58">
            <v>1029</v>
          </cell>
        </row>
        <row r="59">
          <cell r="B59" t="str">
            <v>원터치 커플링 75C</v>
          </cell>
          <cell r="C59" t="str">
            <v>개</v>
          </cell>
          <cell r="D59">
            <v>16097</v>
          </cell>
          <cell r="E59">
            <v>17049</v>
          </cell>
          <cell r="F59">
            <v>1124</v>
          </cell>
          <cell r="G59">
            <v>17049</v>
          </cell>
          <cell r="H59">
            <v>863</v>
          </cell>
          <cell r="I59">
            <v>16097</v>
          </cell>
          <cell r="J59">
            <v>1029</v>
          </cell>
        </row>
        <row r="60">
          <cell r="B60" t="str">
            <v>원터치 커넥터 19C</v>
          </cell>
          <cell r="C60" t="str">
            <v>개</v>
          </cell>
          <cell r="D60">
            <v>3997</v>
          </cell>
          <cell r="E60">
            <v>4095</v>
          </cell>
          <cell r="F60">
            <v>1124</v>
          </cell>
          <cell r="G60">
            <v>4095</v>
          </cell>
          <cell r="H60">
            <v>863</v>
          </cell>
          <cell r="I60">
            <v>3997</v>
          </cell>
          <cell r="J60">
            <v>1029</v>
          </cell>
        </row>
        <row r="61">
          <cell r="B61" t="str">
            <v>원터치 커넥터 25C</v>
          </cell>
          <cell r="C61" t="str">
            <v>개</v>
          </cell>
          <cell r="D61">
            <v>4315</v>
          </cell>
          <cell r="E61">
            <v>4432</v>
          </cell>
          <cell r="F61">
            <v>1124</v>
          </cell>
          <cell r="G61">
            <v>4432</v>
          </cell>
          <cell r="H61">
            <v>863</v>
          </cell>
          <cell r="I61">
            <v>4315</v>
          </cell>
          <cell r="J61">
            <v>1029</v>
          </cell>
        </row>
        <row r="62">
          <cell r="B62" t="str">
            <v>원터치 커넥터 31C</v>
          </cell>
          <cell r="C62" t="str">
            <v>개</v>
          </cell>
          <cell r="D62">
            <v>5094</v>
          </cell>
          <cell r="E62">
            <v>5240</v>
          </cell>
          <cell r="F62">
            <v>1124</v>
          </cell>
          <cell r="G62">
            <v>5240</v>
          </cell>
          <cell r="H62">
            <v>863</v>
          </cell>
          <cell r="I62">
            <v>5094</v>
          </cell>
          <cell r="J62">
            <v>1029</v>
          </cell>
        </row>
        <row r="63">
          <cell r="B63" t="str">
            <v>원터치 커넥터 39C</v>
          </cell>
          <cell r="C63" t="str">
            <v>개</v>
          </cell>
          <cell r="D63">
            <v>6308</v>
          </cell>
          <cell r="E63">
            <v>6528</v>
          </cell>
          <cell r="F63">
            <v>1124</v>
          </cell>
          <cell r="G63">
            <v>6528</v>
          </cell>
          <cell r="H63">
            <v>863</v>
          </cell>
          <cell r="I63">
            <v>6308</v>
          </cell>
          <cell r="J63">
            <v>1029</v>
          </cell>
        </row>
        <row r="64">
          <cell r="B64" t="str">
            <v>원터치 커넥터 51C</v>
          </cell>
          <cell r="C64" t="str">
            <v>개</v>
          </cell>
          <cell r="D64">
            <v>9234</v>
          </cell>
          <cell r="E64">
            <v>9605</v>
          </cell>
          <cell r="F64">
            <v>1124</v>
          </cell>
          <cell r="G64">
            <v>9605</v>
          </cell>
          <cell r="H64">
            <v>863</v>
          </cell>
          <cell r="I64">
            <v>9234</v>
          </cell>
          <cell r="J64">
            <v>1029</v>
          </cell>
        </row>
        <row r="65">
          <cell r="B65" t="str">
            <v>원터치 커넥터 63C</v>
          </cell>
          <cell r="C65" t="str">
            <v>개</v>
          </cell>
          <cell r="D65">
            <v>11356</v>
          </cell>
          <cell r="E65">
            <v>11820</v>
          </cell>
          <cell r="F65">
            <v>1124</v>
          </cell>
          <cell r="G65">
            <v>11820</v>
          </cell>
          <cell r="H65">
            <v>863</v>
          </cell>
          <cell r="I65">
            <v>11356</v>
          </cell>
          <cell r="J65">
            <v>1029</v>
          </cell>
        </row>
        <row r="66">
          <cell r="B66" t="str">
            <v>원터치 커넥터 75C</v>
          </cell>
          <cell r="C66" t="str">
            <v>개</v>
          </cell>
          <cell r="D66">
            <v>13634</v>
          </cell>
          <cell r="E66">
            <v>14196</v>
          </cell>
          <cell r="F66">
            <v>1124</v>
          </cell>
          <cell r="G66">
            <v>14196</v>
          </cell>
          <cell r="H66">
            <v>863</v>
          </cell>
          <cell r="I66">
            <v>13634</v>
          </cell>
          <cell r="J66">
            <v>1029</v>
          </cell>
        </row>
        <row r="67">
          <cell r="B67" t="str">
            <v>볼트고정 커플링 19C</v>
          </cell>
          <cell r="C67" t="str">
            <v>개</v>
          </cell>
          <cell r="D67">
            <v>977</v>
          </cell>
          <cell r="E67">
            <v>977</v>
          </cell>
          <cell r="F67">
            <v>1124</v>
          </cell>
          <cell r="G67">
            <v>977</v>
          </cell>
          <cell r="H67">
            <v>863</v>
          </cell>
          <cell r="I67">
            <v>988</v>
          </cell>
          <cell r="J67">
            <v>1029</v>
          </cell>
        </row>
        <row r="68">
          <cell r="B68" t="str">
            <v>볼트고정 커플링 25C</v>
          </cell>
          <cell r="C68" t="str">
            <v>개</v>
          </cell>
          <cell r="D68">
            <v>1193</v>
          </cell>
          <cell r="E68">
            <v>1193</v>
          </cell>
          <cell r="F68">
            <v>1124</v>
          </cell>
          <cell r="G68">
            <v>1193</v>
          </cell>
          <cell r="H68">
            <v>863</v>
          </cell>
          <cell r="I68">
            <v>1232</v>
          </cell>
          <cell r="J68">
            <v>1029</v>
          </cell>
        </row>
        <row r="69">
          <cell r="B69" t="str">
            <v>볼트고정 커플링 31C</v>
          </cell>
          <cell r="C69" t="str">
            <v>개</v>
          </cell>
          <cell r="D69">
            <v>1467</v>
          </cell>
          <cell r="E69">
            <v>1467</v>
          </cell>
          <cell r="F69">
            <v>1124</v>
          </cell>
          <cell r="G69">
            <v>1467</v>
          </cell>
          <cell r="H69">
            <v>863</v>
          </cell>
          <cell r="I69">
            <v>1487</v>
          </cell>
          <cell r="J69">
            <v>1029</v>
          </cell>
        </row>
        <row r="70">
          <cell r="B70" t="str">
            <v>볼트고정 커플링 39C</v>
          </cell>
          <cell r="C70" t="str">
            <v>개</v>
          </cell>
          <cell r="D70">
            <v>1912</v>
          </cell>
          <cell r="E70">
            <v>2131</v>
          </cell>
          <cell r="F70">
            <v>1124</v>
          </cell>
          <cell r="G70">
            <v>2131</v>
          </cell>
          <cell r="H70">
            <v>863</v>
          </cell>
          <cell r="I70">
            <v>1912</v>
          </cell>
          <cell r="J70">
            <v>1029</v>
          </cell>
        </row>
        <row r="71">
          <cell r="B71" t="str">
            <v>볼트고정 커플링 51C</v>
          </cell>
          <cell r="C71" t="str">
            <v>개</v>
          </cell>
          <cell r="D71">
            <v>2867</v>
          </cell>
          <cell r="E71">
            <v>3203</v>
          </cell>
          <cell r="F71">
            <v>1124</v>
          </cell>
          <cell r="G71">
            <v>3203</v>
          </cell>
          <cell r="H71">
            <v>863</v>
          </cell>
          <cell r="I71">
            <v>2867</v>
          </cell>
          <cell r="J71">
            <v>1029</v>
          </cell>
        </row>
        <row r="72">
          <cell r="B72" t="str">
            <v>볼트고정 커플링 63C</v>
          </cell>
          <cell r="C72" t="str">
            <v>개</v>
          </cell>
          <cell r="D72">
            <v>3823</v>
          </cell>
          <cell r="E72">
            <v>4220</v>
          </cell>
          <cell r="F72">
            <v>1124</v>
          </cell>
          <cell r="G72">
            <v>4220</v>
          </cell>
          <cell r="H72">
            <v>863</v>
          </cell>
          <cell r="I72">
            <v>3823</v>
          </cell>
          <cell r="J72">
            <v>1029</v>
          </cell>
        </row>
        <row r="73">
          <cell r="B73" t="str">
            <v>볼트고정 커플링 75C</v>
          </cell>
          <cell r="C73" t="str">
            <v>개</v>
          </cell>
          <cell r="D73">
            <v>4885</v>
          </cell>
          <cell r="E73">
            <v>5227</v>
          </cell>
          <cell r="F73">
            <v>1124</v>
          </cell>
          <cell r="G73">
            <v>5227</v>
          </cell>
          <cell r="H73">
            <v>863</v>
          </cell>
          <cell r="I73">
            <v>4885</v>
          </cell>
          <cell r="J73">
            <v>1029</v>
          </cell>
        </row>
        <row r="74">
          <cell r="B74" t="str">
            <v>볼트고정 커넥터 19C</v>
          </cell>
          <cell r="C74" t="str">
            <v>개</v>
          </cell>
          <cell r="D74">
            <v>1238</v>
          </cell>
          <cell r="E74">
            <v>1279</v>
          </cell>
          <cell r="F74">
            <v>1124</v>
          </cell>
          <cell r="G74">
            <v>1279</v>
          </cell>
          <cell r="H74">
            <v>863</v>
          </cell>
          <cell r="I74">
            <v>1238</v>
          </cell>
          <cell r="J74">
            <v>1029</v>
          </cell>
        </row>
        <row r="75">
          <cell r="B75" t="str">
            <v>볼트고정 커넥터 25C</v>
          </cell>
          <cell r="C75" t="str">
            <v>개</v>
          </cell>
          <cell r="D75">
            <v>1425</v>
          </cell>
          <cell r="E75">
            <v>1480</v>
          </cell>
          <cell r="F75">
            <v>1124</v>
          </cell>
          <cell r="G75">
            <v>1480</v>
          </cell>
          <cell r="H75">
            <v>863</v>
          </cell>
          <cell r="I75">
            <v>1425</v>
          </cell>
          <cell r="J75">
            <v>1029</v>
          </cell>
        </row>
        <row r="76">
          <cell r="B76" t="str">
            <v>볼트고정 커넥터 31C</v>
          </cell>
          <cell r="C76" t="str">
            <v>개</v>
          </cell>
          <cell r="D76">
            <v>1710</v>
          </cell>
          <cell r="E76">
            <v>1781</v>
          </cell>
          <cell r="F76">
            <v>1124</v>
          </cell>
          <cell r="G76">
            <v>1781</v>
          </cell>
          <cell r="H76">
            <v>863</v>
          </cell>
          <cell r="I76">
            <v>1710</v>
          </cell>
          <cell r="J76">
            <v>1029</v>
          </cell>
        </row>
        <row r="77">
          <cell r="B77" t="str">
            <v>볼트고정 커넥터 39C</v>
          </cell>
          <cell r="C77" t="str">
            <v>개</v>
          </cell>
          <cell r="D77">
            <v>2230</v>
          </cell>
          <cell r="E77">
            <v>2334</v>
          </cell>
          <cell r="F77">
            <v>1124</v>
          </cell>
          <cell r="G77">
            <v>2334</v>
          </cell>
          <cell r="H77">
            <v>863</v>
          </cell>
          <cell r="I77">
            <v>2230</v>
          </cell>
          <cell r="J77">
            <v>1029</v>
          </cell>
        </row>
        <row r="78">
          <cell r="B78" t="str">
            <v>볼트고정 커넥터 51C</v>
          </cell>
          <cell r="C78" t="str">
            <v>개</v>
          </cell>
          <cell r="D78">
            <v>3359</v>
          </cell>
          <cell r="E78">
            <v>3508</v>
          </cell>
          <cell r="F78">
            <v>1124</v>
          </cell>
          <cell r="G78">
            <v>3508</v>
          </cell>
          <cell r="H78">
            <v>863</v>
          </cell>
          <cell r="I78">
            <v>3359</v>
          </cell>
          <cell r="J78">
            <v>1029</v>
          </cell>
        </row>
        <row r="79">
          <cell r="B79" t="str">
            <v>볼트고정 커넥터 63C</v>
          </cell>
          <cell r="C79" t="str">
            <v>개</v>
          </cell>
          <cell r="D79">
            <v>4262</v>
          </cell>
          <cell r="E79">
            <v>4471</v>
          </cell>
          <cell r="F79">
            <v>1124</v>
          </cell>
          <cell r="G79">
            <v>4471</v>
          </cell>
          <cell r="H79">
            <v>863</v>
          </cell>
          <cell r="I79">
            <v>4262</v>
          </cell>
          <cell r="J79">
            <v>1029</v>
          </cell>
        </row>
        <row r="80">
          <cell r="B80" t="str">
            <v>볼트고정 커넥터 75C</v>
          </cell>
          <cell r="C80" t="str">
            <v>개</v>
          </cell>
          <cell r="D80">
            <v>5584</v>
          </cell>
          <cell r="E80">
            <v>5885</v>
          </cell>
          <cell r="F80">
            <v>1124</v>
          </cell>
          <cell r="G80">
            <v>5885</v>
          </cell>
          <cell r="H80">
            <v>863</v>
          </cell>
          <cell r="I80">
            <v>5584</v>
          </cell>
          <cell r="J80">
            <v>1029</v>
          </cell>
        </row>
        <row r="81">
          <cell r="B81" t="str">
            <v>워셔캡 16C</v>
          </cell>
          <cell r="C81" t="str">
            <v>개</v>
          </cell>
          <cell r="D81">
            <v>2170</v>
          </cell>
          <cell r="E81">
            <v>2170</v>
          </cell>
          <cell r="F81">
            <v>1123</v>
          </cell>
          <cell r="I81">
            <v>2225</v>
          </cell>
          <cell r="J81">
            <v>1029</v>
          </cell>
        </row>
        <row r="82">
          <cell r="B82" t="str">
            <v>워셔캡 22C</v>
          </cell>
          <cell r="C82" t="str">
            <v>개</v>
          </cell>
          <cell r="D82">
            <v>2510</v>
          </cell>
          <cell r="E82">
            <v>2510</v>
          </cell>
          <cell r="F82">
            <v>1123</v>
          </cell>
          <cell r="I82">
            <v>2575</v>
          </cell>
          <cell r="J82">
            <v>1029</v>
          </cell>
        </row>
        <row r="83">
          <cell r="B83" t="str">
            <v>워셔캡 28C</v>
          </cell>
          <cell r="C83" t="str">
            <v>개</v>
          </cell>
          <cell r="D83">
            <v>3140</v>
          </cell>
          <cell r="E83">
            <v>3140</v>
          </cell>
          <cell r="F83">
            <v>1123</v>
          </cell>
          <cell r="I83">
            <v>3224</v>
          </cell>
          <cell r="J83">
            <v>1029</v>
          </cell>
        </row>
        <row r="84">
          <cell r="B84" t="str">
            <v>워셔캡 36C</v>
          </cell>
          <cell r="C84" t="str">
            <v>개</v>
          </cell>
          <cell r="D84">
            <v>4780</v>
          </cell>
          <cell r="E84">
            <v>4780</v>
          </cell>
          <cell r="F84">
            <v>1123</v>
          </cell>
          <cell r="I84">
            <v>4913</v>
          </cell>
          <cell r="J84">
            <v>1029</v>
          </cell>
        </row>
        <row r="85">
          <cell r="B85" t="str">
            <v>워셔캡 42C</v>
          </cell>
          <cell r="C85" t="str">
            <v>개</v>
          </cell>
          <cell r="D85">
            <v>5070</v>
          </cell>
          <cell r="E85">
            <v>5070</v>
          </cell>
          <cell r="F85">
            <v>1123</v>
          </cell>
          <cell r="I85">
            <v>5212</v>
          </cell>
          <cell r="J85">
            <v>1029</v>
          </cell>
        </row>
        <row r="86">
          <cell r="B86" t="str">
            <v>워셔캡 54C</v>
          </cell>
          <cell r="C86" t="str">
            <v>개</v>
          </cell>
          <cell r="D86">
            <v>7300</v>
          </cell>
          <cell r="E86">
            <v>7300</v>
          </cell>
          <cell r="F86">
            <v>1123</v>
          </cell>
          <cell r="I86">
            <v>7509</v>
          </cell>
          <cell r="J86">
            <v>1029</v>
          </cell>
        </row>
        <row r="87">
          <cell r="B87" t="str">
            <v>워셔캡 70C</v>
          </cell>
          <cell r="C87" t="str">
            <v>개</v>
          </cell>
          <cell r="D87">
            <v>27950</v>
          </cell>
          <cell r="E87">
            <v>27950</v>
          </cell>
          <cell r="F87">
            <v>1123</v>
          </cell>
          <cell r="I87">
            <v>28778</v>
          </cell>
          <cell r="J87">
            <v>1029</v>
          </cell>
        </row>
        <row r="88">
          <cell r="B88" t="str">
            <v>워셔캡 82C</v>
          </cell>
          <cell r="C88" t="str">
            <v>개</v>
          </cell>
          <cell r="D88">
            <v>39120</v>
          </cell>
          <cell r="E88">
            <v>39120</v>
          </cell>
          <cell r="F88">
            <v>1123</v>
          </cell>
          <cell r="I88">
            <v>40283</v>
          </cell>
          <cell r="J88">
            <v>1029</v>
          </cell>
        </row>
        <row r="89">
          <cell r="B89" t="str">
            <v>워셔캡 104C</v>
          </cell>
          <cell r="C89" t="str">
            <v>개</v>
          </cell>
          <cell r="D89">
            <v>61400</v>
          </cell>
          <cell r="E89">
            <v>61400</v>
          </cell>
          <cell r="F89">
            <v>1123</v>
          </cell>
          <cell r="I89">
            <v>63232</v>
          </cell>
          <cell r="J89">
            <v>1029</v>
          </cell>
        </row>
        <row r="90">
          <cell r="B90" t="str">
            <v>고장력 비방수 16C</v>
          </cell>
          <cell r="C90" t="str">
            <v>M</v>
          </cell>
          <cell r="D90">
            <v>720</v>
          </cell>
          <cell r="E90">
            <v>720</v>
          </cell>
          <cell r="F90">
            <v>1123</v>
          </cell>
          <cell r="G90">
            <v>720</v>
          </cell>
          <cell r="H90">
            <v>860</v>
          </cell>
          <cell r="J90">
            <v>1025</v>
          </cell>
        </row>
        <row r="91">
          <cell r="B91" t="str">
            <v>고장력 비방수 22C</v>
          </cell>
          <cell r="C91" t="str">
            <v>M</v>
          </cell>
          <cell r="D91">
            <v>950</v>
          </cell>
          <cell r="E91">
            <v>950</v>
          </cell>
          <cell r="F91">
            <v>1123</v>
          </cell>
          <cell r="G91">
            <v>950</v>
          </cell>
          <cell r="H91">
            <v>860</v>
          </cell>
          <cell r="J91">
            <v>1025</v>
          </cell>
        </row>
        <row r="92">
          <cell r="B92" t="str">
            <v>고장력 비방수 28C</v>
          </cell>
          <cell r="C92" t="str">
            <v>M</v>
          </cell>
          <cell r="D92">
            <v>1380</v>
          </cell>
          <cell r="E92">
            <v>1380</v>
          </cell>
          <cell r="F92">
            <v>1123</v>
          </cell>
          <cell r="G92">
            <v>1380</v>
          </cell>
          <cell r="H92">
            <v>860</v>
          </cell>
          <cell r="J92">
            <v>1025</v>
          </cell>
        </row>
        <row r="93">
          <cell r="B93" t="str">
            <v>고장력 비방수 36C</v>
          </cell>
          <cell r="C93" t="str">
            <v>M</v>
          </cell>
          <cell r="D93">
            <v>1970</v>
          </cell>
          <cell r="E93">
            <v>1970</v>
          </cell>
          <cell r="F93">
            <v>1123</v>
          </cell>
          <cell r="G93">
            <v>1970</v>
          </cell>
          <cell r="H93">
            <v>860</v>
          </cell>
          <cell r="J93">
            <v>1025</v>
          </cell>
        </row>
        <row r="94">
          <cell r="B94" t="str">
            <v>고장력 방수 16C</v>
          </cell>
          <cell r="C94" t="str">
            <v>M</v>
          </cell>
          <cell r="D94">
            <v>700</v>
          </cell>
          <cell r="E94">
            <v>700</v>
          </cell>
          <cell r="F94">
            <v>1123</v>
          </cell>
          <cell r="G94">
            <v>700</v>
          </cell>
          <cell r="H94">
            <v>860</v>
          </cell>
          <cell r="J94">
            <v>1025</v>
          </cell>
        </row>
        <row r="95">
          <cell r="B95" t="str">
            <v>고장력 방수 22C</v>
          </cell>
          <cell r="C95" t="str">
            <v>M</v>
          </cell>
          <cell r="D95">
            <v>850</v>
          </cell>
          <cell r="E95">
            <v>850</v>
          </cell>
          <cell r="F95">
            <v>1107</v>
          </cell>
          <cell r="G95">
            <v>850</v>
          </cell>
          <cell r="H95">
            <v>860</v>
          </cell>
          <cell r="J95">
            <v>1025</v>
          </cell>
        </row>
        <row r="96">
          <cell r="B96" t="str">
            <v>고장력 방수 28C</v>
          </cell>
          <cell r="C96" t="str">
            <v>M</v>
          </cell>
          <cell r="D96">
            <v>1100</v>
          </cell>
          <cell r="E96">
            <v>1100</v>
          </cell>
          <cell r="F96">
            <v>1123</v>
          </cell>
          <cell r="G96">
            <v>1100</v>
          </cell>
          <cell r="H96">
            <v>860</v>
          </cell>
          <cell r="J96">
            <v>1025</v>
          </cell>
        </row>
        <row r="97">
          <cell r="B97" t="str">
            <v>고장력 방수 36C</v>
          </cell>
          <cell r="C97" t="str">
            <v>M</v>
          </cell>
          <cell r="D97">
            <v>2200</v>
          </cell>
          <cell r="E97">
            <v>2200</v>
          </cell>
          <cell r="F97">
            <v>1123</v>
          </cell>
          <cell r="G97">
            <v>2200</v>
          </cell>
          <cell r="H97">
            <v>860</v>
          </cell>
          <cell r="J97">
            <v>1025</v>
          </cell>
        </row>
        <row r="98">
          <cell r="B98" t="str">
            <v>고장력 방수 42C</v>
          </cell>
          <cell r="C98" t="str">
            <v>M</v>
          </cell>
          <cell r="D98">
            <v>2800</v>
          </cell>
          <cell r="E98">
            <v>2800</v>
          </cell>
          <cell r="F98">
            <v>1123</v>
          </cell>
          <cell r="G98">
            <v>2800</v>
          </cell>
          <cell r="H98">
            <v>860</v>
          </cell>
          <cell r="J98">
            <v>1025</v>
          </cell>
        </row>
        <row r="99">
          <cell r="B99" t="str">
            <v>고장력 방수 54C</v>
          </cell>
          <cell r="C99" t="str">
            <v>M</v>
          </cell>
          <cell r="D99">
            <v>3800</v>
          </cell>
          <cell r="E99">
            <v>3800</v>
          </cell>
          <cell r="F99">
            <v>1123</v>
          </cell>
          <cell r="G99">
            <v>3800</v>
          </cell>
          <cell r="H99">
            <v>860</v>
          </cell>
          <cell r="J99">
            <v>1025</v>
          </cell>
        </row>
        <row r="100">
          <cell r="B100" t="str">
            <v>고장력 방수 70C</v>
          </cell>
          <cell r="C100" t="str">
            <v>M</v>
          </cell>
          <cell r="D100">
            <v>4950</v>
          </cell>
          <cell r="E100">
            <v>4950</v>
          </cell>
          <cell r="F100">
            <v>1123</v>
          </cell>
          <cell r="G100">
            <v>4950</v>
          </cell>
          <cell r="H100">
            <v>860</v>
          </cell>
          <cell r="J100">
            <v>1025</v>
          </cell>
        </row>
        <row r="101">
          <cell r="B101" t="str">
            <v>고장력 방수 82C</v>
          </cell>
          <cell r="C101" t="str">
            <v>M</v>
          </cell>
          <cell r="D101">
            <v>6000</v>
          </cell>
          <cell r="E101">
            <v>6000</v>
          </cell>
          <cell r="F101">
            <v>1123</v>
          </cell>
          <cell r="G101">
            <v>6000</v>
          </cell>
          <cell r="H101">
            <v>860</v>
          </cell>
          <cell r="J101">
            <v>1025</v>
          </cell>
        </row>
        <row r="102">
          <cell r="B102" t="str">
            <v>방수 17C</v>
          </cell>
          <cell r="C102" t="str">
            <v>M</v>
          </cell>
          <cell r="D102">
            <v>0</v>
          </cell>
          <cell r="H102">
            <v>860</v>
          </cell>
          <cell r="J102">
            <v>1025</v>
          </cell>
        </row>
        <row r="103">
          <cell r="B103" t="str">
            <v>방수 24C</v>
          </cell>
          <cell r="C103" t="str">
            <v>M</v>
          </cell>
          <cell r="D103">
            <v>0</v>
          </cell>
          <cell r="H103">
            <v>860</v>
          </cell>
          <cell r="J103">
            <v>1025</v>
          </cell>
        </row>
        <row r="104">
          <cell r="B104" t="str">
            <v>방수 30C</v>
          </cell>
          <cell r="C104" t="str">
            <v>M</v>
          </cell>
          <cell r="D104">
            <v>0</v>
          </cell>
          <cell r="H104">
            <v>860</v>
          </cell>
          <cell r="J104">
            <v>1025</v>
          </cell>
        </row>
        <row r="105">
          <cell r="B105" t="str">
            <v>방수 38C</v>
          </cell>
          <cell r="C105" t="str">
            <v>M</v>
          </cell>
          <cell r="D105">
            <v>0</v>
          </cell>
          <cell r="H105">
            <v>860</v>
          </cell>
          <cell r="J105">
            <v>1025</v>
          </cell>
        </row>
        <row r="106">
          <cell r="B106" t="str">
            <v>방수 50C</v>
          </cell>
          <cell r="C106" t="str">
            <v>M</v>
          </cell>
          <cell r="D106">
            <v>0</v>
          </cell>
          <cell r="H106">
            <v>860</v>
          </cell>
          <cell r="J106">
            <v>1025</v>
          </cell>
        </row>
        <row r="107">
          <cell r="B107" t="str">
            <v>방수 63C</v>
          </cell>
          <cell r="C107" t="str">
            <v>M</v>
          </cell>
          <cell r="D107">
            <v>0</v>
          </cell>
          <cell r="H107">
            <v>860</v>
          </cell>
          <cell r="J107">
            <v>1025</v>
          </cell>
        </row>
        <row r="108">
          <cell r="B108" t="str">
            <v>방수 76C</v>
          </cell>
          <cell r="C108" t="str">
            <v>M</v>
          </cell>
          <cell r="D108">
            <v>0</v>
          </cell>
          <cell r="H108">
            <v>860</v>
          </cell>
          <cell r="J108">
            <v>1025</v>
          </cell>
        </row>
        <row r="109">
          <cell r="B109" t="str">
            <v>방수 83C</v>
          </cell>
          <cell r="C109" t="str">
            <v>M</v>
          </cell>
          <cell r="D109">
            <v>0</v>
          </cell>
          <cell r="H109">
            <v>860</v>
          </cell>
          <cell r="J109">
            <v>1025</v>
          </cell>
        </row>
        <row r="110">
          <cell r="B110" t="str">
            <v>방수 101C</v>
          </cell>
          <cell r="C110" t="str">
            <v>M</v>
          </cell>
          <cell r="D110">
            <v>0</v>
          </cell>
          <cell r="H110">
            <v>860</v>
          </cell>
          <cell r="J110">
            <v>1025</v>
          </cell>
        </row>
        <row r="111">
          <cell r="B111" t="str">
            <v>비방수 콘넥터 16C</v>
          </cell>
          <cell r="C111" t="str">
            <v>M</v>
          </cell>
          <cell r="D111">
            <v>340</v>
          </cell>
          <cell r="E111">
            <v>340</v>
          </cell>
          <cell r="F111">
            <v>1123</v>
          </cell>
          <cell r="G111">
            <v>340</v>
          </cell>
          <cell r="H111">
            <v>860</v>
          </cell>
          <cell r="J111">
            <v>1025</v>
          </cell>
        </row>
        <row r="112">
          <cell r="B112" t="str">
            <v>비방수 콘넥터 22C</v>
          </cell>
          <cell r="C112" t="str">
            <v>M</v>
          </cell>
          <cell r="D112">
            <v>560</v>
          </cell>
          <cell r="E112">
            <v>560</v>
          </cell>
          <cell r="F112">
            <v>1123</v>
          </cell>
          <cell r="G112">
            <v>560</v>
          </cell>
          <cell r="H112">
            <v>860</v>
          </cell>
          <cell r="J112">
            <v>1025</v>
          </cell>
        </row>
        <row r="113">
          <cell r="B113" t="str">
            <v>비방수 콘넥터 28C</v>
          </cell>
          <cell r="C113" t="str">
            <v>M</v>
          </cell>
          <cell r="D113">
            <v>880</v>
          </cell>
          <cell r="E113">
            <v>880</v>
          </cell>
          <cell r="F113">
            <v>1123</v>
          </cell>
          <cell r="G113">
            <v>880</v>
          </cell>
          <cell r="H113">
            <v>860</v>
          </cell>
          <cell r="J113">
            <v>1025</v>
          </cell>
        </row>
        <row r="114">
          <cell r="B114" t="str">
            <v>방수 콘넥터 16C</v>
          </cell>
          <cell r="C114" t="str">
            <v>M</v>
          </cell>
          <cell r="D114">
            <v>770</v>
          </cell>
          <cell r="E114">
            <v>770</v>
          </cell>
          <cell r="F114">
            <v>1123</v>
          </cell>
          <cell r="G114">
            <v>770</v>
          </cell>
          <cell r="H114">
            <v>860</v>
          </cell>
          <cell r="J114">
            <v>1025</v>
          </cell>
        </row>
        <row r="115">
          <cell r="B115" t="str">
            <v>방수 콘넥터 22C</v>
          </cell>
          <cell r="C115" t="str">
            <v>M</v>
          </cell>
          <cell r="D115">
            <v>1000</v>
          </cell>
          <cell r="E115">
            <v>1000</v>
          </cell>
          <cell r="F115">
            <v>1123</v>
          </cell>
          <cell r="G115">
            <v>1000</v>
          </cell>
          <cell r="H115">
            <v>860</v>
          </cell>
          <cell r="J115">
            <v>1025</v>
          </cell>
        </row>
        <row r="116">
          <cell r="B116" t="str">
            <v>방수 콘넥터 28C</v>
          </cell>
          <cell r="C116" t="str">
            <v>M</v>
          </cell>
          <cell r="D116">
            <v>1500</v>
          </cell>
          <cell r="E116">
            <v>1500</v>
          </cell>
          <cell r="F116">
            <v>1123</v>
          </cell>
          <cell r="G116">
            <v>1500</v>
          </cell>
          <cell r="H116">
            <v>860</v>
          </cell>
          <cell r="J116">
            <v>1025</v>
          </cell>
        </row>
        <row r="117">
          <cell r="B117" t="str">
            <v>방수 콘넥터 36C</v>
          </cell>
          <cell r="C117" t="str">
            <v>M</v>
          </cell>
          <cell r="D117">
            <v>1980</v>
          </cell>
          <cell r="E117">
            <v>1980</v>
          </cell>
          <cell r="F117">
            <v>1123</v>
          </cell>
          <cell r="G117">
            <v>1980</v>
          </cell>
          <cell r="H117">
            <v>860</v>
          </cell>
          <cell r="J117">
            <v>1025</v>
          </cell>
        </row>
        <row r="118">
          <cell r="B118" t="str">
            <v>방수 콘넥터 42C</v>
          </cell>
          <cell r="C118" t="str">
            <v>M</v>
          </cell>
          <cell r="D118">
            <v>2750</v>
          </cell>
          <cell r="E118">
            <v>2750</v>
          </cell>
          <cell r="F118">
            <v>1123</v>
          </cell>
          <cell r="G118">
            <v>2750</v>
          </cell>
          <cell r="H118">
            <v>860</v>
          </cell>
          <cell r="J118">
            <v>1025</v>
          </cell>
        </row>
        <row r="119">
          <cell r="B119" t="str">
            <v>방수 콘넥터 54C</v>
          </cell>
          <cell r="C119" t="str">
            <v>M</v>
          </cell>
          <cell r="D119">
            <v>3740</v>
          </cell>
          <cell r="E119">
            <v>3740</v>
          </cell>
          <cell r="F119">
            <v>1123</v>
          </cell>
          <cell r="G119">
            <v>3740</v>
          </cell>
          <cell r="H119">
            <v>860</v>
          </cell>
          <cell r="J119">
            <v>1025</v>
          </cell>
        </row>
        <row r="120">
          <cell r="B120" t="str">
            <v>방수 콘넥터 70C</v>
          </cell>
          <cell r="C120" t="str">
            <v>M</v>
          </cell>
          <cell r="D120">
            <v>7980</v>
          </cell>
          <cell r="E120">
            <v>7980</v>
          </cell>
          <cell r="F120">
            <v>1123</v>
          </cell>
          <cell r="G120">
            <v>7980</v>
          </cell>
          <cell r="H120">
            <v>860</v>
          </cell>
          <cell r="J120">
            <v>1025</v>
          </cell>
        </row>
        <row r="121">
          <cell r="B121" t="str">
            <v>방수 콘넥터 82C</v>
          </cell>
          <cell r="C121" t="str">
            <v>M</v>
          </cell>
          <cell r="D121">
            <v>13600</v>
          </cell>
          <cell r="E121">
            <v>13600</v>
          </cell>
          <cell r="F121">
            <v>1123</v>
          </cell>
          <cell r="G121">
            <v>13600</v>
          </cell>
          <cell r="H121">
            <v>860</v>
          </cell>
          <cell r="J121">
            <v>1025</v>
          </cell>
        </row>
        <row r="122">
          <cell r="B122" t="str">
            <v>방수 콘넥터 30C</v>
          </cell>
          <cell r="C122" t="str">
            <v>M</v>
          </cell>
          <cell r="D122">
            <v>0</v>
          </cell>
          <cell r="H122">
            <v>860</v>
          </cell>
          <cell r="J122">
            <v>1025</v>
          </cell>
          <cell r="M122" t="str">
            <v>WUG</v>
          </cell>
        </row>
        <row r="123">
          <cell r="B123" t="str">
            <v>방수 콘넥터 38C</v>
          </cell>
          <cell r="C123" t="str">
            <v>M</v>
          </cell>
          <cell r="D123">
            <v>0</v>
          </cell>
          <cell r="H123">
            <v>860</v>
          </cell>
          <cell r="J123">
            <v>1025</v>
          </cell>
          <cell r="M123" t="str">
            <v>WUG</v>
          </cell>
        </row>
        <row r="124">
          <cell r="B124" t="str">
            <v>방수 콘넥터 50C</v>
          </cell>
          <cell r="C124" t="str">
            <v>M</v>
          </cell>
          <cell r="D124">
            <v>0</v>
          </cell>
          <cell r="H124">
            <v>860</v>
          </cell>
          <cell r="J124">
            <v>1025</v>
          </cell>
          <cell r="M124" t="str">
            <v>WUG</v>
          </cell>
        </row>
        <row r="125">
          <cell r="B125" t="str">
            <v>방수 콘넥터 63C</v>
          </cell>
          <cell r="C125" t="str">
            <v>M</v>
          </cell>
          <cell r="D125">
            <v>0</v>
          </cell>
          <cell r="H125">
            <v>860</v>
          </cell>
          <cell r="J125">
            <v>1025</v>
          </cell>
          <cell r="M125" t="str">
            <v>WUG</v>
          </cell>
        </row>
        <row r="126">
          <cell r="B126" t="str">
            <v>방수 콘넥터 76C</v>
          </cell>
          <cell r="C126" t="str">
            <v>M</v>
          </cell>
          <cell r="D126">
            <v>0</v>
          </cell>
          <cell r="H126">
            <v>860</v>
          </cell>
          <cell r="J126">
            <v>1025</v>
          </cell>
          <cell r="M126" t="str">
            <v>WUG</v>
          </cell>
        </row>
        <row r="127">
          <cell r="B127" t="str">
            <v>방수 콘넥터 83C</v>
          </cell>
          <cell r="C127" t="str">
            <v>M</v>
          </cell>
          <cell r="D127">
            <v>0</v>
          </cell>
          <cell r="H127">
            <v>860</v>
          </cell>
          <cell r="J127">
            <v>1025</v>
          </cell>
          <cell r="M127" t="str">
            <v>WUG</v>
          </cell>
        </row>
        <row r="128">
          <cell r="B128" t="str">
            <v>방수 콘넥터 101C</v>
          </cell>
          <cell r="C128" t="str">
            <v>M</v>
          </cell>
          <cell r="D128">
            <v>0</v>
          </cell>
          <cell r="H128">
            <v>860</v>
          </cell>
          <cell r="J128">
            <v>1025</v>
          </cell>
          <cell r="M128" t="str">
            <v>WUG</v>
          </cell>
        </row>
        <row r="129">
          <cell r="B129" t="str">
            <v>FCVV-S 2C 1.5sq</v>
          </cell>
          <cell r="C129" t="str">
            <v>M</v>
          </cell>
          <cell r="D129">
            <v>1471</v>
          </cell>
          <cell r="E129">
            <v>1471</v>
          </cell>
          <cell r="F129">
            <v>1100</v>
          </cell>
          <cell r="G129">
            <v>1736</v>
          </cell>
          <cell r="H129">
            <v>834</v>
          </cell>
          <cell r="I129">
            <v>1581</v>
          </cell>
          <cell r="J129">
            <v>995</v>
          </cell>
        </row>
        <row r="130">
          <cell r="B130" t="str">
            <v>FCVV-S 3C 1.5sq</v>
          </cell>
          <cell r="C130" t="str">
            <v>M</v>
          </cell>
          <cell r="D130">
            <v>1841</v>
          </cell>
          <cell r="E130">
            <v>1874</v>
          </cell>
          <cell r="F130">
            <v>1100</v>
          </cell>
          <cell r="G130">
            <v>2033</v>
          </cell>
          <cell r="H130">
            <v>834</v>
          </cell>
          <cell r="I130">
            <v>1841</v>
          </cell>
          <cell r="J130">
            <v>995</v>
          </cell>
        </row>
        <row r="131">
          <cell r="B131" t="str">
            <v>FCVV-S 4C 1.5sq</v>
          </cell>
          <cell r="C131" t="str">
            <v>M</v>
          </cell>
          <cell r="D131">
            <v>2134</v>
          </cell>
          <cell r="E131">
            <v>2179</v>
          </cell>
          <cell r="F131">
            <v>1100</v>
          </cell>
          <cell r="G131">
            <v>2355</v>
          </cell>
          <cell r="H131">
            <v>834</v>
          </cell>
          <cell r="I131">
            <v>2134</v>
          </cell>
          <cell r="J131">
            <v>995</v>
          </cell>
        </row>
        <row r="132">
          <cell r="B132" t="str">
            <v>FCVV-S 5C 1.5sq</v>
          </cell>
          <cell r="C132" t="str">
            <v>M</v>
          </cell>
          <cell r="D132">
            <v>2456</v>
          </cell>
          <cell r="E132">
            <v>2456</v>
          </cell>
          <cell r="F132">
            <v>1100</v>
          </cell>
          <cell r="G132">
            <v>2741</v>
          </cell>
          <cell r="H132">
            <v>834</v>
          </cell>
          <cell r="I132">
            <v>2483</v>
          </cell>
          <cell r="J132">
            <v>995</v>
          </cell>
        </row>
        <row r="133">
          <cell r="B133" t="str">
            <v>FCVV-S 6C 1.5sq</v>
          </cell>
          <cell r="C133" t="str">
            <v>M</v>
          </cell>
          <cell r="D133">
            <v>2793</v>
          </cell>
          <cell r="E133">
            <v>2831</v>
          </cell>
          <cell r="F133">
            <v>1100</v>
          </cell>
          <cell r="G133">
            <v>3094</v>
          </cell>
          <cell r="H133">
            <v>834</v>
          </cell>
          <cell r="I133">
            <v>2793</v>
          </cell>
          <cell r="J133">
            <v>995</v>
          </cell>
        </row>
        <row r="134">
          <cell r="B134" t="str">
            <v>FCVV-S 7C 1.5sq</v>
          </cell>
          <cell r="C134" t="str">
            <v>M</v>
          </cell>
          <cell r="D134">
            <v>2984</v>
          </cell>
          <cell r="E134">
            <v>3091</v>
          </cell>
          <cell r="F134">
            <v>1100</v>
          </cell>
          <cell r="G134">
            <v>3303</v>
          </cell>
          <cell r="H134">
            <v>834</v>
          </cell>
          <cell r="I134">
            <v>2984</v>
          </cell>
          <cell r="J134">
            <v>995</v>
          </cell>
        </row>
        <row r="135">
          <cell r="B135" t="str">
            <v>FCVV-S 8C 1.5sq</v>
          </cell>
          <cell r="C135" t="str">
            <v>M</v>
          </cell>
          <cell r="D135">
            <v>3307</v>
          </cell>
          <cell r="E135">
            <v>3635</v>
          </cell>
          <cell r="F135">
            <v>1100</v>
          </cell>
          <cell r="G135">
            <v>3664</v>
          </cell>
          <cell r="H135">
            <v>834</v>
          </cell>
          <cell r="I135">
            <v>3307</v>
          </cell>
          <cell r="J135">
            <v>995</v>
          </cell>
        </row>
        <row r="136">
          <cell r="B136" t="str">
            <v>FCVV-S 10C 1.5sq</v>
          </cell>
          <cell r="C136" t="str">
            <v>M</v>
          </cell>
          <cell r="D136">
            <v>4169</v>
          </cell>
          <cell r="E136">
            <v>4194</v>
          </cell>
          <cell r="F136">
            <v>1100</v>
          </cell>
          <cell r="G136">
            <v>4621</v>
          </cell>
          <cell r="H136">
            <v>834</v>
          </cell>
          <cell r="I136">
            <v>4169</v>
          </cell>
          <cell r="J136">
            <v>995</v>
          </cell>
        </row>
        <row r="137">
          <cell r="B137" t="str">
            <v>FCVV-S 12C 1.5sq</v>
          </cell>
          <cell r="C137" t="str">
            <v>M</v>
          </cell>
          <cell r="D137">
            <v>4682</v>
          </cell>
          <cell r="E137">
            <v>4894</v>
          </cell>
          <cell r="F137">
            <v>1100</v>
          </cell>
          <cell r="G137">
            <v>5194</v>
          </cell>
          <cell r="H137">
            <v>834</v>
          </cell>
          <cell r="I137">
            <v>4682</v>
          </cell>
          <cell r="J137">
            <v>995</v>
          </cell>
        </row>
        <row r="138">
          <cell r="B138" t="str">
            <v>FCVV-S 15C 1.5sq</v>
          </cell>
          <cell r="C138" t="str">
            <v>M</v>
          </cell>
          <cell r="D138">
            <v>5574</v>
          </cell>
          <cell r="E138">
            <v>5858</v>
          </cell>
          <cell r="F138">
            <v>1100</v>
          </cell>
          <cell r="G138">
            <v>6136</v>
          </cell>
          <cell r="H138">
            <v>834</v>
          </cell>
          <cell r="I138">
            <v>5574</v>
          </cell>
          <cell r="J138">
            <v>995</v>
          </cell>
        </row>
        <row r="139">
          <cell r="B139" t="str">
            <v>FCVV-S 20C 1.5sq</v>
          </cell>
          <cell r="C139" t="str">
            <v>M</v>
          </cell>
          <cell r="D139">
            <v>6942</v>
          </cell>
          <cell r="E139">
            <v>7328</v>
          </cell>
          <cell r="F139">
            <v>1100</v>
          </cell>
          <cell r="G139">
            <v>7703</v>
          </cell>
          <cell r="H139">
            <v>834</v>
          </cell>
          <cell r="I139">
            <v>6942</v>
          </cell>
          <cell r="J139">
            <v>995</v>
          </cell>
        </row>
        <row r="140">
          <cell r="B140" t="str">
            <v>FCVV-S 25C 1.5sq</v>
          </cell>
          <cell r="C140" t="str">
            <v>M</v>
          </cell>
          <cell r="D140">
            <v>8189</v>
          </cell>
          <cell r="E140">
            <v>9490</v>
          </cell>
          <cell r="F140">
            <v>1100</v>
          </cell>
          <cell r="G140">
            <v>9089</v>
          </cell>
          <cell r="H140">
            <v>834</v>
          </cell>
          <cell r="I140">
            <v>8189</v>
          </cell>
          <cell r="J140">
            <v>995</v>
          </cell>
        </row>
        <row r="141">
          <cell r="B141" t="str">
            <v>FCVV-S 30C 1.5sq</v>
          </cell>
          <cell r="C141" t="str">
            <v>M</v>
          </cell>
          <cell r="D141">
            <v>9758</v>
          </cell>
          <cell r="E141">
            <v>10493</v>
          </cell>
          <cell r="F141">
            <v>1100</v>
          </cell>
          <cell r="G141">
            <v>10838</v>
          </cell>
          <cell r="H141">
            <v>834</v>
          </cell>
          <cell r="I141">
            <v>9758</v>
          </cell>
          <cell r="J141">
            <v>995</v>
          </cell>
        </row>
        <row r="142">
          <cell r="B142" t="str">
            <v>FCVV-S 3C 2.5sq</v>
          </cell>
          <cell r="C142" t="str">
            <v>M</v>
          </cell>
          <cell r="D142">
            <v>2180</v>
          </cell>
          <cell r="E142">
            <v>2182</v>
          </cell>
          <cell r="F142">
            <v>1100</v>
          </cell>
          <cell r="G142">
            <v>2398</v>
          </cell>
          <cell r="H142">
            <v>834</v>
          </cell>
          <cell r="I142">
            <v>2180</v>
          </cell>
          <cell r="J142">
            <v>995</v>
          </cell>
        </row>
        <row r="143">
          <cell r="B143" t="str">
            <v>KIV 2.5sq</v>
          </cell>
          <cell r="C143" t="str">
            <v>M</v>
          </cell>
          <cell r="D143">
            <v>390</v>
          </cell>
          <cell r="E143">
            <v>390</v>
          </cell>
          <cell r="F143">
            <v>1099</v>
          </cell>
          <cell r="G143">
            <v>436</v>
          </cell>
          <cell r="H143">
            <v>836</v>
          </cell>
          <cell r="I143">
            <v>398</v>
          </cell>
          <cell r="J143">
            <v>994</v>
          </cell>
        </row>
        <row r="144">
          <cell r="B144" t="str">
            <v>KIV 4sq</v>
          </cell>
          <cell r="C144" t="str">
            <v>M</v>
          </cell>
          <cell r="D144">
            <v>587</v>
          </cell>
          <cell r="E144">
            <v>610</v>
          </cell>
          <cell r="F144">
            <v>1099</v>
          </cell>
          <cell r="G144">
            <v>689</v>
          </cell>
          <cell r="H144">
            <v>836</v>
          </cell>
          <cell r="I144">
            <v>587</v>
          </cell>
          <cell r="J144">
            <v>994</v>
          </cell>
        </row>
        <row r="145">
          <cell r="B145" t="str">
            <v>KIV 6sq</v>
          </cell>
          <cell r="C145" t="str">
            <v>M</v>
          </cell>
          <cell r="D145">
            <v>874</v>
          </cell>
          <cell r="E145">
            <v>900</v>
          </cell>
          <cell r="F145">
            <v>1099</v>
          </cell>
          <cell r="G145">
            <v>1018</v>
          </cell>
          <cell r="H145">
            <v>836</v>
          </cell>
          <cell r="I145">
            <v>874</v>
          </cell>
          <cell r="J145">
            <v>994</v>
          </cell>
        </row>
        <row r="146">
          <cell r="B146" t="str">
            <v>HFIX 1.5sq</v>
          </cell>
          <cell r="C146" t="str">
            <v>M</v>
          </cell>
          <cell r="D146">
            <v>285</v>
          </cell>
          <cell r="E146">
            <v>285</v>
          </cell>
          <cell r="F146">
            <v>1098</v>
          </cell>
          <cell r="G146">
            <v>352</v>
          </cell>
          <cell r="H146">
            <v>833</v>
          </cell>
          <cell r="I146">
            <v>320</v>
          </cell>
          <cell r="J146">
            <v>993</v>
          </cell>
          <cell r="M146" t="str">
            <v>단선</v>
          </cell>
        </row>
        <row r="147">
          <cell r="B147" t="str">
            <v>HFIX 2.5sq</v>
          </cell>
          <cell r="C147" t="str">
            <v>M</v>
          </cell>
          <cell r="D147">
            <v>418</v>
          </cell>
          <cell r="E147">
            <v>418</v>
          </cell>
          <cell r="F147">
            <v>1098</v>
          </cell>
          <cell r="G147">
            <v>568</v>
          </cell>
          <cell r="H147">
            <v>833</v>
          </cell>
          <cell r="I147">
            <v>495</v>
          </cell>
          <cell r="J147">
            <v>993</v>
          </cell>
          <cell r="M147" t="str">
            <v>단선</v>
          </cell>
        </row>
        <row r="148">
          <cell r="B148" t="str">
            <v>HFIX 4sq</v>
          </cell>
          <cell r="C148" t="str">
            <v>M</v>
          </cell>
          <cell r="D148">
            <v>637</v>
          </cell>
          <cell r="E148">
            <v>637</v>
          </cell>
          <cell r="F148">
            <v>1098</v>
          </cell>
          <cell r="G148">
            <v>892</v>
          </cell>
          <cell r="H148">
            <v>833</v>
          </cell>
          <cell r="I148">
            <v>760</v>
          </cell>
          <cell r="J148">
            <v>993</v>
          </cell>
          <cell r="M148" t="str">
            <v>단선</v>
          </cell>
        </row>
        <row r="149">
          <cell r="B149" t="str">
            <v>HFIX 1.5sq(바닥)</v>
          </cell>
          <cell r="C149" t="str">
            <v>M</v>
          </cell>
          <cell r="D149">
            <v>285</v>
          </cell>
          <cell r="E149">
            <v>285</v>
          </cell>
          <cell r="F149">
            <v>1098</v>
          </cell>
          <cell r="G149">
            <v>352</v>
          </cell>
          <cell r="H149">
            <v>833</v>
          </cell>
          <cell r="I149">
            <v>320</v>
          </cell>
          <cell r="J149">
            <v>993</v>
          </cell>
          <cell r="M149" t="str">
            <v>단선</v>
          </cell>
        </row>
        <row r="150">
          <cell r="B150" t="str">
            <v>HFIX 2.5sq(바닥)</v>
          </cell>
          <cell r="C150" t="str">
            <v>M</v>
          </cell>
          <cell r="D150">
            <v>418</v>
          </cell>
          <cell r="E150">
            <v>418</v>
          </cell>
          <cell r="F150">
            <v>1098</v>
          </cell>
          <cell r="G150">
            <v>568</v>
          </cell>
          <cell r="H150">
            <v>833</v>
          </cell>
          <cell r="I150">
            <v>495</v>
          </cell>
          <cell r="J150">
            <v>993</v>
          </cell>
          <cell r="M150" t="str">
            <v>단선</v>
          </cell>
        </row>
        <row r="151">
          <cell r="B151" t="str">
            <v>HFIX 4sq(바닥)</v>
          </cell>
          <cell r="C151" t="str">
            <v>M</v>
          </cell>
          <cell r="D151">
            <v>637</v>
          </cell>
          <cell r="E151">
            <v>637</v>
          </cell>
          <cell r="F151">
            <v>1098</v>
          </cell>
          <cell r="G151">
            <v>892</v>
          </cell>
          <cell r="H151">
            <v>833</v>
          </cell>
          <cell r="I151">
            <v>760</v>
          </cell>
          <cell r="J151">
            <v>993</v>
          </cell>
          <cell r="M151" t="str">
            <v>단선</v>
          </cell>
        </row>
        <row r="152">
          <cell r="B152" t="str">
            <v>HFIX 6sq</v>
          </cell>
          <cell r="C152" t="str">
            <v>M</v>
          </cell>
          <cell r="D152">
            <v>1007</v>
          </cell>
          <cell r="E152">
            <v>1007</v>
          </cell>
          <cell r="F152">
            <v>1098</v>
          </cell>
          <cell r="G152">
            <v>1368</v>
          </cell>
          <cell r="H152">
            <v>833</v>
          </cell>
          <cell r="I152">
            <v>1162</v>
          </cell>
          <cell r="J152">
            <v>993</v>
          </cell>
        </row>
        <row r="153">
          <cell r="B153" t="str">
            <v>HFIX 10sq</v>
          </cell>
          <cell r="C153" t="str">
            <v>M</v>
          </cell>
          <cell r="D153">
            <v>1755</v>
          </cell>
          <cell r="E153">
            <v>1755</v>
          </cell>
          <cell r="F153">
            <v>1098</v>
          </cell>
          <cell r="G153">
            <v>2633</v>
          </cell>
          <cell r="H153">
            <v>833</v>
          </cell>
          <cell r="I153">
            <v>1901</v>
          </cell>
          <cell r="J153">
            <v>993</v>
          </cell>
        </row>
        <row r="154">
          <cell r="B154" t="str">
            <v>HFIX 16sq</v>
          </cell>
          <cell r="C154" t="str">
            <v>M</v>
          </cell>
          <cell r="D154">
            <v>2799</v>
          </cell>
          <cell r="E154">
            <v>2799</v>
          </cell>
          <cell r="F154">
            <v>1098</v>
          </cell>
          <cell r="G154">
            <v>3580</v>
          </cell>
          <cell r="H154">
            <v>833</v>
          </cell>
          <cell r="I154">
            <v>3034</v>
          </cell>
          <cell r="J154">
            <v>993</v>
          </cell>
        </row>
        <row r="155">
          <cell r="B155" t="str">
            <v>FGV 2.5sq</v>
          </cell>
          <cell r="C155" t="str">
            <v>M</v>
          </cell>
          <cell r="D155">
            <v>690</v>
          </cell>
          <cell r="E155">
            <v>690</v>
          </cell>
          <cell r="F155">
            <v>1099</v>
          </cell>
          <cell r="G155">
            <v>696</v>
          </cell>
          <cell r="H155">
            <v>833</v>
          </cell>
          <cell r="I155">
            <v>712</v>
          </cell>
          <cell r="J155">
            <v>994</v>
          </cell>
        </row>
        <row r="156">
          <cell r="B156" t="str">
            <v>FGV 4sq</v>
          </cell>
          <cell r="C156" t="str">
            <v>M</v>
          </cell>
          <cell r="D156">
            <v>950</v>
          </cell>
          <cell r="E156">
            <v>950</v>
          </cell>
          <cell r="F156">
            <v>1099</v>
          </cell>
          <cell r="G156">
            <v>974</v>
          </cell>
          <cell r="H156">
            <v>833</v>
          </cell>
          <cell r="I156">
            <v>974</v>
          </cell>
          <cell r="J156">
            <v>994</v>
          </cell>
        </row>
        <row r="157">
          <cell r="B157" t="str">
            <v>FGV 6sq</v>
          </cell>
          <cell r="C157" t="str">
            <v>M</v>
          </cell>
          <cell r="D157">
            <v>1110</v>
          </cell>
          <cell r="E157">
            <v>1110</v>
          </cell>
          <cell r="F157">
            <v>1099</v>
          </cell>
          <cell r="G157">
            <v>1119</v>
          </cell>
          <cell r="H157">
            <v>833</v>
          </cell>
          <cell r="I157">
            <v>1114</v>
          </cell>
          <cell r="J157">
            <v>994</v>
          </cell>
        </row>
        <row r="158">
          <cell r="B158" t="str">
            <v>FGV 10sq</v>
          </cell>
          <cell r="C158" t="str">
            <v>M</v>
          </cell>
          <cell r="D158">
            <v>1761</v>
          </cell>
          <cell r="E158">
            <v>1870</v>
          </cell>
          <cell r="F158">
            <v>1099</v>
          </cell>
          <cell r="G158">
            <v>1885</v>
          </cell>
          <cell r="H158">
            <v>833</v>
          </cell>
          <cell r="I158">
            <v>1761</v>
          </cell>
          <cell r="J158">
            <v>994</v>
          </cell>
        </row>
        <row r="159">
          <cell r="B159" t="str">
            <v>FGV 16sq</v>
          </cell>
          <cell r="C159" t="str">
            <v>M</v>
          </cell>
          <cell r="D159">
            <v>2550</v>
          </cell>
          <cell r="E159">
            <v>2550</v>
          </cell>
          <cell r="F159">
            <v>1099</v>
          </cell>
          <cell r="G159">
            <v>2573</v>
          </cell>
          <cell r="H159">
            <v>833</v>
          </cell>
          <cell r="I159">
            <v>2692</v>
          </cell>
          <cell r="J159">
            <v>994</v>
          </cell>
        </row>
        <row r="160">
          <cell r="B160" t="str">
            <v>FGV 25sq</v>
          </cell>
          <cell r="C160" t="str">
            <v>M</v>
          </cell>
          <cell r="D160">
            <v>3780</v>
          </cell>
          <cell r="E160">
            <v>3780</v>
          </cell>
          <cell r="F160">
            <v>1099</v>
          </cell>
          <cell r="G160">
            <v>3964</v>
          </cell>
          <cell r="H160">
            <v>833</v>
          </cell>
          <cell r="I160">
            <v>3887</v>
          </cell>
          <cell r="J160">
            <v>994</v>
          </cell>
        </row>
        <row r="161">
          <cell r="B161" t="str">
            <v>FGV 35sq</v>
          </cell>
          <cell r="C161" t="str">
            <v>M</v>
          </cell>
          <cell r="D161">
            <v>5340</v>
          </cell>
          <cell r="E161">
            <v>5340</v>
          </cell>
          <cell r="F161">
            <v>1099</v>
          </cell>
          <cell r="G161">
            <v>5598</v>
          </cell>
          <cell r="H161">
            <v>833</v>
          </cell>
          <cell r="I161">
            <v>5343</v>
          </cell>
          <cell r="J161">
            <v>994</v>
          </cell>
        </row>
        <row r="162">
          <cell r="B162" t="str">
            <v>FGV 50sq</v>
          </cell>
          <cell r="C162" t="str">
            <v>M</v>
          </cell>
          <cell r="D162">
            <v>7508</v>
          </cell>
          <cell r="E162">
            <v>7510</v>
          </cell>
          <cell r="F162">
            <v>1099</v>
          </cell>
          <cell r="G162">
            <v>7620</v>
          </cell>
          <cell r="H162">
            <v>833</v>
          </cell>
          <cell r="I162">
            <v>7508</v>
          </cell>
          <cell r="J162">
            <v>994</v>
          </cell>
        </row>
        <row r="163">
          <cell r="B163" t="str">
            <v>FGV 70sq</v>
          </cell>
          <cell r="C163" t="str">
            <v>M</v>
          </cell>
          <cell r="D163">
            <v>10484</v>
          </cell>
          <cell r="E163">
            <v>10590</v>
          </cell>
          <cell r="F163">
            <v>1099</v>
          </cell>
          <cell r="G163">
            <v>10729</v>
          </cell>
          <cell r="H163">
            <v>833</v>
          </cell>
          <cell r="I163">
            <v>10484</v>
          </cell>
          <cell r="J163">
            <v>994</v>
          </cell>
        </row>
        <row r="164">
          <cell r="B164" t="str">
            <v>FGV 95sq</v>
          </cell>
          <cell r="C164" t="str">
            <v>M</v>
          </cell>
          <cell r="D164">
            <v>14167</v>
          </cell>
          <cell r="E164">
            <v>14240</v>
          </cell>
          <cell r="F164">
            <v>1099</v>
          </cell>
          <cell r="G164">
            <v>14445</v>
          </cell>
          <cell r="H164">
            <v>833</v>
          </cell>
          <cell r="I164">
            <v>14167</v>
          </cell>
          <cell r="J164">
            <v>994</v>
          </cell>
        </row>
        <row r="165">
          <cell r="B165" t="str">
            <v>FGV 120sq</v>
          </cell>
          <cell r="C165" t="str">
            <v>M</v>
          </cell>
          <cell r="D165">
            <v>16860</v>
          </cell>
          <cell r="E165">
            <v>17420</v>
          </cell>
          <cell r="F165">
            <v>1099</v>
          </cell>
          <cell r="G165">
            <v>17676</v>
          </cell>
          <cell r="H165">
            <v>833</v>
          </cell>
          <cell r="I165">
            <v>16860</v>
          </cell>
          <cell r="J165">
            <v>994</v>
          </cell>
        </row>
        <row r="166">
          <cell r="B166" t="str">
            <v>FGV 150sq</v>
          </cell>
          <cell r="C166" t="str">
            <v>M</v>
          </cell>
          <cell r="D166">
            <v>21190</v>
          </cell>
          <cell r="E166">
            <v>21190</v>
          </cell>
          <cell r="F166">
            <v>1099</v>
          </cell>
          <cell r="G166">
            <v>21500</v>
          </cell>
          <cell r="H166">
            <v>833</v>
          </cell>
          <cell r="I166">
            <v>21246</v>
          </cell>
          <cell r="J166">
            <v>994</v>
          </cell>
        </row>
        <row r="167">
          <cell r="B167" t="str">
            <v>HS 50sq</v>
          </cell>
          <cell r="C167" t="str">
            <v>M</v>
          </cell>
          <cell r="D167">
            <v>6874</v>
          </cell>
          <cell r="E167">
            <v>9860</v>
          </cell>
          <cell r="F167">
            <v>1105</v>
          </cell>
          <cell r="G167">
            <v>6874</v>
          </cell>
          <cell r="H167">
            <v>842</v>
          </cell>
          <cell r="I167">
            <v>8163</v>
          </cell>
          <cell r="J167">
            <v>1008</v>
          </cell>
        </row>
        <row r="168">
          <cell r="B168" t="str">
            <v>HS 70sq</v>
          </cell>
          <cell r="C168" t="str">
            <v>M</v>
          </cell>
          <cell r="D168">
            <v>9894</v>
          </cell>
          <cell r="E168">
            <v>14270</v>
          </cell>
          <cell r="F168">
            <v>1105</v>
          </cell>
          <cell r="G168">
            <v>9894</v>
          </cell>
          <cell r="H168">
            <v>842</v>
          </cell>
          <cell r="I168">
            <v>11475</v>
          </cell>
          <cell r="J168">
            <v>1008</v>
          </cell>
        </row>
        <row r="169">
          <cell r="B169" t="str">
            <v>FCV 1C 4sq</v>
          </cell>
          <cell r="C169" t="str">
            <v>M</v>
          </cell>
          <cell r="D169">
            <v>835</v>
          </cell>
          <cell r="E169">
            <v>973</v>
          </cell>
          <cell r="F169">
            <v>1099</v>
          </cell>
          <cell r="G169">
            <v>835</v>
          </cell>
          <cell r="H169">
            <v>834</v>
          </cell>
          <cell r="I169">
            <v>865</v>
          </cell>
          <cell r="J169">
            <v>993</v>
          </cell>
        </row>
        <row r="170">
          <cell r="B170" t="str">
            <v>FCV 1C 6sq</v>
          </cell>
          <cell r="C170" t="str">
            <v>M</v>
          </cell>
          <cell r="D170">
            <v>1222</v>
          </cell>
          <cell r="E170">
            <v>1227</v>
          </cell>
          <cell r="F170">
            <v>1099</v>
          </cell>
          <cell r="G170">
            <v>1222</v>
          </cell>
          <cell r="H170">
            <v>834</v>
          </cell>
          <cell r="I170">
            <v>1267</v>
          </cell>
          <cell r="J170">
            <v>993</v>
          </cell>
        </row>
        <row r="171">
          <cell r="B171" t="str">
            <v>FCV 1C 10sq</v>
          </cell>
          <cell r="C171" t="str">
            <v>M</v>
          </cell>
          <cell r="D171">
            <v>1890</v>
          </cell>
          <cell r="E171">
            <v>1927</v>
          </cell>
          <cell r="F171">
            <v>1099</v>
          </cell>
          <cell r="G171">
            <v>1890</v>
          </cell>
          <cell r="H171">
            <v>834</v>
          </cell>
          <cell r="I171">
            <v>1968</v>
          </cell>
          <cell r="J171">
            <v>993</v>
          </cell>
        </row>
        <row r="172">
          <cell r="B172" t="str">
            <v>FCV 1C 16sq</v>
          </cell>
          <cell r="C172" t="str">
            <v>M</v>
          </cell>
          <cell r="D172">
            <v>2800</v>
          </cell>
          <cell r="E172">
            <v>2800</v>
          </cell>
          <cell r="F172">
            <v>1099</v>
          </cell>
          <cell r="G172">
            <v>2966</v>
          </cell>
          <cell r="H172">
            <v>834</v>
          </cell>
          <cell r="I172">
            <v>3062</v>
          </cell>
          <cell r="J172">
            <v>993</v>
          </cell>
        </row>
        <row r="173">
          <cell r="B173" t="str">
            <v>FCV 1C 25sq</v>
          </cell>
          <cell r="C173" t="str">
            <v>M</v>
          </cell>
          <cell r="D173">
            <v>4455</v>
          </cell>
          <cell r="E173">
            <v>4455</v>
          </cell>
          <cell r="F173">
            <v>1099</v>
          </cell>
          <cell r="G173">
            <v>4525</v>
          </cell>
          <cell r="H173">
            <v>834</v>
          </cell>
          <cell r="I173">
            <v>4624</v>
          </cell>
          <cell r="J173">
            <v>993</v>
          </cell>
        </row>
        <row r="174">
          <cell r="B174" t="str">
            <v>FCV 1C 35sq</v>
          </cell>
          <cell r="C174" t="str">
            <v>M</v>
          </cell>
          <cell r="D174">
            <v>6027</v>
          </cell>
          <cell r="E174">
            <v>6027</v>
          </cell>
          <cell r="F174">
            <v>1099</v>
          </cell>
          <cell r="G174">
            <v>6382</v>
          </cell>
          <cell r="H174">
            <v>834</v>
          </cell>
          <cell r="I174">
            <v>6310</v>
          </cell>
          <cell r="J174">
            <v>993</v>
          </cell>
        </row>
        <row r="175">
          <cell r="B175" t="str">
            <v>FCV 1C 50sq</v>
          </cell>
          <cell r="C175" t="str">
            <v>M</v>
          </cell>
          <cell r="D175">
            <v>7900</v>
          </cell>
          <cell r="E175">
            <v>7900</v>
          </cell>
          <cell r="F175">
            <v>1099</v>
          </cell>
          <cell r="G175">
            <v>8628</v>
          </cell>
          <cell r="H175">
            <v>834</v>
          </cell>
          <cell r="I175">
            <v>8435</v>
          </cell>
          <cell r="J175">
            <v>993</v>
          </cell>
        </row>
        <row r="176">
          <cell r="B176" t="str">
            <v>FCV 1C 70sq</v>
          </cell>
          <cell r="C176" t="str">
            <v>M</v>
          </cell>
          <cell r="D176">
            <v>11382</v>
          </cell>
          <cell r="E176">
            <v>11382</v>
          </cell>
          <cell r="F176">
            <v>1099</v>
          </cell>
          <cell r="G176">
            <v>11607</v>
          </cell>
          <cell r="H176">
            <v>834</v>
          </cell>
          <cell r="I176">
            <v>11762</v>
          </cell>
          <cell r="J176">
            <v>993</v>
          </cell>
        </row>
        <row r="177">
          <cell r="B177" t="str">
            <v>FCV 1C 95sq</v>
          </cell>
          <cell r="C177" t="str">
            <v>M</v>
          </cell>
          <cell r="D177">
            <v>15436</v>
          </cell>
          <cell r="E177">
            <v>15436</v>
          </cell>
          <cell r="F177">
            <v>1099</v>
          </cell>
          <cell r="G177">
            <v>16325</v>
          </cell>
          <cell r="H177">
            <v>834</v>
          </cell>
          <cell r="I177">
            <v>15964</v>
          </cell>
          <cell r="J177">
            <v>993</v>
          </cell>
        </row>
        <row r="178">
          <cell r="B178" t="str">
            <v>FCV 1C 120sq</v>
          </cell>
          <cell r="C178" t="str">
            <v>M</v>
          </cell>
          <cell r="D178">
            <v>19245</v>
          </cell>
          <cell r="E178">
            <v>19245</v>
          </cell>
          <cell r="F178">
            <v>1099</v>
          </cell>
          <cell r="G178">
            <v>20018</v>
          </cell>
          <cell r="H178">
            <v>834</v>
          </cell>
          <cell r="I178">
            <v>19759</v>
          </cell>
          <cell r="J178">
            <v>993</v>
          </cell>
        </row>
        <row r="179">
          <cell r="B179" t="str">
            <v>FCV 1C 150sq</v>
          </cell>
          <cell r="C179" t="str">
            <v>M</v>
          </cell>
          <cell r="D179">
            <v>23782</v>
          </cell>
          <cell r="E179">
            <v>23782</v>
          </cell>
          <cell r="F179">
            <v>1099</v>
          </cell>
          <cell r="G179">
            <v>24334</v>
          </cell>
          <cell r="H179">
            <v>834</v>
          </cell>
          <cell r="I179">
            <v>24352</v>
          </cell>
          <cell r="J179">
            <v>993</v>
          </cell>
        </row>
        <row r="180">
          <cell r="B180" t="str">
            <v>FCV 1C 185sq</v>
          </cell>
          <cell r="C180" t="str">
            <v>M</v>
          </cell>
          <cell r="D180">
            <v>29618</v>
          </cell>
          <cell r="E180">
            <v>29618</v>
          </cell>
          <cell r="F180">
            <v>1099</v>
          </cell>
          <cell r="G180">
            <v>30041</v>
          </cell>
          <cell r="H180">
            <v>834</v>
          </cell>
          <cell r="I180">
            <v>30131</v>
          </cell>
          <cell r="J180">
            <v>993</v>
          </cell>
        </row>
        <row r="181">
          <cell r="B181" t="str">
            <v>FCV 1C 240sq</v>
          </cell>
          <cell r="C181" t="str">
            <v>M</v>
          </cell>
          <cell r="D181">
            <v>38709</v>
          </cell>
          <cell r="E181">
            <v>38709</v>
          </cell>
          <cell r="F181">
            <v>1099</v>
          </cell>
          <cell r="G181">
            <v>39315</v>
          </cell>
          <cell r="H181">
            <v>834</v>
          </cell>
          <cell r="I181">
            <v>38831</v>
          </cell>
          <cell r="J181">
            <v>993</v>
          </cell>
        </row>
        <row r="182">
          <cell r="B182" t="str">
            <v>FCV 1C 300sq</v>
          </cell>
          <cell r="C182" t="str">
            <v>M</v>
          </cell>
          <cell r="D182">
            <v>48600</v>
          </cell>
          <cell r="E182">
            <v>48600</v>
          </cell>
          <cell r="F182">
            <v>1099</v>
          </cell>
          <cell r="G182">
            <v>49106</v>
          </cell>
          <cell r="H182">
            <v>834</v>
          </cell>
          <cell r="I182">
            <v>49437</v>
          </cell>
          <cell r="J182">
            <v>993</v>
          </cell>
        </row>
        <row r="183">
          <cell r="B183" t="str">
            <v>FCV 1C 400sq</v>
          </cell>
          <cell r="C183" t="str">
            <v>M</v>
          </cell>
          <cell r="D183">
            <v>59936</v>
          </cell>
          <cell r="E183">
            <v>59936</v>
          </cell>
          <cell r="F183">
            <v>1099</v>
          </cell>
          <cell r="G183">
            <v>69383</v>
          </cell>
          <cell r="H183">
            <v>834</v>
          </cell>
          <cell r="I183">
            <v>69006</v>
          </cell>
          <cell r="J183">
            <v>993</v>
          </cell>
        </row>
        <row r="184">
          <cell r="B184" t="str">
            <v>FCV 1C 500sq</v>
          </cell>
          <cell r="C184" t="str">
            <v>M</v>
          </cell>
          <cell r="D184">
            <v>85457</v>
          </cell>
          <cell r="F184">
            <v>1099</v>
          </cell>
          <cell r="G184">
            <v>86111</v>
          </cell>
          <cell r="H184">
            <v>834</v>
          </cell>
          <cell r="I184">
            <v>85457</v>
          </cell>
          <cell r="J184">
            <v>993</v>
          </cell>
        </row>
        <row r="185">
          <cell r="B185" t="str">
            <v>FCV 1C 630sq</v>
          </cell>
          <cell r="C185" t="str">
            <v>M</v>
          </cell>
          <cell r="D185">
            <v>108950</v>
          </cell>
          <cell r="F185">
            <v>1099</v>
          </cell>
          <cell r="G185">
            <v>111547</v>
          </cell>
          <cell r="H185">
            <v>834</v>
          </cell>
          <cell r="I185">
            <v>108950</v>
          </cell>
          <cell r="J185">
            <v>993</v>
          </cell>
        </row>
        <row r="186">
          <cell r="B186" t="str">
            <v>FCV 2C 2.5sq</v>
          </cell>
          <cell r="C186" t="str">
            <v>M</v>
          </cell>
          <cell r="D186">
            <v>1418</v>
          </cell>
          <cell r="E186">
            <v>1418</v>
          </cell>
          <cell r="F186">
            <v>1099</v>
          </cell>
          <cell r="G186">
            <v>1438</v>
          </cell>
          <cell r="H186">
            <v>834</v>
          </cell>
          <cell r="I186">
            <v>1491</v>
          </cell>
          <cell r="J186">
            <v>993</v>
          </cell>
        </row>
        <row r="187">
          <cell r="B187" t="str">
            <v>FCV 2C 4sq</v>
          </cell>
          <cell r="C187" t="str">
            <v>M</v>
          </cell>
          <cell r="D187">
            <v>1927</v>
          </cell>
          <cell r="E187">
            <v>1927</v>
          </cell>
          <cell r="F187">
            <v>1099</v>
          </cell>
          <cell r="G187">
            <v>1988</v>
          </cell>
          <cell r="H187">
            <v>834</v>
          </cell>
          <cell r="I187">
            <v>2072</v>
          </cell>
          <cell r="J187">
            <v>993</v>
          </cell>
        </row>
        <row r="188">
          <cell r="B188" t="str">
            <v>FCV 2C 6sq</v>
          </cell>
          <cell r="C188" t="str">
            <v>M</v>
          </cell>
          <cell r="D188">
            <v>2698</v>
          </cell>
          <cell r="E188">
            <v>3600</v>
          </cell>
          <cell r="F188">
            <v>1099</v>
          </cell>
          <cell r="G188">
            <v>2698</v>
          </cell>
          <cell r="H188">
            <v>834</v>
          </cell>
          <cell r="I188">
            <v>2803</v>
          </cell>
          <cell r="J188">
            <v>993</v>
          </cell>
        </row>
        <row r="189">
          <cell r="B189" t="str">
            <v>FCV 2C 10sq</v>
          </cell>
          <cell r="C189" t="str">
            <v>M</v>
          </cell>
          <cell r="D189">
            <v>4045</v>
          </cell>
          <cell r="E189">
            <v>4045</v>
          </cell>
          <cell r="F189">
            <v>1099</v>
          </cell>
          <cell r="G189">
            <v>4102</v>
          </cell>
          <cell r="H189">
            <v>834</v>
          </cell>
          <cell r="I189">
            <v>4264</v>
          </cell>
          <cell r="J189">
            <v>993</v>
          </cell>
        </row>
        <row r="190">
          <cell r="B190" t="str">
            <v>FCV 2C 16sq</v>
          </cell>
          <cell r="C190" t="str">
            <v>M</v>
          </cell>
          <cell r="D190">
            <v>5909</v>
          </cell>
          <cell r="E190">
            <v>5909</v>
          </cell>
          <cell r="F190">
            <v>1099</v>
          </cell>
          <cell r="G190">
            <v>6273</v>
          </cell>
          <cell r="H190">
            <v>834</v>
          </cell>
          <cell r="I190">
            <v>6514</v>
          </cell>
          <cell r="J190">
            <v>993</v>
          </cell>
        </row>
        <row r="191">
          <cell r="B191" t="str">
            <v>FCV 2C 25sq</v>
          </cell>
          <cell r="C191" t="str">
            <v>M</v>
          </cell>
          <cell r="D191">
            <v>9182</v>
          </cell>
          <cell r="E191">
            <v>9182</v>
          </cell>
          <cell r="F191">
            <v>1099</v>
          </cell>
          <cell r="G191">
            <v>9740</v>
          </cell>
          <cell r="H191">
            <v>834</v>
          </cell>
          <cell r="I191">
            <v>9966</v>
          </cell>
          <cell r="J191">
            <v>993</v>
          </cell>
        </row>
        <row r="192">
          <cell r="B192" t="str">
            <v>FCV 3C 2.5sq</v>
          </cell>
          <cell r="C192" t="str">
            <v>M</v>
          </cell>
          <cell r="D192">
            <v>1863</v>
          </cell>
          <cell r="E192">
            <v>1955</v>
          </cell>
          <cell r="F192">
            <v>1099</v>
          </cell>
          <cell r="G192">
            <v>1863</v>
          </cell>
          <cell r="H192">
            <v>834</v>
          </cell>
          <cell r="I192">
            <v>1938</v>
          </cell>
          <cell r="J192">
            <v>993</v>
          </cell>
        </row>
        <row r="193">
          <cell r="B193" t="str">
            <v>FCV 3C 4sq</v>
          </cell>
          <cell r="C193" t="str">
            <v>M</v>
          </cell>
          <cell r="D193">
            <v>2629</v>
          </cell>
          <cell r="E193">
            <v>2645</v>
          </cell>
          <cell r="F193">
            <v>1099</v>
          </cell>
          <cell r="G193">
            <v>2629</v>
          </cell>
          <cell r="H193">
            <v>834</v>
          </cell>
          <cell r="I193">
            <v>2743</v>
          </cell>
          <cell r="J193">
            <v>993</v>
          </cell>
        </row>
        <row r="194">
          <cell r="B194" t="str">
            <v>FCV 3C 6sq</v>
          </cell>
          <cell r="C194" t="str">
            <v>M</v>
          </cell>
          <cell r="D194">
            <v>3600</v>
          </cell>
          <cell r="E194">
            <v>3600</v>
          </cell>
          <cell r="F194">
            <v>1099</v>
          </cell>
          <cell r="G194">
            <v>3620</v>
          </cell>
          <cell r="H194">
            <v>834</v>
          </cell>
          <cell r="I194">
            <v>3787</v>
          </cell>
          <cell r="J194">
            <v>993</v>
          </cell>
        </row>
        <row r="195">
          <cell r="B195" t="str">
            <v>FCV 3C 10sq</v>
          </cell>
          <cell r="C195" t="str">
            <v>M</v>
          </cell>
          <cell r="D195">
            <v>5691</v>
          </cell>
          <cell r="E195">
            <v>5691</v>
          </cell>
          <cell r="F195">
            <v>1099</v>
          </cell>
          <cell r="G195">
            <v>5883</v>
          </cell>
          <cell r="H195">
            <v>834</v>
          </cell>
          <cell r="I195">
            <v>6024</v>
          </cell>
          <cell r="J195">
            <v>993</v>
          </cell>
        </row>
        <row r="196">
          <cell r="B196" t="str">
            <v>FCV 3C 16sq</v>
          </cell>
          <cell r="C196" t="str">
            <v>M</v>
          </cell>
          <cell r="D196">
            <v>8464</v>
          </cell>
          <cell r="E196">
            <v>8464</v>
          </cell>
          <cell r="F196">
            <v>1099</v>
          </cell>
          <cell r="G196">
            <v>8927</v>
          </cell>
          <cell r="H196">
            <v>834</v>
          </cell>
          <cell r="I196">
            <v>9185</v>
          </cell>
          <cell r="J196">
            <v>993</v>
          </cell>
        </row>
        <row r="197">
          <cell r="B197" t="str">
            <v>FCV 3C 25sq</v>
          </cell>
          <cell r="C197" t="str">
            <v>M</v>
          </cell>
          <cell r="D197">
            <v>13264</v>
          </cell>
          <cell r="E197">
            <v>13264</v>
          </cell>
          <cell r="F197">
            <v>1099</v>
          </cell>
          <cell r="G197">
            <v>13869</v>
          </cell>
          <cell r="H197">
            <v>834</v>
          </cell>
          <cell r="I197">
            <v>14277</v>
          </cell>
          <cell r="J197">
            <v>993</v>
          </cell>
        </row>
        <row r="198">
          <cell r="B198" t="str">
            <v>FCV 4C 2.5sq</v>
          </cell>
          <cell r="C198" t="str">
            <v>M</v>
          </cell>
          <cell r="D198">
            <v>2328</v>
          </cell>
          <cell r="E198">
            <v>2364</v>
          </cell>
          <cell r="F198">
            <v>1099</v>
          </cell>
          <cell r="G198">
            <v>2328</v>
          </cell>
          <cell r="H198">
            <v>834</v>
          </cell>
          <cell r="I198">
            <v>2423</v>
          </cell>
          <cell r="J198">
            <v>993</v>
          </cell>
        </row>
        <row r="199">
          <cell r="B199" t="str">
            <v>FCV 4C 4sq</v>
          </cell>
          <cell r="C199" t="str">
            <v>M</v>
          </cell>
          <cell r="D199">
            <v>3341</v>
          </cell>
          <cell r="E199">
            <v>3400</v>
          </cell>
          <cell r="F199">
            <v>1099</v>
          </cell>
          <cell r="G199">
            <v>3341</v>
          </cell>
          <cell r="H199">
            <v>834</v>
          </cell>
          <cell r="I199">
            <v>3474</v>
          </cell>
          <cell r="J199">
            <v>993</v>
          </cell>
        </row>
        <row r="200">
          <cell r="B200" t="str">
            <v>FCV 4C 6sq</v>
          </cell>
          <cell r="C200" t="str">
            <v>M</v>
          </cell>
          <cell r="D200">
            <v>4664</v>
          </cell>
          <cell r="E200">
            <v>4664</v>
          </cell>
          <cell r="F200">
            <v>1099</v>
          </cell>
          <cell r="G200">
            <v>4705</v>
          </cell>
          <cell r="H200">
            <v>834</v>
          </cell>
          <cell r="I200">
            <v>4876</v>
          </cell>
          <cell r="J200">
            <v>993</v>
          </cell>
        </row>
        <row r="201">
          <cell r="B201" t="str">
            <v>FCV 4C 10sq</v>
          </cell>
          <cell r="C201" t="str">
            <v>M</v>
          </cell>
          <cell r="D201">
            <v>7465</v>
          </cell>
          <cell r="E201">
            <v>7518</v>
          </cell>
          <cell r="F201">
            <v>1099</v>
          </cell>
          <cell r="G201">
            <v>7465</v>
          </cell>
          <cell r="H201">
            <v>834</v>
          </cell>
          <cell r="I201">
            <v>7738</v>
          </cell>
          <cell r="J201">
            <v>993</v>
          </cell>
        </row>
        <row r="202">
          <cell r="B202" t="str">
            <v>FCV 4C 16sq</v>
          </cell>
          <cell r="C202" t="str">
            <v>M</v>
          </cell>
          <cell r="D202">
            <v>11100</v>
          </cell>
          <cell r="E202">
            <v>11100</v>
          </cell>
          <cell r="F202">
            <v>1099</v>
          </cell>
          <cell r="G202">
            <v>11804</v>
          </cell>
          <cell r="H202">
            <v>834</v>
          </cell>
          <cell r="I202">
            <v>12162</v>
          </cell>
          <cell r="J202">
            <v>993</v>
          </cell>
        </row>
        <row r="203">
          <cell r="B203" t="str">
            <v>FCV 4C 25sq</v>
          </cell>
          <cell r="C203" t="str">
            <v>M</v>
          </cell>
          <cell r="D203">
            <v>17491</v>
          </cell>
          <cell r="E203">
            <v>17491</v>
          </cell>
          <cell r="F203">
            <v>1099</v>
          </cell>
          <cell r="G203">
            <v>18323</v>
          </cell>
          <cell r="H203">
            <v>834</v>
          </cell>
          <cell r="I203">
            <v>18775</v>
          </cell>
          <cell r="J203">
            <v>993</v>
          </cell>
        </row>
        <row r="204">
          <cell r="B204" t="str">
            <v>FCV 4C 35sq</v>
          </cell>
          <cell r="C204" t="str">
            <v>M</v>
          </cell>
          <cell r="D204">
            <v>23782</v>
          </cell>
          <cell r="E204">
            <v>23782</v>
          </cell>
          <cell r="F204">
            <v>1099</v>
          </cell>
          <cell r="G204">
            <v>25296</v>
          </cell>
          <cell r="H204">
            <v>834</v>
          </cell>
          <cell r="I204">
            <v>25070</v>
          </cell>
          <cell r="J204">
            <v>993</v>
          </cell>
        </row>
        <row r="205">
          <cell r="B205" t="str">
            <v>FR-3 2C 1.5sq</v>
          </cell>
          <cell r="C205" t="str">
            <v>M</v>
          </cell>
          <cell r="D205">
            <v>1686</v>
          </cell>
          <cell r="E205">
            <v>1686</v>
          </cell>
          <cell r="F205">
            <v>1102</v>
          </cell>
          <cell r="G205">
            <v>1808</v>
          </cell>
          <cell r="H205">
            <v>837</v>
          </cell>
          <cell r="I205">
            <v>1692</v>
          </cell>
          <cell r="J205">
            <v>998</v>
          </cell>
          <cell r="M205" t="str">
            <v>TFR</v>
          </cell>
        </row>
        <row r="206">
          <cell r="B206" t="str">
            <v>FR-3 3C 1.5sq</v>
          </cell>
          <cell r="C206" t="str">
            <v>M</v>
          </cell>
          <cell r="D206">
            <v>1939</v>
          </cell>
          <cell r="E206">
            <v>2178</v>
          </cell>
          <cell r="F206">
            <v>1102</v>
          </cell>
          <cell r="G206">
            <v>1956</v>
          </cell>
          <cell r="H206">
            <v>837</v>
          </cell>
          <cell r="I206">
            <v>1939</v>
          </cell>
          <cell r="J206">
            <v>998</v>
          </cell>
          <cell r="M206" t="str">
            <v>TFR</v>
          </cell>
        </row>
        <row r="207">
          <cell r="B207" t="str">
            <v>FR-3 4C 1.5sq</v>
          </cell>
          <cell r="C207" t="str">
            <v>M</v>
          </cell>
          <cell r="D207">
            <v>2074</v>
          </cell>
          <cell r="E207">
            <v>2586</v>
          </cell>
          <cell r="F207">
            <v>1102</v>
          </cell>
          <cell r="G207">
            <v>2074</v>
          </cell>
          <cell r="H207">
            <v>837</v>
          </cell>
          <cell r="I207">
            <v>2239</v>
          </cell>
          <cell r="J207">
            <v>998</v>
          </cell>
          <cell r="M207" t="str">
            <v>TFR</v>
          </cell>
        </row>
        <row r="208">
          <cell r="B208" t="str">
            <v>FR-3 5C 1.5sq</v>
          </cell>
          <cell r="C208" t="str">
            <v>M</v>
          </cell>
          <cell r="D208">
            <v>2223</v>
          </cell>
          <cell r="E208">
            <v>2601</v>
          </cell>
          <cell r="F208">
            <v>1102</v>
          </cell>
          <cell r="G208">
            <v>2223</v>
          </cell>
          <cell r="H208">
            <v>837</v>
          </cell>
          <cell r="I208">
            <v>2550</v>
          </cell>
          <cell r="J208">
            <v>998</v>
          </cell>
          <cell r="M208" t="str">
            <v>TFR</v>
          </cell>
        </row>
        <row r="209">
          <cell r="B209" t="str">
            <v>FR-3 6C 1.5sq</v>
          </cell>
          <cell r="C209" t="str">
            <v>M</v>
          </cell>
          <cell r="D209">
            <v>2651</v>
          </cell>
          <cell r="E209">
            <v>2995</v>
          </cell>
          <cell r="F209">
            <v>1102</v>
          </cell>
          <cell r="G209">
            <v>2651</v>
          </cell>
          <cell r="H209">
            <v>837</v>
          </cell>
          <cell r="I209">
            <v>2843</v>
          </cell>
          <cell r="J209">
            <v>998</v>
          </cell>
          <cell r="M209" t="str">
            <v>TFR</v>
          </cell>
        </row>
        <row r="210">
          <cell r="B210" t="str">
            <v>FR-3 10C 1.5sq</v>
          </cell>
          <cell r="C210" t="str">
            <v>M</v>
          </cell>
          <cell r="D210">
            <v>3939</v>
          </cell>
          <cell r="E210">
            <v>4368</v>
          </cell>
          <cell r="F210">
            <v>1102</v>
          </cell>
          <cell r="G210">
            <v>3939</v>
          </cell>
          <cell r="H210">
            <v>837</v>
          </cell>
          <cell r="I210">
            <v>4036</v>
          </cell>
          <cell r="J210">
            <v>998</v>
          </cell>
          <cell r="M210" t="str">
            <v>TFR</v>
          </cell>
        </row>
        <row r="211">
          <cell r="B211" t="str">
            <v>FR-3 20C 1.5sq</v>
          </cell>
          <cell r="C211" t="str">
            <v>M</v>
          </cell>
          <cell r="D211">
            <v>5835</v>
          </cell>
          <cell r="E211">
            <v>7158</v>
          </cell>
          <cell r="F211">
            <v>1102</v>
          </cell>
          <cell r="G211">
            <v>5835</v>
          </cell>
          <cell r="H211">
            <v>837</v>
          </cell>
          <cell r="I211">
            <v>6654</v>
          </cell>
          <cell r="J211">
            <v>998</v>
          </cell>
          <cell r="M211" t="str">
            <v>TFR</v>
          </cell>
        </row>
        <row r="212">
          <cell r="B212" t="str">
            <v>FR-3 30C 1.5sq</v>
          </cell>
          <cell r="C212" t="str">
            <v>M</v>
          </cell>
          <cell r="D212">
            <v>8591</v>
          </cell>
          <cell r="E212">
            <v>10301</v>
          </cell>
          <cell r="F212">
            <v>1102</v>
          </cell>
          <cell r="G212">
            <v>8591</v>
          </cell>
          <cell r="H212">
            <v>837</v>
          </cell>
          <cell r="I212">
            <v>9247</v>
          </cell>
          <cell r="J212">
            <v>998</v>
          </cell>
          <cell r="M212" t="str">
            <v>TFR</v>
          </cell>
        </row>
        <row r="213">
          <cell r="B213" t="str">
            <v>FR-3 2C 2.5sq</v>
          </cell>
          <cell r="C213" t="str">
            <v>M</v>
          </cell>
          <cell r="D213">
            <v>1966</v>
          </cell>
          <cell r="E213">
            <v>2123</v>
          </cell>
          <cell r="F213">
            <v>1102</v>
          </cell>
          <cell r="G213">
            <v>2096</v>
          </cell>
          <cell r="H213">
            <v>837</v>
          </cell>
          <cell r="I213">
            <v>1966</v>
          </cell>
          <cell r="J213">
            <v>998</v>
          </cell>
          <cell r="M213" t="str">
            <v>TFR</v>
          </cell>
        </row>
        <row r="214">
          <cell r="B214" t="str">
            <v>FR-3 3C 2.5sq</v>
          </cell>
          <cell r="C214" t="str">
            <v>M</v>
          </cell>
          <cell r="D214">
            <v>2334</v>
          </cell>
          <cell r="E214">
            <v>2680</v>
          </cell>
          <cell r="F214">
            <v>1102</v>
          </cell>
          <cell r="G214">
            <v>2409</v>
          </cell>
          <cell r="H214">
            <v>837</v>
          </cell>
          <cell r="I214">
            <v>2334</v>
          </cell>
          <cell r="J214">
            <v>998</v>
          </cell>
          <cell r="M214" t="str">
            <v>TFR</v>
          </cell>
        </row>
        <row r="215">
          <cell r="B215" t="str">
            <v>FR-3 4C 2.5sq</v>
          </cell>
          <cell r="C215" t="str">
            <v>M</v>
          </cell>
          <cell r="D215">
            <v>2491</v>
          </cell>
          <cell r="E215">
            <v>3131</v>
          </cell>
          <cell r="F215">
            <v>1102</v>
          </cell>
          <cell r="G215">
            <v>2491</v>
          </cell>
          <cell r="H215">
            <v>837</v>
          </cell>
          <cell r="I215">
            <v>2758</v>
          </cell>
          <cell r="J215">
            <v>998</v>
          </cell>
          <cell r="M215" t="str">
            <v>TFR</v>
          </cell>
        </row>
        <row r="216">
          <cell r="B216" t="str">
            <v>FR-3 5C 2.5sq</v>
          </cell>
          <cell r="C216" t="str">
            <v>M</v>
          </cell>
          <cell r="D216">
            <v>2816</v>
          </cell>
          <cell r="E216">
            <v>3720</v>
          </cell>
          <cell r="F216">
            <v>1102</v>
          </cell>
          <cell r="G216">
            <v>2816</v>
          </cell>
          <cell r="H216">
            <v>837</v>
          </cell>
          <cell r="I216">
            <v>3232</v>
          </cell>
          <cell r="J216">
            <v>998</v>
          </cell>
          <cell r="M216" t="str">
            <v>TFR</v>
          </cell>
        </row>
        <row r="217">
          <cell r="B217" t="str">
            <v>FR-3 6C 2.5sq</v>
          </cell>
          <cell r="C217" t="str">
            <v>M</v>
          </cell>
          <cell r="D217">
            <v>3480</v>
          </cell>
          <cell r="E217">
            <v>4353</v>
          </cell>
          <cell r="F217">
            <v>1102</v>
          </cell>
          <cell r="G217">
            <v>3480</v>
          </cell>
          <cell r="H217">
            <v>837</v>
          </cell>
          <cell r="I217">
            <v>3673</v>
          </cell>
          <cell r="J217">
            <v>998</v>
          </cell>
          <cell r="M217" t="str">
            <v>TFR</v>
          </cell>
        </row>
        <row r="218">
          <cell r="B218" t="str">
            <v>FR-3 7C 2.5sq</v>
          </cell>
          <cell r="C218" t="str">
            <v>M</v>
          </cell>
          <cell r="D218">
            <v>3878</v>
          </cell>
          <cell r="E218">
            <v>4938</v>
          </cell>
          <cell r="F218">
            <v>1102</v>
          </cell>
          <cell r="G218">
            <v>3878</v>
          </cell>
          <cell r="H218">
            <v>837</v>
          </cell>
          <cell r="I218">
            <v>3980</v>
          </cell>
          <cell r="J218">
            <v>998</v>
          </cell>
          <cell r="M218" t="str">
            <v>TFR</v>
          </cell>
        </row>
        <row r="219">
          <cell r="B219" t="str">
            <v>FR-3 8C 2.5sq</v>
          </cell>
          <cell r="C219" t="str">
            <v>M</v>
          </cell>
          <cell r="D219">
            <v>3928</v>
          </cell>
          <cell r="E219">
            <v>5300</v>
          </cell>
          <cell r="F219">
            <v>1102</v>
          </cell>
          <cell r="G219">
            <v>3928</v>
          </cell>
          <cell r="H219">
            <v>837</v>
          </cell>
          <cell r="I219">
            <v>4431</v>
          </cell>
          <cell r="J219">
            <v>998</v>
          </cell>
          <cell r="M219" t="str">
            <v>TFR</v>
          </cell>
        </row>
        <row r="220">
          <cell r="B220" t="str">
            <v>FR-3 10C 2.5sq</v>
          </cell>
          <cell r="C220" t="str">
            <v>M</v>
          </cell>
          <cell r="D220">
            <v>5326</v>
          </cell>
          <cell r="E220">
            <v>6465</v>
          </cell>
          <cell r="F220">
            <v>1102</v>
          </cell>
          <cell r="G220">
            <v>5326</v>
          </cell>
          <cell r="H220">
            <v>837</v>
          </cell>
          <cell r="I220">
            <v>5352</v>
          </cell>
          <cell r="J220">
            <v>998</v>
          </cell>
          <cell r="M220" t="str">
            <v>TFR</v>
          </cell>
        </row>
        <row r="221">
          <cell r="B221" t="str">
            <v>FR-3 12C 2.5sq</v>
          </cell>
          <cell r="C221" t="str">
            <v>M</v>
          </cell>
          <cell r="D221">
            <v>5951</v>
          </cell>
          <cell r="E221">
            <v>7629</v>
          </cell>
          <cell r="F221">
            <v>1102</v>
          </cell>
          <cell r="G221">
            <v>5951</v>
          </cell>
          <cell r="H221">
            <v>837</v>
          </cell>
          <cell r="I221">
            <v>6074</v>
          </cell>
          <cell r="J221">
            <v>998</v>
          </cell>
          <cell r="M221" t="str">
            <v>TFR</v>
          </cell>
        </row>
        <row r="222">
          <cell r="B222" t="str">
            <v>FR-3 15C 2.5sq</v>
          </cell>
          <cell r="C222" t="str">
            <v>M</v>
          </cell>
          <cell r="D222">
            <v>6441</v>
          </cell>
          <cell r="E222">
            <v>8386</v>
          </cell>
          <cell r="F222">
            <v>1102</v>
          </cell>
          <cell r="G222">
            <v>6441</v>
          </cell>
          <cell r="H222">
            <v>837</v>
          </cell>
          <cell r="I222">
            <v>7354</v>
          </cell>
          <cell r="J222">
            <v>998</v>
          </cell>
          <cell r="M222" t="str">
            <v>TFR</v>
          </cell>
        </row>
        <row r="223">
          <cell r="B223" t="str">
            <v>FR-3 20C 2.5sq</v>
          </cell>
          <cell r="C223" t="str">
            <v>M</v>
          </cell>
          <cell r="D223">
            <v>8139</v>
          </cell>
          <cell r="E223">
            <v>10838</v>
          </cell>
          <cell r="F223">
            <v>1102</v>
          </cell>
          <cell r="G223">
            <v>8139</v>
          </cell>
          <cell r="H223">
            <v>837</v>
          </cell>
          <cell r="I223">
            <v>9282</v>
          </cell>
          <cell r="J223">
            <v>998</v>
          </cell>
          <cell r="M223" t="str">
            <v>TFR</v>
          </cell>
        </row>
        <row r="224">
          <cell r="B224" t="str">
            <v>FR-3 25C 2.5sq</v>
          </cell>
          <cell r="C224" t="str">
            <v>M</v>
          </cell>
          <cell r="D224">
            <v>11311</v>
          </cell>
          <cell r="E224">
            <v>13661</v>
          </cell>
          <cell r="F224">
            <v>1102</v>
          </cell>
          <cell r="G224">
            <v>11608</v>
          </cell>
          <cell r="H224">
            <v>837</v>
          </cell>
          <cell r="I224">
            <v>11311</v>
          </cell>
          <cell r="J224">
            <v>998</v>
          </cell>
          <cell r="M224" t="str">
            <v>TFR</v>
          </cell>
        </row>
        <row r="225">
          <cell r="B225" t="str">
            <v>FR-3 30C 2.5sq</v>
          </cell>
          <cell r="C225" t="str">
            <v>M</v>
          </cell>
          <cell r="D225">
            <v>12129</v>
          </cell>
          <cell r="E225">
            <v>16022</v>
          </cell>
          <cell r="F225">
            <v>1102</v>
          </cell>
          <cell r="G225">
            <v>12129</v>
          </cell>
          <cell r="H225">
            <v>837</v>
          </cell>
          <cell r="I225">
            <v>13977</v>
          </cell>
          <cell r="J225">
            <v>998</v>
          </cell>
          <cell r="M225" t="str">
            <v>TFR</v>
          </cell>
        </row>
        <row r="226">
          <cell r="B226" t="str">
            <v>FR-8 1C 25sq</v>
          </cell>
          <cell r="C226" t="str">
            <v>M</v>
          </cell>
          <cell r="D226">
            <v>4733</v>
          </cell>
          <cell r="E226">
            <v>5885</v>
          </cell>
          <cell r="F226">
            <v>1102</v>
          </cell>
          <cell r="G226">
            <v>4733</v>
          </cell>
          <cell r="H226">
            <v>837</v>
          </cell>
          <cell r="I226">
            <v>5364</v>
          </cell>
          <cell r="J226">
            <v>998</v>
          </cell>
          <cell r="M226" t="str">
            <v>TFR</v>
          </cell>
        </row>
        <row r="227">
          <cell r="B227" t="str">
            <v>FR-8 1C 35sq</v>
          </cell>
          <cell r="C227" t="str">
            <v>M</v>
          </cell>
          <cell r="D227">
            <v>6677</v>
          </cell>
          <cell r="E227">
            <v>8037</v>
          </cell>
          <cell r="F227">
            <v>1102</v>
          </cell>
          <cell r="G227">
            <v>6677</v>
          </cell>
          <cell r="H227">
            <v>837</v>
          </cell>
          <cell r="I227">
            <v>7220</v>
          </cell>
          <cell r="J227">
            <v>998</v>
          </cell>
          <cell r="M227" t="str">
            <v>TFR</v>
          </cell>
        </row>
        <row r="228">
          <cell r="B228" t="str">
            <v>FR-8 1C 50sq</v>
          </cell>
          <cell r="C228" t="str">
            <v>M</v>
          </cell>
          <cell r="D228">
            <v>9013</v>
          </cell>
          <cell r="E228">
            <v>10652</v>
          </cell>
          <cell r="F228">
            <v>1102</v>
          </cell>
          <cell r="G228">
            <v>9013</v>
          </cell>
          <cell r="H228">
            <v>837</v>
          </cell>
          <cell r="I228">
            <v>10217</v>
          </cell>
          <cell r="J228">
            <v>998</v>
          </cell>
          <cell r="M228" t="str">
            <v>TFR</v>
          </cell>
        </row>
        <row r="229">
          <cell r="B229" t="str">
            <v>FR-8 1C 70sq</v>
          </cell>
          <cell r="C229" t="str">
            <v>M</v>
          </cell>
          <cell r="D229">
            <v>12770</v>
          </cell>
          <cell r="E229">
            <v>14944</v>
          </cell>
          <cell r="F229">
            <v>1102</v>
          </cell>
          <cell r="G229">
            <v>12770</v>
          </cell>
          <cell r="H229">
            <v>837</v>
          </cell>
          <cell r="I229">
            <v>13983</v>
          </cell>
          <cell r="J229">
            <v>998</v>
          </cell>
          <cell r="M229" t="str">
            <v>TFR</v>
          </cell>
        </row>
        <row r="230">
          <cell r="B230" t="str">
            <v>FR-8 1C 95sq</v>
          </cell>
          <cell r="C230" t="str">
            <v>M</v>
          </cell>
          <cell r="D230">
            <v>15843</v>
          </cell>
          <cell r="E230">
            <v>20333</v>
          </cell>
          <cell r="F230">
            <v>1102</v>
          </cell>
          <cell r="G230">
            <v>15843</v>
          </cell>
          <cell r="H230">
            <v>837</v>
          </cell>
          <cell r="I230">
            <v>17411</v>
          </cell>
          <cell r="J230">
            <v>998</v>
          </cell>
          <cell r="M230" t="str">
            <v>TFR</v>
          </cell>
        </row>
        <row r="231">
          <cell r="B231" t="str">
            <v>FR-8 1C 120sq</v>
          </cell>
          <cell r="C231" t="str">
            <v>M</v>
          </cell>
          <cell r="D231">
            <v>19428</v>
          </cell>
          <cell r="E231">
            <v>25433</v>
          </cell>
          <cell r="F231">
            <v>1102</v>
          </cell>
          <cell r="G231">
            <v>19428</v>
          </cell>
          <cell r="H231">
            <v>837</v>
          </cell>
          <cell r="I231">
            <v>21803</v>
          </cell>
          <cell r="J231">
            <v>998</v>
          </cell>
          <cell r="M231" t="str">
            <v>TFR</v>
          </cell>
        </row>
        <row r="232">
          <cell r="B232" t="str">
            <v>FR-8 1C 150sq</v>
          </cell>
          <cell r="C232" t="str">
            <v>M</v>
          </cell>
          <cell r="D232">
            <v>23619</v>
          </cell>
          <cell r="E232">
            <v>31038</v>
          </cell>
          <cell r="F232">
            <v>1102</v>
          </cell>
          <cell r="G232">
            <v>23619</v>
          </cell>
          <cell r="H232">
            <v>837</v>
          </cell>
          <cell r="I232">
            <v>26843</v>
          </cell>
          <cell r="J232">
            <v>998</v>
          </cell>
          <cell r="M232" t="str">
            <v>TFR</v>
          </cell>
        </row>
        <row r="233">
          <cell r="B233" t="str">
            <v>FR-8 1C 185sq</v>
          </cell>
          <cell r="C233" t="str">
            <v>M</v>
          </cell>
          <cell r="D233">
            <v>27941</v>
          </cell>
          <cell r="E233">
            <v>38637</v>
          </cell>
          <cell r="F233">
            <v>1102</v>
          </cell>
          <cell r="G233">
            <v>27941</v>
          </cell>
          <cell r="H233">
            <v>837</v>
          </cell>
          <cell r="I233">
            <v>31807</v>
          </cell>
          <cell r="J233">
            <v>998</v>
          </cell>
          <cell r="M233" t="str">
            <v>TFR</v>
          </cell>
        </row>
        <row r="234">
          <cell r="B234" t="str">
            <v>FR-8 1C 240sq</v>
          </cell>
          <cell r="C234" t="str">
            <v>M</v>
          </cell>
          <cell r="D234">
            <v>36579</v>
          </cell>
          <cell r="E234">
            <v>50255</v>
          </cell>
          <cell r="F234">
            <v>1102</v>
          </cell>
          <cell r="G234">
            <v>36579</v>
          </cell>
          <cell r="H234">
            <v>837</v>
          </cell>
          <cell r="I234">
            <v>41473</v>
          </cell>
          <cell r="J234">
            <v>998</v>
          </cell>
          <cell r="M234" t="str">
            <v>TFR</v>
          </cell>
        </row>
        <row r="235">
          <cell r="B235" t="str">
            <v>FR-8 1C 300sq</v>
          </cell>
          <cell r="C235" t="str">
            <v>M</v>
          </cell>
          <cell r="D235">
            <v>45686</v>
          </cell>
          <cell r="E235">
            <v>62337</v>
          </cell>
          <cell r="F235">
            <v>1102</v>
          </cell>
          <cell r="G235">
            <v>45686</v>
          </cell>
          <cell r="H235">
            <v>837</v>
          </cell>
          <cell r="I235">
            <v>51896</v>
          </cell>
          <cell r="J235">
            <v>998</v>
          </cell>
          <cell r="M235" t="str">
            <v>TFR</v>
          </cell>
        </row>
        <row r="236">
          <cell r="B236" t="str">
            <v>FR-8 2C 2.5sq</v>
          </cell>
          <cell r="C236" t="str">
            <v>M</v>
          </cell>
          <cell r="D236">
            <v>2365</v>
          </cell>
          <cell r="E236">
            <v>2365</v>
          </cell>
          <cell r="F236">
            <v>1102</v>
          </cell>
          <cell r="G236">
            <v>2598</v>
          </cell>
          <cell r="H236">
            <v>837</v>
          </cell>
          <cell r="I236">
            <v>2610</v>
          </cell>
          <cell r="J236">
            <v>998</v>
          </cell>
          <cell r="M236" t="str">
            <v>TFR</v>
          </cell>
        </row>
        <row r="237">
          <cell r="B237" t="str">
            <v>FR-8 2C 4sq</v>
          </cell>
          <cell r="C237" t="str">
            <v>M</v>
          </cell>
          <cell r="D237">
            <v>3100</v>
          </cell>
          <cell r="E237">
            <v>3100</v>
          </cell>
          <cell r="F237">
            <v>1102</v>
          </cell>
          <cell r="G237">
            <v>3310</v>
          </cell>
          <cell r="H237">
            <v>837</v>
          </cell>
          <cell r="I237">
            <v>3327</v>
          </cell>
          <cell r="J237">
            <v>998</v>
          </cell>
          <cell r="M237" t="str">
            <v>TFR</v>
          </cell>
        </row>
        <row r="238">
          <cell r="B238" t="str">
            <v>FR-8 2C 6sq</v>
          </cell>
          <cell r="C238" t="str">
            <v>M</v>
          </cell>
          <cell r="D238">
            <v>3858</v>
          </cell>
          <cell r="E238">
            <v>4135</v>
          </cell>
          <cell r="F238">
            <v>1102</v>
          </cell>
          <cell r="G238">
            <v>3858</v>
          </cell>
          <cell r="H238">
            <v>837</v>
          </cell>
          <cell r="I238">
            <v>3922</v>
          </cell>
          <cell r="J238">
            <v>998</v>
          </cell>
          <cell r="M238" t="str">
            <v>TFR</v>
          </cell>
        </row>
        <row r="239">
          <cell r="B239" t="str">
            <v>FR-8 3C 2.5sq</v>
          </cell>
          <cell r="C239" t="str">
            <v>M</v>
          </cell>
          <cell r="D239">
            <v>3870</v>
          </cell>
          <cell r="E239">
            <v>3887</v>
          </cell>
          <cell r="F239">
            <v>1102</v>
          </cell>
          <cell r="G239">
            <v>3870</v>
          </cell>
          <cell r="H239">
            <v>837</v>
          </cell>
          <cell r="I239">
            <v>3885</v>
          </cell>
          <cell r="J239">
            <v>998</v>
          </cell>
          <cell r="M239" t="str">
            <v>TFR</v>
          </cell>
        </row>
        <row r="240">
          <cell r="B240" t="str">
            <v>FR-8 3C 4sq</v>
          </cell>
          <cell r="C240" t="str">
            <v>M</v>
          </cell>
          <cell r="D240">
            <v>4939</v>
          </cell>
          <cell r="E240">
            <v>5121</v>
          </cell>
          <cell r="F240">
            <v>1102</v>
          </cell>
          <cell r="G240">
            <v>4939</v>
          </cell>
          <cell r="H240">
            <v>837</v>
          </cell>
          <cell r="I240">
            <v>4953</v>
          </cell>
          <cell r="J240">
            <v>998</v>
          </cell>
          <cell r="M240" t="str">
            <v>TFR</v>
          </cell>
        </row>
        <row r="241">
          <cell r="B241" t="str">
            <v>FR-8 3C 6sq</v>
          </cell>
          <cell r="C241" t="str">
            <v>M</v>
          </cell>
          <cell r="D241">
            <v>5533</v>
          </cell>
          <cell r="E241">
            <v>5533</v>
          </cell>
          <cell r="F241">
            <v>1102</v>
          </cell>
          <cell r="G241">
            <v>5741</v>
          </cell>
          <cell r="H241">
            <v>837</v>
          </cell>
          <cell r="I241">
            <v>5839</v>
          </cell>
          <cell r="J241">
            <v>998</v>
          </cell>
          <cell r="M241" t="str">
            <v>TFR</v>
          </cell>
        </row>
        <row r="242">
          <cell r="B242" t="str">
            <v>FR-8 3C 10sq</v>
          </cell>
          <cell r="C242" t="str">
            <v>M</v>
          </cell>
          <cell r="D242">
            <v>8186</v>
          </cell>
          <cell r="E242">
            <v>8186</v>
          </cell>
          <cell r="F242">
            <v>1102</v>
          </cell>
          <cell r="G242">
            <v>8273</v>
          </cell>
          <cell r="H242">
            <v>837</v>
          </cell>
          <cell r="I242">
            <v>11100</v>
          </cell>
          <cell r="J242">
            <v>998</v>
          </cell>
          <cell r="M242" t="str">
            <v>TFR</v>
          </cell>
        </row>
        <row r="243">
          <cell r="B243" t="str">
            <v>FR-8 3C 16sq</v>
          </cell>
          <cell r="C243" t="str">
            <v>M</v>
          </cell>
          <cell r="D243">
            <v>9968</v>
          </cell>
          <cell r="E243">
            <v>12253</v>
          </cell>
          <cell r="F243">
            <v>1102</v>
          </cell>
          <cell r="G243">
            <v>9968</v>
          </cell>
          <cell r="H243">
            <v>837</v>
          </cell>
          <cell r="I243">
            <v>14134</v>
          </cell>
          <cell r="J243">
            <v>998</v>
          </cell>
          <cell r="M243" t="str">
            <v>TFR</v>
          </cell>
        </row>
        <row r="244">
          <cell r="B244" t="str">
            <v>FR-8 4C 2.5sq</v>
          </cell>
          <cell r="C244" t="str">
            <v>M</v>
          </cell>
          <cell r="D244">
            <v>5009</v>
          </cell>
          <cell r="E244">
            <v>5009</v>
          </cell>
          <cell r="F244">
            <v>1102</v>
          </cell>
          <cell r="G244">
            <v>5149</v>
          </cell>
          <cell r="H244">
            <v>837</v>
          </cell>
          <cell r="I244">
            <v>5164</v>
          </cell>
          <cell r="J244">
            <v>998</v>
          </cell>
          <cell r="M244" t="str">
            <v>TFR</v>
          </cell>
        </row>
        <row r="245">
          <cell r="B245" t="str">
            <v>FR-8 4C 4sq</v>
          </cell>
          <cell r="C245" t="str">
            <v>M</v>
          </cell>
          <cell r="D245">
            <v>6402</v>
          </cell>
          <cell r="E245">
            <v>6402</v>
          </cell>
          <cell r="F245">
            <v>1102</v>
          </cell>
          <cell r="G245">
            <v>6563</v>
          </cell>
          <cell r="H245">
            <v>837</v>
          </cell>
          <cell r="I245">
            <v>6582</v>
          </cell>
          <cell r="J245">
            <v>998</v>
          </cell>
          <cell r="M245" t="str">
            <v>TFR</v>
          </cell>
        </row>
        <row r="246">
          <cell r="B246" t="str">
            <v>FR-8 4C 6sq</v>
          </cell>
          <cell r="C246" t="str">
            <v>M</v>
          </cell>
          <cell r="D246">
            <v>7631</v>
          </cell>
          <cell r="E246">
            <v>7784</v>
          </cell>
          <cell r="F246">
            <v>1102</v>
          </cell>
          <cell r="G246">
            <v>7631</v>
          </cell>
          <cell r="H246">
            <v>837</v>
          </cell>
          <cell r="I246">
            <v>7756</v>
          </cell>
          <cell r="J246">
            <v>998</v>
          </cell>
          <cell r="M246" t="str">
            <v>TFR</v>
          </cell>
        </row>
        <row r="247">
          <cell r="B247" t="str">
            <v>FR-8 4C 10sq</v>
          </cell>
          <cell r="C247" t="str">
            <v>M</v>
          </cell>
          <cell r="D247">
            <v>11004</v>
          </cell>
          <cell r="E247">
            <v>11876</v>
          </cell>
          <cell r="F247">
            <v>1102</v>
          </cell>
          <cell r="G247">
            <v>11004</v>
          </cell>
          <cell r="H247">
            <v>837</v>
          </cell>
          <cell r="I247">
            <v>14734</v>
          </cell>
          <cell r="J247">
            <v>998</v>
          </cell>
          <cell r="M247" t="str">
            <v>TFR</v>
          </cell>
        </row>
        <row r="248">
          <cell r="B248" t="str">
            <v>FR-8 4C 16sq</v>
          </cell>
          <cell r="C248" t="str">
            <v>M</v>
          </cell>
          <cell r="D248">
            <v>13247</v>
          </cell>
          <cell r="E248">
            <v>15901</v>
          </cell>
          <cell r="F248">
            <v>1102</v>
          </cell>
          <cell r="G248">
            <v>13247</v>
          </cell>
          <cell r="H248">
            <v>837</v>
          </cell>
          <cell r="I248">
            <v>18767</v>
          </cell>
          <cell r="J248">
            <v>998</v>
          </cell>
          <cell r="M248" t="str">
            <v>TFR</v>
          </cell>
        </row>
        <row r="249">
          <cell r="B249" t="str">
            <v>2C 1.5sq(일반형)</v>
          </cell>
          <cell r="C249" t="str">
            <v>M</v>
          </cell>
          <cell r="D249">
            <v>3963</v>
          </cell>
          <cell r="E249">
            <v>3963</v>
          </cell>
          <cell r="F249">
            <v>1107</v>
          </cell>
          <cell r="G249">
            <v>3963</v>
          </cell>
          <cell r="H249">
            <v>841</v>
          </cell>
          <cell r="I249">
            <v>3963</v>
          </cell>
          <cell r="J249">
            <v>1000</v>
          </cell>
          <cell r="M249" t="str">
            <v>IX</v>
          </cell>
        </row>
        <row r="250">
          <cell r="B250" t="str">
            <v>4C 1.5sq(일반형)</v>
          </cell>
          <cell r="C250" t="str">
            <v>M</v>
          </cell>
          <cell r="D250">
            <v>5259</v>
          </cell>
          <cell r="E250">
            <v>5259</v>
          </cell>
          <cell r="F250">
            <v>1107</v>
          </cell>
          <cell r="G250">
            <v>5259</v>
          </cell>
          <cell r="H250">
            <v>841</v>
          </cell>
          <cell r="I250">
            <v>5259</v>
          </cell>
          <cell r="J250">
            <v>1000</v>
          </cell>
          <cell r="M250" t="str">
            <v>IX</v>
          </cell>
        </row>
        <row r="251">
          <cell r="B251" t="str">
            <v>8C 1.5sq(일반형)</v>
          </cell>
          <cell r="C251" t="str">
            <v>M</v>
          </cell>
          <cell r="D251">
            <v>8364</v>
          </cell>
          <cell r="E251">
            <v>8364</v>
          </cell>
          <cell r="F251">
            <v>1107</v>
          </cell>
          <cell r="G251">
            <v>8364</v>
          </cell>
          <cell r="H251">
            <v>841</v>
          </cell>
          <cell r="I251">
            <v>8364</v>
          </cell>
          <cell r="J251">
            <v>1000</v>
          </cell>
          <cell r="M251" t="str">
            <v>IX</v>
          </cell>
        </row>
        <row r="252">
          <cell r="B252" t="str">
            <v>2C 2.5sq(일반형)</v>
          </cell>
          <cell r="C252" t="str">
            <v>M</v>
          </cell>
          <cell r="D252">
            <v>4314</v>
          </cell>
          <cell r="E252">
            <v>4314</v>
          </cell>
          <cell r="F252">
            <v>1107</v>
          </cell>
          <cell r="G252">
            <v>4314</v>
          </cell>
          <cell r="H252">
            <v>841</v>
          </cell>
          <cell r="I252">
            <v>4314</v>
          </cell>
          <cell r="J252">
            <v>1000</v>
          </cell>
          <cell r="M252" t="str">
            <v>IX</v>
          </cell>
        </row>
        <row r="253">
          <cell r="B253" t="str">
            <v>3C 2.5sq(일반형)</v>
          </cell>
          <cell r="C253" t="str">
            <v>M</v>
          </cell>
          <cell r="D253">
            <v>5022</v>
          </cell>
          <cell r="E253">
            <v>5022</v>
          </cell>
          <cell r="F253">
            <v>1107</v>
          </cell>
          <cell r="G253">
            <v>5022</v>
          </cell>
          <cell r="H253">
            <v>841</v>
          </cell>
          <cell r="I253">
            <v>5022</v>
          </cell>
          <cell r="J253">
            <v>1000</v>
          </cell>
          <cell r="M253" t="str">
            <v>IX</v>
          </cell>
        </row>
        <row r="254">
          <cell r="B254" t="str">
            <v>4C 2.5sq(일반형)</v>
          </cell>
          <cell r="C254" t="str">
            <v>M</v>
          </cell>
          <cell r="D254">
            <v>6003</v>
          </cell>
          <cell r="E254">
            <v>6003</v>
          </cell>
          <cell r="F254">
            <v>1107</v>
          </cell>
          <cell r="G254">
            <v>6003</v>
          </cell>
          <cell r="H254">
            <v>841</v>
          </cell>
          <cell r="I254">
            <v>6003</v>
          </cell>
          <cell r="J254">
            <v>1000</v>
          </cell>
          <cell r="M254" t="str">
            <v>IX</v>
          </cell>
        </row>
        <row r="255">
          <cell r="B255" t="str">
            <v>5C 2.5sq(일반형)</v>
          </cell>
          <cell r="C255" t="str">
            <v>M</v>
          </cell>
          <cell r="D255">
            <v>8166</v>
          </cell>
          <cell r="E255">
            <v>8166</v>
          </cell>
          <cell r="F255">
            <v>1107</v>
          </cell>
          <cell r="G255">
            <v>8166</v>
          </cell>
          <cell r="H255">
            <v>841</v>
          </cell>
          <cell r="I255">
            <v>8166</v>
          </cell>
          <cell r="J255">
            <v>1000</v>
          </cell>
          <cell r="M255" t="str">
            <v>IX</v>
          </cell>
        </row>
        <row r="256">
          <cell r="B256" t="str">
            <v>6C 2.5sq(일반형)</v>
          </cell>
          <cell r="C256" t="str">
            <v>M</v>
          </cell>
          <cell r="D256">
            <v>8751</v>
          </cell>
          <cell r="E256">
            <v>8751</v>
          </cell>
          <cell r="F256">
            <v>1107</v>
          </cell>
          <cell r="G256">
            <v>8751</v>
          </cell>
          <cell r="H256">
            <v>841</v>
          </cell>
          <cell r="I256">
            <v>8751</v>
          </cell>
          <cell r="J256">
            <v>1000</v>
          </cell>
          <cell r="M256" t="str">
            <v>IX</v>
          </cell>
        </row>
        <row r="257">
          <cell r="B257" t="str">
            <v>7C 2.5sq(일반형)</v>
          </cell>
          <cell r="C257" t="str">
            <v>M</v>
          </cell>
          <cell r="D257">
            <v>10032</v>
          </cell>
          <cell r="E257">
            <v>10032</v>
          </cell>
          <cell r="F257">
            <v>1107</v>
          </cell>
          <cell r="G257">
            <v>10032</v>
          </cell>
          <cell r="H257">
            <v>841</v>
          </cell>
          <cell r="I257">
            <v>10032</v>
          </cell>
          <cell r="J257">
            <v>1000</v>
          </cell>
          <cell r="M257" t="str">
            <v>IX</v>
          </cell>
        </row>
        <row r="258">
          <cell r="B258" t="str">
            <v>8C 2.5sq(일반형)</v>
          </cell>
          <cell r="C258" t="str">
            <v>M</v>
          </cell>
          <cell r="D258">
            <v>11280</v>
          </cell>
          <cell r="E258">
            <v>11280</v>
          </cell>
          <cell r="F258">
            <v>1107</v>
          </cell>
          <cell r="G258">
            <v>11280</v>
          </cell>
          <cell r="H258">
            <v>841</v>
          </cell>
          <cell r="I258">
            <v>11280</v>
          </cell>
          <cell r="J258">
            <v>1000</v>
          </cell>
          <cell r="M258" t="str">
            <v>IX</v>
          </cell>
        </row>
        <row r="259">
          <cell r="B259" t="str">
            <v>3C 4sq(일반형)</v>
          </cell>
          <cell r="C259" t="str">
            <v>M</v>
          </cell>
          <cell r="D259">
            <v>6783</v>
          </cell>
          <cell r="E259">
            <v>6783</v>
          </cell>
          <cell r="F259">
            <v>1107</v>
          </cell>
          <cell r="G259">
            <v>6783</v>
          </cell>
          <cell r="H259">
            <v>841</v>
          </cell>
          <cell r="I259">
            <v>6783</v>
          </cell>
          <cell r="J259">
            <v>1000</v>
          </cell>
          <cell r="M259" t="str">
            <v>IX</v>
          </cell>
        </row>
        <row r="260">
          <cell r="B260" t="str">
            <v>4C 4sq(일반형)</v>
          </cell>
          <cell r="C260" t="str">
            <v>M</v>
          </cell>
          <cell r="D260">
            <v>8892</v>
          </cell>
          <cell r="E260">
            <v>8892</v>
          </cell>
          <cell r="F260">
            <v>1107</v>
          </cell>
          <cell r="G260">
            <v>8892</v>
          </cell>
          <cell r="H260">
            <v>841</v>
          </cell>
          <cell r="I260">
            <v>8892</v>
          </cell>
          <cell r="J260">
            <v>1000</v>
          </cell>
          <cell r="M260" t="str">
            <v>IX</v>
          </cell>
        </row>
        <row r="261">
          <cell r="B261" t="str">
            <v>5C 4sq(일반형)</v>
          </cell>
          <cell r="C261" t="str">
            <v>M</v>
          </cell>
          <cell r="D261">
            <v>9558</v>
          </cell>
          <cell r="E261">
            <v>9558</v>
          </cell>
          <cell r="F261">
            <v>1107</v>
          </cell>
          <cell r="G261">
            <v>9558</v>
          </cell>
          <cell r="H261">
            <v>841</v>
          </cell>
          <cell r="I261">
            <v>9558</v>
          </cell>
          <cell r="J261">
            <v>1000</v>
          </cell>
          <cell r="M261" t="str">
            <v>IX</v>
          </cell>
        </row>
        <row r="262">
          <cell r="B262" t="str">
            <v>2C 2.5sq(직매형)</v>
          </cell>
          <cell r="C262" t="str">
            <v>M</v>
          </cell>
          <cell r="D262">
            <v>4962</v>
          </cell>
          <cell r="E262">
            <v>4962</v>
          </cell>
          <cell r="F262">
            <v>1107</v>
          </cell>
          <cell r="G262">
            <v>4962</v>
          </cell>
          <cell r="H262">
            <v>841</v>
          </cell>
          <cell r="I262">
            <v>4962</v>
          </cell>
          <cell r="J262">
            <v>1000</v>
          </cell>
          <cell r="M262" t="str">
            <v>IX</v>
          </cell>
        </row>
        <row r="263">
          <cell r="B263" t="str">
            <v>3C 2.5sq(직매형)</v>
          </cell>
          <cell r="C263" t="str">
            <v>M</v>
          </cell>
          <cell r="D263">
            <v>5776</v>
          </cell>
          <cell r="E263">
            <v>5776</v>
          </cell>
          <cell r="F263">
            <v>1107</v>
          </cell>
          <cell r="G263">
            <v>5776</v>
          </cell>
          <cell r="H263">
            <v>841</v>
          </cell>
          <cell r="I263">
            <v>5776</v>
          </cell>
          <cell r="J263">
            <v>1000</v>
          </cell>
          <cell r="M263" t="str">
            <v>IX</v>
          </cell>
        </row>
        <row r="264">
          <cell r="B264" t="str">
            <v>4C 2.5sq(직매형)</v>
          </cell>
          <cell r="C264" t="str">
            <v>M</v>
          </cell>
          <cell r="D264">
            <v>6904</v>
          </cell>
          <cell r="E264">
            <v>6904</v>
          </cell>
          <cell r="F264">
            <v>1107</v>
          </cell>
          <cell r="G264">
            <v>6904</v>
          </cell>
          <cell r="H264">
            <v>841</v>
          </cell>
          <cell r="I264">
            <v>6904</v>
          </cell>
          <cell r="J264">
            <v>1000</v>
          </cell>
          <cell r="M264" t="str">
            <v>IX</v>
          </cell>
        </row>
        <row r="265">
          <cell r="B265" t="str">
            <v>5C 2.5sq(직매형)</v>
          </cell>
          <cell r="C265" t="str">
            <v>M</v>
          </cell>
          <cell r="D265">
            <v>9391</v>
          </cell>
          <cell r="E265">
            <v>9391</v>
          </cell>
          <cell r="F265">
            <v>1107</v>
          </cell>
          <cell r="G265">
            <v>9391</v>
          </cell>
          <cell r="H265">
            <v>841</v>
          </cell>
          <cell r="I265">
            <v>9391</v>
          </cell>
          <cell r="J265">
            <v>1000</v>
          </cell>
          <cell r="M265" t="str">
            <v>IX</v>
          </cell>
        </row>
        <row r="266">
          <cell r="B266" t="str">
            <v>6C 2.5sq(직매형)</v>
          </cell>
          <cell r="C266" t="str">
            <v>M</v>
          </cell>
          <cell r="D266">
            <v>10064</v>
          </cell>
          <cell r="E266">
            <v>10064</v>
          </cell>
          <cell r="F266">
            <v>1107</v>
          </cell>
          <cell r="G266">
            <v>10064</v>
          </cell>
          <cell r="H266">
            <v>841</v>
          </cell>
          <cell r="I266">
            <v>10064</v>
          </cell>
          <cell r="J266">
            <v>1000</v>
          </cell>
          <cell r="M266" t="str">
            <v>IX</v>
          </cell>
        </row>
        <row r="267">
          <cell r="B267" t="str">
            <v>7C 2.5sq(직매형)</v>
          </cell>
          <cell r="C267" t="str">
            <v>M</v>
          </cell>
          <cell r="D267">
            <v>11537</v>
          </cell>
          <cell r="E267">
            <v>11537</v>
          </cell>
          <cell r="F267">
            <v>1107</v>
          </cell>
          <cell r="G267">
            <v>11537</v>
          </cell>
          <cell r="H267">
            <v>841</v>
          </cell>
          <cell r="I267">
            <v>11537</v>
          </cell>
          <cell r="J267">
            <v>1000</v>
          </cell>
          <cell r="M267" t="str">
            <v>IX</v>
          </cell>
        </row>
        <row r="268">
          <cell r="B268" t="str">
            <v>8C 2.5sq(직매형)</v>
          </cell>
          <cell r="C268" t="str">
            <v>M</v>
          </cell>
          <cell r="D268">
            <v>12972</v>
          </cell>
          <cell r="E268">
            <v>12972</v>
          </cell>
          <cell r="F268">
            <v>1107</v>
          </cell>
          <cell r="G268">
            <v>12972</v>
          </cell>
          <cell r="H268">
            <v>841</v>
          </cell>
          <cell r="I268">
            <v>12972</v>
          </cell>
          <cell r="J268">
            <v>1000</v>
          </cell>
          <cell r="M268" t="str">
            <v>IX</v>
          </cell>
        </row>
        <row r="269">
          <cell r="B269" t="str">
            <v>3C 4sq(직매형)</v>
          </cell>
          <cell r="C269" t="str">
            <v>M</v>
          </cell>
          <cell r="D269">
            <v>7801</v>
          </cell>
          <cell r="E269">
            <v>7801</v>
          </cell>
          <cell r="F269">
            <v>1107</v>
          </cell>
          <cell r="G269">
            <v>7801</v>
          </cell>
          <cell r="H269">
            <v>841</v>
          </cell>
          <cell r="I269">
            <v>7801</v>
          </cell>
          <cell r="J269">
            <v>1000</v>
          </cell>
          <cell r="M269" t="str">
            <v>IX</v>
          </cell>
        </row>
        <row r="270">
          <cell r="B270" t="str">
            <v>4C 4sq(직매형)</v>
          </cell>
          <cell r="C270" t="str">
            <v>M</v>
          </cell>
          <cell r="D270">
            <v>10226</v>
          </cell>
          <cell r="E270">
            <v>10226</v>
          </cell>
          <cell r="F270">
            <v>1107</v>
          </cell>
          <cell r="G270">
            <v>10226</v>
          </cell>
          <cell r="H270">
            <v>841</v>
          </cell>
          <cell r="I270">
            <v>10226</v>
          </cell>
          <cell r="J270">
            <v>1000</v>
          </cell>
          <cell r="M270" t="str">
            <v>IX</v>
          </cell>
        </row>
        <row r="271">
          <cell r="B271" t="str">
            <v>5C 4sq(직매형)</v>
          </cell>
          <cell r="C271" t="str">
            <v>M</v>
          </cell>
          <cell r="D271">
            <v>10992</v>
          </cell>
          <cell r="E271">
            <v>10992</v>
          </cell>
          <cell r="F271">
            <v>1107</v>
          </cell>
          <cell r="G271">
            <v>10992</v>
          </cell>
          <cell r="H271">
            <v>841</v>
          </cell>
          <cell r="I271">
            <v>10992</v>
          </cell>
          <cell r="J271">
            <v>1000</v>
          </cell>
          <cell r="M271" t="str">
            <v>IX</v>
          </cell>
        </row>
        <row r="272">
          <cell r="B272" t="str">
            <v>CN/CV-W 1C 60sq</v>
          </cell>
          <cell r="C272" t="str">
            <v>M</v>
          </cell>
          <cell r="D272">
            <v>18461</v>
          </cell>
          <cell r="E272">
            <v>18461</v>
          </cell>
          <cell r="F272">
            <v>1098</v>
          </cell>
          <cell r="G272">
            <v>19500</v>
          </cell>
          <cell r="H272">
            <v>835</v>
          </cell>
          <cell r="I272">
            <v>21168</v>
          </cell>
          <cell r="J272">
            <v>996</v>
          </cell>
        </row>
        <row r="273">
          <cell r="B273" t="str">
            <v>FR-CN/CO-W 1C 60sq</v>
          </cell>
          <cell r="C273" t="str">
            <v>M</v>
          </cell>
          <cell r="D273">
            <v>18106</v>
          </cell>
          <cell r="E273">
            <v>19384</v>
          </cell>
          <cell r="F273">
            <v>1098</v>
          </cell>
          <cell r="G273">
            <v>18106</v>
          </cell>
          <cell r="H273">
            <v>835</v>
          </cell>
          <cell r="I273">
            <v>19655</v>
          </cell>
          <cell r="J273">
            <v>996</v>
          </cell>
        </row>
        <row r="274">
          <cell r="B274" t="str">
            <v>25Kv 옥외 1C 60sq(240BIL)</v>
          </cell>
          <cell r="C274" t="str">
            <v>개</v>
          </cell>
          <cell r="D274">
            <v>85100</v>
          </cell>
          <cell r="E274">
            <v>85100</v>
          </cell>
          <cell r="F274">
            <v>1120</v>
          </cell>
          <cell r="I274">
            <v>85100</v>
          </cell>
          <cell r="J274">
            <v>1021</v>
          </cell>
        </row>
        <row r="275">
          <cell r="B275" t="str">
            <v>23Kv 옥외 3C 60sq(240BIL)</v>
          </cell>
          <cell r="C275" t="str">
            <v>개</v>
          </cell>
          <cell r="D275">
            <v>0</v>
          </cell>
        </row>
        <row r="276">
          <cell r="B276" t="str">
            <v>STP CAT5 4Pr</v>
          </cell>
          <cell r="C276" t="str">
            <v>M</v>
          </cell>
          <cell r="D276">
            <v>1610</v>
          </cell>
          <cell r="E276">
            <v>2690</v>
          </cell>
          <cell r="F276">
            <v>1109</v>
          </cell>
          <cell r="G276">
            <v>2690</v>
          </cell>
          <cell r="H276">
            <v>847</v>
          </cell>
          <cell r="I276">
            <v>1610</v>
          </cell>
          <cell r="J276">
            <v>1002</v>
          </cell>
        </row>
        <row r="277">
          <cell r="B277" t="str">
            <v>UTP CAT5e 4Pr</v>
          </cell>
          <cell r="C277" t="str">
            <v>M</v>
          </cell>
          <cell r="D277">
            <v>470</v>
          </cell>
          <cell r="E277">
            <v>790</v>
          </cell>
          <cell r="F277">
            <v>1109</v>
          </cell>
          <cell r="G277">
            <v>790</v>
          </cell>
          <cell r="H277">
            <v>847</v>
          </cell>
          <cell r="I277">
            <v>470</v>
          </cell>
          <cell r="J277">
            <v>1002</v>
          </cell>
        </row>
        <row r="278">
          <cell r="B278" t="str">
            <v>UTP CAT5e 25Pr</v>
          </cell>
          <cell r="C278" t="str">
            <v>M</v>
          </cell>
          <cell r="D278">
            <v>3330</v>
          </cell>
          <cell r="E278">
            <v>5550</v>
          </cell>
          <cell r="F278">
            <v>1109</v>
          </cell>
          <cell r="G278">
            <v>5550</v>
          </cell>
          <cell r="H278">
            <v>847</v>
          </cell>
          <cell r="I278">
            <v>3330</v>
          </cell>
          <cell r="J278">
            <v>1002</v>
          </cell>
        </row>
        <row r="279">
          <cell r="B279" t="str">
            <v>UTP CAT6e 4Pr</v>
          </cell>
          <cell r="C279" t="str">
            <v>M</v>
          </cell>
          <cell r="D279">
            <v>1120</v>
          </cell>
          <cell r="E279">
            <v>1120</v>
          </cell>
          <cell r="F279">
            <v>1109</v>
          </cell>
          <cell r="G279">
            <v>1120</v>
          </cell>
          <cell r="H279">
            <v>847</v>
          </cell>
        </row>
        <row r="280">
          <cell r="B280" t="str">
            <v>5C-HFBT</v>
          </cell>
          <cell r="C280" t="str">
            <v>M</v>
          </cell>
          <cell r="D280">
            <v>495</v>
          </cell>
          <cell r="E280">
            <v>760</v>
          </cell>
          <cell r="F280">
            <v>1105</v>
          </cell>
          <cell r="G280">
            <v>634</v>
          </cell>
          <cell r="H280">
            <v>840</v>
          </cell>
          <cell r="I280">
            <v>495</v>
          </cell>
          <cell r="J280">
            <v>1007</v>
          </cell>
        </row>
        <row r="281">
          <cell r="B281" t="str">
            <v>7C-HFBT</v>
          </cell>
          <cell r="C281" t="str">
            <v>M</v>
          </cell>
          <cell r="D281">
            <v>919</v>
          </cell>
          <cell r="E281">
            <v>920</v>
          </cell>
          <cell r="F281">
            <v>1105</v>
          </cell>
          <cell r="G281">
            <v>1128</v>
          </cell>
          <cell r="H281">
            <v>840</v>
          </cell>
          <cell r="I281">
            <v>919</v>
          </cell>
          <cell r="J281">
            <v>1007</v>
          </cell>
        </row>
        <row r="282">
          <cell r="B282" t="str">
            <v>RGB 5C</v>
          </cell>
          <cell r="C282" t="str">
            <v>M</v>
          </cell>
          <cell r="D282">
            <v>2800</v>
          </cell>
          <cell r="E282">
            <v>2800</v>
          </cell>
          <cell r="F282">
            <v>1266</v>
          </cell>
          <cell r="G282">
            <v>13000</v>
          </cell>
          <cell r="H282">
            <v>845</v>
          </cell>
        </row>
        <row r="283">
          <cell r="B283" t="str">
            <v>스피커 케이블 2C</v>
          </cell>
          <cell r="C283" t="str">
            <v>M</v>
          </cell>
          <cell r="D283">
            <v>2200</v>
          </cell>
          <cell r="G283">
            <v>2200</v>
          </cell>
          <cell r="H283">
            <v>845</v>
          </cell>
          <cell r="I283">
            <v>3000</v>
          </cell>
          <cell r="J283">
            <v>1006</v>
          </cell>
          <cell r="M283" t="str">
            <v>5200UP</v>
          </cell>
        </row>
        <row r="284">
          <cell r="B284" t="str">
            <v>2C 편조실드 마이크케이블</v>
          </cell>
          <cell r="C284" t="str">
            <v>M</v>
          </cell>
          <cell r="D284">
            <v>5000</v>
          </cell>
          <cell r="G284">
            <v>5400</v>
          </cell>
          <cell r="H284">
            <v>845</v>
          </cell>
          <cell r="I284">
            <v>5000</v>
          </cell>
          <cell r="J284">
            <v>1006</v>
          </cell>
          <cell r="M284" t="str">
            <v>1800F</v>
          </cell>
        </row>
        <row r="285">
          <cell r="B285" t="str">
            <v>RG-58</v>
          </cell>
          <cell r="C285" t="str">
            <v>M</v>
          </cell>
          <cell r="D285">
            <v>4800</v>
          </cell>
          <cell r="G285">
            <v>4800</v>
          </cell>
          <cell r="H285">
            <v>845</v>
          </cell>
          <cell r="I285">
            <v>5400</v>
          </cell>
          <cell r="J285">
            <v>1006</v>
          </cell>
          <cell r="M285" t="str">
            <v>50Ω 8219</v>
          </cell>
        </row>
        <row r="286">
          <cell r="B286" t="str">
            <v>HDMI용 VER 1.4 10M</v>
          </cell>
          <cell r="C286" t="str">
            <v>M</v>
          </cell>
          <cell r="D286">
            <v>208000</v>
          </cell>
          <cell r="G286">
            <v>208000</v>
          </cell>
          <cell r="H286">
            <v>846</v>
          </cell>
        </row>
        <row r="287">
          <cell r="B287" t="str">
            <v>F/O CABLE MM 4C</v>
          </cell>
          <cell r="C287" t="str">
            <v>M</v>
          </cell>
          <cell r="D287">
            <v>1000</v>
          </cell>
          <cell r="E287">
            <v>1000</v>
          </cell>
          <cell r="F287">
            <v>1105</v>
          </cell>
          <cell r="G287">
            <v>1956</v>
          </cell>
          <cell r="H287">
            <v>849</v>
          </cell>
          <cell r="I287">
            <v>2400</v>
          </cell>
          <cell r="J287">
            <v>1002</v>
          </cell>
          <cell r="M287" t="str">
            <v>광케이블</v>
          </cell>
        </row>
        <row r="288">
          <cell r="B288" t="str">
            <v>F/O CABLE MM 8C</v>
          </cell>
          <cell r="C288" t="str">
            <v>M</v>
          </cell>
          <cell r="D288">
            <v>1300</v>
          </cell>
          <cell r="E288">
            <v>1300</v>
          </cell>
          <cell r="F288">
            <v>1105</v>
          </cell>
          <cell r="G288">
            <v>2934</v>
          </cell>
          <cell r="H288">
            <v>849</v>
          </cell>
          <cell r="I288">
            <v>3450</v>
          </cell>
          <cell r="J288">
            <v>1002</v>
          </cell>
          <cell r="M288" t="str">
            <v>광케이블</v>
          </cell>
        </row>
        <row r="289">
          <cell r="B289" t="str">
            <v>F/O CABLE SM 4C</v>
          </cell>
          <cell r="C289" t="str">
            <v>M</v>
          </cell>
          <cell r="D289">
            <v>800</v>
          </cell>
          <cell r="E289">
            <v>800</v>
          </cell>
          <cell r="F289">
            <v>1105</v>
          </cell>
          <cell r="G289">
            <v>1304</v>
          </cell>
          <cell r="H289">
            <v>849</v>
          </cell>
          <cell r="M289" t="str">
            <v>광케이블</v>
          </cell>
        </row>
        <row r="290">
          <cell r="B290" t="str">
            <v>F/O CABLE SM 8C</v>
          </cell>
          <cell r="C290" t="str">
            <v>M</v>
          </cell>
          <cell r="D290">
            <v>900</v>
          </cell>
          <cell r="E290">
            <v>900</v>
          </cell>
          <cell r="F290">
            <v>1105</v>
          </cell>
          <cell r="G290">
            <v>1467</v>
          </cell>
          <cell r="H290">
            <v>849</v>
          </cell>
          <cell r="M290" t="str">
            <v>광케이블</v>
          </cell>
        </row>
        <row r="291">
          <cell r="B291" t="str">
            <v>3T x 25 (0.66Kg/m)</v>
          </cell>
          <cell r="C291" t="str">
            <v>M</v>
          </cell>
          <cell r="D291">
            <v>10670.220000000001</v>
          </cell>
          <cell r="E291">
            <v>10670.220000000001</v>
          </cell>
          <cell r="F291">
            <v>1104</v>
          </cell>
        </row>
        <row r="292">
          <cell r="B292" t="str">
            <v>5T x 25(1.11Kg/m)</v>
          </cell>
          <cell r="C292" t="str">
            <v>M</v>
          </cell>
          <cell r="D292">
            <v>17945.370000000003</v>
          </cell>
          <cell r="E292">
            <v>17945.370000000003</v>
          </cell>
          <cell r="F292">
            <v>1104</v>
          </cell>
        </row>
        <row r="293">
          <cell r="B293" t="str">
            <v>6T x 50(2.67Kg/m)</v>
          </cell>
          <cell r="C293" t="str">
            <v>M</v>
          </cell>
          <cell r="D293">
            <v>43165.89</v>
          </cell>
          <cell r="E293">
            <v>43165.89</v>
          </cell>
          <cell r="F293">
            <v>1104</v>
          </cell>
        </row>
        <row r="294">
          <cell r="B294" t="str">
            <v>100*100*100</v>
          </cell>
          <cell r="C294" t="str">
            <v>개</v>
          </cell>
          <cell r="D294">
            <v>5800</v>
          </cell>
          <cell r="F294">
            <v>1127</v>
          </cell>
          <cell r="I294">
            <v>5800</v>
          </cell>
          <cell r="J294">
            <v>1028</v>
          </cell>
        </row>
        <row r="295">
          <cell r="B295" t="str">
            <v>150*150*100</v>
          </cell>
          <cell r="C295" t="str">
            <v>개</v>
          </cell>
          <cell r="D295">
            <v>7510</v>
          </cell>
          <cell r="F295">
            <v>1127</v>
          </cell>
          <cell r="I295">
            <v>7510</v>
          </cell>
          <cell r="J295">
            <v>1028</v>
          </cell>
        </row>
        <row r="296">
          <cell r="B296" t="str">
            <v>200*200*100</v>
          </cell>
          <cell r="C296" t="str">
            <v>개</v>
          </cell>
          <cell r="D296">
            <v>10250</v>
          </cell>
          <cell r="F296">
            <v>1127</v>
          </cell>
          <cell r="I296">
            <v>10250</v>
          </cell>
          <cell r="J296">
            <v>1028</v>
          </cell>
        </row>
        <row r="297">
          <cell r="B297" t="str">
            <v>200*200*150</v>
          </cell>
          <cell r="C297" t="str">
            <v>개</v>
          </cell>
          <cell r="D297">
            <v>12500</v>
          </cell>
          <cell r="F297">
            <v>1127</v>
          </cell>
          <cell r="I297">
            <v>12500</v>
          </cell>
          <cell r="J297">
            <v>1028</v>
          </cell>
        </row>
        <row r="298">
          <cell r="B298" t="str">
            <v>200*200*200</v>
          </cell>
          <cell r="C298" t="str">
            <v>개</v>
          </cell>
          <cell r="D298">
            <v>14600</v>
          </cell>
          <cell r="F298">
            <v>1127</v>
          </cell>
          <cell r="I298">
            <v>14600</v>
          </cell>
          <cell r="J298">
            <v>1028</v>
          </cell>
        </row>
        <row r="299">
          <cell r="B299" t="str">
            <v>300*300*150</v>
          </cell>
          <cell r="C299" t="str">
            <v>개</v>
          </cell>
          <cell r="D299">
            <v>20100</v>
          </cell>
          <cell r="F299">
            <v>1127</v>
          </cell>
          <cell r="I299">
            <v>20100</v>
          </cell>
          <cell r="J299">
            <v>1028</v>
          </cell>
        </row>
        <row r="300">
          <cell r="B300" t="str">
            <v>300*300*200</v>
          </cell>
          <cell r="C300" t="str">
            <v>개</v>
          </cell>
          <cell r="D300">
            <v>23400</v>
          </cell>
          <cell r="F300">
            <v>1127</v>
          </cell>
          <cell r="I300">
            <v>23400</v>
          </cell>
          <cell r="J300">
            <v>1028</v>
          </cell>
        </row>
        <row r="301">
          <cell r="B301" t="str">
            <v>400*400*200</v>
          </cell>
          <cell r="C301" t="str">
            <v>개</v>
          </cell>
          <cell r="D301">
            <v>37300</v>
          </cell>
          <cell r="F301">
            <v>1127</v>
          </cell>
          <cell r="I301">
            <v>37300</v>
          </cell>
          <cell r="J301">
            <v>1028</v>
          </cell>
        </row>
        <row r="302">
          <cell r="B302" t="str">
            <v>500*500*300</v>
          </cell>
          <cell r="C302" t="str">
            <v>개</v>
          </cell>
          <cell r="D302">
            <v>0</v>
          </cell>
          <cell r="J302">
            <v>1028</v>
          </cell>
        </row>
        <row r="303">
          <cell r="B303" t="str">
            <v>600*600*300</v>
          </cell>
          <cell r="C303" t="str">
            <v>개</v>
          </cell>
          <cell r="D303">
            <v>0</v>
          </cell>
          <cell r="J303">
            <v>1028</v>
          </cell>
        </row>
        <row r="304">
          <cell r="B304" t="str">
            <v>Concrete 4각</v>
          </cell>
          <cell r="C304" t="str">
            <v>개</v>
          </cell>
          <cell r="D304">
            <v>3036</v>
          </cell>
          <cell r="E304">
            <v>3100</v>
          </cell>
          <cell r="F304">
            <v>1127</v>
          </cell>
          <cell r="G304">
            <v>3036</v>
          </cell>
          <cell r="H304">
            <v>873</v>
          </cell>
          <cell r="I304">
            <v>3100</v>
          </cell>
          <cell r="J304">
            <v>1028</v>
          </cell>
          <cell r="M304" t="str">
            <v>H54(2)mm</v>
          </cell>
        </row>
        <row r="305">
          <cell r="B305" t="str">
            <v>Concrete 8각</v>
          </cell>
          <cell r="C305" t="str">
            <v>개</v>
          </cell>
          <cell r="D305">
            <v>2904</v>
          </cell>
          <cell r="E305">
            <v>2980</v>
          </cell>
          <cell r="F305">
            <v>1127</v>
          </cell>
          <cell r="G305">
            <v>2904</v>
          </cell>
          <cell r="H305">
            <v>873</v>
          </cell>
          <cell r="I305">
            <v>3000</v>
          </cell>
          <cell r="J305">
            <v>1028</v>
          </cell>
          <cell r="M305" t="str">
            <v>H54(2)mm</v>
          </cell>
        </row>
        <row r="306">
          <cell r="B306" t="str">
            <v>Outlet 4각</v>
          </cell>
          <cell r="C306" t="str">
            <v>개</v>
          </cell>
          <cell r="D306">
            <v>836</v>
          </cell>
          <cell r="E306">
            <v>3020</v>
          </cell>
          <cell r="F306">
            <v>1127</v>
          </cell>
          <cell r="G306">
            <v>836</v>
          </cell>
          <cell r="H306">
            <v>873</v>
          </cell>
          <cell r="I306">
            <v>1000</v>
          </cell>
          <cell r="J306">
            <v>1028</v>
          </cell>
          <cell r="M306" t="str">
            <v>2개용 콘센트박스</v>
          </cell>
        </row>
        <row r="307">
          <cell r="B307" t="str">
            <v>SW/1G</v>
          </cell>
          <cell r="C307" t="str">
            <v>개</v>
          </cell>
          <cell r="D307">
            <v>583</v>
          </cell>
          <cell r="E307">
            <v>650</v>
          </cell>
          <cell r="F307">
            <v>1127</v>
          </cell>
          <cell r="G307">
            <v>583</v>
          </cell>
          <cell r="H307">
            <v>873</v>
          </cell>
          <cell r="I307">
            <v>650</v>
          </cell>
          <cell r="J307">
            <v>1028</v>
          </cell>
          <cell r="M307" t="str">
            <v>H54(2)mm</v>
          </cell>
        </row>
        <row r="308">
          <cell r="B308" t="str">
            <v>SW/2G</v>
          </cell>
          <cell r="C308" t="str">
            <v>개</v>
          </cell>
          <cell r="D308">
            <v>811</v>
          </cell>
          <cell r="E308">
            <v>920</v>
          </cell>
          <cell r="F308">
            <v>1127</v>
          </cell>
          <cell r="G308">
            <v>811</v>
          </cell>
          <cell r="H308">
            <v>873</v>
          </cell>
          <cell r="I308">
            <v>1000</v>
          </cell>
          <cell r="J308">
            <v>1028</v>
          </cell>
          <cell r="M308" t="str">
            <v>H54(2)mm</v>
          </cell>
        </row>
        <row r="309">
          <cell r="B309" t="str">
            <v>평커버</v>
          </cell>
          <cell r="C309" t="str">
            <v>개</v>
          </cell>
          <cell r="D309">
            <v>286</v>
          </cell>
          <cell r="E309">
            <v>290</v>
          </cell>
          <cell r="F309">
            <v>1127</v>
          </cell>
          <cell r="G309">
            <v>286</v>
          </cell>
          <cell r="H309">
            <v>873</v>
          </cell>
          <cell r="I309">
            <v>300</v>
          </cell>
          <cell r="J309">
            <v>1028</v>
          </cell>
          <cell r="M309" t="str">
            <v>2개용</v>
          </cell>
        </row>
        <row r="310">
          <cell r="B310" t="str">
            <v>오목커버</v>
          </cell>
          <cell r="C310" t="str">
            <v>개</v>
          </cell>
          <cell r="D310">
            <v>377</v>
          </cell>
          <cell r="E310">
            <v>400</v>
          </cell>
          <cell r="F310">
            <v>1127</v>
          </cell>
          <cell r="G310">
            <v>377</v>
          </cell>
          <cell r="H310">
            <v>873</v>
          </cell>
          <cell r="I310">
            <v>400</v>
          </cell>
          <cell r="J310">
            <v>1028</v>
          </cell>
        </row>
        <row r="311">
          <cell r="B311" t="str">
            <v>50*35mm</v>
          </cell>
          <cell r="C311" t="str">
            <v>M</v>
          </cell>
          <cell r="D311">
            <v>12600</v>
          </cell>
          <cell r="E311">
            <v>12600</v>
          </cell>
          <cell r="F311">
            <v>1122</v>
          </cell>
          <cell r="G311">
            <v>15000</v>
          </cell>
          <cell r="H311">
            <v>870</v>
          </cell>
          <cell r="I311">
            <v>15000</v>
          </cell>
          <cell r="J311">
            <v>1031</v>
          </cell>
          <cell r="M311" t="str">
            <v>조립형</v>
          </cell>
        </row>
        <row r="312">
          <cell r="B312" t="str">
            <v>60*60mm</v>
          </cell>
          <cell r="C312" t="str">
            <v>M</v>
          </cell>
          <cell r="D312">
            <v>18900</v>
          </cell>
          <cell r="E312">
            <v>18900</v>
          </cell>
          <cell r="F312">
            <v>1122</v>
          </cell>
          <cell r="G312">
            <v>20000</v>
          </cell>
          <cell r="H312">
            <v>870</v>
          </cell>
          <cell r="I312">
            <v>20000</v>
          </cell>
          <cell r="J312">
            <v>1031</v>
          </cell>
          <cell r="M312" t="str">
            <v>조립형</v>
          </cell>
        </row>
        <row r="313">
          <cell r="B313" t="str">
            <v>70*40mm</v>
          </cell>
          <cell r="C313" t="str">
            <v>M</v>
          </cell>
          <cell r="D313">
            <v>18900</v>
          </cell>
          <cell r="E313">
            <v>18900</v>
          </cell>
          <cell r="F313">
            <v>1122</v>
          </cell>
          <cell r="G313">
            <v>20000</v>
          </cell>
          <cell r="H313">
            <v>870</v>
          </cell>
          <cell r="I313">
            <v>20000</v>
          </cell>
          <cell r="J313">
            <v>1031</v>
          </cell>
          <cell r="M313" t="str">
            <v>조립형</v>
          </cell>
        </row>
        <row r="314">
          <cell r="B314" t="str">
            <v>100*50mm</v>
          </cell>
          <cell r="C314" t="str">
            <v>M</v>
          </cell>
          <cell r="D314">
            <v>22680</v>
          </cell>
          <cell r="E314">
            <v>22680</v>
          </cell>
          <cell r="F314">
            <v>1122</v>
          </cell>
          <cell r="G314">
            <v>25000</v>
          </cell>
          <cell r="H314">
            <v>870</v>
          </cell>
          <cell r="I314">
            <v>25000</v>
          </cell>
          <cell r="J314">
            <v>1031</v>
          </cell>
          <cell r="M314" t="str">
            <v>조립형</v>
          </cell>
        </row>
        <row r="315">
          <cell r="B315" t="str">
            <v>120*60mm</v>
          </cell>
          <cell r="C315" t="str">
            <v>M</v>
          </cell>
          <cell r="D315">
            <v>31500</v>
          </cell>
          <cell r="E315">
            <v>31500</v>
          </cell>
          <cell r="F315">
            <v>1122</v>
          </cell>
          <cell r="G315">
            <v>35000</v>
          </cell>
          <cell r="H315">
            <v>870</v>
          </cell>
          <cell r="I315">
            <v>35000</v>
          </cell>
          <cell r="J315">
            <v>1031</v>
          </cell>
          <cell r="M315" t="str">
            <v>조립형</v>
          </cell>
        </row>
        <row r="316">
          <cell r="B316" t="str">
            <v>150*100mm</v>
          </cell>
          <cell r="C316" t="str">
            <v>M</v>
          </cell>
          <cell r="D316">
            <v>44100</v>
          </cell>
          <cell r="E316">
            <v>44100</v>
          </cell>
          <cell r="F316">
            <v>1122</v>
          </cell>
          <cell r="G316">
            <v>50000</v>
          </cell>
          <cell r="H316">
            <v>870</v>
          </cell>
          <cell r="I316">
            <v>50000</v>
          </cell>
          <cell r="J316">
            <v>1031</v>
          </cell>
          <cell r="M316" t="str">
            <v>조립형</v>
          </cell>
        </row>
        <row r="317">
          <cell r="B317" t="str">
            <v>BODY 40*40</v>
          </cell>
          <cell r="C317" t="str">
            <v>M</v>
          </cell>
          <cell r="D317">
            <v>2500</v>
          </cell>
          <cell r="F317">
            <v>1140</v>
          </cell>
          <cell r="H317">
            <v>867</v>
          </cell>
          <cell r="I317">
            <v>2500</v>
          </cell>
          <cell r="J317">
            <v>1040</v>
          </cell>
        </row>
        <row r="318">
          <cell r="B318" t="str">
            <v>BODY 70*40</v>
          </cell>
          <cell r="C318" t="str">
            <v>M</v>
          </cell>
          <cell r="D318">
            <v>3200</v>
          </cell>
          <cell r="F318">
            <v>1140</v>
          </cell>
          <cell r="H318">
            <v>867</v>
          </cell>
          <cell r="I318">
            <v>3200</v>
          </cell>
          <cell r="J318">
            <v>1040</v>
          </cell>
        </row>
        <row r="319">
          <cell r="B319" t="str">
            <v>BODY 110*50</v>
          </cell>
          <cell r="C319" t="str">
            <v>M</v>
          </cell>
          <cell r="D319">
            <v>5000</v>
          </cell>
          <cell r="F319">
            <v>1140</v>
          </cell>
          <cell r="H319">
            <v>867</v>
          </cell>
          <cell r="I319">
            <v>5000</v>
          </cell>
          <cell r="J319">
            <v>1040</v>
          </cell>
        </row>
        <row r="320">
          <cell r="B320" t="str">
            <v>COVER 40*40</v>
          </cell>
          <cell r="C320" t="str">
            <v>M</v>
          </cell>
          <cell r="D320">
            <v>1000</v>
          </cell>
          <cell r="F320">
            <v>1140</v>
          </cell>
          <cell r="H320">
            <v>867</v>
          </cell>
          <cell r="I320">
            <v>1000</v>
          </cell>
          <cell r="J320">
            <v>1040</v>
          </cell>
        </row>
        <row r="321">
          <cell r="B321" t="str">
            <v>COVER 70*40</v>
          </cell>
          <cell r="C321" t="str">
            <v>M</v>
          </cell>
          <cell r="D321">
            <v>1300</v>
          </cell>
          <cell r="F321">
            <v>1140</v>
          </cell>
          <cell r="H321">
            <v>867</v>
          </cell>
          <cell r="I321">
            <v>1300</v>
          </cell>
          <cell r="J321">
            <v>1040</v>
          </cell>
        </row>
        <row r="322">
          <cell r="B322" t="str">
            <v>COVER 110*50</v>
          </cell>
          <cell r="C322" t="str">
            <v>M</v>
          </cell>
          <cell r="D322">
            <v>2000</v>
          </cell>
          <cell r="F322">
            <v>1140</v>
          </cell>
          <cell r="H322">
            <v>867</v>
          </cell>
          <cell r="I322">
            <v>2000</v>
          </cell>
          <cell r="J322">
            <v>1040</v>
          </cell>
        </row>
        <row r="323">
          <cell r="B323" t="str">
            <v>JOINER 40*40</v>
          </cell>
          <cell r="C323" t="str">
            <v>M</v>
          </cell>
          <cell r="D323">
            <v>680</v>
          </cell>
          <cell r="F323">
            <v>1140</v>
          </cell>
          <cell r="H323">
            <v>867</v>
          </cell>
          <cell r="I323">
            <v>680</v>
          </cell>
          <cell r="J323">
            <v>1040</v>
          </cell>
        </row>
        <row r="324">
          <cell r="B324" t="str">
            <v>JOINER 70*40</v>
          </cell>
          <cell r="C324" t="str">
            <v>M</v>
          </cell>
          <cell r="D324">
            <v>1050</v>
          </cell>
          <cell r="F324">
            <v>1140</v>
          </cell>
          <cell r="H324">
            <v>867</v>
          </cell>
          <cell r="I324">
            <v>1050</v>
          </cell>
          <cell r="J324">
            <v>1040</v>
          </cell>
        </row>
        <row r="325">
          <cell r="B325" t="str">
            <v>JOINER 110*50</v>
          </cell>
          <cell r="C325" t="str">
            <v>M</v>
          </cell>
          <cell r="D325">
            <v>2000</v>
          </cell>
          <cell r="F325">
            <v>1140</v>
          </cell>
          <cell r="H325">
            <v>867</v>
          </cell>
          <cell r="I325">
            <v>2000</v>
          </cell>
          <cell r="J325">
            <v>1040</v>
          </cell>
        </row>
        <row r="326">
          <cell r="B326" t="str">
            <v>A Hangger 40*40</v>
          </cell>
          <cell r="C326" t="str">
            <v>M</v>
          </cell>
          <cell r="D326">
            <v>680</v>
          </cell>
          <cell r="F326">
            <v>1140</v>
          </cell>
          <cell r="H326">
            <v>867</v>
          </cell>
          <cell r="I326">
            <v>680</v>
          </cell>
          <cell r="J326">
            <v>1040</v>
          </cell>
        </row>
        <row r="327">
          <cell r="B327" t="str">
            <v>A Hangger 70*40</v>
          </cell>
          <cell r="C327" t="str">
            <v>M</v>
          </cell>
          <cell r="D327">
            <v>1050</v>
          </cell>
          <cell r="F327">
            <v>1140</v>
          </cell>
          <cell r="H327">
            <v>867</v>
          </cell>
          <cell r="I327">
            <v>1050</v>
          </cell>
          <cell r="J327">
            <v>1040</v>
          </cell>
        </row>
        <row r="328">
          <cell r="B328" t="str">
            <v>A Hangger 110*50</v>
          </cell>
          <cell r="C328" t="str">
            <v>M</v>
          </cell>
          <cell r="D328">
            <v>2000</v>
          </cell>
          <cell r="F328">
            <v>1140</v>
          </cell>
          <cell r="H328">
            <v>867</v>
          </cell>
          <cell r="I328">
            <v>2000</v>
          </cell>
          <cell r="J328">
            <v>1040</v>
          </cell>
        </row>
        <row r="329">
          <cell r="B329" t="str">
            <v>END CAP 40*40</v>
          </cell>
          <cell r="C329" t="str">
            <v>M</v>
          </cell>
          <cell r="D329">
            <v>480</v>
          </cell>
          <cell r="F329">
            <v>1140</v>
          </cell>
          <cell r="H329">
            <v>867</v>
          </cell>
          <cell r="I329">
            <v>480</v>
          </cell>
          <cell r="J329">
            <v>1040</v>
          </cell>
        </row>
        <row r="330">
          <cell r="B330" t="str">
            <v>END CAP 70*40</v>
          </cell>
          <cell r="C330" t="str">
            <v>M</v>
          </cell>
          <cell r="D330">
            <v>750</v>
          </cell>
          <cell r="F330">
            <v>1140</v>
          </cell>
          <cell r="H330">
            <v>867</v>
          </cell>
          <cell r="I330">
            <v>750</v>
          </cell>
          <cell r="J330">
            <v>1040</v>
          </cell>
        </row>
        <row r="331">
          <cell r="B331" t="str">
            <v>END CAP 110*50</v>
          </cell>
          <cell r="C331" t="str">
            <v>M</v>
          </cell>
          <cell r="D331">
            <v>1050</v>
          </cell>
          <cell r="F331">
            <v>1140</v>
          </cell>
          <cell r="H331">
            <v>867</v>
          </cell>
          <cell r="I331">
            <v>1050</v>
          </cell>
          <cell r="J331">
            <v>1040</v>
          </cell>
        </row>
        <row r="332">
          <cell r="B332" t="str">
            <v>Body 150*100*2.3T</v>
          </cell>
          <cell r="C332" t="str">
            <v>M</v>
          </cell>
          <cell r="D332">
            <v>17850</v>
          </cell>
          <cell r="E332">
            <v>17850</v>
          </cell>
          <cell r="F332">
            <v>1134</v>
          </cell>
          <cell r="G332">
            <v>17850</v>
          </cell>
          <cell r="H332">
            <v>867</v>
          </cell>
          <cell r="J332">
            <v>1040</v>
          </cell>
        </row>
        <row r="333">
          <cell r="B333" t="str">
            <v>W150 HOR ELBOW</v>
          </cell>
          <cell r="C333" t="str">
            <v>M</v>
          </cell>
          <cell r="D333">
            <v>23900</v>
          </cell>
          <cell r="E333">
            <v>23900</v>
          </cell>
          <cell r="F333">
            <v>1134</v>
          </cell>
          <cell r="G333">
            <v>23900</v>
          </cell>
          <cell r="H333">
            <v>867</v>
          </cell>
          <cell r="J333">
            <v>1040</v>
          </cell>
        </row>
        <row r="334">
          <cell r="B334" t="str">
            <v>W150 VER ELBOW</v>
          </cell>
          <cell r="C334" t="str">
            <v>M</v>
          </cell>
          <cell r="D334">
            <v>23900</v>
          </cell>
          <cell r="E334">
            <v>23900</v>
          </cell>
          <cell r="F334">
            <v>1134</v>
          </cell>
          <cell r="G334">
            <v>23900</v>
          </cell>
          <cell r="H334">
            <v>867</v>
          </cell>
          <cell r="J334">
            <v>1040</v>
          </cell>
        </row>
        <row r="335">
          <cell r="B335" t="str">
            <v>W150 HOR TEE</v>
          </cell>
          <cell r="C335" t="str">
            <v>M</v>
          </cell>
          <cell r="D335">
            <v>41400</v>
          </cell>
          <cell r="E335">
            <v>41400</v>
          </cell>
          <cell r="F335">
            <v>1134</v>
          </cell>
          <cell r="G335">
            <v>41400</v>
          </cell>
          <cell r="H335">
            <v>867</v>
          </cell>
          <cell r="J335">
            <v>1040</v>
          </cell>
        </row>
        <row r="336">
          <cell r="B336" t="str">
            <v>W150 VER TEE</v>
          </cell>
          <cell r="C336" t="str">
            <v>M</v>
          </cell>
          <cell r="D336">
            <v>41400</v>
          </cell>
          <cell r="E336">
            <v>41400</v>
          </cell>
          <cell r="F336">
            <v>1134</v>
          </cell>
          <cell r="G336">
            <v>41400</v>
          </cell>
          <cell r="H336">
            <v>867</v>
          </cell>
          <cell r="J336">
            <v>1040</v>
          </cell>
        </row>
        <row r="337">
          <cell r="B337" t="str">
            <v>W150 HOR CROSS</v>
          </cell>
          <cell r="C337" t="str">
            <v>M</v>
          </cell>
          <cell r="D337">
            <v>51170</v>
          </cell>
          <cell r="E337">
            <v>51170</v>
          </cell>
          <cell r="F337">
            <v>1134</v>
          </cell>
          <cell r="G337">
            <v>51170</v>
          </cell>
          <cell r="H337">
            <v>867</v>
          </cell>
          <cell r="J337">
            <v>1040</v>
          </cell>
        </row>
        <row r="338">
          <cell r="B338" t="str">
            <v>W150 COVER</v>
          </cell>
          <cell r="C338" t="str">
            <v>M</v>
          </cell>
          <cell r="D338">
            <v>14560</v>
          </cell>
          <cell r="E338">
            <v>14560</v>
          </cell>
          <cell r="F338">
            <v>1134</v>
          </cell>
          <cell r="G338">
            <v>14560</v>
          </cell>
          <cell r="H338">
            <v>867</v>
          </cell>
          <cell r="J338">
            <v>1040</v>
          </cell>
        </row>
        <row r="339">
          <cell r="B339" t="str">
            <v>W150 HOR ELBOW COVER</v>
          </cell>
          <cell r="C339" t="str">
            <v>M</v>
          </cell>
          <cell r="D339">
            <v>14500</v>
          </cell>
          <cell r="E339">
            <v>14500</v>
          </cell>
          <cell r="F339">
            <v>1134</v>
          </cell>
          <cell r="G339">
            <v>14500</v>
          </cell>
          <cell r="H339">
            <v>867</v>
          </cell>
          <cell r="J339">
            <v>1040</v>
          </cell>
        </row>
        <row r="340">
          <cell r="B340" t="str">
            <v>W150 VER ELBOW COVER</v>
          </cell>
          <cell r="C340" t="str">
            <v>M</v>
          </cell>
          <cell r="D340">
            <v>14500</v>
          </cell>
          <cell r="E340">
            <v>14500</v>
          </cell>
          <cell r="F340">
            <v>1134</v>
          </cell>
          <cell r="G340">
            <v>14500</v>
          </cell>
          <cell r="H340">
            <v>867</v>
          </cell>
          <cell r="J340">
            <v>1040</v>
          </cell>
        </row>
        <row r="341">
          <cell r="B341" t="str">
            <v>W150 HOR TEE COVER</v>
          </cell>
          <cell r="C341" t="str">
            <v>M</v>
          </cell>
          <cell r="D341">
            <v>41990</v>
          </cell>
          <cell r="E341">
            <v>41990</v>
          </cell>
          <cell r="F341">
            <v>1134</v>
          </cell>
          <cell r="G341">
            <v>41990</v>
          </cell>
          <cell r="H341">
            <v>867</v>
          </cell>
          <cell r="J341">
            <v>1040</v>
          </cell>
        </row>
        <row r="342">
          <cell r="B342" t="str">
            <v>W150 VER TEE COVER</v>
          </cell>
          <cell r="C342" t="str">
            <v>M</v>
          </cell>
          <cell r="D342">
            <v>41990</v>
          </cell>
          <cell r="E342">
            <v>41990</v>
          </cell>
          <cell r="F342">
            <v>1134</v>
          </cell>
          <cell r="G342">
            <v>41990</v>
          </cell>
          <cell r="H342">
            <v>867</v>
          </cell>
          <cell r="J342">
            <v>1040</v>
          </cell>
        </row>
        <row r="343">
          <cell r="B343" t="str">
            <v>W150 HOR CROSS COVER</v>
          </cell>
          <cell r="C343" t="str">
            <v>M</v>
          </cell>
          <cell r="D343">
            <v>67240</v>
          </cell>
          <cell r="E343">
            <v>67240</v>
          </cell>
          <cell r="F343">
            <v>1134</v>
          </cell>
          <cell r="G343">
            <v>67240</v>
          </cell>
          <cell r="H343">
            <v>867</v>
          </cell>
          <cell r="J343">
            <v>1040</v>
          </cell>
        </row>
        <row r="344">
          <cell r="B344" t="str">
            <v>END PLATE W150</v>
          </cell>
          <cell r="C344" t="str">
            <v>개</v>
          </cell>
          <cell r="D344">
            <v>0</v>
          </cell>
          <cell r="F344">
            <v>1136</v>
          </cell>
          <cell r="H344">
            <v>870</v>
          </cell>
          <cell r="J344">
            <v>1040</v>
          </cell>
          <cell r="M344" t="str">
            <v>END CAP</v>
          </cell>
        </row>
        <row r="345">
          <cell r="B345" t="str">
            <v>Body 200*100*2.3T</v>
          </cell>
          <cell r="C345" t="str">
            <v>M</v>
          </cell>
          <cell r="D345">
            <v>22550</v>
          </cell>
          <cell r="E345">
            <v>22550</v>
          </cell>
          <cell r="F345">
            <v>1134</v>
          </cell>
          <cell r="G345">
            <v>22550</v>
          </cell>
          <cell r="H345">
            <v>867</v>
          </cell>
          <cell r="J345">
            <v>1040</v>
          </cell>
        </row>
        <row r="346">
          <cell r="B346" t="str">
            <v>W200 HOR ELBOW</v>
          </cell>
          <cell r="C346" t="str">
            <v>M</v>
          </cell>
          <cell r="D346">
            <v>26870</v>
          </cell>
          <cell r="E346">
            <v>26870</v>
          </cell>
          <cell r="F346">
            <v>1134</v>
          </cell>
          <cell r="G346">
            <v>26870</v>
          </cell>
          <cell r="H346">
            <v>867</v>
          </cell>
          <cell r="J346">
            <v>1040</v>
          </cell>
        </row>
        <row r="347">
          <cell r="B347" t="str">
            <v>W200 VER ELBOW</v>
          </cell>
          <cell r="C347" t="str">
            <v>M</v>
          </cell>
          <cell r="D347">
            <v>26870</v>
          </cell>
          <cell r="E347">
            <v>26870</v>
          </cell>
          <cell r="F347">
            <v>1134</v>
          </cell>
          <cell r="G347">
            <v>26870</v>
          </cell>
          <cell r="H347">
            <v>867</v>
          </cell>
          <cell r="J347">
            <v>1040</v>
          </cell>
        </row>
        <row r="348">
          <cell r="B348" t="str">
            <v>W200 HOR TEE</v>
          </cell>
          <cell r="C348" t="str">
            <v>M</v>
          </cell>
          <cell r="D348">
            <v>55720</v>
          </cell>
          <cell r="E348">
            <v>55720</v>
          </cell>
          <cell r="F348">
            <v>1134</v>
          </cell>
          <cell r="G348">
            <v>55720</v>
          </cell>
          <cell r="H348">
            <v>867</v>
          </cell>
          <cell r="J348">
            <v>1040</v>
          </cell>
        </row>
        <row r="349">
          <cell r="B349" t="str">
            <v>W200 VER TEE</v>
          </cell>
          <cell r="C349" t="str">
            <v>M</v>
          </cell>
          <cell r="D349">
            <v>55720</v>
          </cell>
          <cell r="E349">
            <v>55720</v>
          </cell>
          <cell r="F349">
            <v>1134</v>
          </cell>
          <cell r="G349">
            <v>55720</v>
          </cell>
          <cell r="H349">
            <v>867</v>
          </cell>
          <cell r="J349">
            <v>1040</v>
          </cell>
        </row>
        <row r="350">
          <cell r="B350" t="str">
            <v>W200 HOR CROSS</v>
          </cell>
          <cell r="C350" t="str">
            <v>M</v>
          </cell>
          <cell r="D350">
            <v>67760</v>
          </cell>
          <cell r="E350">
            <v>67760</v>
          </cell>
          <cell r="F350">
            <v>1134</v>
          </cell>
          <cell r="G350">
            <v>67760</v>
          </cell>
          <cell r="H350">
            <v>867</v>
          </cell>
          <cell r="J350">
            <v>1040</v>
          </cell>
        </row>
        <row r="351">
          <cell r="B351" t="str">
            <v>W200 COVER</v>
          </cell>
          <cell r="C351" t="str">
            <v>M</v>
          </cell>
          <cell r="D351">
            <v>24050</v>
          </cell>
          <cell r="E351">
            <v>24050</v>
          </cell>
          <cell r="F351">
            <v>1134</v>
          </cell>
          <cell r="G351">
            <v>24050</v>
          </cell>
          <cell r="H351">
            <v>867</v>
          </cell>
          <cell r="J351">
            <v>1040</v>
          </cell>
        </row>
        <row r="352">
          <cell r="B352" t="str">
            <v>W200 HOR ELBOW COVER</v>
          </cell>
          <cell r="C352" t="str">
            <v>M</v>
          </cell>
          <cell r="D352">
            <v>19390</v>
          </cell>
          <cell r="E352">
            <v>19390</v>
          </cell>
          <cell r="F352">
            <v>1134</v>
          </cell>
          <cell r="G352">
            <v>19390</v>
          </cell>
          <cell r="H352">
            <v>867</v>
          </cell>
          <cell r="J352">
            <v>1040</v>
          </cell>
        </row>
        <row r="353">
          <cell r="B353" t="str">
            <v>W200 VER ELBOW COVER</v>
          </cell>
          <cell r="C353" t="str">
            <v>M</v>
          </cell>
          <cell r="D353">
            <v>19390</v>
          </cell>
          <cell r="E353">
            <v>19390</v>
          </cell>
          <cell r="F353">
            <v>1134</v>
          </cell>
          <cell r="G353">
            <v>19390</v>
          </cell>
          <cell r="H353">
            <v>867</v>
          </cell>
          <cell r="J353">
            <v>1040</v>
          </cell>
        </row>
        <row r="354">
          <cell r="B354" t="str">
            <v>W200 HOR TEE COVER</v>
          </cell>
          <cell r="C354" t="str">
            <v>M</v>
          </cell>
          <cell r="D354">
            <v>49380</v>
          </cell>
          <cell r="E354">
            <v>49380</v>
          </cell>
          <cell r="F354">
            <v>1134</v>
          </cell>
          <cell r="G354">
            <v>49380</v>
          </cell>
          <cell r="H354">
            <v>867</v>
          </cell>
          <cell r="J354">
            <v>1040</v>
          </cell>
        </row>
        <row r="355">
          <cell r="B355" t="str">
            <v>W200 VER TEE COVER</v>
          </cell>
          <cell r="C355" t="str">
            <v>M</v>
          </cell>
          <cell r="D355">
            <v>49380</v>
          </cell>
          <cell r="E355">
            <v>49380</v>
          </cell>
          <cell r="F355">
            <v>1134</v>
          </cell>
          <cell r="G355">
            <v>49380</v>
          </cell>
          <cell r="H355">
            <v>867</v>
          </cell>
          <cell r="J355">
            <v>1040</v>
          </cell>
        </row>
        <row r="356">
          <cell r="B356" t="str">
            <v>W200 HOR CROSS COVER</v>
          </cell>
          <cell r="C356" t="str">
            <v>M</v>
          </cell>
          <cell r="D356">
            <v>76230</v>
          </cell>
          <cell r="E356">
            <v>76230</v>
          </cell>
          <cell r="F356">
            <v>1134</v>
          </cell>
          <cell r="G356">
            <v>76230</v>
          </cell>
          <cell r="H356">
            <v>867</v>
          </cell>
          <cell r="J356">
            <v>1040</v>
          </cell>
        </row>
        <row r="357">
          <cell r="B357" t="str">
            <v>END PLATE W200</v>
          </cell>
          <cell r="C357" t="str">
            <v>개</v>
          </cell>
          <cell r="D357">
            <v>0</v>
          </cell>
          <cell r="F357">
            <v>1136</v>
          </cell>
          <cell r="H357">
            <v>870</v>
          </cell>
          <cell r="J357">
            <v>1040</v>
          </cell>
          <cell r="M357" t="str">
            <v>END CAP</v>
          </cell>
        </row>
        <row r="358">
          <cell r="B358" t="str">
            <v>Body 300*100*2.3T</v>
          </cell>
          <cell r="C358" t="str">
            <v>M</v>
          </cell>
          <cell r="D358">
            <v>24580</v>
          </cell>
          <cell r="E358">
            <v>24580</v>
          </cell>
          <cell r="F358">
            <v>1134</v>
          </cell>
          <cell r="G358">
            <v>24580</v>
          </cell>
          <cell r="H358">
            <v>867</v>
          </cell>
          <cell r="J358">
            <v>1040</v>
          </cell>
        </row>
        <row r="359">
          <cell r="B359" t="str">
            <v>W300 HOR ELBOW</v>
          </cell>
          <cell r="C359" t="str">
            <v>M</v>
          </cell>
          <cell r="D359">
            <v>36020</v>
          </cell>
          <cell r="E359">
            <v>36020</v>
          </cell>
          <cell r="F359">
            <v>1134</v>
          </cell>
          <cell r="G359">
            <v>36020</v>
          </cell>
          <cell r="H359">
            <v>867</v>
          </cell>
          <cell r="J359">
            <v>1040</v>
          </cell>
        </row>
        <row r="360">
          <cell r="B360" t="str">
            <v>W300 VER ELBOW</v>
          </cell>
          <cell r="C360" t="str">
            <v>M</v>
          </cell>
          <cell r="D360">
            <v>36020</v>
          </cell>
          <cell r="E360">
            <v>36020</v>
          </cell>
          <cell r="F360">
            <v>1134</v>
          </cell>
          <cell r="G360">
            <v>36020</v>
          </cell>
          <cell r="H360">
            <v>867</v>
          </cell>
          <cell r="J360">
            <v>1040</v>
          </cell>
        </row>
        <row r="361">
          <cell r="B361" t="str">
            <v>W300 HOR TEE</v>
          </cell>
          <cell r="C361" t="str">
            <v>M</v>
          </cell>
          <cell r="D361">
            <v>62370</v>
          </cell>
          <cell r="E361">
            <v>62370</v>
          </cell>
          <cell r="F361">
            <v>1134</v>
          </cell>
          <cell r="G361">
            <v>62370</v>
          </cell>
          <cell r="H361">
            <v>867</v>
          </cell>
          <cell r="J361">
            <v>1040</v>
          </cell>
        </row>
        <row r="362">
          <cell r="B362" t="str">
            <v>W300 VER TEE</v>
          </cell>
          <cell r="C362" t="str">
            <v>M</v>
          </cell>
          <cell r="D362">
            <v>62370</v>
          </cell>
          <cell r="E362">
            <v>62370</v>
          </cell>
          <cell r="F362">
            <v>1134</v>
          </cell>
          <cell r="G362">
            <v>62370</v>
          </cell>
          <cell r="H362">
            <v>867</v>
          </cell>
          <cell r="J362">
            <v>1040</v>
          </cell>
        </row>
        <row r="363">
          <cell r="B363" t="str">
            <v>W300 HOR CROSS</v>
          </cell>
          <cell r="C363" t="str">
            <v>M</v>
          </cell>
          <cell r="D363">
            <v>78460</v>
          </cell>
          <cell r="E363">
            <v>78460</v>
          </cell>
          <cell r="F363">
            <v>1134</v>
          </cell>
          <cell r="G363">
            <v>78460</v>
          </cell>
          <cell r="H363">
            <v>867</v>
          </cell>
          <cell r="J363">
            <v>1040</v>
          </cell>
        </row>
        <row r="364">
          <cell r="B364" t="str">
            <v>W300 COVER</v>
          </cell>
          <cell r="C364" t="str">
            <v>M</v>
          </cell>
          <cell r="D364">
            <v>34060</v>
          </cell>
          <cell r="E364">
            <v>34060</v>
          </cell>
          <cell r="F364">
            <v>1134</v>
          </cell>
          <cell r="G364">
            <v>34060</v>
          </cell>
          <cell r="H364">
            <v>867</v>
          </cell>
          <cell r="J364">
            <v>1040</v>
          </cell>
        </row>
        <row r="365">
          <cell r="B365" t="str">
            <v>W300 HOR ELBOW COVER</v>
          </cell>
          <cell r="C365" t="str">
            <v>M</v>
          </cell>
          <cell r="D365">
            <v>30860</v>
          </cell>
          <cell r="E365">
            <v>30860</v>
          </cell>
          <cell r="F365">
            <v>1134</v>
          </cell>
          <cell r="G365">
            <v>30860</v>
          </cell>
          <cell r="H365">
            <v>867</v>
          </cell>
          <cell r="J365">
            <v>1040</v>
          </cell>
        </row>
        <row r="366">
          <cell r="B366" t="str">
            <v>W300 VER ELBOW COVER</v>
          </cell>
          <cell r="C366" t="str">
            <v>M</v>
          </cell>
          <cell r="D366">
            <v>30860</v>
          </cell>
          <cell r="E366">
            <v>30860</v>
          </cell>
          <cell r="F366">
            <v>1134</v>
          </cell>
          <cell r="G366">
            <v>30860</v>
          </cell>
          <cell r="H366">
            <v>867</v>
          </cell>
          <cell r="J366">
            <v>1040</v>
          </cell>
        </row>
        <row r="367">
          <cell r="B367" t="str">
            <v>W300 HOR TEE COVER</v>
          </cell>
          <cell r="C367" t="str">
            <v>M</v>
          </cell>
          <cell r="D367">
            <v>68800</v>
          </cell>
          <cell r="E367">
            <v>68800</v>
          </cell>
          <cell r="F367">
            <v>1134</v>
          </cell>
          <cell r="G367">
            <v>68800</v>
          </cell>
          <cell r="H367">
            <v>867</v>
          </cell>
          <cell r="J367">
            <v>1040</v>
          </cell>
        </row>
        <row r="368">
          <cell r="B368" t="str">
            <v>W300 VER TEE COVER</v>
          </cell>
          <cell r="C368" t="str">
            <v>M</v>
          </cell>
          <cell r="D368">
            <v>68800</v>
          </cell>
          <cell r="E368">
            <v>68800</v>
          </cell>
          <cell r="F368">
            <v>1134</v>
          </cell>
          <cell r="G368">
            <v>68800</v>
          </cell>
          <cell r="H368">
            <v>867</v>
          </cell>
          <cell r="J368">
            <v>1040</v>
          </cell>
        </row>
        <row r="369">
          <cell r="B369" t="str">
            <v>W300 HOR CROSS COVER</v>
          </cell>
          <cell r="C369" t="str">
            <v>M</v>
          </cell>
          <cell r="D369">
            <v>99230</v>
          </cell>
          <cell r="E369">
            <v>99230</v>
          </cell>
          <cell r="F369">
            <v>1134</v>
          </cell>
          <cell r="G369">
            <v>99230</v>
          </cell>
          <cell r="H369">
            <v>867</v>
          </cell>
          <cell r="J369">
            <v>1040</v>
          </cell>
        </row>
        <row r="370">
          <cell r="B370" t="str">
            <v>END PLATE W300</v>
          </cell>
          <cell r="C370" t="str">
            <v>개</v>
          </cell>
          <cell r="D370">
            <v>0</v>
          </cell>
          <cell r="F370">
            <v>1136</v>
          </cell>
          <cell r="H370">
            <v>870</v>
          </cell>
          <cell r="J370">
            <v>1040</v>
          </cell>
          <cell r="M370" t="str">
            <v>END CAP</v>
          </cell>
        </row>
        <row r="371">
          <cell r="B371" t="str">
            <v>JOINT CONNECTOR</v>
          </cell>
          <cell r="C371" t="str">
            <v>개</v>
          </cell>
          <cell r="D371">
            <v>2400</v>
          </cell>
          <cell r="I371">
            <v>2400</v>
          </cell>
          <cell r="J371">
            <v>1035</v>
          </cell>
          <cell r="M371" t="str">
            <v>100H</v>
          </cell>
        </row>
        <row r="372">
          <cell r="B372" t="str">
            <v>BOLT/NUT STS 3/8"</v>
          </cell>
          <cell r="C372" t="str">
            <v>개</v>
          </cell>
          <cell r="D372">
            <v>600</v>
          </cell>
          <cell r="I372">
            <v>600</v>
          </cell>
          <cell r="J372">
            <v>1035</v>
          </cell>
          <cell r="M372" t="str">
            <v>STS</v>
          </cell>
        </row>
        <row r="373">
          <cell r="B373" t="str">
            <v>BONDING JUMPER #14</v>
          </cell>
          <cell r="C373" t="str">
            <v>개</v>
          </cell>
          <cell r="D373">
            <v>1900</v>
          </cell>
          <cell r="I373">
            <v>1900</v>
          </cell>
          <cell r="J373">
            <v>1035</v>
          </cell>
        </row>
        <row r="374">
          <cell r="B374" t="str">
            <v>Hold Down Clamp</v>
          </cell>
          <cell r="C374" t="str">
            <v>개</v>
          </cell>
          <cell r="D374">
            <v>600</v>
          </cell>
          <cell r="I374">
            <v>600</v>
          </cell>
          <cell r="J374">
            <v>1035</v>
          </cell>
        </row>
        <row r="375">
          <cell r="B375" t="str">
            <v>CHANNEL BRACKET SINGLE 250L</v>
          </cell>
          <cell r="C375" t="str">
            <v>개</v>
          </cell>
          <cell r="D375">
            <v>0</v>
          </cell>
        </row>
        <row r="376">
          <cell r="B376" t="str">
            <v>AL Body 150*100*2.5t</v>
          </cell>
          <cell r="C376" t="str">
            <v>M</v>
          </cell>
          <cell r="D376">
            <v>23020</v>
          </cell>
          <cell r="I376">
            <v>23020</v>
          </cell>
          <cell r="J376">
            <v>1034</v>
          </cell>
        </row>
        <row r="377">
          <cell r="B377" t="str">
            <v>AL Body 200*100*2.5t</v>
          </cell>
          <cell r="C377" t="str">
            <v>M</v>
          </cell>
          <cell r="D377">
            <v>23780</v>
          </cell>
          <cell r="I377">
            <v>23780</v>
          </cell>
          <cell r="J377">
            <v>1034</v>
          </cell>
        </row>
        <row r="378">
          <cell r="B378" t="str">
            <v>AL Body 300*100*2.5t</v>
          </cell>
          <cell r="C378" t="str">
            <v>M</v>
          </cell>
          <cell r="D378">
            <v>25370</v>
          </cell>
          <cell r="I378">
            <v>25370</v>
          </cell>
          <cell r="J378">
            <v>1034</v>
          </cell>
        </row>
        <row r="379">
          <cell r="B379" t="str">
            <v>AL Body 400*100*2.5t</v>
          </cell>
          <cell r="C379" t="str">
            <v>M</v>
          </cell>
          <cell r="D379">
            <v>26880</v>
          </cell>
          <cell r="I379">
            <v>26880</v>
          </cell>
          <cell r="J379">
            <v>1034</v>
          </cell>
        </row>
        <row r="380">
          <cell r="B380" t="str">
            <v>AL Body 500*100*2.5t</v>
          </cell>
          <cell r="C380" t="str">
            <v>M</v>
          </cell>
          <cell r="D380">
            <v>28400</v>
          </cell>
          <cell r="I380">
            <v>28400</v>
          </cell>
          <cell r="J380">
            <v>1034</v>
          </cell>
        </row>
        <row r="381">
          <cell r="B381" t="str">
            <v>AL W150 COVER</v>
          </cell>
          <cell r="C381" t="str">
            <v>M</v>
          </cell>
          <cell r="D381">
            <v>14390</v>
          </cell>
          <cell r="I381">
            <v>14390</v>
          </cell>
          <cell r="J381">
            <v>1034</v>
          </cell>
        </row>
        <row r="382">
          <cell r="B382" t="str">
            <v>AL W200 COVER</v>
          </cell>
          <cell r="C382" t="str">
            <v>M</v>
          </cell>
          <cell r="D382">
            <v>17810</v>
          </cell>
          <cell r="I382">
            <v>17810</v>
          </cell>
          <cell r="J382">
            <v>1034</v>
          </cell>
        </row>
        <row r="383">
          <cell r="B383" t="str">
            <v>AL W300 COVER</v>
          </cell>
          <cell r="C383" t="str">
            <v>M</v>
          </cell>
          <cell r="D383">
            <v>24660</v>
          </cell>
          <cell r="I383">
            <v>24660</v>
          </cell>
          <cell r="J383">
            <v>1034</v>
          </cell>
        </row>
        <row r="384">
          <cell r="B384" t="str">
            <v>AL W400 COVER</v>
          </cell>
          <cell r="C384" t="str">
            <v>M</v>
          </cell>
          <cell r="D384">
            <v>31510</v>
          </cell>
          <cell r="I384">
            <v>31510</v>
          </cell>
          <cell r="J384">
            <v>1034</v>
          </cell>
        </row>
        <row r="385">
          <cell r="B385" t="str">
            <v>AL W500 COVER</v>
          </cell>
          <cell r="C385" t="str">
            <v>M</v>
          </cell>
          <cell r="D385">
            <v>38360</v>
          </cell>
          <cell r="I385">
            <v>38360</v>
          </cell>
          <cell r="J385">
            <v>1034</v>
          </cell>
        </row>
        <row r="386">
          <cell r="B386" t="str">
            <v>산업용 및 세대용</v>
          </cell>
          <cell r="C386" t="str">
            <v>면</v>
          </cell>
          <cell r="D386">
            <v>0</v>
          </cell>
          <cell r="F386">
            <v>1192</v>
          </cell>
          <cell r="H386">
            <v>906</v>
          </cell>
          <cell r="I386" t="str">
            <v xml:space="preserve"> </v>
          </cell>
          <cell r="M386" t="str">
            <v>페이지참조</v>
          </cell>
        </row>
        <row r="387">
          <cell r="B387" t="str">
            <v>표준형 4P 400AF</v>
          </cell>
          <cell r="C387" t="str">
            <v>개</v>
          </cell>
          <cell r="D387">
            <v>508600</v>
          </cell>
          <cell r="E387">
            <v>508600</v>
          </cell>
          <cell r="F387">
            <v>1178</v>
          </cell>
          <cell r="G387">
            <v>508600</v>
          </cell>
          <cell r="H387">
            <v>895</v>
          </cell>
          <cell r="I387">
            <v>508600</v>
          </cell>
          <cell r="J387">
            <v>1069</v>
          </cell>
          <cell r="M387" t="str">
            <v>ABS</v>
          </cell>
        </row>
        <row r="388">
          <cell r="B388" t="str">
            <v>표준형 3P 400AF</v>
          </cell>
          <cell r="C388" t="str">
            <v>개</v>
          </cell>
          <cell r="D388">
            <v>417300</v>
          </cell>
          <cell r="E388">
            <v>417300</v>
          </cell>
          <cell r="F388">
            <v>1178</v>
          </cell>
          <cell r="G388">
            <v>417300</v>
          </cell>
          <cell r="H388">
            <v>895</v>
          </cell>
          <cell r="I388">
            <v>417300</v>
          </cell>
          <cell r="J388">
            <v>1069</v>
          </cell>
          <cell r="M388" t="str">
            <v>ABS</v>
          </cell>
        </row>
        <row r="389">
          <cell r="B389" t="str">
            <v>표준형 4P 250AF</v>
          </cell>
          <cell r="C389" t="str">
            <v>개</v>
          </cell>
          <cell r="D389">
            <v>287900</v>
          </cell>
          <cell r="E389">
            <v>287900</v>
          </cell>
          <cell r="F389">
            <v>1178</v>
          </cell>
          <cell r="G389">
            <v>287900</v>
          </cell>
          <cell r="H389">
            <v>895</v>
          </cell>
          <cell r="I389">
            <v>287900</v>
          </cell>
          <cell r="J389">
            <v>1069</v>
          </cell>
          <cell r="M389" t="str">
            <v>ABS</v>
          </cell>
        </row>
        <row r="390">
          <cell r="B390" t="str">
            <v>표준형 3P 250AF</v>
          </cell>
          <cell r="C390" t="str">
            <v>개</v>
          </cell>
          <cell r="D390">
            <v>251000</v>
          </cell>
          <cell r="E390">
            <v>251000</v>
          </cell>
          <cell r="F390">
            <v>1178</v>
          </cell>
          <cell r="G390">
            <v>251000</v>
          </cell>
          <cell r="H390">
            <v>895</v>
          </cell>
          <cell r="I390">
            <v>251000</v>
          </cell>
          <cell r="J390">
            <v>1069</v>
          </cell>
          <cell r="M390" t="str">
            <v>ABS</v>
          </cell>
        </row>
        <row r="391">
          <cell r="B391" t="str">
            <v>표준형 2P 250AF</v>
          </cell>
          <cell r="C391" t="str">
            <v>개</v>
          </cell>
          <cell r="D391">
            <v>211200</v>
          </cell>
          <cell r="E391">
            <v>211200</v>
          </cell>
          <cell r="F391">
            <v>1178</v>
          </cell>
          <cell r="G391">
            <v>211200</v>
          </cell>
          <cell r="H391">
            <v>895</v>
          </cell>
          <cell r="I391">
            <v>211200</v>
          </cell>
          <cell r="J391">
            <v>1069</v>
          </cell>
          <cell r="M391" t="str">
            <v>ABS</v>
          </cell>
        </row>
        <row r="392">
          <cell r="B392" t="str">
            <v>표준형 4P 125AF</v>
          </cell>
          <cell r="C392" t="str">
            <v>개</v>
          </cell>
          <cell r="D392">
            <v>129300</v>
          </cell>
          <cell r="E392">
            <v>129300</v>
          </cell>
          <cell r="F392">
            <v>1178</v>
          </cell>
          <cell r="G392">
            <v>129300</v>
          </cell>
          <cell r="H392">
            <v>895</v>
          </cell>
          <cell r="I392">
            <v>129300</v>
          </cell>
          <cell r="J392">
            <v>1069</v>
          </cell>
          <cell r="M392" t="str">
            <v>ABS</v>
          </cell>
        </row>
        <row r="393">
          <cell r="B393" t="str">
            <v>표준형 3P 125AF</v>
          </cell>
          <cell r="C393" t="str">
            <v>개</v>
          </cell>
          <cell r="D393">
            <v>104400</v>
          </cell>
          <cell r="E393">
            <v>104400</v>
          </cell>
          <cell r="F393">
            <v>1178</v>
          </cell>
          <cell r="G393">
            <v>104400</v>
          </cell>
          <cell r="H393">
            <v>895</v>
          </cell>
          <cell r="I393">
            <v>104400</v>
          </cell>
          <cell r="J393">
            <v>1069</v>
          </cell>
          <cell r="M393" t="str">
            <v>ABS</v>
          </cell>
        </row>
        <row r="394">
          <cell r="B394" t="str">
            <v>표준형 2P 125AF</v>
          </cell>
          <cell r="C394" t="str">
            <v>개</v>
          </cell>
          <cell r="D394">
            <v>81300</v>
          </cell>
          <cell r="E394">
            <v>81300</v>
          </cell>
          <cell r="F394">
            <v>1178</v>
          </cell>
          <cell r="G394">
            <v>81300</v>
          </cell>
          <cell r="H394">
            <v>895</v>
          </cell>
          <cell r="I394">
            <v>81300</v>
          </cell>
          <cell r="J394">
            <v>1069</v>
          </cell>
          <cell r="M394" t="str">
            <v>ABS</v>
          </cell>
        </row>
        <row r="395">
          <cell r="B395" t="str">
            <v>표준형 4P 60AF</v>
          </cell>
          <cell r="C395" t="str">
            <v>개</v>
          </cell>
          <cell r="D395">
            <v>70600</v>
          </cell>
          <cell r="E395">
            <v>70600</v>
          </cell>
          <cell r="F395">
            <v>1178</v>
          </cell>
          <cell r="G395">
            <v>70600</v>
          </cell>
          <cell r="H395">
            <v>895</v>
          </cell>
          <cell r="I395">
            <v>70600</v>
          </cell>
          <cell r="J395">
            <v>1069</v>
          </cell>
          <cell r="M395" t="str">
            <v>ABS</v>
          </cell>
        </row>
        <row r="396">
          <cell r="B396" t="str">
            <v>표준형 3P 60AF</v>
          </cell>
          <cell r="C396" t="str">
            <v>개</v>
          </cell>
          <cell r="D396">
            <v>55900</v>
          </cell>
          <cell r="E396">
            <v>55900</v>
          </cell>
          <cell r="F396">
            <v>1178</v>
          </cell>
          <cell r="G396">
            <v>55900</v>
          </cell>
          <cell r="H396">
            <v>895</v>
          </cell>
          <cell r="I396">
            <v>55900</v>
          </cell>
          <cell r="J396">
            <v>1069</v>
          </cell>
          <cell r="M396" t="str">
            <v>ABS</v>
          </cell>
        </row>
        <row r="397">
          <cell r="B397" t="str">
            <v>표준형 2P 60AF</v>
          </cell>
          <cell r="C397" t="str">
            <v>개</v>
          </cell>
          <cell r="D397">
            <v>42600</v>
          </cell>
          <cell r="E397">
            <v>42600</v>
          </cell>
          <cell r="F397">
            <v>1178</v>
          </cell>
          <cell r="G397">
            <v>42600</v>
          </cell>
          <cell r="H397">
            <v>895</v>
          </cell>
          <cell r="I397">
            <v>42600</v>
          </cell>
          <cell r="J397">
            <v>1069</v>
          </cell>
          <cell r="M397" t="str">
            <v>ABS</v>
          </cell>
        </row>
        <row r="398">
          <cell r="B398" t="str">
            <v>표준형 4P 50AF</v>
          </cell>
          <cell r="C398" t="str">
            <v>개</v>
          </cell>
          <cell r="D398">
            <v>66900</v>
          </cell>
          <cell r="E398">
            <v>66900</v>
          </cell>
          <cell r="F398">
            <v>1178</v>
          </cell>
          <cell r="G398">
            <v>66900</v>
          </cell>
          <cell r="H398">
            <v>895</v>
          </cell>
          <cell r="I398">
            <v>66900</v>
          </cell>
          <cell r="J398">
            <v>1069</v>
          </cell>
          <cell r="M398" t="str">
            <v>ABS</v>
          </cell>
        </row>
        <row r="399">
          <cell r="B399" t="str">
            <v>표준형 3P 50AF</v>
          </cell>
          <cell r="C399" t="str">
            <v>개</v>
          </cell>
          <cell r="D399">
            <v>53600</v>
          </cell>
          <cell r="E399">
            <v>53600</v>
          </cell>
          <cell r="F399">
            <v>1178</v>
          </cell>
          <cell r="G399">
            <v>53600</v>
          </cell>
          <cell r="H399">
            <v>895</v>
          </cell>
          <cell r="I399">
            <v>53600</v>
          </cell>
          <cell r="J399">
            <v>1069</v>
          </cell>
          <cell r="M399" t="str">
            <v>ABS</v>
          </cell>
        </row>
        <row r="400">
          <cell r="B400" t="str">
            <v>표준형 2P 50AF</v>
          </cell>
          <cell r="C400" t="str">
            <v>개</v>
          </cell>
          <cell r="D400">
            <v>40100</v>
          </cell>
          <cell r="E400">
            <v>40100</v>
          </cell>
          <cell r="F400">
            <v>1178</v>
          </cell>
          <cell r="G400">
            <v>40100</v>
          </cell>
          <cell r="H400">
            <v>895</v>
          </cell>
          <cell r="I400">
            <v>40100</v>
          </cell>
          <cell r="J400">
            <v>1069</v>
          </cell>
          <cell r="M400" t="str">
            <v>ABS</v>
          </cell>
        </row>
        <row r="401">
          <cell r="B401" t="str">
            <v>표준형 4P 30AF</v>
          </cell>
          <cell r="C401" t="str">
            <v>개</v>
          </cell>
          <cell r="D401">
            <v>58600</v>
          </cell>
          <cell r="E401">
            <v>58600</v>
          </cell>
          <cell r="F401">
            <v>1178</v>
          </cell>
          <cell r="G401">
            <v>58600</v>
          </cell>
          <cell r="H401">
            <v>895</v>
          </cell>
          <cell r="I401">
            <v>58600</v>
          </cell>
          <cell r="J401">
            <v>1069</v>
          </cell>
          <cell r="M401" t="str">
            <v>ABS</v>
          </cell>
        </row>
        <row r="402">
          <cell r="B402" t="str">
            <v>표준형 3P 30AF</v>
          </cell>
          <cell r="C402" t="str">
            <v>개</v>
          </cell>
          <cell r="D402">
            <v>49300</v>
          </cell>
          <cell r="E402">
            <v>49300</v>
          </cell>
          <cell r="F402">
            <v>1178</v>
          </cell>
          <cell r="G402">
            <v>49300</v>
          </cell>
          <cell r="H402">
            <v>895</v>
          </cell>
          <cell r="I402">
            <v>49300</v>
          </cell>
          <cell r="J402">
            <v>1069</v>
          </cell>
          <cell r="M402" t="str">
            <v>ABS</v>
          </cell>
        </row>
        <row r="403">
          <cell r="B403" t="str">
            <v>표준형 2P 30AF</v>
          </cell>
          <cell r="C403" t="str">
            <v>개</v>
          </cell>
          <cell r="D403">
            <v>30100</v>
          </cell>
          <cell r="E403">
            <v>30100</v>
          </cell>
          <cell r="F403">
            <v>1178</v>
          </cell>
          <cell r="G403">
            <v>30100</v>
          </cell>
          <cell r="H403">
            <v>895</v>
          </cell>
          <cell r="I403">
            <v>30100</v>
          </cell>
          <cell r="J403">
            <v>1069</v>
          </cell>
          <cell r="M403" t="str">
            <v>ABS</v>
          </cell>
        </row>
        <row r="404">
          <cell r="B404" t="str">
            <v>분전반형 2P 100AF</v>
          </cell>
          <cell r="C404" t="str">
            <v>개</v>
          </cell>
          <cell r="D404">
            <v>22000</v>
          </cell>
          <cell r="E404">
            <v>22000</v>
          </cell>
          <cell r="F404">
            <v>1183</v>
          </cell>
          <cell r="M404" t="str">
            <v>CBE</v>
          </cell>
        </row>
        <row r="405">
          <cell r="B405" t="str">
            <v>분전반형 2P 50AF</v>
          </cell>
          <cell r="C405" t="str">
            <v>개</v>
          </cell>
          <cell r="D405">
            <v>19200</v>
          </cell>
          <cell r="E405">
            <v>19200</v>
          </cell>
          <cell r="F405">
            <v>1183</v>
          </cell>
          <cell r="M405" t="str">
            <v>CBE</v>
          </cell>
        </row>
        <row r="406">
          <cell r="B406" t="str">
            <v>분전반형 2P 30AF</v>
          </cell>
          <cell r="C406" t="str">
            <v>개</v>
          </cell>
          <cell r="D406">
            <v>11200</v>
          </cell>
          <cell r="E406">
            <v>11200</v>
          </cell>
          <cell r="F406">
            <v>1183</v>
          </cell>
          <cell r="M406" t="str">
            <v>CBE</v>
          </cell>
        </row>
        <row r="407">
          <cell r="B407" t="str">
            <v>분전반용 2P 30AF</v>
          </cell>
          <cell r="C407" t="str">
            <v>개</v>
          </cell>
          <cell r="D407">
            <v>8800</v>
          </cell>
          <cell r="E407">
            <v>8800</v>
          </cell>
          <cell r="F407">
            <v>1186</v>
          </cell>
          <cell r="M407" t="str">
            <v>SG (NC소)</v>
          </cell>
        </row>
        <row r="408">
          <cell r="B408" t="str">
            <v>2P 30AF(분전반용)</v>
          </cell>
          <cell r="C408" t="str">
            <v>개</v>
          </cell>
          <cell r="D408">
            <v>16100</v>
          </cell>
          <cell r="E408">
            <v>16100</v>
          </cell>
          <cell r="F408">
            <v>1185</v>
          </cell>
          <cell r="G408">
            <v>16100</v>
          </cell>
          <cell r="H408">
            <v>901</v>
          </cell>
          <cell r="I408">
            <v>16100</v>
          </cell>
          <cell r="J408">
            <v>1065</v>
          </cell>
          <cell r="M408" t="str">
            <v>KGRd</v>
          </cell>
        </row>
        <row r="409">
          <cell r="B409" t="str">
            <v>2P 50AF(분전반용)</v>
          </cell>
          <cell r="C409" t="str">
            <v>개</v>
          </cell>
          <cell r="D409">
            <v>42200</v>
          </cell>
          <cell r="E409">
            <v>42200</v>
          </cell>
          <cell r="F409">
            <v>1185</v>
          </cell>
          <cell r="G409">
            <v>42200</v>
          </cell>
          <cell r="H409">
            <v>901</v>
          </cell>
          <cell r="I409">
            <v>42200</v>
          </cell>
          <cell r="J409">
            <v>1065</v>
          </cell>
          <cell r="M409" t="str">
            <v>Fb</v>
          </cell>
        </row>
        <row r="410">
          <cell r="B410" t="str">
            <v>3P 30AF (표준형)</v>
          </cell>
          <cell r="C410" t="str">
            <v>개</v>
          </cell>
          <cell r="D410">
            <v>80200</v>
          </cell>
          <cell r="E410">
            <v>80200</v>
          </cell>
          <cell r="F410">
            <v>1185</v>
          </cell>
          <cell r="G410">
            <v>80200</v>
          </cell>
          <cell r="H410">
            <v>901</v>
          </cell>
          <cell r="I410">
            <v>80200</v>
          </cell>
          <cell r="J410">
            <v>1065</v>
          </cell>
          <cell r="M410" t="str">
            <v>EBS TYPE</v>
          </cell>
        </row>
        <row r="411">
          <cell r="B411" t="str">
            <v>4P 30AF (표준형)</v>
          </cell>
          <cell r="C411" t="str">
            <v>개</v>
          </cell>
          <cell r="D411">
            <v>110100</v>
          </cell>
          <cell r="E411">
            <v>110100</v>
          </cell>
          <cell r="F411">
            <v>1185</v>
          </cell>
          <cell r="G411">
            <v>110100</v>
          </cell>
          <cell r="H411">
            <v>901</v>
          </cell>
          <cell r="I411">
            <v>110100</v>
          </cell>
          <cell r="J411">
            <v>1065</v>
          </cell>
        </row>
        <row r="412">
          <cell r="B412" t="str">
            <v>4P 50AF (표준형)</v>
          </cell>
          <cell r="C412" t="str">
            <v>개</v>
          </cell>
          <cell r="D412">
            <v>143400</v>
          </cell>
          <cell r="E412">
            <v>143400</v>
          </cell>
          <cell r="F412">
            <v>1185</v>
          </cell>
          <cell r="G412">
            <v>143400</v>
          </cell>
          <cell r="H412">
            <v>901</v>
          </cell>
          <cell r="I412">
            <v>143400</v>
          </cell>
          <cell r="J412">
            <v>1065</v>
          </cell>
        </row>
        <row r="413">
          <cell r="B413" t="str">
            <v>4P 60AF (표준형)</v>
          </cell>
          <cell r="C413" t="str">
            <v>개</v>
          </cell>
          <cell r="D413">
            <v>170400</v>
          </cell>
          <cell r="E413">
            <v>170400</v>
          </cell>
          <cell r="F413">
            <v>1185</v>
          </cell>
          <cell r="G413">
            <v>170400</v>
          </cell>
          <cell r="H413">
            <v>901</v>
          </cell>
          <cell r="I413">
            <v>170400</v>
          </cell>
          <cell r="J413">
            <v>1065</v>
          </cell>
        </row>
        <row r="414">
          <cell r="B414" t="str">
            <v>4P 125AF (표준형)</v>
          </cell>
          <cell r="C414" t="str">
            <v>개</v>
          </cell>
          <cell r="D414">
            <v>213900</v>
          </cell>
          <cell r="E414">
            <v>213900</v>
          </cell>
          <cell r="F414">
            <v>1185</v>
          </cell>
          <cell r="G414">
            <v>213900</v>
          </cell>
          <cell r="H414">
            <v>901</v>
          </cell>
          <cell r="I414">
            <v>213900</v>
          </cell>
          <cell r="J414">
            <v>1065</v>
          </cell>
        </row>
        <row r="415">
          <cell r="B415" t="str">
            <v>220V2.5kW 440V4kW 표준형</v>
          </cell>
          <cell r="C415" t="str">
            <v>개</v>
          </cell>
          <cell r="D415">
            <v>12900</v>
          </cell>
          <cell r="E415">
            <v>12900</v>
          </cell>
          <cell r="F415">
            <v>1168</v>
          </cell>
          <cell r="G415">
            <v>12900</v>
          </cell>
          <cell r="H415">
            <v>902</v>
          </cell>
          <cell r="I415">
            <v>12900</v>
          </cell>
          <cell r="J415">
            <v>1067</v>
          </cell>
        </row>
        <row r="416">
          <cell r="B416" t="str">
            <v>∮16*1800mm</v>
          </cell>
          <cell r="C416" t="str">
            <v>대</v>
          </cell>
          <cell r="D416">
            <v>6900</v>
          </cell>
          <cell r="E416">
            <v>10200</v>
          </cell>
          <cell r="F416">
            <v>1222</v>
          </cell>
          <cell r="G416">
            <v>6900</v>
          </cell>
          <cell r="H416">
            <v>925</v>
          </cell>
          <cell r="I416">
            <v>12788</v>
          </cell>
          <cell r="J416">
            <v>1134</v>
          </cell>
        </row>
        <row r="417">
          <cell r="B417" t="str">
            <v>∮16 일반형</v>
          </cell>
          <cell r="C417" t="str">
            <v>대</v>
          </cell>
          <cell r="D417">
            <v>1200</v>
          </cell>
          <cell r="E417">
            <v>1800</v>
          </cell>
          <cell r="F417">
            <v>1222</v>
          </cell>
          <cell r="G417">
            <v>1200</v>
          </cell>
          <cell r="H417">
            <v>925</v>
          </cell>
        </row>
        <row r="418">
          <cell r="B418" t="str">
            <v>1로 1구</v>
          </cell>
          <cell r="C418" t="str">
            <v>개</v>
          </cell>
          <cell r="D418">
            <v>1670</v>
          </cell>
          <cell r="E418">
            <v>1670</v>
          </cell>
          <cell r="F418">
            <v>1227</v>
          </cell>
          <cell r="G418">
            <v>3967</v>
          </cell>
          <cell r="H418">
            <v>930</v>
          </cell>
          <cell r="I418">
            <v>3140</v>
          </cell>
          <cell r="J418">
            <v>1098</v>
          </cell>
        </row>
        <row r="419">
          <cell r="B419" t="str">
            <v>1로 2구</v>
          </cell>
          <cell r="C419" t="str">
            <v>개</v>
          </cell>
          <cell r="D419">
            <v>2480</v>
          </cell>
          <cell r="E419">
            <v>2480</v>
          </cell>
          <cell r="F419">
            <v>1227</v>
          </cell>
          <cell r="G419">
            <v>5934</v>
          </cell>
          <cell r="H419">
            <v>930</v>
          </cell>
          <cell r="I419">
            <v>4710</v>
          </cell>
          <cell r="J419">
            <v>1098</v>
          </cell>
        </row>
        <row r="420">
          <cell r="B420" t="str">
            <v>1로 3구</v>
          </cell>
          <cell r="C420" t="str">
            <v>개</v>
          </cell>
          <cell r="D420">
            <v>3200</v>
          </cell>
          <cell r="E420">
            <v>3200</v>
          </cell>
          <cell r="F420">
            <v>1227</v>
          </cell>
          <cell r="G420">
            <v>7900</v>
          </cell>
          <cell r="H420">
            <v>930</v>
          </cell>
          <cell r="I420">
            <v>6280</v>
          </cell>
          <cell r="J420">
            <v>1098</v>
          </cell>
        </row>
        <row r="421">
          <cell r="B421" t="str">
            <v>1로 4구</v>
          </cell>
          <cell r="C421" t="str">
            <v>개</v>
          </cell>
          <cell r="D421">
            <v>4960</v>
          </cell>
          <cell r="E421">
            <v>4960</v>
          </cell>
          <cell r="F421">
            <v>1227</v>
          </cell>
          <cell r="G421">
            <v>11867</v>
          </cell>
          <cell r="H421">
            <v>930</v>
          </cell>
          <cell r="I421">
            <v>9420</v>
          </cell>
          <cell r="J421">
            <v>1098</v>
          </cell>
        </row>
        <row r="422">
          <cell r="B422" t="str">
            <v>1로 5구</v>
          </cell>
          <cell r="C422" t="str">
            <v>개</v>
          </cell>
          <cell r="D422">
            <v>5680</v>
          </cell>
          <cell r="E422">
            <v>5680</v>
          </cell>
          <cell r="F422">
            <v>1227</v>
          </cell>
          <cell r="G422">
            <v>13834</v>
          </cell>
          <cell r="H422">
            <v>930</v>
          </cell>
          <cell r="I422">
            <v>11000</v>
          </cell>
          <cell r="J422">
            <v>1098</v>
          </cell>
        </row>
        <row r="423">
          <cell r="B423" t="str">
            <v>1로 6구</v>
          </cell>
          <cell r="C423" t="str">
            <v>개</v>
          </cell>
          <cell r="D423">
            <v>6400</v>
          </cell>
          <cell r="E423">
            <v>6400</v>
          </cell>
          <cell r="F423">
            <v>1227</v>
          </cell>
          <cell r="G423">
            <v>15800</v>
          </cell>
          <cell r="H423">
            <v>930</v>
          </cell>
          <cell r="I423">
            <v>12570</v>
          </cell>
          <cell r="J423">
            <v>1098</v>
          </cell>
        </row>
        <row r="424">
          <cell r="B424" t="str">
            <v>3로 1구</v>
          </cell>
          <cell r="C424" t="str">
            <v>개</v>
          </cell>
          <cell r="D424">
            <v>2240</v>
          </cell>
          <cell r="E424">
            <v>2240</v>
          </cell>
          <cell r="F424">
            <v>1227</v>
          </cell>
          <cell r="G424">
            <v>4434</v>
          </cell>
          <cell r="H424">
            <v>930</v>
          </cell>
          <cell r="I424">
            <v>3420</v>
          </cell>
          <cell r="J424">
            <v>1098</v>
          </cell>
        </row>
        <row r="425">
          <cell r="B425" t="str">
            <v>3로 2구</v>
          </cell>
          <cell r="C425" t="str">
            <v>개</v>
          </cell>
          <cell r="D425">
            <v>3670</v>
          </cell>
          <cell r="E425">
            <v>3670</v>
          </cell>
          <cell r="F425">
            <v>1227</v>
          </cell>
          <cell r="G425">
            <v>6667</v>
          </cell>
          <cell r="H425">
            <v>930</v>
          </cell>
          <cell r="I425">
            <v>5280</v>
          </cell>
          <cell r="J425">
            <v>1098</v>
          </cell>
        </row>
        <row r="426">
          <cell r="B426" t="str">
            <v>220V 접지1구</v>
          </cell>
          <cell r="C426" t="str">
            <v>개</v>
          </cell>
          <cell r="D426">
            <v>1760</v>
          </cell>
          <cell r="E426">
            <v>1760</v>
          </cell>
          <cell r="F426">
            <v>1228</v>
          </cell>
          <cell r="G426">
            <v>2300</v>
          </cell>
          <cell r="H426">
            <v>930</v>
          </cell>
          <cell r="I426">
            <v>2300</v>
          </cell>
          <cell r="J426">
            <v>1099</v>
          </cell>
        </row>
        <row r="427">
          <cell r="B427" t="str">
            <v>220V 접지2구</v>
          </cell>
          <cell r="C427" t="str">
            <v>개</v>
          </cell>
          <cell r="D427">
            <v>1920</v>
          </cell>
          <cell r="E427">
            <v>1920</v>
          </cell>
          <cell r="F427">
            <v>1228</v>
          </cell>
          <cell r="G427">
            <v>2717</v>
          </cell>
          <cell r="H427">
            <v>930</v>
          </cell>
          <cell r="I427">
            <v>2717</v>
          </cell>
          <cell r="J427">
            <v>1099</v>
          </cell>
        </row>
        <row r="428">
          <cell r="B428" t="str">
            <v>220V 접지4구</v>
          </cell>
          <cell r="C428" t="str">
            <v>개</v>
          </cell>
          <cell r="D428">
            <v>3840</v>
          </cell>
          <cell r="E428">
            <v>3840</v>
          </cell>
          <cell r="F428">
            <v>1228</v>
          </cell>
          <cell r="G428">
            <v>5851</v>
          </cell>
          <cell r="H428">
            <v>930</v>
          </cell>
          <cell r="I428">
            <v>5851</v>
          </cell>
          <cell r="J428">
            <v>1099</v>
          </cell>
        </row>
        <row r="429">
          <cell r="B429" t="str">
            <v>방우형 1구</v>
          </cell>
          <cell r="C429" t="str">
            <v>개</v>
          </cell>
          <cell r="D429">
            <v>3567</v>
          </cell>
          <cell r="E429">
            <v>3600</v>
          </cell>
          <cell r="F429">
            <v>1228</v>
          </cell>
          <cell r="G429">
            <v>3567</v>
          </cell>
          <cell r="H429">
            <v>930</v>
          </cell>
          <cell r="I429">
            <v>3567</v>
          </cell>
          <cell r="J429">
            <v>1099</v>
          </cell>
        </row>
        <row r="430">
          <cell r="B430" t="str">
            <v>방우형 2구</v>
          </cell>
          <cell r="C430" t="str">
            <v>개</v>
          </cell>
          <cell r="D430">
            <v>4251</v>
          </cell>
          <cell r="E430">
            <v>4400</v>
          </cell>
          <cell r="F430">
            <v>1228</v>
          </cell>
          <cell r="G430">
            <v>4251</v>
          </cell>
          <cell r="H430">
            <v>930</v>
          </cell>
          <cell r="I430">
            <v>4251</v>
          </cell>
          <cell r="J430">
            <v>1099</v>
          </cell>
        </row>
        <row r="431">
          <cell r="B431" t="str">
            <v>노출형 2구</v>
          </cell>
          <cell r="C431" t="str">
            <v>개</v>
          </cell>
          <cell r="D431">
            <v>2567</v>
          </cell>
          <cell r="E431">
            <v>2880</v>
          </cell>
          <cell r="F431">
            <v>1228</v>
          </cell>
          <cell r="G431">
            <v>2567</v>
          </cell>
          <cell r="H431">
            <v>930</v>
          </cell>
          <cell r="I431">
            <v>2567</v>
          </cell>
          <cell r="J431">
            <v>1099</v>
          </cell>
        </row>
        <row r="432">
          <cell r="B432" t="str">
            <v>누전차단기 부착형 1구</v>
          </cell>
          <cell r="C432" t="str">
            <v>개</v>
          </cell>
          <cell r="D432">
            <v>18800</v>
          </cell>
          <cell r="E432">
            <v>19200</v>
          </cell>
          <cell r="F432">
            <v>1228</v>
          </cell>
          <cell r="G432">
            <v>18800</v>
          </cell>
          <cell r="H432">
            <v>930</v>
          </cell>
          <cell r="I432">
            <v>18800</v>
          </cell>
          <cell r="J432">
            <v>1099</v>
          </cell>
        </row>
        <row r="433">
          <cell r="B433" t="str">
            <v>누전차단기 부착형 2구</v>
          </cell>
          <cell r="C433" t="str">
            <v>개</v>
          </cell>
          <cell r="D433">
            <v>21584</v>
          </cell>
          <cell r="E433">
            <v>25600</v>
          </cell>
          <cell r="F433">
            <v>1228</v>
          </cell>
          <cell r="G433">
            <v>21584</v>
          </cell>
          <cell r="H433">
            <v>930</v>
          </cell>
          <cell r="I433">
            <v>21584</v>
          </cell>
          <cell r="J433">
            <v>1099</v>
          </cell>
        </row>
        <row r="434">
          <cell r="B434" t="str">
            <v>대기전력차단형 1구</v>
          </cell>
          <cell r="C434" t="str">
            <v>개</v>
          </cell>
          <cell r="D434">
            <v>44000</v>
          </cell>
          <cell r="E434">
            <v>44000</v>
          </cell>
          <cell r="F434">
            <v>1227</v>
          </cell>
          <cell r="G434">
            <v>54500</v>
          </cell>
          <cell r="H434">
            <v>930</v>
          </cell>
          <cell r="I434">
            <v>54550</v>
          </cell>
          <cell r="J434">
            <v>1099</v>
          </cell>
        </row>
        <row r="435">
          <cell r="B435" t="str">
            <v>대기전력차단형 3구</v>
          </cell>
          <cell r="C435" t="str">
            <v>개</v>
          </cell>
          <cell r="D435">
            <v>50000</v>
          </cell>
          <cell r="E435">
            <v>50000</v>
          </cell>
          <cell r="F435">
            <v>1227</v>
          </cell>
          <cell r="G435">
            <v>59500</v>
          </cell>
          <cell r="H435">
            <v>930</v>
          </cell>
          <cell r="I435">
            <v>59550</v>
          </cell>
          <cell r="J435">
            <v>1099</v>
          </cell>
        </row>
        <row r="436">
          <cell r="B436" t="str">
            <v>8Pin 1구</v>
          </cell>
          <cell r="C436" t="str">
            <v>개</v>
          </cell>
          <cell r="D436">
            <v>2270</v>
          </cell>
          <cell r="E436">
            <v>2270</v>
          </cell>
          <cell r="F436">
            <v>1228</v>
          </cell>
          <cell r="G436">
            <v>2750</v>
          </cell>
          <cell r="H436">
            <v>930</v>
          </cell>
          <cell r="I436">
            <v>2750</v>
          </cell>
          <cell r="J436">
            <v>1099</v>
          </cell>
        </row>
        <row r="437">
          <cell r="B437" t="str">
            <v>8Pin 2구</v>
          </cell>
          <cell r="C437" t="str">
            <v>개</v>
          </cell>
          <cell r="D437">
            <v>3960</v>
          </cell>
          <cell r="E437">
            <v>3960</v>
          </cell>
          <cell r="F437">
            <v>1228</v>
          </cell>
          <cell r="G437">
            <v>7000</v>
          </cell>
          <cell r="H437">
            <v>1085</v>
          </cell>
          <cell r="I437">
            <v>7000</v>
          </cell>
          <cell r="J437">
            <v>1177</v>
          </cell>
        </row>
        <row r="438">
          <cell r="B438" t="str">
            <v>콘넥터</v>
          </cell>
          <cell r="C438" t="str">
            <v>개</v>
          </cell>
          <cell r="D438">
            <v>250</v>
          </cell>
          <cell r="G438">
            <v>250</v>
          </cell>
          <cell r="H438">
            <v>1085</v>
          </cell>
          <cell r="I438">
            <v>250</v>
          </cell>
          <cell r="J438">
            <v>1177</v>
          </cell>
        </row>
        <row r="439">
          <cell r="B439" t="str">
            <v>종단형</v>
          </cell>
          <cell r="C439" t="str">
            <v>개</v>
          </cell>
          <cell r="D439">
            <v>1920</v>
          </cell>
          <cell r="E439">
            <v>1920</v>
          </cell>
          <cell r="F439">
            <v>1228</v>
          </cell>
          <cell r="G439">
            <v>3000</v>
          </cell>
          <cell r="H439">
            <v>1058</v>
          </cell>
          <cell r="I439">
            <v>2917</v>
          </cell>
          <cell r="J439">
            <v>1099</v>
          </cell>
          <cell r="M439" t="str">
            <v>CATV 단말</v>
          </cell>
        </row>
        <row r="440">
          <cell r="B440" t="str">
            <v>콘크리트용 AL 4각</v>
          </cell>
          <cell r="C440" t="str">
            <v>개</v>
          </cell>
          <cell r="D440">
            <v>0</v>
          </cell>
          <cell r="F440">
            <v>1138</v>
          </cell>
          <cell r="H440">
            <v>870</v>
          </cell>
        </row>
        <row r="441">
          <cell r="B441" t="str">
            <v>ACCESS용 AL</v>
          </cell>
          <cell r="C441" t="str">
            <v>개</v>
          </cell>
          <cell r="D441">
            <v>0</v>
          </cell>
          <cell r="F441">
            <v>1138</v>
          </cell>
          <cell r="H441">
            <v>870</v>
          </cell>
        </row>
        <row r="442">
          <cell r="B442" t="str">
            <v>대기전력차단2구(박스별도)</v>
          </cell>
          <cell r="C442" t="str">
            <v>개</v>
          </cell>
          <cell r="D442">
            <v>47000</v>
          </cell>
          <cell r="L442">
            <v>47000</v>
          </cell>
          <cell r="M442" t="str">
            <v>물가정보
P826</v>
          </cell>
        </row>
        <row r="443">
          <cell r="B443" t="str">
            <v>IDC 10P</v>
          </cell>
          <cell r="C443" t="str">
            <v>개</v>
          </cell>
          <cell r="D443">
            <v>3600</v>
          </cell>
          <cell r="G443">
            <v>3600</v>
          </cell>
          <cell r="H443">
            <v>1085</v>
          </cell>
          <cell r="I443">
            <v>3600</v>
          </cell>
          <cell r="J443">
            <v>1177</v>
          </cell>
        </row>
        <row r="444">
          <cell r="B444" t="str">
            <v>IDC 20P</v>
          </cell>
          <cell r="C444" t="str">
            <v>개</v>
          </cell>
          <cell r="D444">
            <v>9500</v>
          </cell>
          <cell r="G444">
            <v>9500</v>
          </cell>
          <cell r="H444">
            <v>1085</v>
          </cell>
          <cell r="I444">
            <v>9500</v>
          </cell>
          <cell r="J444">
            <v>1177</v>
          </cell>
        </row>
        <row r="445">
          <cell r="B445" t="str">
            <v>보호기 10P</v>
          </cell>
          <cell r="C445" t="str">
            <v>개</v>
          </cell>
          <cell r="D445">
            <v>18000</v>
          </cell>
          <cell r="G445">
            <v>18000</v>
          </cell>
          <cell r="H445">
            <v>1085</v>
          </cell>
          <cell r="I445">
            <v>18000</v>
          </cell>
          <cell r="J445">
            <v>1177</v>
          </cell>
        </row>
        <row r="446">
          <cell r="B446" t="str">
            <v>TB 25P</v>
          </cell>
          <cell r="C446" t="str">
            <v>개</v>
          </cell>
          <cell r="D446">
            <v>8000</v>
          </cell>
          <cell r="E446">
            <v>15000</v>
          </cell>
          <cell r="F446">
            <v>1302</v>
          </cell>
          <cell r="G446">
            <v>8000</v>
          </cell>
          <cell r="H446">
            <v>1085</v>
          </cell>
          <cell r="I446">
            <v>8000</v>
          </cell>
          <cell r="J446">
            <v>1177</v>
          </cell>
        </row>
        <row r="447">
          <cell r="B447" t="str">
            <v>TB 50P</v>
          </cell>
          <cell r="C447" t="str">
            <v>개</v>
          </cell>
          <cell r="D447">
            <v>16000</v>
          </cell>
          <cell r="E447">
            <v>20000</v>
          </cell>
          <cell r="F447">
            <v>1302</v>
          </cell>
          <cell r="G447">
            <v>16000</v>
          </cell>
          <cell r="H447">
            <v>1085</v>
          </cell>
          <cell r="I447">
            <v>16000</v>
          </cell>
          <cell r="J447">
            <v>1177</v>
          </cell>
        </row>
        <row r="448">
          <cell r="B448" t="str">
            <v>TB 100P</v>
          </cell>
          <cell r="C448" t="str">
            <v>개</v>
          </cell>
          <cell r="D448">
            <v>35000</v>
          </cell>
          <cell r="E448">
            <v>35000</v>
          </cell>
          <cell r="F448">
            <v>1302</v>
          </cell>
          <cell r="G448">
            <v>35700</v>
          </cell>
          <cell r="H448">
            <v>1085</v>
          </cell>
          <cell r="I448">
            <v>35700</v>
          </cell>
          <cell r="J448">
            <v>1177</v>
          </cell>
        </row>
        <row r="449">
          <cell r="B449" t="str">
            <v>24PORT</v>
          </cell>
          <cell r="C449" t="str">
            <v>개</v>
          </cell>
          <cell r="D449">
            <v>120000</v>
          </cell>
          <cell r="G449">
            <v>120000</v>
          </cell>
          <cell r="H449">
            <v>1085</v>
          </cell>
          <cell r="I449">
            <v>120000</v>
          </cell>
          <cell r="J449">
            <v>1177</v>
          </cell>
        </row>
        <row r="450">
          <cell r="B450" t="str">
            <v>48PORT</v>
          </cell>
          <cell r="C450" t="str">
            <v>개</v>
          </cell>
          <cell r="D450">
            <v>260000</v>
          </cell>
          <cell r="G450">
            <v>260000</v>
          </cell>
          <cell r="H450">
            <v>1085</v>
          </cell>
          <cell r="I450">
            <v>260000</v>
          </cell>
          <cell r="J450">
            <v>1177</v>
          </cell>
        </row>
        <row r="451">
          <cell r="B451" t="str">
            <v>단자함용 FDF 8PORT SC</v>
          </cell>
          <cell r="C451" t="str">
            <v>개</v>
          </cell>
          <cell r="D451">
            <v>48000</v>
          </cell>
          <cell r="G451">
            <v>48000</v>
          </cell>
          <cell r="H451">
            <v>1078</v>
          </cell>
        </row>
        <row r="452">
          <cell r="B452" t="str">
            <v>T 10P</v>
          </cell>
          <cell r="C452" t="str">
            <v>개</v>
          </cell>
          <cell r="D452">
            <v>39300</v>
          </cell>
          <cell r="E452">
            <v>39300</v>
          </cell>
          <cell r="F452">
            <v>1307</v>
          </cell>
        </row>
        <row r="453">
          <cell r="B453" t="str">
            <v>T 20P</v>
          </cell>
          <cell r="C453" t="str">
            <v>개</v>
          </cell>
          <cell r="D453">
            <v>40600</v>
          </cell>
          <cell r="E453">
            <v>40600</v>
          </cell>
          <cell r="F453">
            <v>1307</v>
          </cell>
        </row>
        <row r="454">
          <cell r="B454" t="str">
            <v>T 50P</v>
          </cell>
          <cell r="C454" t="str">
            <v>개</v>
          </cell>
          <cell r="D454">
            <v>72500</v>
          </cell>
          <cell r="E454">
            <v>72500</v>
          </cell>
          <cell r="F454">
            <v>1307</v>
          </cell>
        </row>
        <row r="455">
          <cell r="B455" t="str">
            <v>T 10P(노출)</v>
          </cell>
          <cell r="C455" t="str">
            <v>개</v>
          </cell>
          <cell r="D455">
            <v>23300</v>
          </cell>
          <cell r="E455">
            <v>23300</v>
          </cell>
          <cell r="F455">
            <v>1307</v>
          </cell>
        </row>
        <row r="456">
          <cell r="B456" t="str">
            <v>T 20P(노출)</v>
          </cell>
          <cell r="C456" t="str">
            <v>개</v>
          </cell>
          <cell r="D456">
            <v>24600</v>
          </cell>
          <cell r="E456">
            <v>24600</v>
          </cell>
          <cell r="F456">
            <v>1307</v>
          </cell>
        </row>
        <row r="457">
          <cell r="B457" t="str">
            <v>T 50P(노출)</v>
          </cell>
          <cell r="C457" t="str">
            <v>개</v>
          </cell>
          <cell r="D457">
            <v>48400</v>
          </cell>
          <cell r="E457">
            <v>48400</v>
          </cell>
          <cell r="F457">
            <v>1307</v>
          </cell>
        </row>
        <row r="458">
          <cell r="B458" t="str">
            <v>COVER-SUS, 300*400*100mm</v>
          </cell>
          <cell r="C458" t="str">
            <v>개</v>
          </cell>
          <cell r="D458">
            <v>65000</v>
          </cell>
          <cell r="E458">
            <v>65000</v>
          </cell>
          <cell r="F458">
            <v>1307</v>
          </cell>
        </row>
        <row r="459">
          <cell r="B459" t="str">
            <v>COVER-SUS, 400*400*130mm</v>
          </cell>
          <cell r="C459" t="str">
            <v>개</v>
          </cell>
          <cell r="D459">
            <v>81000</v>
          </cell>
          <cell r="E459">
            <v>81000</v>
          </cell>
          <cell r="F459">
            <v>1307</v>
          </cell>
        </row>
        <row r="460">
          <cell r="B460" t="str">
            <v>COVER-SUS, 400*500*130mm</v>
          </cell>
          <cell r="C460" t="str">
            <v>개</v>
          </cell>
          <cell r="D460">
            <v>102000</v>
          </cell>
          <cell r="E460">
            <v>102000</v>
          </cell>
          <cell r="F460">
            <v>1307</v>
          </cell>
        </row>
        <row r="461">
          <cell r="B461" t="str">
            <v>COVER-SUS, 500*600*130mm</v>
          </cell>
          <cell r="C461" t="str">
            <v>개</v>
          </cell>
          <cell r="D461">
            <v>140000</v>
          </cell>
          <cell r="E461">
            <v>140000</v>
          </cell>
          <cell r="F461">
            <v>1307</v>
          </cell>
        </row>
        <row r="462">
          <cell r="B462" t="str">
            <v>COVER-SUS, 600*700*130mm</v>
          </cell>
          <cell r="C462" t="str">
            <v>개</v>
          </cell>
          <cell r="D462">
            <v>168000</v>
          </cell>
          <cell r="E462">
            <v>168000</v>
          </cell>
          <cell r="F462">
            <v>1307</v>
          </cell>
        </row>
        <row r="463">
          <cell r="B463" t="str">
            <v>COVER-SUS, 700*800*130mm</v>
          </cell>
          <cell r="C463" t="str">
            <v>개</v>
          </cell>
          <cell r="D463">
            <v>219000</v>
          </cell>
          <cell r="E463">
            <v>219000</v>
          </cell>
          <cell r="F463">
            <v>1307</v>
          </cell>
        </row>
        <row r="464">
          <cell r="B464" t="str">
            <v>ALL SUS 300*400*100mm</v>
          </cell>
          <cell r="C464" t="str">
            <v>개</v>
          </cell>
          <cell r="D464">
            <v>83000</v>
          </cell>
          <cell r="E464">
            <v>83000</v>
          </cell>
          <cell r="F464">
            <v>1307</v>
          </cell>
        </row>
        <row r="465">
          <cell r="B465" t="str">
            <v>ALL SUS 400*400*130mm</v>
          </cell>
          <cell r="C465" t="str">
            <v>개</v>
          </cell>
          <cell r="D465">
            <v>95000</v>
          </cell>
          <cell r="E465">
            <v>95000</v>
          </cell>
          <cell r="F465">
            <v>1307</v>
          </cell>
        </row>
        <row r="466">
          <cell r="B466" t="str">
            <v>ALL SUS 400*500*130mm</v>
          </cell>
          <cell r="C466" t="str">
            <v>개</v>
          </cell>
          <cell r="D466">
            <v>115000</v>
          </cell>
          <cell r="E466">
            <v>115000</v>
          </cell>
          <cell r="F466">
            <v>1307</v>
          </cell>
        </row>
        <row r="467">
          <cell r="B467" t="str">
            <v>ALL SUS 500*600*130mm</v>
          </cell>
          <cell r="C467" t="str">
            <v>개</v>
          </cell>
          <cell r="D467">
            <v>150000</v>
          </cell>
          <cell r="E467">
            <v>150000</v>
          </cell>
          <cell r="F467">
            <v>1307</v>
          </cell>
        </row>
        <row r="468">
          <cell r="B468" t="str">
            <v>ALL SUS 600*700*130mm</v>
          </cell>
          <cell r="C468" t="str">
            <v>개</v>
          </cell>
          <cell r="D468">
            <v>196000</v>
          </cell>
          <cell r="E468">
            <v>196000</v>
          </cell>
          <cell r="F468">
            <v>1307</v>
          </cell>
        </row>
        <row r="469">
          <cell r="B469" t="str">
            <v>ALL ST 300*400*130mm</v>
          </cell>
          <cell r="C469" t="str">
            <v>개</v>
          </cell>
          <cell r="D469">
            <v>41000</v>
          </cell>
          <cell r="E469">
            <v>41000</v>
          </cell>
          <cell r="F469">
            <v>1307</v>
          </cell>
        </row>
        <row r="470">
          <cell r="B470" t="str">
            <v>ALL ST 400*400*130mm</v>
          </cell>
          <cell r="C470" t="str">
            <v>개</v>
          </cell>
          <cell r="D470">
            <v>58000</v>
          </cell>
          <cell r="E470">
            <v>58000</v>
          </cell>
          <cell r="F470">
            <v>1307</v>
          </cell>
        </row>
        <row r="471">
          <cell r="B471" t="str">
            <v>ALL ST 400*500*130mm</v>
          </cell>
          <cell r="C471" t="str">
            <v>개</v>
          </cell>
          <cell r="D471">
            <v>71000</v>
          </cell>
          <cell r="E471">
            <v>71000</v>
          </cell>
          <cell r="F471">
            <v>1307</v>
          </cell>
        </row>
        <row r="472">
          <cell r="B472" t="str">
            <v>ALL ST 500*600*130mm</v>
          </cell>
          <cell r="C472" t="str">
            <v>개</v>
          </cell>
          <cell r="D472">
            <v>101000</v>
          </cell>
          <cell r="E472">
            <v>101000</v>
          </cell>
          <cell r="F472">
            <v>1307</v>
          </cell>
        </row>
        <row r="473">
          <cell r="B473" t="str">
            <v>ALL ST 600*700*130mm</v>
          </cell>
          <cell r="C473" t="str">
            <v>개</v>
          </cell>
          <cell r="D473">
            <v>122000</v>
          </cell>
          <cell r="E473">
            <v>122000</v>
          </cell>
          <cell r="F473">
            <v>1307</v>
          </cell>
        </row>
        <row r="474">
          <cell r="B474" t="str">
            <v>ALL ST 700*800*130mm</v>
          </cell>
          <cell r="C474" t="str">
            <v>개</v>
          </cell>
          <cell r="D474">
            <v>161000</v>
          </cell>
          <cell r="E474">
            <v>161000</v>
          </cell>
          <cell r="F474">
            <v>1307</v>
          </cell>
        </row>
        <row r="475">
          <cell r="B475" t="str">
            <v>1000Mbps 5PORT</v>
          </cell>
          <cell r="C475" t="str">
            <v>개</v>
          </cell>
          <cell r="D475">
            <v>19900</v>
          </cell>
          <cell r="G475">
            <v>19900</v>
          </cell>
          <cell r="H475">
            <v>1219</v>
          </cell>
        </row>
        <row r="476">
          <cell r="B476" t="str">
            <v>1000Mbps 8PORT</v>
          </cell>
          <cell r="C476" t="str">
            <v>개</v>
          </cell>
          <cell r="D476">
            <v>31900</v>
          </cell>
          <cell r="G476">
            <v>31900</v>
          </cell>
          <cell r="H476">
            <v>1219</v>
          </cell>
          <cell r="M476" t="str">
            <v>물가정보
p72</v>
          </cell>
        </row>
        <row r="477">
          <cell r="B477" t="str">
            <v>1000Mbps 16PORT</v>
          </cell>
          <cell r="C477" t="str">
            <v>개</v>
          </cell>
          <cell r="D477">
            <v>98000</v>
          </cell>
          <cell r="G477">
            <v>129000</v>
          </cell>
          <cell r="H477">
            <v>1219</v>
          </cell>
          <cell r="I477">
            <v>98000</v>
          </cell>
          <cell r="J477">
            <v>1379</v>
          </cell>
          <cell r="M477" t="str">
            <v>IPTIME
SG16M-MINI</v>
          </cell>
        </row>
        <row r="478">
          <cell r="B478" t="str">
            <v>1000Mbps 24PORT</v>
          </cell>
          <cell r="C478" t="str">
            <v>개</v>
          </cell>
          <cell r="D478">
            <v>160000</v>
          </cell>
          <cell r="G478">
            <v>296400</v>
          </cell>
          <cell r="H478">
            <v>1219</v>
          </cell>
          <cell r="I478">
            <v>160000</v>
          </cell>
          <cell r="J478">
            <v>1379</v>
          </cell>
          <cell r="M478" t="str">
            <v>IPTIME
SG24BCM-MINI</v>
          </cell>
        </row>
        <row r="479">
          <cell r="B479" t="str">
            <v>2분배기</v>
          </cell>
          <cell r="C479" t="str">
            <v>개</v>
          </cell>
          <cell r="D479">
            <v>3000</v>
          </cell>
          <cell r="G479">
            <v>3000</v>
          </cell>
          <cell r="H479">
            <v>1058</v>
          </cell>
        </row>
        <row r="480">
          <cell r="B480" t="str">
            <v>3분배기</v>
          </cell>
          <cell r="C480" t="str">
            <v>개</v>
          </cell>
          <cell r="D480">
            <v>4000</v>
          </cell>
          <cell r="G480">
            <v>4000</v>
          </cell>
          <cell r="H480">
            <v>1058</v>
          </cell>
        </row>
        <row r="481">
          <cell r="B481" t="str">
            <v>4분배기</v>
          </cell>
          <cell r="C481" t="str">
            <v>개</v>
          </cell>
          <cell r="D481">
            <v>5000</v>
          </cell>
          <cell r="G481">
            <v>5000</v>
          </cell>
          <cell r="H481">
            <v>1058</v>
          </cell>
        </row>
        <row r="482">
          <cell r="B482" t="str">
            <v>6분배기</v>
          </cell>
          <cell r="C482" t="str">
            <v>개</v>
          </cell>
          <cell r="D482">
            <v>7000</v>
          </cell>
          <cell r="G482">
            <v>7000</v>
          </cell>
          <cell r="H482">
            <v>1058</v>
          </cell>
        </row>
        <row r="483">
          <cell r="B483" t="str">
            <v>8분배기</v>
          </cell>
          <cell r="C483" t="str">
            <v>개</v>
          </cell>
          <cell r="D483">
            <v>8000</v>
          </cell>
          <cell r="G483">
            <v>8000</v>
          </cell>
          <cell r="H483">
            <v>1058</v>
          </cell>
        </row>
        <row r="484">
          <cell r="B484" t="str">
            <v>2분기기</v>
          </cell>
          <cell r="C484" t="str">
            <v>개</v>
          </cell>
          <cell r="D484">
            <v>5000</v>
          </cell>
          <cell r="G484">
            <v>5000</v>
          </cell>
          <cell r="H484">
            <v>1058</v>
          </cell>
        </row>
        <row r="485">
          <cell r="B485" t="str">
            <v>4분기기</v>
          </cell>
          <cell r="C485" t="str">
            <v>개</v>
          </cell>
          <cell r="D485">
            <v>6000</v>
          </cell>
          <cell r="G485">
            <v>6000</v>
          </cell>
          <cell r="H485">
            <v>1058</v>
          </cell>
        </row>
        <row r="486">
          <cell r="B486" t="str">
            <v>8분기기</v>
          </cell>
          <cell r="C486" t="str">
            <v>개</v>
          </cell>
          <cell r="D486">
            <v>9000</v>
          </cell>
          <cell r="G486">
            <v>9000</v>
          </cell>
          <cell r="H486">
            <v>1058</v>
          </cell>
        </row>
        <row r="487">
          <cell r="B487" t="str">
            <v>CATV AMP</v>
          </cell>
          <cell r="C487" t="str">
            <v>개</v>
          </cell>
          <cell r="D487">
            <v>120000</v>
          </cell>
          <cell r="G487">
            <v>120000</v>
          </cell>
          <cell r="H487">
            <v>1058</v>
          </cell>
        </row>
        <row r="488">
          <cell r="B488" t="str">
            <v>SMATV AMP</v>
          </cell>
          <cell r="C488" t="str">
            <v>개</v>
          </cell>
          <cell r="D488">
            <v>180000</v>
          </cell>
          <cell r="G488">
            <v>180000</v>
          </cell>
          <cell r="H488">
            <v>1058</v>
          </cell>
        </row>
        <row r="489">
          <cell r="B489" t="str">
            <v>MIC JACK BOX 1CH</v>
          </cell>
          <cell r="C489" t="str">
            <v>개</v>
          </cell>
          <cell r="D489">
            <v>89700</v>
          </cell>
          <cell r="E489">
            <v>89700</v>
          </cell>
          <cell r="F489">
            <v>1272</v>
          </cell>
          <cell r="I489">
            <v>89700</v>
          </cell>
          <cell r="J489">
            <v>1149</v>
          </cell>
        </row>
        <row r="490">
          <cell r="B490" t="str">
            <v>MIC JACK BOX 2CH</v>
          </cell>
          <cell r="C490" t="str">
            <v>개</v>
          </cell>
          <cell r="D490">
            <v>92200</v>
          </cell>
          <cell r="E490">
            <v>92200</v>
          </cell>
          <cell r="F490">
            <v>1272</v>
          </cell>
          <cell r="I490">
            <v>92200</v>
          </cell>
          <cell r="J490">
            <v>1149</v>
          </cell>
        </row>
        <row r="491">
          <cell r="B491" t="str">
            <v>MIC JACK PLATE 1CH</v>
          </cell>
          <cell r="C491" t="str">
            <v>개</v>
          </cell>
          <cell r="D491">
            <v>127900</v>
          </cell>
          <cell r="E491">
            <v>127900</v>
          </cell>
          <cell r="F491">
            <v>1272</v>
          </cell>
          <cell r="I491">
            <v>127900</v>
          </cell>
          <cell r="J491">
            <v>1149</v>
          </cell>
        </row>
        <row r="492">
          <cell r="B492" t="str">
            <v>MIC JACK PLATE 2CH</v>
          </cell>
          <cell r="C492" t="str">
            <v>개</v>
          </cell>
          <cell r="D492">
            <v>108000</v>
          </cell>
          <cell r="E492">
            <v>135300</v>
          </cell>
          <cell r="F492">
            <v>1272</v>
          </cell>
          <cell r="G492">
            <v>108000</v>
          </cell>
          <cell r="H492">
            <v>994</v>
          </cell>
          <cell r="I492">
            <v>135300</v>
          </cell>
          <cell r="J492">
            <v>1149</v>
          </cell>
        </row>
        <row r="493">
          <cell r="B493" t="str">
            <v>AUDIO,DATA</v>
          </cell>
          <cell r="C493" t="str">
            <v>개</v>
          </cell>
          <cell r="D493">
            <v>134000</v>
          </cell>
          <cell r="E493">
            <v>134000</v>
          </cell>
          <cell r="F493">
            <v>1272</v>
          </cell>
          <cell r="G493">
            <v>153000</v>
          </cell>
          <cell r="H493">
            <v>994</v>
          </cell>
          <cell r="I493">
            <v>134000</v>
          </cell>
          <cell r="J493">
            <v>1149</v>
          </cell>
        </row>
        <row r="494">
          <cell r="B494" t="str">
            <v>벽부형 매입원형 1W</v>
          </cell>
          <cell r="C494" t="str">
            <v>개</v>
          </cell>
          <cell r="D494">
            <v>28000</v>
          </cell>
          <cell r="E494">
            <v>28000</v>
          </cell>
          <cell r="F494">
            <v>1276</v>
          </cell>
          <cell r="G494">
            <v>28000</v>
          </cell>
          <cell r="H494">
            <v>1010</v>
          </cell>
          <cell r="M494" t="str">
            <v>K.S</v>
          </cell>
        </row>
        <row r="495">
          <cell r="B495" t="str">
            <v>천장형 3W</v>
          </cell>
          <cell r="C495" t="str">
            <v>개</v>
          </cell>
          <cell r="D495">
            <v>37000</v>
          </cell>
          <cell r="E495">
            <v>37000</v>
          </cell>
          <cell r="F495">
            <v>1276</v>
          </cell>
          <cell r="G495">
            <v>37000</v>
          </cell>
          <cell r="H495">
            <v>1010</v>
          </cell>
          <cell r="M495" t="str">
            <v>K.S, 원형</v>
          </cell>
        </row>
        <row r="496">
          <cell r="B496" t="str">
            <v>천장형 6W</v>
          </cell>
          <cell r="C496" t="str">
            <v>개</v>
          </cell>
          <cell r="D496">
            <v>0</v>
          </cell>
          <cell r="H496">
            <v>1010</v>
          </cell>
          <cell r="M496" t="str">
            <v>K.S, 원형</v>
          </cell>
        </row>
        <row r="497">
          <cell r="B497" t="str">
            <v>천장형 15W</v>
          </cell>
          <cell r="C497" t="str">
            <v>개</v>
          </cell>
          <cell r="D497">
            <v>153000</v>
          </cell>
          <cell r="E497">
            <v>153000</v>
          </cell>
          <cell r="F497">
            <v>1276</v>
          </cell>
          <cell r="H497">
            <v>1010</v>
          </cell>
          <cell r="M497" t="str">
            <v>K.S, 원형</v>
          </cell>
        </row>
        <row r="498">
          <cell r="B498" t="str">
            <v>벽부형 3W</v>
          </cell>
          <cell r="C498" t="str">
            <v>개</v>
          </cell>
          <cell r="D498">
            <v>39000</v>
          </cell>
          <cell r="E498">
            <v>39000</v>
          </cell>
          <cell r="F498">
            <v>1276</v>
          </cell>
          <cell r="G498">
            <v>39000</v>
          </cell>
          <cell r="H498">
            <v>1010</v>
          </cell>
          <cell r="M498" t="str">
            <v>K.S</v>
          </cell>
        </row>
        <row r="499">
          <cell r="B499" t="str">
            <v>벽부형 10W</v>
          </cell>
          <cell r="C499" t="str">
            <v>개</v>
          </cell>
          <cell r="D499">
            <v>47000</v>
          </cell>
          <cell r="E499">
            <v>47000</v>
          </cell>
          <cell r="F499">
            <v>1276</v>
          </cell>
          <cell r="G499">
            <v>47000</v>
          </cell>
          <cell r="H499">
            <v>1010</v>
          </cell>
          <cell r="M499" t="str">
            <v>K.S</v>
          </cell>
        </row>
        <row r="500">
          <cell r="B500" t="str">
            <v>벽부형 30W</v>
          </cell>
          <cell r="C500" t="str">
            <v>개</v>
          </cell>
          <cell r="D500">
            <v>121000</v>
          </cell>
          <cell r="E500">
            <v>121000</v>
          </cell>
          <cell r="F500">
            <v>1276</v>
          </cell>
          <cell r="G500">
            <v>121000</v>
          </cell>
          <cell r="H500">
            <v>1010</v>
          </cell>
          <cell r="M500" t="str">
            <v>K.S</v>
          </cell>
        </row>
        <row r="501">
          <cell r="B501" t="str">
            <v>옥외 COLUMN 10W</v>
          </cell>
          <cell r="C501" t="str">
            <v>개</v>
          </cell>
          <cell r="D501">
            <v>96000</v>
          </cell>
          <cell r="E501">
            <v>96000</v>
          </cell>
          <cell r="F501">
            <v>1276</v>
          </cell>
          <cell r="G501">
            <v>96000</v>
          </cell>
          <cell r="H501">
            <v>1010</v>
          </cell>
          <cell r="M501" t="str">
            <v>CU-4?FOU</v>
          </cell>
        </row>
        <row r="502">
          <cell r="B502" t="str">
            <v>옥외 COLUMN 20W</v>
          </cell>
          <cell r="C502" t="str">
            <v>개</v>
          </cell>
          <cell r="D502">
            <v>124000</v>
          </cell>
          <cell r="E502">
            <v>124000</v>
          </cell>
          <cell r="F502">
            <v>1276</v>
          </cell>
          <cell r="G502">
            <v>124000</v>
          </cell>
          <cell r="H502">
            <v>1010</v>
          </cell>
          <cell r="M502" t="str">
            <v>CU-4?FOU</v>
          </cell>
        </row>
        <row r="503">
          <cell r="B503" t="str">
            <v>옥외 COLUMN 40W</v>
          </cell>
          <cell r="C503" t="str">
            <v>개</v>
          </cell>
          <cell r="D503">
            <v>206000</v>
          </cell>
          <cell r="E503">
            <v>206000</v>
          </cell>
          <cell r="F503">
            <v>1276</v>
          </cell>
          <cell r="G503">
            <v>206000</v>
          </cell>
          <cell r="H503">
            <v>1010</v>
          </cell>
          <cell r="M503" t="str">
            <v>CU-4?FOU</v>
          </cell>
        </row>
        <row r="504">
          <cell r="B504" t="str">
            <v>실내 COLUMN 20W</v>
          </cell>
          <cell r="C504" t="str">
            <v>개</v>
          </cell>
          <cell r="D504">
            <v>121000</v>
          </cell>
          <cell r="E504">
            <v>121000</v>
          </cell>
          <cell r="F504">
            <v>1276</v>
          </cell>
          <cell r="G504">
            <v>121000</v>
          </cell>
          <cell r="H504">
            <v>1010</v>
          </cell>
          <cell r="M504" t="str">
            <v>CU-42F</v>
          </cell>
        </row>
        <row r="505">
          <cell r="B505" t="str">
            <v>실내 COLUMN 40W</v>
          </cell>
          <cell r="C505" t="str">
            <v>개</v>
          </cell>
          <cell r="D505">
            <v>201000</v>
          </cell>
          <cell r="E505">
            <v>201000</v>
          </cell>
          <cell r="F505">
            <v>1276</v>
          </cell>
          <cell r="G505">
            <v>201000</v>
          </cell>
          <cell r="H505">
            <v>1010</v>
          </cell>
          <cell r="M505" t="str">
            <v>CU-44F</v>
          </cell>
        </row>
        <row r="506">
          <cell r="B506" t="str">
            <v>단독경보형</v>
          </cell>
          <cell r="C506" t="str">
            <v>개</v>
          </cell>
          <cell r="D506">
            <v>30000</v>
          </cell>
          <cell r="H506">
            <v>757</v>
          </cell>
          <cell r="I506">
            <v>30000</v>
          </cell>
          <cell r="J506">
            <v>1193</v>
          </cell>
        </row>
        <row r="507">
          <cell r="B507" t="str">
            <v>차동식</v>
          </cell>
          <cell r="C507" t="str">
            <v>개</v>
          </cell>
          <cell r="D507">
            <v>4800</v>
          </cell>
          <cell r="E507">
            <v>5000</v>
          </cell>
          <cell r="F507">
            <v>989</v>
          </cell>
          <cell r="G507">
            <v>5000</v>
          </cell>
          <cell r="H507">
            <v>757</v>
          </cell>
          <cell r="I507">
            <v>4800</v>
          </cell>
          <cell r="J507">
            <v>1195</v>
          </cell>
        </row>
        <row r="508">
          <cell r="B508" t="str">
            <v>정온식</v>
          </cell>
          <cell r="C508" t="str">
            <v>개</v>
          </cell>
          <cell r="D508">
            <v>4800</v>
          </cell>
          <cell r="E508">
            <v>5000</v>
          </cell>
          <cell r="F508">
            <v>989</v>
          </cell>
          <cell r="G508">
            <v>5000</v>
          </cell>
          <cell r="H508">
            <v>757</v>
          </cell>
          <cell r="I508">
            <v>4800</v>
          </cell>
          <cell r="J508">
            <v>1195</v>
          </cell>
        </row>
        <row r="509">
          <cell r="B509" t="str">
            <v>연기식</v>
          </cell>
          <cell r="C509" t="str">
            <v>개</v>
          </cell>
          <cell r="D509">
            <v>18000</v>
          </cell>
          <cell r="E509">
            <v>25000</v>
          </cell>
          <cell r="F509">
            <v>989</v>
          </cell>
          <cell r="G509">
            <v>18000</v>
          </cell>
          <cell r="H509">
            <v>757</v>
          </cell>
          <cell r="I509">
            <v>18000</v>
          </cell>
          <cell r="J509">
            <v>1195</v>
          </cell>
        </row>
        <row r="510">
          <cell r="B510" t="str">
            <v>LED 소형 단면</v>
          </cell>
          <cell r="C510" t="str">
            <v>개</v>
          </cell>
          <cell r="D510">
            <v>100000</v>
          </cell>
          <cell r="E510">
            <v>100000</v>
          </cell>
          <cell r="F510">
            <v>989</v>
          </cell>
          <cell r="G510">
            <v>100000</v>
          </cell>
          <cell r="H510">
            <v>756</v>
          </cell>
          <cell r="I510">
            <v>100000</v>
          </cell>
          <cell r="J510">
            <v>1194</v>
          </cell>
        </row>
        <row r="511">
          <cell r="B511" t="str">
            <v>LED 소형 양면</v>
          </cell>
          <cell r="C511" t="str">
            <v>개</v>
          </cell>
          <cell r="D511">
            <v>130000</v>
          </cell>
          <cell r="E511">
            <v>130000</v>
          </cell>
          <cell r="F511">
            <v>989</v>
          </cell>
          <cell r="G511">
            <v>150000</v>
          </cell>
          <cell r="H511">
            <v>757</v>
          </cell>
          <cell r="I511">
            <v>150000</v>
          </cell>
          <cell r="J511">
            <v>1193</v>
          </cell>
        </row>
        <row r="512">
          <cell r="B512" t="str">
            <v>LED 중형 단면</v>
          </cell>
          <cell r="C512" t="str">
            <v>개</v>
          </cell>
          <cell r="D512">
            <v>130000</v>
          </cell>
          <cell r="E512">
            <v>130000</v>
          </cell>
          <cell r="F512">
            <v>989</v>
          </cell>
          <cell r="G512">
            <v>160000</v>
          </cell>
          <cell r="H512">
            <v>756</v>
          </cell>
          <cell r="I512">
            <v>150000</v>
          </cell>
          <cell r="J512">
            <v>1193</v>
          </cell>
        </row>
        <row r="513">
          <cell r="B513" t="str">
            <v>LED 중형 양면</v>
          </cell>
          <cell r="C513" t="str">
            <v>개</v>
          </cell>
          <cell r="D513">
            <v>160000</v>
          </cell>
          <cell r="E513">
            <v>160000</v>
          </cell>
          <cell r="F513">
            <v>989</v>
          </cell>
          <cell r="G513">
            <v>200000</v>
          </cell>
          <cell r="H513">
            <v>757</v>
          </cell>
          <cell r="I513">
            <v>180000</v>
          </cell>
          <cell r="J513">
            <v>1193</v>
          </cell>
        </row>
        <row r="514">
          <cell r="B514" t="str">
            <v>LED 대형 단면</v>
          </cell>
          <cell r="C514" t="str">
            <v>개</v>
          </cell>
          <cell r="D514">
            <v>160000</v>
          </cell>
          <cell r="E514">
            <v>160000</v>
          </cell>
          <cell r="F514">
            <v>989</v>
          </cell>
          <cell r="G514">
            <v>200000</v>
          </cell>
          <cell r="H514">
            <v>756</v>
          </cell>
          <cell r="I514">
            <v>180000</v>
          </cell>
          <cell r="J514">
            <v>1193</v>
          </cell>
        </row>
        <row r="515">
          <cell r="B515" t="str">
            <v>LED 대형 양면</v>
          </cell>
          <cell r="C515" t="str">
            <v>개</v>
          </cell>
          <cell r="D515">
            <v>180000</v>
          </cell>
          <cell r="E515">
            <v>180000</v>
          </cell>
          <cell r="F515">
            <v>989</v>
          </cell>
          <cell r="H515">
            <v>757</v>
          </cell>
          <cell r="I515">
            <v>220000</v>
          </cell>
          <cell r="J515">
            <v>1193</v>
          </cell>
        </row>
        <row r="516">
          <cell r="B516" t="str">
            <v>LED 소형 벽부</v>
          </cell>
          <cell r="C516" t="str">
            <v>개</v>
          </cell>
          <cell r="D516">
            <v>100000</v>
          </cell>
          <cell r="F516">
            <v>989</v>
          </cell>
          <cell r="G516">
            <v>100000</v>
          </cell>
          <cell r="H516">
            <v>757</v>
          </cell>
          <cell r="I516">
            <v>100000</v>
          </cell>
          <cell r="J516">
            <v>1195</v>
          </cell>
        </row>
        <row r="517">
          <cell r="B517" t="str">
            <v>LED 중형 벽부</v>
          </cell>
          <cell r="C517" t="str">
            <v>개</v>
          </cell>
          <cell r="D517">
            <v>150000</v>
          </cell>
          <cell r="F517">
            <v>989</v>
          </cell>
          <cell r="G517">
            <v>160000</v>
          </cell>
          <cell r="H517">
            <v>757</v>
          </cell>
          <cell r="I517">
            <v>150000</v>
          </cell>
          <cell r="J517">
            <v>1195</v>
          </cell>
        </row>
        <row r="518">
          <cell r="B518" t="str">
            <v>LED 대형 벽부</v>
          </cell>
          <cell r="C518" t="str">
            <v>개</v>
          </cell>
          <cell r="D518">
            <v>180000</v>
          </cell>
          <cell r="F518">
            <v>989</v>
          </cell>
          <cell r="H518">
            <v>757</v>
          </cell>
          <cell r="I518">
            <v>180000</v>
          </cell>
          <cell r="J518">
            <v>1193</v>
          </cell>
        </row>
        <row r="519">
          <cell r="B519" t="str">
            <v>LED 통로</v>
          </cell>
          <cell r="C519" t="str">
            <v>개</v>
          </cell>
          <cell r="D519">
            <v>100000</v>
          </cell>
          <cell r="E519">
            <v>100000</v>
          </cell>
          <cell r="F519">
            <v>988</v>
          </cell>
          <cell r="G519">
            <v>100000</v>
          </cell>
          <cell r="H519">
            <v>757</v>
          </cell>
          <cell r="I519">
            <v>100000</v>
          </cell>
          <cell r="J519">
            <v>1195</v>
          </cell>
        </row>
        <row r="520">
          <cell r="B520" t="str">
            <v>LED 거실통로유도등(소형)</v>
          </cell>
          <cell r="C520" t="str">
            <v>개</v>
          </cell>
          <cell r="D520">
            <v>0</v>
          </cell>
          <cell r="H520">
            <v>762</v>
          </cell>
        </row>
        <row r="521">
          <cell r="B521" t="str">
            <v>LED 거실통로유도등(중형)</v>
          </cell>
          <cell r="C521" t="str">
            <v>개</v>
          </cell>
          <cell r="D521">
            <v>160000</v>
          </cell>
          <cell r="E521">
            <v>160000</v>
          </cell>
          <cell r="F521">
            <v>988</v>
          </cell>
          <cell r="G521">
            <v>160000</v>
          </cell>
          <cell r="H521">
            <v>756</v>
          </cell>
          <cell r="I521">
            <v>160000</v>
          </cell>
          <cell r="J521">
            <v>1196</v>
          </cell>
        </row>
        <row r="522">
          <cell r="B522" t="str">
            <v>LED 계단통로유도등(소형)</v>
          </cell>
          <cell r="C522" t="str">
            <v>개</v>
          </cell>
          <cell r="D522">
            <v>120000</v>
          </cell>
          <cell r="E522">
            <v>150000</v>
          </cell>
          <cell r="F522">
            <v>989</v>
          </cell>
          <cell r="G522">
            <v>200000</v>
          </cell>
          <cell r="H522">
            <v>758</v>
          </cell>
          <cell r="I522">
            <v>120000</v>
          </cell>
          <cell r="J522">
            <v>1195</v>
          </cell>
        </row>
        <row r="523">
          <cell r="B523" t="str">
            <v>LED 계단통로유도등(중형)</v>
          </cell>
          <cell r="C523" t="str">
            <v>개</v>
          </cell>
          <cell r="D523">
            <v>180000</v>
          </cell>
          <cell r="G523">
            <v>180000</v>
          </cell>
          <cell r="H523">
            <v>757</v>
          </cell>
          <cell r="I523">
            <v>190000</v>
          </cell>
          <cell r="J523">
            <v>1193</v>
          </cell>
        </row>
        <row r="524">
          <cell r="B524" t="str">
            <v>P형1급 10회로</v>
          </cell>
          <cell r="C524" t="str">
            <v>개</v>
          </cell>
          <cell r="D524">
            <v>800000</v>
          </cell>
          <cell r="H524">
            <v>757</v>
          </cell>
          <cell r="I524">
            <v>800000</v>
          </cell>
          <cell r="J524">
            <v>1195</v>
          </cell>
        </row>
        <row r="525">
          <cell r="B525" t="str">
            <v>1회로당</v>
          </cell>
          <cell r="C525" t="str">
            <v>개</v>
          </cell>
          <cell r="D525">
            <v>30000</v>
          </cell>
          <cell r="G525">
            <v>30000</v>
          </cell>
          <cell r="H525">
            <v>756</v>
          </cell>
          <cell r="I525">
            <v>30000</v>
          </cell>
          <cell r="J525">
            <v>1196</v>
          </cell>
        </row>
        <row r="526">
          <cell r="B526" t="str">
            <v>복합형 P형 수신기 (기본 20회로)</v>
          </cell>
          <cell r="C526" t="str">
            <v>개</v>
          </cell>
          <cell r="D526">
            <v>1300000</v>
          </cell>
          <cell r="H526">
            <v>757</v>
          </cell>
          <cell r="I526">
            <v>1300000</v>
          </cell>
          <cell r="J526">
            <v>1195</v>
          </cell>
        </row>
        <row r="527">
          <cell r="B527" t="str">
            <v>복합형 1회로당</v>
          </cell>
          <cell r="C527" t="str">
            <v>개</v>
          </cell>
          <cell r="D527">
            <v>50000</v>
          </cell>
          <cell r="H527">
            <v>756</v>
          </cell>
          <cell r="I527">
            <v>50000</v>
          </cell>
          <cell r="J527">
            <v>1195</v>
          </cell>
        </row>
        <row r="528">
          <cell r="B528" t="str">
            <v>일반형</v>
          </cell>
          <cell r="C528" t="str">
            <v>개</v>
          </cell>
          <cell r="D528">
            <v>0</v>
          </cell>
          <cell r="H528">
            <v>758</v>
          </cell>
        </row>
        <row r="529">
          <cell r="B529" t="str">
            <v>S.V.P 조작함</v>
          </cell>
          <cell r="C529" t="str">
            <v>개</v>
          </cell>
          <cell r="D529">
            <v>50000</v>
          </cell>
          <cell r="E529">
            <v>60000</v>
          </cell>
          <cell r="F529">
            <v>988</v>
          </cell>
          <cell r="G529">
            <v>60000</v>
          </cell>
          <cell r="H529">
            <v>757</v>
          </cell>
          <cell r="I529">
            <v>50000</v>
          </cell>
          <cell r="J529">
            <v>1195</v>
          </cell>
        </row>
        <row r="530">
          <cell r="B530" t="str">
            <v>커버SUS, 박스ST(경종,표시등 내장)</v>
          </cell>
          <cell r="C530" t="str">
            <v>SET</v>
          </cell>
          <cell r="D530">
            <v>65000</v>
          </cell>
          <cell r="G530">
            <v>65000</v>
          </cell>
          <cell r="H530">
            <v>757</v>
          </cell>
        </row>
        <row r="531">
          <cell r="B531" t="str">
            <v>ALL SUS(경종,표시등 내장)</v>
          </cell>
          <cell r="C531" t="str">
            <v>SET</v>
          </cell>
          <cell r="D531">
            <v>60000</v>
          </cell>
          <cell r="E531">
            <v>60000</v>
          </cell>
          <cell r="F531">
            <v>989</v>
          </cell>
          <cell r="G531">
            <v>80000</v>
          </cell>
          <cell r="H531">
            <v>757</v>
          </cell>
        </row>
        <row r="532">
          <cell r="B532" t="str">
            <v>DC24V 전자식</v>
          </cell>
          <cell r="C532" t="str">
            <v>개</v>
          </cell>
          <cell r="D532">
            <v>25000</v>
          </cell>
          <cell r="E532">
            <v>28000</v>
          </cell>
          <cell r="F532">
            <v>989</v>
          </cell>
          <cell r="G532">
            <v>30000</v>
          </cell>
          <cell r="H532">
            <v>757</v>
          </cell>
          <cell r="I532">
            <v>25000</v>
          </cell>
          <cell r="J532">
            <v>1195</v>
          </cell>
        </row>
        <row r="533">
          <cell r="B533" t="str">
            <v>DC24V LED</v>
          </cell>
          <cell r="C533" t="str">
            <v>개</v>
          </cell>
          <cell r="D533">
            <v>2000</v>
          </cell>
          <cell r="E533">
            <v>2500</v>
          </cell>
          <cell r="F533">
            <v>989</v>
          </cell>
          <cell r="G533">
            <v>3000</v>
          </cell>
          <cell r="H533">
            <v>757</v>
          </cell>
          <cell r="I533">
            <v>2000</v>
          </cell>
          <cell r="J533">
            <v>1195</v>
          </cell>
        </row>
        <row r="534">
          <cell r="B534" t="str">
            <v>P형1급</v>
          </cell>
          <cell r="C534" t="str">
            <v>개</v>
          </cell>
          <cell r="D534">
            <v>4500</v>
          </cell>
          <cell r="E534">
            <v>4500</v>
          </cell>
          <cell r="F534">
            <v>989</v>
          </cell>
          <cell r="G534">
            <v>5000</v>
          </cell>
          <cell r="H534">
            <v>756</v>
          </cell>
          <cell r="I534">
            <v>5000</v>
          </cell>
          <cell r="J534">
            <v>1195</v>
          </cell>
        </row>
        <row r="535">
          <cell r="B535" t="str">
            <v>DC 24V</v>
          </cell>
          <cell r="C535" t="str">
            <v>개</v>
          </cell>
          <cell r="D535">
            <v>6000</v>
          </cell>
          <cell r="E535">
            <v>7000</v>
          </cell>
          <cell r="F535">
            <v>989</v>
          </cell>
          <cell r="G535">
            <v>6000</v>
          </cell>
          <cell r="H535">
            <v>757</v>
          </cell>
          <cell r="I535">
            <v>6000</v>
          </cell>
          <cell r="J535">
            <v>1193</v>
          </cell>
        </row>
        <row r="536">
          <cell r="B536" t="str">
            <v>전원:DC24V,15CD이상</v>
          </cell>
          <cell r="C536" t="str">
            <v>개</v>
          </cell>
          <cell r="D536">
            <v>40000</v>
          </cell>
          <cell r="E536">
            <v>60000</v>
          </cell>
          <cell r="F536">
            <v>988</v>
          </cell>
          <cell r="G536">
            <v>40000</v>
          </cell>
          <cell r="H536">
            <v>757</v>
          </cell>
          <cell r="I536">
            <v>40000</v>
          </cell>
          <cell r="J536">
            <v>1193</v>
          </cell>
        </row>
        <row r="537">
          <cell r="B537" t="str">
            <v>10A</v>
          </cell>
          <cell r="C537" t="str">
            <v>개</v>
          </cell>
          <cell r="D537">
            <v>200000</v>
          </cell>
          <cell r="G537">
            <v>200000</v>
          </cell>
          <cell r="H537">
            <v>757</v>
          </cell>
        </row>
        <row r="538">
          <cell r="B538" t="str">
            <v>ABC 단위분말(3.3Kg)</v>
          </cell>
          <cell r="C538" t="str">
            <v>개</v>
          </cell>
          <cell r="D538">
            <v>25700</v>
          </cell>
          <cell r="E538">
            <v>27000</v>
          </cell>
          <cell r="F538">
            <v>985</v>
          </cell>
          <cell r="G538">
            <v>26000</v>
          </cell>
          <cell r="H538">
            <v>751</v>
          </cell>
          <cell r="I538">
            <v>25700</v>
          </cell>
          <cell r="J538">
            <v>1185</v>
          </cell>
        </row>
        <row r="539">
          <cell r="B539" t="str">
            <v>4L (용기재질 : STS)</v>
          </cell>
          <cell r="C539" t="str">
            <v>개</v>
          </cell>
          <cell r="D539">
            <v>77300</v>
          </cell>
          <cell r="I539">
            <v>77300</v>
          </cell>
          <cell r="J539">
            <v>1185</v>
          </cell>
        </row>
        <row r="540">
          <cell r="B540" t="str">
            <v>자동확산</v>
          </cell>
          <cell r="C540" t="str">
            <v>개</v>
          </cell>
          <cell r="D540">
            <v>23500</v>
          </cell>
          <cell r="E540">
            <v>24000</v>
          </cell>
          <cell r="F540">
            <v>985</v>
          </cell>
          <cell r="G540">
            <v>27000</v>
          </cell>
          <cell r="H540">
            <v>751</v>
          </cell>
          <cell r="I540">
            <v>23500</v>
          </cell>
          <cell r="J540">
            <v>1185</v>
          </cell>
        </row>
        <row r="541">
          <cell r="B541" t="str">
            <v>3.3Kg용</v>
          </cell>
          <cell r="C541" t="str">
            <v>개</v>
          </cell>
          <cell r="D541">
            <v>1500</v>
          </cell>
          <cell r="E541">
            <v>1500</v>
          </cell>
          <cell r="F541">
            <v>985</v>
          </cell>
          <cell r="G541">
            <v>1500</v>
          </cell>
          <cell r="H541">
            <v>751</v>
          </cell>
          <cell r="I541">
            <v>3000</v>
          </cell>
          <cell r="J541">
            <v>1185</v>
          </cell>
        </row>
        <row r="542">
          <cell r="B542" t="str">
            <v>ST-표지포함 (SY-4700A)</v>
          </cell>
          <cell r="C542" t="str">
            <v>개</v>
          </cell>
          <cell r="D542">
            <v>0</v>
          </cell>
        </row>
        <row r="543">
          <cell r="B543" t="str">
            <v>경고용 200x250</v>
          </cell>
          <cell r="C543" t="str">
            <v>M</v>
          </cell>
          <cell r="D543">
            <v>202</v>
          </cell>
          <cell r="I543">
            <v>202</v>
          </cell>
          <cell r="J543">
            <v>1134</v>
          </cell>
        </row>
        <row r="544">
          <cell r="B544" t="str">
            <v>경고용 300x250</v>
          </cell>
          <cell r="C544" t="str">
            <v>M</v>
          </cell>
          <cell r="D544">
            <v>297</v>
          </cell>
          <cell r="I544">
            <v>297</v>
          </cell>
          <cell r="J544">
            <v>1134</v>
          </cell>
        </row>
        <row r="545">
          <cell r="B545" t="str">
            <v>D130x2m</v>
          </cell>
          <cell r="C545" t="str">
            <v>조</v>
          </cell>
          <cell r="D545">
            <v>39856</v>
          </cell>
          <cell r="I545">
            <v>39856</v>
          </cell>
          <cell r="J545">
            <v>1134</v>
          </cell>
        </row>
        <row r="546">
          <cell r="B546" t="str">
            <v>입상관 밴드</v>
          </cell>
          <cell r="C546" t="str">
            <v>개</v>
          </cell>
          <cell r="D546">
            <v>2640</v>
          </cell>
          <cell r="I546">
            <v>2640</v>
          </cell>
          <cell r="J546">
            <v>1134</v>
          </cell>
        </row>
        <row r="547">
          <cell r="B547" t="str">
            <v>콘크리트 450x950x700</v>
          </cell>
          <cell r="C547" t="str">
            <v>개</v>
          </cell>
          <cell r="D547">
            <v>90000</v>
          </cell>
          <cell r="I547">
            <v>95000</v>
          </cell>
          <cell r="J547">
            <v>1125</v>
          </cell>
          <cell r="L547">
            <v>90000</v>
          </cell>
          <cell r="M547" t="str">
            <v>물가정보
248</v>
          </cell>
        </row>
        <row r="548">
          <cell r="B548" t="str">
            <v>1120x620x132</v>
          </cell>
          <cell r="C548" t="str">
            <v>개</v>
          </cell>
          <cell r="D548">
            <v>370000</v>
          </cell>
          <cell r="E548">
            <v>540000</v>
          </cell>
          <cell r="F548">
            <v>214</v>
          </cell>
          <cell r="I548">
            <v>470000</v>
          </cell>
          <cell r="J548">
            <v>235</v>
          </cell>
          <cell r="L548">
            <v>370000</v>
          </cell>
          <cell r="M548" t="str">
            <v>물가정보
248</v>
          </cell>
        </row>
        <row r="549">
          <cell r="B549" t="str">
            <v>3/8" SUS 75mm</v>
          </cell>
          <cell r="C549" t="str">
            <v>개</v>
          </cell>
          <cell r="D549">
            <v>710</v>
          </cell>
          <cell r="E549">
            <v>710</v>
          </cell>
          <cell r="F549">
            <v>93</v>
          </cell>
        </row>
        <row r="550">
          <cell r="B550" t="str">
            <v>40*25*2.0t</v>
          </cell>
          <cell r="C550" t="str">
            <v>M</v>
          </cell>
          <cell r="D550">
            <v>4866.666666666667</v>
          </cell>
          <cell r="E550">
            <v>4866.666666666667</v>
          </cell>
          <cell r="F550">
            <v>1127</v>
          </cell>
        </row>
        <row r="551">
          <cell r="B551" t="str">
            <v>F/O SM 4C</v>
          </cell>
          <cell r="C551" t="str">
            <v>M</v>
          </cell>
          <cell r="D551">
            <v>800</v>
          </cell>
          <cell r="E551">
            <v>800</v>
          </cell>
          <cell r="F551">
            <v>1105</v>
          </cell>
        </row>
        <row r="552">
          <cell r="B552" t="str">
            <v>SM LC</v>
          </cell>
          <cell r="C552" t="str">
            <v>개</v>
          </cell>
          <cell r="D552">
            <v>5000</v>
          </cell>
          <cell r="G552">
            <v>5000</v>
          </cell>
          <cell r="H552">
            <v>1079</v>
          </cell>
        </row>
        <row r="553">
          <cell r="B553" t="str">
            <v>SFP 1G Multi LC</v>
          </cell>
          <cell r="C553" t="str">
            <v>개</v>
          </cell>
          <cell r="D553">
            <v>70000</v>
          </cell>
          <cell r="L553">
            <v>70000</v>
          </cell>
        </row>
        <row r="554">
          <cell r="B554" t="str">
            <v>SC-LC MM(SM) 3M</v>
          </cell>
          <cell r="C554" t="str">
            <v>개</v>
          </cell>
          <cell r="D554">
            <v>10000</v>
          </cell>
          <cell r="G554">
            <v>10000</v>
          </cell>
          <cell r="H554">
            <v>1079</v>
          </cell>
        </row>
        <row r="555">
          <cell r="B555" t="str">
            <v>개질 아스팔트</v>
          </cell>
          <cell r="C555" t="str">
            <v>KG</v>
          </cell>
          <cell r="D555">
            <v>1420</v>
          </cell>
          <cell r="G555">
            <v>1420</v>
          </cell>
          <cell r="H555">
            <v>180</v>
          </cell>
        </row>
        <row r="556">
          <cell r="B556" t="str">
            <v>폐아스콘</v>
          </cell>
          <cell r="C556" t="str">
            <v>ton</v>
          </cell>
          <cell r="D556">
            <v>29709</v>
          </cell>
          <cell r="I556">
            <v>29709</v>
          </cell>
          <cell r="J556">
            <v>1582</v>
          </cell>
        </row>
        <row r="557">
          <cell r="B557" t="str">
            <v>15톤덤프,30km이하</v>
          </cell>
          <cell r="C557" t="str">
            <v>ton</v>
          </cell>
          <cell r="D557">
            <v>22120</v>
          </cell>
          <cell r="I557">
            <v>22120</v>
          </cell>
          <cell r="J557">
            <v>1583</v>
          </cell>
        </row>
        <row r="558">
          <cell r="B558" t="str">
            <v>휘발유</v>
          </cell>
          <cell r="C558" t="str">
            <v>(원/hr)</v>
          </cell>
          <cell r="D558">
            <v>1565</v>
          </cell>
          <cell r="K558">
            <v>1565</v>
          </cell>
        </row>
        <row r="559">
          <cell r="B559" t="str">
            <v>경유</v>
          </cell>
          <cell r="C559" t="str">
            <v>(원/hr)</v>
          </cell>
          <cell r="D559">
            <v>1731</v>
          </cell>
          <cell r="K559">
            <v>1731</v>
          </cell>
        </row>
        <row r="560">
          <cell r="B560" t="str">
            <v>10P</v>
          </cell>
          <cell r="C560" t="str">
            <v>개</v>
          </cell>
          <cell r="D560">
            <v>1900</v>
          </cell>
          <cell r="G560">
            <v>1900</v>
          </cell>
          <cell r="H560">
            <v>856</v>
          </cell>
        </row>
        <row r="561">
          <cell r="B561" t="str">
            <v>F/O SM 8C</v>
          </cell>
          <cell r="C561" t="str">
            <v>M</v>
          </cell>
          <cell r="D561">
            <v>900</v>
          </cell>
          <cell r="E561">
            <v>900</v>
          </cell>
          <cell r="F561">
            <v>1105</v>
          </cell>
        </row>
        <row r="562">
          <cell r="B562" t="str">
            <v>아연도선 2.3m/7</v>
          </cell>
          <cell r="C562" t="str">
            <v>M</v>
          </cell>
          <cell r="D562">
            <v>2150</v>
          </cell>
          <cell r="I562">
            <v>2150</v>
          </cell>
          <cell r="J562">
            <v>85</v>
          </cell>
        </row>
        <row r="563">
          <cell r="B563" t="str">
            <v>다방향</v>
          </cell>
          <cell r="C563" t="str">
            <v>개</v>
          </cell>
          <cell r="D563">
            <v>1100</v>
          </cell>
          <cell r="L563">
            <v>1100</v>
          </cell>
        </row>
        <row r="564">
          <cell r="B564" t="str">
            <v>MINI FDF 4PORT</v>
          </cell>
          <cell r="C564" t="str">
            <v>개</v>
          </cell>
          <cell r="D564">
            <v>83000</v>
          </cell>
          <cell r="G564">
            <v>83000</v>
          </cell>
          <cell r="H564">
            <v>1078</v>
          </cell>
        </row>
        <row r="565">
          <cell r="B565" t="str">
            <v>SFP포함</v>
          </cell>
          <cell r="C565" t="str">
            <v>개</v>
          </cell>
          <cell r="D565">
            <v>151800</v>
          </cell>
          <cell r="L565">
            <v>151800</v>
          </cell>
        </row>
        <row r="566">
          <cell r="B566" t="str">
            <v>SFP 1G Multi LC</v>
          </cell>
          <cell r="C566" t="str">
            <v>개</v>
          </cell>
          <cell r="D566">
            <v>70000</v>
          </cell>
          <cell r="L566">
            <v>70000</v>
          </cell>
        </row>
        <row r="567">
          <cell r="B567" t="str">
            <v>1방 7호 300mm</v>
          </cell>
          <cell r="C567" t="str">
            <v>개</v>
          </cell>
          <cell r="D567">
            <v>10700</v>
          </cell>
          <cell r="L567">
            <v>10700</v>
          </cell>
        </row>
        <row r="568">
          <cell r="B568" t="str">
            <v>1방 3호 200mm</v>
          </cell>
          <cell r="C568" t="str">
            <v>개</v>
          </cell>
          <cell r="D568">
            <v>4402</v>
          </cell>
          <cell r="I568">
            <v>4402</v>
          </cell>
          <cell r="J568">
            <v>1133</v>
          </cell>
        </row>
        <row r="569">
          <cell r="B569" t="str">
            <v>SM LC</v>
          </cell>
          <cell r="C569" t="str">
            <v>개</v>
          </cell>
          <cell r="D569">
            <v>5000</v>
          </cell>
          <cell r="G569">
            <v>5000</v>
          </cell>
          <cell r="H569">
            <v>1079</v>
          </cell>
        </row>
        <row r="584">
          <cell r="B584" t="str">
            <v xml:space="preserve">2023년 상반기 </v>
          </cell>
        </row>
        <row r="585">
          <cell r="B585" t="str">
            <v>내선전공</v>
          </cell>
          <cell r="C585" t="str">
            <v>인</v>
          </cell>
          <cell r="D585">
            <v>265406</v>
          </cell>
        </row>
        <row r="586">
          <cell r="B586" t="str">
            <v>특고압케이블공</v>
          </cell>
          <cell r="C586" t="str">
            <v>인</v>
          </cell>
          <cell r="D586">
            <v>420571</v>
          </cell>
        </row>
        <row r="587">
          <cell r="B587" t="str">
            <v>저압케이블전공</v>
          </cell>
          <cell r="C587" t="str">
            <v>인</v>
          </cell>
          <cell r="D587">
            <v>288442</v>
          </cell>
        </row>
        <row r="588">
          <cell r="B588" t="str">
            <v>배전전공</v>
          </cell>
          <cell r="C588" t="str">
            <v>인</v>
          </cell>
          <cell r="D588">
            <v>397259</v>
          </cell>
        </row>
        <row r="589">
          <cell r="B589" t="str">
            <v>플랜트전공</v>
          </cell>
          <cell r="C589" t="str">
            <v>인</v>
          </cell>
          <cell r="D589">
            <v>251195</v>
          </cell>
        </row>
        <row r="590">
          <cell r="B590" t="str">
            <v>전기공사기사</v>
          </cell>
          <cell r="C590" t="str">
            <v>인</v>
          </cell>
          <cell r="D590">
            <v>299140</v>
          </cell>
        </row>
        <row r="591">
          <cell r="B591" t="str">
            <v>전기공사산업기사</v>
          </cell>
          <cell r="C591" t="str">
            <v>인</v>
          </cell>
          <cell r="D591">
            <v>265465</v>
          </cell>
        </row>
        <row r="592">
          <cell r="B592" t="str">
            <v>변전전공</v>
          </cell>
          <cell r="C592" t="str">
            <v>인</v>
          </cell>
          <cell r="D592">
            <v>437936</v>
          </cell>
        </row>
        <row r="593">
          <cell r="B593" t="str">
            <v>통신내선공</v>
          </cell>
          <cell r="C593" t="str">
            <v>인</v>
          </cell>
          <cell r="D593">
            <v>251790</v>
          </cell>
        </row>
        <row r="594">
          <cell r="B594" t="str">
            <v>통신설비공</v>
          </cell>
          <cell r="C594" t="str">
            <v>인</v>
          </cell>
          <cell r="D594">
            <v>280506</v>
          </cell>
        </row>
        <row r="595">
          <cell r="B595" t="str">
            <v>통신외선공</v>
          </cell>
          <cell r="C595" t="str">
            <v>인</v>
          </cell>
          <cell r="D595">
            <v>363102</v>
          </cell>
        </row>
        <row r="596">
          <cell r="B596" t="str">
            <v>통신케이블공</v>
          </cell>
          <cell r="C596" t="str">
            <v>인</v>
          </cell>
          <cell r="D596">
            <v>389536</v>
          </cell>
        </row>
        <row r="597">
          <cell r="B597" t="str">
            <v>무선안테나공</v>
          </cell>
          <cell r="C597" t="str">
            <v>인</v>
          </cell>
          <cell r="D597">
            <v>319190</v>
          </cell>
        </row>
        <row r="598">
          <cell r="B598" t="str">
            <v>통신관련기사</v>
          </cell>
          <cell r="C598" t="str">
            <v>인</v>
          </cell>
          <cell r="D598">
            <v>292454</v>
          </cell>
        </row>
        <row r="599">
          <cell r="B599" t="str">
            <v>통신관련산업기사</v>
          </cell>
          <cell r="C599" t="str">
            <v>인</v>
          </cell>
          <cell r="D599">
            <v>284281</v>
          </cell>
        </row>
        <row r="600">
          <cell r="B600" t="str">
            <v>광케이블설치사</v>
          </cell>
          <cell r="C600" t="str">
            <v>인</v>
          </cell>
          <cell r="D600">
            <v>409726</v>
          </cell>
        </row>
        <row r="601">
          <cell r="B601" t="str">
            <v>H/W시험사</v>
          </cell>
          <cell r="C601" t="str">
            <v>인</v>
          </cell>
          <cell r="D601">
            <v>354947</v>
          </cell>
        </row>
        <row r="602">
          <cell r="B602" t="str">
            <v>S/W시험사</v>
          </cell>
          <cell r="C602" t="str">
            <v>인</v>
          </cell>
          <cell r="D602">
            <v>401195</v>
          </cell>
        </row>
        <row r="603">
          <cell r="B603" t="str">
            <v>보통인부</v>
          </cell>
          <cell r="C603" t="str">
            <v>인</v>
          </cell>
          <cell r="D603">
            <v>157068</v>
          </cell>
        </row>
        <row r="604">
          <cell r="B604" t="str">
            <v>특별인부</v>
          </cell>
          <cell r="C604" t="str">
            <v>인</v>
          </cell>
          <cell r="D604">
            <v>197450</v>
          </cell>
        </row>
        <row r="605">
          <cell r="B605" t="str">
            <v>건설기계조장</v>
          </cell>
          <cell r="C605" t="str">
            <v>인</v>
          </cell>
          <cell r="D605">
            <v>186691</v>
          </cell>
        </row>
        <row r="606">
          <cell r="B606" t="str">
            <v>건설기계운전사</v>
          </cell>
          <cell r="C606" t="str">
            <v>인</v>
          </cell>
          <cell r="D606">
            <v>243295</v>
          </cell>
        </row>
        <row r="607">
          <cell r="B607" t="str">
            <v>기계설비공</v>
          </cell>
          <cell r="C607" t="str">
            <v>인</v>
          </cell>
          <cell r="D607">
            <v>213337</v>
          </cell>
        </row>
        <row r="608">
          <cell r="B608" t="str">
            <v>비계공</v>
          </cell>
          <cell r="C608" t="str">
            <v>인</v>
          </cell>
          <cell r="D608">
            <v>278151</v>
          </cell>
        </row>
        <row r="609">
          <cell r="B609" t="str">
            <v>형틀목공</v>
          </cell>
          <cell r="C609" t="str">
            <v>인</v>
          </cell>
          <cell r="D609">
            <v>259126</v>
          </cell>
        </row>
        <row r="610">
          <cell r="B610" t="str">
            <v>용접공</v>
          </cell>
          <cell r="C610" t="str">
            <v>인</v>
          </cell>
          <cell r="D610">
            <v>249748</v>
          </cell>
        </row>
        <row r="611">
          <cell r="B611" t="str">
            <v>콘크리트공</v>
          </cell>
          <cell r="C611" t="str">
            <v>인</v>
          </cell>
          <cell r="D611">
            <v>245223</v>
          </cell>
        </row>
        <row r="612">
          <cell r="B612" t="str">
            <v>철공</v>
          </cell>
          <cell r="C612" t="str">
            <v>인</v>
          </cell>
          <cell r="D612">
            <v>223124</v>
          </cell>
        </row>
        <row r="613">
          <cell r="B613" t="str">
            <v>할석공</v>
          </cell>
          <cell r="C613" t="str">
            <v>인</v>
          </cell>
          <cell r="D613">
            <v>210767</v>
          </cell>
        </row>
        <row r="614">
          <cell r="B614" t="str">
            <v>착암공</v>
          </cell>
          <cell r="C614" t="str">
            <v>인</v>
          </cell>
          <cell r="D614">
            <v>194463</v>
          </cell>
        </row>
        <row r="615">
          <cell r="B615" t="str">
            <v>방수공</v>
          </cell>
          <cell r="C615" t="str">
            <v>인</v>
          </cell>
          <cell r="D615">
            <v>199427</v>
          </cell>
        </row>
        <row r="616">
          <cell r="B616" t="str">
            <v>미장공</v>
          </cell>
          <cell r="C616" t="str">
            <v>인</v>
          </cell>
          <cell r="D616">
            <v>251976</v>
          </cell>
        </row>
        <row r="617">
          <cell r="B617" t="str">
            <v>도장공</v>
          </cell>
          <cell r="C617" t="str">
            <v>인</v>
          </cell>
          <cell r="D617">
            <v>242035</v>
          </cell>
        </row>
        <row r="618">
          <cell r="B618" t="str">
            <v>내장공</v>
          </cell>
          <cell r="C618" t="str">
            <v>인</v>
          </cell>
          <cell r="D618">
            <v>228883</v>
          </cell>
        </row>
        <row r="619">
          <cell r="B619" t="str">
            <v>포장공</v>
          </cell>
          <cell r="C619" t="str">
            <v>인</v>
          </cell>
          <cell r="D619">
            <v>237245</v>
          </cell>
        </row>
        <row r="620">
          <cell r="B620" t="str">
            <v>플랜트기계설치공</v>
          </cell>
          <cell r="C620" t="str">
            <v>인</v>
          </cell>
          <cell r="D620">
            <v>240797</v>
          </cell>
        </row>
        <row r="621">
          <cell r="B621" t="str">
            <v>석면해체공</v>
          </cell>
          <cell r="C621" t="str">
            <v>인</v>
          </cell>
          <cell r="D621">
            <v>198675</v>
          </cell>
        </row>
        <row r="622">
          <cell r="B622" t="str">
            <v>인력운반공</v>
          </cell>
          <cell r="C622" t="str">
            <v>인</v>
          </cell>
          <cell r="D622">
            <v>170594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물량산출서"/>
      <sheetName val="일위대가표"/>
      <sheetName val="전기"/>
      <sheetName val="중기조종사 단위단가"/>
      <sheetName val="기초단가"/>
      <sheetName val="1-최종안"/>
      <sheetName val="사업분석-분양가결정"/>
      <sheetName val="MYENGBU"/>
      <sheetName val="Front"/>
      <sheetName val="wall"/>
      <sheetName val="#REF"/>
      <sheetName val="암센터"/>
      <sheetName val="노임이"/>
      <sheetName val="산근"/>
      <sheetName val="시장성초안camera"/>
      <sheetName val="CON'C"/>
      <sheetName val="5.설계명세서"/>
      <sheetName val="설계서(본관)"/>
      <sheetName val="물가시세"/>
      <sheetName val="Total"/>
      <sheetName val="2003상반기노임기준"/>
      <sheetName val="갑지"/>
      <sheetName val="집계표"/>
      <sheetName val="내역"/>
      <sheetName val="정보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여조견표"/>
      <sheetName val="BID"/>
      <sheetName val="자판실행"/>
      <sheetName val="설비원가"/>
      <sheetName val="설계명세서"/>
      <sheetName val="정부노임단가"/>
      <sheetName val="1.수인터널"/>
      <sheetName val="실행철강하도"/>
      <sheetName val="BSD (2)"/>
      <sheetName val="갑지(추정)"/>
      <sheetName val="원가계산하도"/>
      <sheetName val="공사설명서"/>
      <sheetName val="주빔의 설계"/>
      <sheetName val="바닥판"/>
      <sheetName val="입력DATA"/>
      <sheetName val="조명시설"/>
      <sheetName val="데이타"/>
      <sheetName val="식재인부"/>
      <sheetName val="21301동"/>
      <sheetName val="실행대비"/>
      <sheetName val="CTEMCOST"/>
      <sheetName val="내역서1999.8최종"/>
      <sheetName val="예산명세서"/>
      <sheetName val="자료입력"/>
      <sheetName val="건축내역서"/>
      <sheetName val="설비내역서"/>
      <sheetName val="전기내역서"/>
      <sheetName val="실행"/>
      <sheetName val="소비자가"/>
      <sheetName val="산업"/>
      <sheetName val="입찰견적보고서"/>
      <sheetName val="2000년1차"/>
      <sheetName val="해평견적"/>
      <sheetName val="투자비"/>
      <sheetName val="조성원가DATA"/>
      <sheetName val="사업비"/>
      <sheetName val="수량산출"/>
      <sheetName val="내역서"/>
      <sheetName val="자재가격조사표"/>
      <sheetName val="Sheet1"/>
      <sheetName val="Sheet1 (2)"/>
      <sheetName val="6PILE  (돌출)"/>
      <sheetName val="노무비단가"/>
      <sheetName val="원가data"/>
      <sheetName val="TEST1"/>
      <sheetName val="예총"/>
      <sheetName val="조건표"/>
      <sheetName val="2005(공무2)"/>
      <sheetName val="세금자료"/>
      <sheetName val="경제지표"/>
      <sheetName val="지질조사"/>
      <sheetName val="설계변경총괄표(계산식)"/>
      <sheetName val="견적단가"/>
      <sheetName val="원가계산"/>
      <sheetName val="총괄표"/>
      <sheetName val="1차 내역서"/>
      <sheetName val="실행(ALT1)"/>
      <sheetName val="단가및재료비"/>
      <sheetName val="b_balju"/>
      <sheetName val="공사개요"/>
      <sheetName val="대비"/>
      <sheetName val="아파트 내역"/>
      <sheetName val="전등설비"/>
      <sheetName val="설계내역서"/>
      <sheetName val="건축(G6)"/>
      <sheetName val="철거(G6)"/>
      <sheetName val="토목(G6)"/>
      <sheetName val="내역서2안"/>
      <sheetName val="Sheet12"/>
      <sheetName val="개산공사비"/>
      <sheetName val="M-MG1"/>
      <sheetName val="BOJUNGGM"/>
      <sheetName val="일위목록"/>
      <sheetName val="비계공사"/>
      <sheetName val="노임단가"/>
      <sheetName val="화산경계"/>
      <sheetName val="중기사용료산출근거"/>
      <sheetName val="단가산출2"/>
      <sheetName val="단가 및 재료비"/>
      <sheetName val="일위대가"/>
      <sheetName val="수량"/>
      <sheetName val="단가"/>
      <sheetName val="판매시설"/>
      <sheetName val="2011.08."/>
      <sheetName val="table"/>
      <sheetName val="계약서"/>
      <sheetName val="지수"/>
      <sheetName val="토적표"/>
      <sheetName val="을"/>
      <sheetName val="FAB별"/>
      <sheetName val="2001년계약내력출력분"/>
      <sheetName val="1차기성분내력"/>
      <sheetName val="화성태안9공구내역(실행)"/>
      <sheetName val="시설물기초"/>
      <sheetName val="H-PILE수량집계"/>
      <sheetName val="안전시설"/>
      <sheetName val="내역서 (2)"/>
      <sheetName val="기안"/>
      <sheetName val="단위단가"/>
      <sheetName val="건설기계"/>
      <sheetName val="노임"/>
      <sheetName val="단가산출"/>
      <sheetName val="사급자재"/>
      <sheetName val="표지"/>
      <sheetName val="관경별내역서"/>
      <sheetName val="말뚝지지력산정"/>
      <sheetName val="Requirement(Work Crew)"/>
      <sheetName val="단중표"/>
      <sheetName val="대총괄"/>
      <sheetName val="목차"/>
      <sheetName val="본댐설계"/>
      <sheetName val="평가데이터"/>
      <sheetName val="연결임시"/>
      <sheetName val="식재"/>
      <sheetName val="시설물"/>
      <sheetName val="식재출력용"/>
      <sheetName val="유지관리"/>
      <sheetName val="기계경비(시간당)"/>
      <sheetName val="램머"/>
      <sheetName val="표지 (2)"/>
      <sheetName val="청천내"/>
      <sheetName val="EL90"/>
      <sheetName val="설비(제출)"/>
      <sheetName val="견적조건"/>
      <sheetName val="총괄내역서"/>
      <sheetName val="VXXXXXXX"/>
      <sheetName val="AHU집계"/>
      <sheetName val="공조기휀"/>
      <sheetName val="공조기"/>
      <sheetName val="친환경주택"/>
      <sheetName val="설계"/>
      <sheetName val="입찰안"/>
      <sheetName val="총 원가계산"/>
      <sheetName val="11-2.아파트내역"/>
      <sheetName val="하중조건(평상시)"/>
      <sheetName val="건축공사"/>
      <sheetName val="도급기성"/>
      <sheetName val="수목단가"/>
      <sheetName val="시설수량표"/>
      <sheetName val="식재수량표"/>
      <sheetName val="자재단가"/>
      <sheetName val="을지"/>
      <sheetName val="EQT-ESTN"/>
      <sheetName val="정공공사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원가계산서"/>
      <sheetName val="수량산출(음암)"/>
      <sheetName val="설계총괄표"/>
      <sheetName val="소방"/>
      <sheetName val="철거산출근거"/>
      <sheetName val="아파트"/>
      <sheetName val="단면가정"/>
      <sheetName val="설계서(건축분)"/>
      <sheetName val="요율"/>
      <sheetName val="입력자료"/>
      <sheetName val="DATE"/>
      <sheetName val="1.10 접지 및 피뢰공사"/>
      <sheetName val="10.전열 공사"/>
      <sheetName val="상호참고자료"/>
      <sheetName val="발주처자료입력"/>
      <sheetName val="회사기본자료"/>
      <sheetName val="하자보증자료"/>
      <sheetName val="기술자관련자료"/>
      <sheetName val="케이블트레이"/>
      <sheetName val="노임단가 (2)"/>
      <sheetName val="AS포장복구 "/>
      <sheetName val="쌍송교"/>
      <sheetName val="환경기계공정표 (3)"/>
      <sheetName val="설계기준"/>
      <sheetName val="내역1"/>
      <sheetName val="DATA(BAC)"/>
      <sheetName val="POL6차-PIPING"/>
      <sheetName val="결과조달"/>
      <sheetName val="6호기"/>
      <sheetName val="건축내역"/>
      <sheetName val="계약내역"/>
      <sheetName val="동.총"/>
      <sheetName val="변경내역"/>
      <sheetName val="5-2.수량산출(A4)"/>
      <sheetName val="6-1.노임단가"/>
      <sheetName val="6-1.단가비교표"/>
      <sheetName val="매뉴얼"/>
      <sheetName val="산출서"/>
      <sheetName val="인제내역"/>
      <sheetName val="중기단가"/>
      <sheetName val="VST재료산출"/>
      <sheetName val="설계서"/>
      <sheetName val="공사비 증감 내역서"/>
      <sheetName val="공종별내역(건축실행)"/>
      <sheetName val="b_balju_cho"/>
      <sheetName val="단가표"/>
      <sheetName val="경율산정"/>
      <sheetName val="공사비"/>
      <sheetName val="인부노임"/>
      <sheetName val="기본단가표"/>
      <sheetName val="DATA"/>
      <sheetName val="장비사양"/>
      <sheetName val="2.대외공문"/>
      <sheetName val="단가(자재)"/>
      <sheetName val="단가(노임)"/>
      <sheetName val="기초목록"/>
      <sheetName val="재집"/>
      <sheetName val="N賃率-職"/>
      <sheetName val="현장경비"/>
      <sheetName val="단가산출서총괄"/>
      <sheetName val="P-산#1-1(WOWA1)"/>
      <sheetName val="FB25JN"/>
      <sheetName val="단가대비표"/>
      <sheetName val="ABUT수량-A1"/>
      <sheetName val="2-1. 경관조명 내역총괄표"/>
      <sheetName val="기본단가"/>
      <sheetName val="업무분장"/>
      <sheetName val="울산시산표"/>
      <sheetName val="차액보증"/>
      <sheetName val="기계경비 (2)"/>
      <sheetName val="2000양배"/>
      <sheetName val="공통단가"/>
      <sheetName val="운반비"/>
      <sheetName val="작성"/>
      <sheetName val=""/>
      <sheetName val="설명서"/>
      <sheetName val="기초자료입력"/>
      <sheetName val="노임산출"/>
      <sheetName val="자료"/>
      <sheetName val="준공정산"/>
      <sheetName val="인건비"/>
      <sheetName val="건축설비"/>
      <sheetName val="검토"/>
      <sheetName val="화재 탐지 설비"/>
      <sheetName val="골조시행"/>
      <sheetName val="재료"/>
      <sheetName val="중기사용료"/>
      <sheetName val="시중노임단가"/>
      <sheetName val="정렬"/>
      <sheetName val="DATA1"/>
      <sheetName val="직원"/>
      <sheetName val="단가기준"/>
      <sheetName val="문학간접"/>
      <sheetName val="간접"/>
      <sheetName val="간접비"/>
      <sheetName val="Sheet5"/>
      <sheetName val="예정공정표"/>
      <sheetName val="초기화면"/>
      <sheetName val="관급자재"/>
      <sheetName val="중기조종사_단위단가"/>
      <sheetName val="내역서1999_8최종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수량산출서"/>
      <sheetName val="1.일위대가"/>
      <sheetName val="중기손료"/>
      <sheetName val="1-4-2.관(약)"/>
      <sheetName val="블럭 손익"/>
      <sheetName val="101동"/>
      <sheetName val="내역서 제출"/>
      <sheetName val="시운전연료"/>
      <sheetName val="산정표"/>
      <sheetName val="1.배관공사"/>
      <sheetName val="2.재료비"/>
      <sheetName val="12.보오링"/>
      <sheetName val="18.공내수압탄성자연"/>
      <sheetName val="공사"/>
      <sheetName val="설명서 "/>
      <sheetName val="토목"/>
      <sheetName val="경율산정.XLS"/>
      <sheetName val="1차_내역서"/>
      <sheetName val="5_설계명세서"/>
      <sheetName val="2011_08_"/>
      <sheetName val="BSD_(2)"/>
      <sheetName val="1_수인터널"/>
      <sheetName val="주빔의_설계"/>
      <sheetName val="Sheet1_(2)"/>
      <sheetName val="6PILE__(돌출)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군남내역서"/>
      <sheetName val="1.설계조건"/>
      <sheetName val="3-3. 실행분석표(개산)"/>
      <sheetName val="3월팀계 "/>
      <sheetName val="총정리"/>
      <sheetName val="지급자재"/>
      <sheetName val="실행갑지"/>
      <sheetName val="중곡동"/>
      <sheetName val="결제방"/>
      <sheetName val="중기조종사_단위단가1"/>
      <sheetName val="내역서1999_8최종1"/>
      <sheetName val="5-2_수량산출(A4)"/>
      <sheetName val="6-1_노임단가"/>
      <sheetName val="6-1_단가비교표"/>
      <sheetName val="2_대외공문"/>
      <sheetName val="공사비_증감_내역서"/>
      <sheetName val="화재_탐지_설비"/>
      <sheetName val="2-1__경관조명_내역총괄표"/>
      <sheetName val="노임단가_(2)"/>
      <sheetName val="준검_내역서"/>
      <sheetName val="PROJECT_BRIEF(EX_NEW)"/>
      <sheetName val="PROJECT_BRIEF"/>
      <sheetName val="Cost_bd-&quot;A&quot;"/>
      <sheetName val="Piping_Design_Data"/>
      <sheetName val="기계경비_(2)"/>
      <sheetName val="내역서_제출"/>
      <sheetName val="동_총"/>
      <sheetName val="1_일위대가"/>
      <sheetName val="2_재료비"/>
      <sheetName val="12_보오링"/>
      <sheetName val="18_공내수압탄성자연"/>
      <sheetName val="중기조종사_단위단가2"/>
      <sheetName val="5_설계명세서1"/>
      <sheetName val="11-2_아파트내역1"/>
      <sheetName val="1_수인터널1"/>
      <sheetName val="1차_내역서1"/>
      <sheetName val="2011_08_1"/>
      <sheetName val="내역서1999_8최종2"/>
      <sheetName val="주빔의_설계1"/>
      <sheetName val="BSD_(2)1"/>
      <sheetName val="Sheet1_(2)1"/>
      <sheetName val="6PILE__(돌출)1"/>
      <sheetName val="단가_및_재료비1"/>
      <sheetName val="Requirement(Work_Crew)1"/>
      <sheetName val="내역서_(2)1"/>
      <sheetName val="아파트_내역1"/>
      <sheetName val="총_원가계산1"/>
      <sheetName val="표지_(2)1"/>
      <sheetName val="5-2_수량산출(A4)1"/>
      <sheetName val="6-1_노임단가1"/>
      <sheetName val="6-1_단가비교표1"/>
      <sheetName val="2_대외공문1"/>
      <sheetName val="AS포장복구_1"/>
      <sheetName val="공사비_증감_내역서1"/>
      <sheetName val="2-1__경관조명_내역총괄표1"/>
      <sheetName val="1_10_접지_및_피뢰공사1"/>
      <sheetName val="10_전열_공사1"/>
      <sheetName val="환경기계공정표_(3)1"/>
      <sheetName val="화재_탐지_설비1"/>
      <sheetName val="노임단가_(2)1"/>
      <sheetName val="준검_내역서1"/>
      <sheetName val="PROJECT_BRIEF(EX_NEW)1"/>
      <sheetName val="PROJECT_BRIEF1"/>
      <sheetName val="Cost_bd-&quot;A&quot;1"/>
      <sheetName val="Piping_Design_Data1"/>
      <sheetName val="기계경비_(2)1"/>
      <sheetName val="내역서_제출1"/>
      <sheetName val="동_총1"/>
      <sheetName val="1_일위대가1"/>
      <sheetName val="2_재료비1"/>
      <sheetName val="12_보오링1"/>
      <sheetName val="18_공내수압탄성자연1"/>
      <sheetName val="중기조종사_단위단가3"/>
      <sheetName val="5_설계명세서2"/>
      <sheetName val="11-2_아파트내역2"/>
      <sheetName val="1_수인터널2"/>
      <sheetName val="1차_내역서2"/>
      <sheetName val="2011_08_2"/>
      <sheetName val="내역서1999_8최종3"/>
      <sheetName val="주빔의_설계2"/>
      <sheetName val="BSD_(2)2"/>
      <sheetName val="Sheet1_(2)2"/>
      <sheetName val="6PILE__(돌출)2"/>
      <sheetName val="단가_및_재료비2"/>
      <sheetName val="Requirement(Work_Crew)2"/>
      <sheetName val="내역서_(2)2"/>
      <sheetName val="아파트_내역2"/>
      <sheetName val="총_원가계산2"/>
      <sheetName val="표지_(2)2"/>
      <sheetName val="5-2_수량산출(A4)2"/>
      <sheetName val="6-1_노임단가2"/>
      <sheetName val="6-1_단가비교표2"/>
      <sheetName val="2_대외공문2"/>
      <sheetName val="AS포장복구_2"/>
      <sheetName val="공사비_증감_내역서2"/>
      <sheetName val="2-1__경관조명_내역총괄표2"/>
      <sheetName val="1_10_접지_및_피뢰공사2"/>
      <sheetName val="10_전열_공사2"/>
      <sheetName val="환경기계공정표_(3)2"/>
      <sheetName val="화재_탐지_설비2"/>
      <sheetName val="노임단가_(2)2"/>
      <sheetName val="준검_내역서2"/>
      <sheetName val="PROJECT_BRIEF(EX_NEW)2"/>
      <sheetName val="PROJECT_BRIEF2"/>
      <sheetName val="Cost_bd-&quot;A&quot;2"/>
      <sheetName val="Piping_Design_Data2"/>
      <sheetName val="기계경비_(2)2"/>
      <sheetName val="내역서_제출2"/>
      <sheetName val="동_총2"/>
      <sheetName val="1_일위대가2"/>
      <sheetName val="2_재료비2"/>
      <sheetName val="12_보오링2"/>
      <sheetName val="18_공내수압탄성자연2"/>
      <sheetName val="9GNG운반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가동비율"/>
      <sheetName val="연동내역"/>
      <sheetName val="Macro1"/>
      <sheetName val="기본사항"/>
      <sheetName val="집수정"/>
      <sheetName val="납부서"/>
      <sheetName val="사업성분석"/>
      <sheetName val="단위수량"/>
      <sheetName val="I一般比"/>
      <sheetName val="기초도면제작"/>
      <sheetName val="보도교산출근거"/>
      <sheetName val="참조"/>
      <sheetName val="3.골재원검토의견서 갑지"/>
      <sheetName val="공통"/>
      <sheetName val="의뢰서"/>
      <sheetName val="급여"/>
      <sheetName val="조직"/>
      <sheetName val="거래처등록"/>
      <sheetName val="제품등록"/>
      <sheetName val="7내역"/>
      <sheetName val="일위대가목차"/>
      <sheetName val="총괄변경내역서"/>
      <sheetName val="배수통관(좌)"/>
      <sheetName val="약품공급2"/>
      <sheetName val="기계경비산출기준"/>
      <sheetName val="시화점실행"/>
      <sheetName val="투찰판"/>
      <sheetName val="노집"/>
      <sheetName val="대구은행"/>
      <sheetName val="적격심사표"/>
      <sheetName val="총괄서"/>
      <sheetName val="건축명"/>
      <sheetName val="기계명"/>
      <sheetName val="전기명"/>
      <sheetName val="토목명"/>
      <sheetName val="우수받이"/>
      <sheetName val="제원및배치"/>
      <sheetName val="설계예시"/>
      <sheetName val="견적서"/>
      <sheetName val="용역비내역-진짜"/>
      <sheetName val="증감내역서"/>
      <sheetName val="남양시작동자105노65기1.3화1.2"/>
      <sheetName val="CONCRETE"/>
      <sheetName val="인사자료총집계"/>
      <sheetName val="실행분석표"/>
      <sheetName val="건축일위"/>
      <sheetName val="그라우팅일위"/>
      <sheetName val="단양 00 아파트-세부내역"/>
      <sheetName val="편성절차"/>
      <sheetName val="일위산출"/>
      <sheetName val="공통비(전체)"/>
      <sheetName val="8.PILE  (돌출)"/>
      <sheetName val="3.내역서"/>
      <sheetName val="정산내역서"/>
      <sheetName val="소요자재"/>
      <sheetName val="Sheet2"/>
      <sheetName val="산출명세"/>
      <sheetName val="램프"/>
      <sheetName val="Template"/>
      <sheetName val="용수량(생활용수)"/>
      <sheetName val="원가계산서구조조정"/>
      <sheetName val="산출(부하간선)"/>
      <sheetName val="일위-1"/>
      <sheetName val="조명율표"/>
      <sheetName val="FOB발"/>
      <sheetName val="포장공"/>
      <sheetName val="달력"/>
      <sheetName val="순공사원가"/>
      <sheetName val="주beam"/>
      <sheetName val="중기"/>
      <sheetName val="암거날개벽"/>
      <sheetName val="상세"/>
      <sheetName val="일위"/>
      <sheetName val="입력란"/>
      <sheetName val="97노임단가"/>
      <sheetName val="간지"/>
      <sheetName val="정부노임"/>
      <sheetName val="방화산출"/>
      <sheetName val="98수문일위"/>
      <sheetName val="실행내역 "/>
      <sheetName val="운반 및 환율"/>
      <sheetName val="건축"/>
      <sheetName val="구성비"/>
      <sheetName val="산출근거"/>
      <sheetName val="대림경상68억"/>
      <sheetName val="원본1"/>
      <sheetName val="본실행경비"/>
      <sheetName val="물가시세표"/>
      <sheetName val="노임 및 중기단가"/>
      <sheetName val="견적내역서"/>
      <sheetName val="Summary"/>
      <sheetName val="사원정보"/>
      <sheetName val="입찰"/>
      <sheetName val="구조해석"/>
      <sheetName val="장비사용집계표"/>
      <sheetName val="입력"/>
      <sheetName val="단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/>
      <sheetData sheetId="353"/>
      <sheetData sheetId="354"/>
      <sheetData sheetId="355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갑지1"/>
      <sheetName val="원가"/>
      <sheetName val="견적의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상비"/>
      <sheetName val="갑지(추정)"/>
      <sheetName val="샤워실위생"/>
      <sheetName val="데이타"/>
      <sheetName val="식재인부"/>
      <sheetName val="일위대가표"/>
      <sheetName val="노임이"/>
      <sheetName val="시멘트"/>
      <sheetName val="DATE"/>
      <sheetName val="실행예산-변경분"/>
      <sheetName val="동원인원"/>
      <sheetName val="집계표"/>
      <sheetName val="Total"/>
      <sheetName val="작성"/>
      <sheetName val="현장관리비"/>
      <sheetName val="협력업체"/>
      <sheetName val="판매시설"/>
      <sheetName val="일위대가"/>
      <sheetName val="중기사용료"/>
      <sheetName val="내역서(1)"/>
      <sheetName val="건축직영"/>
      <sheetName val="평가데이터"/>
      <sheetName val="노임단가"/>
      <sheetName val="계DATA"/>
      <sheetName val="실DATA "/>
      <sheetName val=" 갑  지 "/>
      <sheetName val="입찰견적보고서"/>
      <sheetName val="금액"/>
      <sheetName val="요율"/>
      <sheetName val="#REF"/>
      <sheetName val="산업"/>
      <sheetName val="음료실행"/>
      <sheetName val="설계서(7)"/>
      <sheetName val="수량집계"/>
      <sheetName val="프랜트면허"/>
      <sheetName val="토목주소"/>
      <sheetName val="예가표"/>
      <sheetName val="내역표지"/>
      <sheetName val="지수980731이후"/>
      <sheetName val="공구"/>
      <sheetName val="총괄내역서"/>
      <sheetName val="소비자가"/>
      <sheetName val="개요"/>
      <sheetName val="총괄"/>
      <sheetName val="현장관리"/>
      <sheetName val="주식"/>
      <sheetName val="인제내역"/>
      <sheetName val="코스모공장 (어음)"/>
      <sheetName val="조직도"/>
      <sheetName val="공정표"/>
      <sheetName val="내역"/>
      <sheetName val="건축내역서"/>
      <sheetName val="조내역"/>
      <sheetName val="실행"/>
      <sheetName val="조건"/>
      <sheetName val="실DATA_"/>
      <sheetName val="경산"/>
      <sheetName val="을"/>
      <sheetName val="내역서"/>
      <sheetName val="값"/>
      <sheetName val="건축공사실행"/>
      <sheetName val="공사개요"/>
      <sheetName val="참조"/>
      <sheetName val="단가 (2)"/>
      <sheetName val="계약내역(2)"/>
      <sheetName val="일위대가목록"/>
      <sheetName val="목차"/>
      <sheetName val="A 견적"/>
      <sheetName val="GAEYO"/>
      <sheetName val="공문"/>
      <sheetName val="갑지"/>
      <sheetName val="변수값"/>
      <sheetName val="중기상차"/>
      <sheetName val="재료"/>
      <sheetName val="AS복구"/>
      <sheetName val="중기터파기"/>
      <sheetName val="원가계산서(거목)"/>
      <sheetName val="원가계산서(다숲)"/>
      <sheetName val="원가계산서(법정외주)"/>
      <sheetName val="수량산출"/>
      <sheetName val="인사자료총집계"/>
      <sheetName val="실행(ALT1)"/>
      <sheetName val="조명시설"/>
      <sheetName val="Sheet5"/>
      <sheetName val="시설물일위"/>
      <sheetName val="가설공사"/>
      <sheetName val="단가결정"/>
      <sheetName val="내역아"/>
      <sheetName val="울타리"/>
      <sheetName val="내역서2안"/>
      <sheetName val="납부서"/>
      <sheetName val="사급자재"/>
      <sheetName val="기초단가"/>
      <sheetName val="견적"/>
      <sheetName val="수량-양식"/>
      <sheetName val="CTEMCOST"/>
      <sheetName val="환경기계공정표 (3)"/>
      <sheetName val="SPEC"/>
      <sheetName val="원가계산서"/>
      <sheetName val="총 원가계산"/>
      <sheetName val="FAB별"/>
      <sheetName val="전등설비"/>
      <sheetName val="SAM"/>
      <sheetName val="Sheet1"/>
      <sheetName val="Y-WORK"/>
      <sheetName val="합천내역"/>
      <sheetName val="출입자명단"/>
      <sheetName val="아파트"/>
      <sheetName val="_갑__지_"/>
      <sheetName val="관접합및부설"/>
      <sheetName val="단가"/>
      <sheetName val="카펫타일"/>
      <sheetName val="COVER"/>
      <sheetName val="기계경비(시간당)"/>
      <sheetName val="램머"/>
      <sheetName val="01"/>
      <sheetName val="건축"/>
      <sheetName val="원가data"/>
      <sheetName val="건축집계표"/>
      <sheetName val="원가계산"/>
      <sheetName val="본실행경비"/>
      <sheetName val="금액내역서"/>
      <sheetName val="투찰내역서"/>
      <sheetName val="증감내역서"/>
      <sheetName val="설계명세서"/>
      <sheetName val="정보"/>
      <sheetName val="Sheet1 (2)"/>
      <sheetName val="변경내역서"/>
      <sheetName val="기안"/>
      <sheetName val="입찰안"/>
      <sheetName val="입력데이타"/>
      <sheetName val="물가대비표"/>
      <sheetName val="자재가격조사표"/>
      <sheetName val="연돌일위집계"/>
      <sheetName val="5사남"/>
      <sheetName val="원가계산하도"/>
      <sheetName val="단중표"/>
      <sheetName val="6호기"/>
      <sheetName val="실행철강하도"/>
      <sheetName val="노무비"/>
      <sheetName val="총괄갑 "/>
      <sheetName val="일위"/>
      <sheetName val="제경비율"/>
      <sheetName val="시중노임단가"/>
      <sheetName val="개산공사비"/>
      <sheetName val="실행대비"/>
      <sheetName val="기초입력 DATA"/>
      <sheetName val="참고사항"/>
      <sheetName val="근로자자료입력"/>
      <sheetName val="세금자료"/>
      <sheetName val="진주방향"/>
      <sheetName val="EQT-ESTN"/>
      <sheetName val="CONCRETE"/>
      <sheetName val="전기"/>
      <sheetName val="BID"/>
      <sheetName val="용역비내역-진짜"/>
      <sheetName val="노무"/>
      <sheetName val="F4-F7"/>
      <sheetName val="벽체물량산출서"/>
      <sheetName val="지수"/>
      <sheetName val="---FAB#1업무일지---"/>
      <sheetName val="날개벽수량표"/>
      <sheetName val="화전내"/>
      <sheetName val="식재수량표"/>
      <sheetName val="일위목록"/>
      <sheetName val="내역서1999.8최종"/>
      <sheetName val="계산서(곡선부)"/>
      <sheetName val="포장재료집계표"/>
      <sheetName val="6PILE  (돌출)"/>
      <sheetName val="구성비"/>
      <sheetName val="표지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빙장비사양"/>
      <sheetName val="장비사양"/>
      <sheetName val="노무비단가"/>
      <sheetName val="수리결과"/>
      <sheetName val="배수내역"/>
      <sheetName val="당정동경상이수"/>
      <sheetName val="당정동공통이수"/>
      <sheetName val="추정_최근현장"/>
      <sheetName val="리스트_최근현장"/>
      <sheetName val="팩스리스트"/>
      <sheetName val="물량표"/>
      <sheetName val="단가조사"/>
      <sheetName val="001"/>
      <sheetName val="날개벽(시점좌측)"/>
      <sheetName val="직접경비"/>
      <sheetName val="직접인건비"/>
      <sheetName val="국내조달(통합-1)"/>
      <sheetName val="수배전반"/>
      <sheetName val="차액보증"/>
      <sheetName val="공통가설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중기조종사 단위단가"/>
      <sheetName val="inter"/>
      <sheetName val="TEST1"/>
      <sheetName val="유림골조"/>
      <sheetName val="골조시행"/>
      <sheetName val="총괄집계표"/>
      <sheetName val="노임"/>
      <sheetName val="Option"/>
      <sheetName val="Sheet2"/>
      <sheetName val=" 견적서"/>
      <sheetName val="TYPE-A"/>
      <sheetName val="CON'C"/>
      <sheetName val="해평견적"/>
      <sheetName val="설명서 "/>
      <sheetName val="토목"/>
      <sheetName val="역T형교대(말뚝기초)"/>
      <sheetName val="0"/>
      <sheetName val="사진대지"/>
      <sheetName val="교통대책내역"/>
      <sheetName val="직재"/>
      <sheetName val="을지"/>
      <sheetName val="적격심사표"/>
      <sheetName val="측량요율"/>
      <sheetName val="자재대"/>
      <sheetName val="일위대가 "/>
      <sheetName val="산출"/>
      <sheetName val="내역서01"/>
      <sheetName val="2공구산출내역"/>
      <sheetName val="1"/>
      <sheetName val="2"/>
      <sheetName val="3"/>
      <sheetName val="4"/>
      <sheetName val="5"/>
      <sheetName val="6"/>
      <sheetName val="플랜트 설치"/>
      <sheetName val="2-1. 경관조명 내역총괄표"/>
      <sheetName val="배명(단가)"/>
      <sheetName val="ilch"/>
      <sheetName val="건축공사집계"/>
      <sheetName val="C3"/>
      <sheetName val="1차 내역서"/>
      <sheetName val="파일의이용"/>
      <sheetName val="공종목록표"/>
      <sheetName val="일위산출"/>
      <sheetName val="노임단가 (2)"/>
      <sheetName val="인건비 "/>
      <sheetName val="설계서(본관)"/>
      <sheetName val="결재판"/>
      <sheetName val="차수"/>
      <sheetName val="pier(각형)"/>
      <sheetName val="경비"/>
      <sheetName val="실행내역"/>
      <sheetName val="토목공사"/>
      <sheetName val="자재단가"/>
      <sheetName val="동별집계(비디오폰흑백-&gt;칼라)"/>
      <sheetName val="동별집계"/>
      <sheetName val="세부내역서"/>
      <sheetName val="가설공사내역"/>
      <sheetName val="설계서"/>
      <sheetName val="견적조건"/>
      <sheetName val="예산서"/>
      <sheetName val="장비집계"/>
      <sheetName val="퍼스트"/>
      <sheetName val="수목단가"/>
      <sheetName val="시설수량표"/>
      <sheetName val="BSD (2)"/>
      <sheetName val="건축내역"/>
      <sheetName val="청천내"/>
      <sheetName val="삭제금지단가"/>
      <sheetName val="PAINT"/>
      <sheetName val="FORM-0"/>
      <sheetName val="장비경비"/>
      <sheetName val="실행_ALT1_"/>
      <sheetName val="업무분장"/>
      <sheetName val="참조M"/>
      <sheetName val="건축실행"/>
      <sheetName val="COS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2000년1차"/>
      <sheetName val="배관배선내역"/>
      <sheetName val="공사_산출"/>
      <sheetName val="철거산출근거"/>
      <sheetName val="FOB발"/>
      <sheetName val="설비공사"/>
      <sheetName val="토공집계"/>
      <sheetName val="INPUT"/>
      <sheetName val="말뚝지지력산정"/>
      <sheetName val="계목분류"/>
      <sheetName val="토공연장"/>
      <sheetName val="자재"/>
      <sheetName val="용수량(생활용수)"/>
      <sheetName val="기성"/>
      <sheetName val="토목내역"/>
      <sheetName val="설계명세서-2"/>
      <sheetName val="철콘"/>
      <sheetName val="소요자재"/>
      <sheetName val="예정공정표"/>
      <sheetName val="초기화면"/>
      <sheetName val="관급자재"/>
      <sheetName val="신.분"/>
      <sheetName val="현장별"/>
      <sheetName val="설계내역"/>
      <sheetName val="입력"/>
      <sheetName val="설비내역서"/>
      <sheetName val="전기내역서"/>
      <sheetName val="Sheet3"/>
      <sheetName val="기초일위"/>
      <sheetName val="시설일위"/>
      <sheetName val="조명일위"/>
      <sheetName val="정부노임단가"/>
      <sheetName val="05-원가계산"/>
      <sheetName val="한강운반비"/>
      <sheetName val="980731"/>
      <sheetName val="아파트기별"/>
      <sheetName val="공리일"/>
      <sheetName val="전선 및 전선관-자유로"/>
      <sheetName val="관로터파기-자유로"/>
      <sheetName val="새공통"/>
      <sheetName val="공사통보서"/>
      <sheetName val="단기차입금"/>
      <sheetName val="입력시트"/>
      <sheetName val="구분자"/>
      <sheetName val="단가및재료비"/>
      <sheetName val="견적율"/>
      <sheetName val="Sheet4"/>
      <sheetName val="3월팀계 "/>
      <sheetName val="수량명세서"/>
      <sheetName val="경쟁실분"/>
      <sheetName val="집계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터널조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단가대비표"/>
      <sheetName val="연도별노무비(신)"/>
      <sheetName val="산출서"/>
      <sheetName val="wall"/>
      <sheetName val="Customer Databas"/>
      <sheetName val="APT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간지"/>
      <sheetName val="공사요율"/>
      <sheetName val="C1.공사개요"/>
      <sheetName val="실행(1)"/>
      <sheetName val="A1.스케쥴"/>
      <sheetName val="코드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백암비스타내역"/>
      <sheetName val="토공사"/>
      <sheetName val="목표세부명세"/>
      <sheetName val="주공 갑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간접"/>
      <sheetName val="포장복구집계"/>
      <sheetName val="부표총괄"/>
      <sheetName val="AS포장복구 "/>
      <sheetName val="신_분"/>
      <sheetName val="토사(PE)"/>
      <sheetName val="2.고용보험료산출근거"/>
      <sheetName val="FD"/>
      <sheetName val="LD"/>
      <sheetName val="BLOCK(1)"/>
      <sheetName val="소업1교"/>
      <sheetName val="전익자재"/>
      <sheetName val="매입세율"/>
      <sheetName val="DATA"/>
      <sheetName val="수정시산표"/>
      <sheetName val="회사정보"/>
      <sheetName val="매출현황"/>
      <sheetName val="등록자료"/>
      <sheetName val="입력정보"/>
      <sheetName val="낙찰표"/>
      <sheetName val="DATA 입력란"/>
      <sheetName val="G.R300경비"/>
      <sheetName val="표준건축비"/>
      <sheetName val="고유코드_설계"/>
      <sheetName val="본선토량운반계산서(1)0"/>
      <sheetName val="1안98Billing"/>
      <sheetName val="친환경주택"/>
      <sheetName val="工완성공사율"/>
      <sheetName val="1-최종안"/>
      <sheetName val="사업분석-분양가결정"/>
      <sheetName val="MAT_N048"/>
      <sheetName val="[내역서(ͭ_x0000_ͭ_x0000__x001c__x0000__x001c__x0000_가표"/>
      <sheetName val="제경비"/>
      <sheetName val="실적공사비"/>
      <sheetName val="입력(K0)"/>
      <sheetName val="장비기준"/>
      <sheetName val="재료비"/>
      <sheetName val="환율"/>
      <sheetName val="수목표준대가"/>
      <sheetName val="횡배수관"/>
      <sheetName val="ateCodes_x0000_TimeCodes_x0000_OverrideShor"/>
      <sheetName val="공사내역서"/>
      <sheetName val="전차선로 물량표"/>
      <sheetName val="부속동"/>
      <sheetName val="울산시산표"/>
      <sheetName val="설계예산서"/>
      <sheetName val="예산내역서"/>
      <sheetName val="총계"/>
      <sheetName val="Apt내역"/>
      <sheetName val="내역서 제출"/>
      <sheetName val="연부97-1"/>
      <sheetName val="#3_일위대가목록"/>
      <sheetName val="99년신청"/>
      <sheetName val="투입비분석표"/>
      <sheetName val="자판실행"/>
      <sheetName val="아파트 "/>
      <sheetName val="-치수표(곡선부)"/>
      <sheetName val="경율산정.XLS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2003상반기노임기준"/>
      <sheetName val="00000"/>
      <sheetName val="최적단면"/>
      <sheetName val="조도계산서 (도서)"/>
      <sheetName val="대비"/>
      <sheetName val="VST재료산출"/>
      <sheetName val="노임단가표"/>
      <sheetName val="손익집계(공장별)"/>
      <sheetName val="D"/>
      <sheetName val="[내역서(ͭ?ͭ?_x001c_?_x001c_?가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금회지출"/>
      <sheetName val="9811"/>
      <sheetName val="6동"/>
      <sheetName val="용역비내역_진짜"/>
      <sheetName val="문학간접"/>
      <sheetName val="부하(성남)"/>
      <sheetName val="현금및현금등가물"/>
      <sheetName val="분석대장"/>
      <sheetName val="base"/>
      <sheetName val="b_balju_cho"/>
      <sheetName val="BTL시설예산 기준표"/>
      <sheetName val="5.학교신설예산 집행(01~08)"/>
      <sheetName val="점검결과(08년 100교 지원)"/>
      <sheetName val="계정code"/>
      <sheetName val="월별수입"/>
      <sheetName val="경영상태"/>
      <sheetName val="품셈 "/>
      <sheetName val="방화도료"/>
      <sheetName val="물가시세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21301동"/>
      <sheetName val="9-1차이내역"/>
      <sheetName val="설계조건"/>
      <sheetName val="1안"/>
      <sheetName val="금융비용"/>
      <sheetName val="공사내역"/>
      <sheetName val="관련부서"/>
      <sheetName val="산출근거-배전"/>
      <sheetName val="EQUIP LIST"/>
      <sheetName val="보증종류"/>
      <sheetName val="수지표"/>
      <sheetName val="셀명"/>
      <sheetName val="CC16-내역서"/>
      <sheetName val="금전출납"/>
      <sheetName val="직영명부"/>
      <sheetName val="증감대비"/>
      <sheetName val="각형맨홀"/>
      <sheetName val="교각1"/>
      <sheetName val="패널"/>
      <sheetName val="총괄표"/>
      <sheetName val="ateCodes"/>
      <sheetName val="제안서입력"/>
      <sheetName val="거래처등록"/>
      <sheetName val="참고자료"/>
      <sheetName val="은행코드"/>
      <sheetName val="회선별대책안(한전)"/>
      <sheetName val="기계경비"/>
      <sheetName val="database"/>
      <sheetName val="자재단가비교표"/>
      <sheetName val="Macro(전선)"/>
      <sheetName val="1.동력공사"/>
      <sheetName val="노임(1차)"/>
      <sheetName val="XL4Poppy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[내역서(ͭ"/>
      <sheetName val="수량3"/>
      <sheetName val="5.직원투입현황"/>
      <sheetName val="판가반영"/>
      <sheetName val="방배동내역(리라)"/>
      <sheetName val="부대공사총괄"/>
      <sheetName val="건축공사집계표"/>
      <sheetName val="계좌분리(계약)"/>
      <sheetName val="계좌분리(기성)"/>
      <sheetName val="총괄(데이소)"/>
      <sheetName val="총괄(데이전)"/>
      <sheetName val="참고"/>
      <sheetName val="ateCodes?TimeCodes?OverrideShor"/>
      <sheetName val="BQ(실행)"/>
      <sheetName val="설비(제출)"/>
      <sheetName val="2.대외공문"/>
      <sheetName val="손익분석"/>
      <sheetName val="수량산출(음암)"/>
      <sheetName val="_내역서(ͭ"/>
      <sheetName val="_내역서(ͭ_ͭ__x001c___x001c__가표"/>
      <sheetName val="S0"/>
      <sheetName val="참고)BTL시설예산 기준표"/>
      <sheetName val="안정계산"/>
      <sheetName val="단면검토"/>
      <sheetName val="당초"/>
      <sheetName val="MOTOR"/>
      <sheetName val="총괄(데이터)"/>
      <sheetName val="단가조정"/>
      <sheetName val="소총괄"/>
      <sheetName val="소총괄(집계)"/>
      <sheetName val="FB25JN"/>
      <sheetName val="&quot;"/>
      <sheetName val="6-1. 관개량조서"/>
      <sheetName val="일일작업현황"/>
      <sheetName val="장문교(대전)"/>
      <sheetName val="견적단가"/>
      <sheetName val="신축(단위)"/>
      <sheetName val="수안보-MBR1"/>
      <sheetName val="전체내역 (2)"/>
      <sheetName val="사통"/>
      <sheetName val="실행내역서 "/>
      <sheetName val="설계가"/>
      <sheetName val="관람석제출"/>
      <sheetName val="양식3"/>
      <sheetName val="영동(D)"/>
      <sheetName val="7.기-검-보.100"/>
      <sheetName val="입력자료"/>
      <sheetName val="원본"/>
      <sheetName val="Raw Data"/>
      <sheetName val="예정공정표 "/>
      <sheetName val="단가산출2"/>
      <sheetName val="단가산출1"/>
      <sheetName val="본부소개"/>
      <sheetName val="단가_및_재료비"/>
      <sheetName val="주공_갑지"/>
      <sheetName val="AS포장복구_"/>
      <sheetName val="G_R300경비"/>
      <sheetName val="[내역서(ͭͭ가표"/>
      <sheetName val="DATA_입력란"/>
      <sheetName val="내역- CCTV"/>
      <sheetName val="골조(1)"/>
      <sheetName val="골조(3)"/>
      <sheetName val="마감(1)"/>
      <sheetName val="간선계산"/>
      <sheetName val="부하계산서"/>
      <sheetName val="시행후면적"/>
      <sheetName val="수지예산"/>
      <sheetName val="업무량"/>
      <sheetName val="관급자재대"/>
      <sheetName val="교각계산"/>
      <sheetName val="찍기"/>
      <sheetName val="수선비MATRIX"/>
      <sheetName val="차량소요량-년간주행거리"/>
      <sheetName val="페이지"/>
      <sheetName val="XREF"/>
      <sheetName val="물류최종8월7"/>
      <sheetName val="인수공"/>
      <sheetName val="양촌면도평리"/>
      <sheetName val="우각부보강"/>
      <sheetName val="중동공구"/>
      <sheetName val="ABUT수량-A1"/>
      <sheetName val="절감계산"/>
      <sheetName val="고정자산"/>
      <sheetName val="매출원가추정"/>
      <sheetName val="매출추정"/>
      <sheetName val="1.설계조건"/>
      <sheetName val="산출내역서집계표"/>
      <sheetName val="98수문일위"/>
      <sheetName val="EP0618"/>
      <sheetName val="한일양산"/>
      <sheetName val="설계기준"/>
      <sheetName val="HISTORICAL"/>
      <sheetName val="FORECASTING"/>
      <sheetName val="설계예시"/>
      <sheetName val="하수급견적대비"/>
      <sheetName val="nys"/>
      <sheetName val="연령별자료"/>
      <sheetName val="산출집계"/>
      <sheetName val="1. 조명내역서(조명설치)"/>
      <sheetName val="2. 조명내역서(조명자재)"/>
      <sheetName val="일위대가집계표"/>
      <sheetName val="부대내역"/>
      <sheetName val="산출근거"/>
      <sheetName val="공종단가"/>
      <sheetName val="울산자동제어"/>
      <sheetName val="경기"/>
      <sheetName val="옹벽수량집계표"/>
      <sheetName val="공사비대비"/>
      <sheetName val="건축원가"/>
      <sheetName val="도실집(내역)-전기외주"/>
      <sheetName val="일위대가(계측기설치)"/>
      <sheetName val="연결임시"/>
      <sheetName val="계정과목"/>
      <sheetName val="기본항목 입력"/>
      <sheetName val="야장종합"/>
      <sheetName val="기본단가표"/>
      <sheetName val="부대경비산출서"/>
      <sheetName val="2000전체분"/>
      <sheetName val="AHU집계"/>
      <sheetName val="공조기휀"/>
      <sheetName val="공조기"/>
      <sheetName val="가도공"/>
      <sheetName val="현장청취복명서"/>
      <sheetName val="수목데이타"/>
      <sheetName val="식재"/>
      <sheetName val="시설물"/>
      <sheetName val="식재출력용"/>
      <sheetName val="유지관리"/>
      <sheetName val="매출"/>
      <sheetName val="고가수조"/>
      <sheetName val="총괄BOQ"/>
      <sheetName val="기초자료입력"/>
      <sheetName val="투자비"/>
      <sheetName val="조성원가DATA"/>
      <sheetName val="사업비"/>
      <sheetName val="Macro1"/>
      <sheetName val="입찰보고"/>
      <sheetName val="200"/>
      <sheetName val="데리네이타현황"/>
      <sheetName val="토목검측서"/>
      <sheetName val="45,46"/>
      <sheetName val="원"/>
      <sheetName val="신표지1"/>
      <sheetName val="인건비"/>
      <sheetName val="단가산출서(기계)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1차물량(ABOUT)"/>
      <sheetName val="일위-1"/>
      <sheetName val="일위-2"/>
      <sheetName val="일위-3"/>
      <sheetName val="일위-4"/>
      <sheetName val="일위-5"/>
      <sheetName val="산출1"/>
      <sheetName val="소방"/>
      <sheetName val="수량산출서"/>
      <sheetName val="성명순"/>
      <sheetName val="총괄변경내역서"/>
      <sheetName val="마스터"/>
      <sheetName val="비탈면보호공수량산출"/>
      <sheetName val="8.PILE  (돌출)"/>
      <sheetName val="공사요율산출표"/>
      <sheetName val="예산대비"/>
      <sheetName val="공사원가계산서 "/>
      <sheetName val="단가산출서"/>
      <sheetName val="INDEX"/>
      <sheetName val="물량내역서"/>
      <sheetName val="견적내역서"/>
      <sheetName val="설비원가"/>
      <sheetName val="정비손익"/>
      <sheetName val="도장면"/>
      <sheetName val="03전반노무비"/>
      <sheetName val="수로BOX"/>
      <sheetName val="GT 1050x650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경율산정_XLS"/>
      <sheetName val="[내역서(ͭ?ͭ???가표"/>
      <sheetName val="용수지선토적"/>
      <sheetName val="도로토적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연동내역"/>
      <sheetName val="세부내역"/>
      <sheetName val="예총"/>
      <sheetName val="건축설비"/>
      <sheetName val="검토"/>
      <sheetName val="개별직종노임단가(2005.1)"/>
      <sheetName val="CHECKLIST"/>
      <sheetName val="공통부대"/>
      <sheetName val="설계변경총괄표(계산식)"/>
      <sheetName val="본사인상전"/>
      <sheetName val="결재갑지"/>
      <sheetName val="BOJUNGGM"/>
      <sheetName val="총괄 내역서"/>
      <sheetName val="COPING"/>
      <sheetName val="일위대가목차"/>
      <sheetName val="99노임단가"/>
      <sheetName val="공사비"/>
      <sheetName val="인부노임"/>
      <sheetName val="VXXXXX"/>
      <sheetName val="4.고용보험"/>
      <sheetName val="3.고용보험료산출근거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입력단가"/>
      <sheetName val="골막이(야매)"/>
      <sheetName val="2.토목공사"/>
      <sheetName val="건축개요"/>
      <sheetName val="1단지구내"/>
      <sheetName val="1단지주차장전등"/>
      <sheetName val="드롭다운목록"/>
      <sheetName val="우수"/>
      <sheetName val="동해title"/>
      <sheetName val="전체공내역서"/>
      <sheetName val="98지급계획"/>
      <sheetName val="연습장소"/>
      <sheetName val="내역(영일)"/>
      <sheetName val="철골,판넬"/>
      <sheetName val="3희질산"/>
      <sheetName val="PIPE"/>
      <sheetName val="개인별조서"/>
      <sheetName val="노임,재료비"/>
      <sheetName val="사  업  비  수  지  예  산  서"/>
      <sheetName val="장비"/>
      <sheetName val="단가일람 (2)"/>
      <sheetName val="단가(1)"/>
      <sheetName val="단면가정"/>
      <sheetName val="Customer_Databa袸"/>
      <sheetName val="집계표_정리_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FACTOR"/>
      <sheetName val="DD_raw"/>
      <sheetName val="NW_raw"/>
      <sheetName val="당월 인력"/>
      <sheetName val="125x125"/>
      <sheetName val="Quantity"/>
      <sheetName val="De bai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teCodes_TimeCodes_OverrideShor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원형1호맨홀토공수량"/>
      <sheetName val="관부설공집계표"/>
      <sheetName val="A2"/>
      <sheetName val="동문건설"/>
      <sheetName val="공사비산출내역"/>
      <sheetName val="기술자자료입력"/>
      <sheetName val="96.12"/>
      <sheetName val="양수장(기계)"/>
      <sheetName val="계수시트"/>
      <sheetName val="대로근거"/>
      <sheetName val="중로근거"/>
      <sheetName val="설산1.나"/>
      <sheetName val="본사S"/>
      <sheetName val="SCHEDULE"/>
      <sheetName val="식재일위대가"/>
      <sheetName val="물량표S"/>
      <sheetName val="기자재비"/>
      <sheetName val="L형옹벽"/>
      <sheetName val="220 (2)"/>
      <sheetName val="단가비교표(전기)"/>
      <sheetName val="품셈"/>
      <sheetName val="1차배부(JB포함)"/>
      <sheetName val="Man Hole"/>
      <sheetName val="Tool"/>
      <sheetName val="그림"/>
      <sheetName val="스케즐"/>
      <sheetName val="PI"/>
      <sheetName val="04년부품"/>
      <sheetName val="고시단가"/>
      <sheetName val="TOTAL_BOQ"/>
      <sheetName val="자료입력"/>
      <sheetName val="본사공가현황"/>
      <sheetName val="건축내역(동해조인)"/>
      <sheetName val="약품공급2"/>
      <sheetName val="소상 &quot;1&quot;"/>
      <sheetName val="단가적용"/>
      <sheetName val="신청서"/>
      <sheetName val="재집"/>
      <sheetName val="J형측구단위수량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입력란"/>
      <sheetName val="97노임단가"/>
      <sheetName val="07기준"/>
      <sheetName val="의왕실행"/>
      <sheetName val="전력구구조물산근"/>
      <sheetName val="대전-교대(A1-A2)"/>
      <sheetName val="(A)내역서"/>
      <sheetName val="JUCK"/>
      <sheetName val="물가자료"/>
      <sheetName val="수로교총재료집계"/>
      <sheetName val="단가산출"/>
      <sheetName val="사업성분석"/>
      <sheetName val="사업ﾈƩ"/>
      <sheetName val="BATCH"/>
      <sheetName val="AILC004"/>
      <sheetName val="케이블트레이"/>
      <sheetName val="0.0ControlSheet"/>
      <sheetName val="영동(D젅"/>
      <sheetName val="[내역서(ͭ_x0000_ͭ_x0000__x001c__x0"/>
      <sheetName val="ateCodes_x0000_TimeCodes_x0000_"/>
      <sheetName val="2.원가및인원현황집계"/>
      <sheetName val="손익"/>
      <sheetName val="6.1.일위대가"/>
      <sheetName val="효성CB 1P기초"/>
      <sheetName val="재료비집계표"/>
      <sheetName val="본공사"/>
      <sheetName val="JUCKEYK"/>
      <sheetName val="토적계산서"/>
      <sheetName val="공사명입력"/>
      <sheetName val="뚝토공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원가계산서 "/>
      <sheetName val="건축공사"/>
      <sheetName val="예산서 "/>
      <sheetName val="관련자료입력"/>
      <sheetName val="수_x0000_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수Å_x0000_"/>
      <sheetName val="수뢹_xdd4d_"/>
      <sheetName val="토목내역서 (도급단가)"/>
      <sheetName val="덤프트럭계수"/>
      <sheetName val="갑"/>
      <sheetName val="경영"/>
      <sheetName val="98년"/>
      <sheetName val="실적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Sch9"/>
      <sheetName val="선급금有(현금지출)"/>
      <sheetName val="업무처리전"/>
      <sheetName val="2000노임기준"/>
      <sheetName val="회계코드"/>
      <sheetName val="공사코드"/>
      <sheetName val="관리부"/>
      <sheetName val="정산"/>
      <sheetName val="청구분"/>
      <sheetName val="총무부"/>
      <sheetName val="DHEQSUPT"/>
      <sheetName val="건축집계합계"/>
      <sheetName val="건축집계표이수"/>
      <sheetName val="기본사양입력"/>
      <sheetName val="은행"/>
      <sheetName val="BM"/>
      <sheetName val="사렀趫ԯ"/>
      <sheetName val="사렀㾫ԯ"/>
      <sheetName val="사렀஫԰"/>
      <sheetName val="사업총렀"/>
      <sheetName val="단가_및_렀랫ԯ"/>
      <sheetName val="PMC"/>
      <sheetName val="단가_및_재료_xdab0_"/>
      <sheetName val="단가_및_재료讀"/>
      <sheetName val="노임단가(2010.상)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_내역서(ͭ_x0000_ͭ_x0000__x001c__x0"/>
      <sheetName val="Macro(전기)"/>
      <sheetName val="PL단가산정"/>
      <sheetName val="그림2"/>
      <sheetName val="공통가설내역서  (당사)"/>
      <sheetName val="기초자료"/>
      <sheetName val="공사"/>
      <sheetName val="INSTR"/>
      <sheetName val="設計条件"/>
      <sheetName val="안전장치"/>
      <sheetName val="Setup"/>
      <sheetName val="일산실행내역"/>
      <sheetName val="원보"/>
      <sheetName val="화순 대리-다지리실행내역"/>
      <sheetName val="임시정보시트"/>
      <sheetName val="1,2공구원가계산서"/>
      <sheetName val="1공구산출내역서"/>
      <sheetName val="노임자재단가"/>
      <sheetName val="공내역"/>
      <sheetName val="시행결의을"/>
      <sheetName val="기계경비일람"/>
      <sheetName val="99선급비용"/>
      <sheetName val="정의"/>
      <sheetName val="현장관리비 산출내역"/>
      <sheetName val="30집계표"/>
      <sheetName val="상세"/>
      <sheetName val="5.학교신설예산 쎸⬅/_x0000_瀀þ_x0000__x0000_밀"/>
      <sheetName val="골조"/>
      <sheetName val="조경내역"/>
      <sheetName val="문10"/>
      <sheetName val="주요항목별"/>
      <sheetName val="사가⺘"/>
      <sheetName val="사䀀啣1"/>
      <sheetName val="5.학교신설예산 Ⴘ_x0000_퀀诋쌆蠅/_x0000_᠀"/>
      <sheetName val="심사공종"/>
      <sheetName val="계정과목분류"/>
      <sheetName val="A__x0010__x0000_"/>
      <sheetName val="문2공10일위대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노무비 근거"/>
      <sheetName val="우수받이"/>
      <sheetName val="간접비"/>
      <sheetName val="기초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고객사 관리 코드"/>
      <sheetName val="예가대비"/>
      <sheetName val="일정계획"/>
      <sheetName val="요약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기계내역서"/>
      <sheetName val="일위대가(가설)"/>
      <sheetName val="T13(P68~72,78)"/>
      <sheetName val="96보완계획7.12"/>
      <sheetName val="토목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1승인신청서"/>
      <sheetName val="EXPENSE"/>
      <sheetName val="11-2_아파_x0000__x0000_Ԁ_x0000_"/>
      <sheetName val="환경기계공정표_(3)"/>
      <sheetName val="품셈총괄표"/>
      <sheetName val="환경기계공정표_(3)´"/>
      <sheetName val="목록"/>
      <sheetName val="Front"/>
      <sheetName val="암센터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HX"/>
      <sheetName val="[내역서(1).xls]5.학교신설예산 쎸⬅/_x0000_瀀þ_x0000__x0000_밀"/>
      <sheetName val="Sheet㙸˯㦀ȼ_xda1b_!"/>
      <sheetName val="분수장비시설수량"/>
      <sheetName val="화순_대리-다지리실행내역"/>
      <sheetName val="공통가설내역서__(당사)"/>
      <sheetName val="은행코ᇇ"/>
      <sheetName val=""/>
      <sheetName val="단가_(2\_x0000_"/>
      <sheetName val="단가_(2\栀"/>
      <sheetName val="부가세별도"/>
      <sheetName val="업체자료"/>
      <sheetName val="교량공"/>
      <sheetName val="사_x0000__x0000_Ԁ"/>
      <sheetName val="costing_CV"/>
      <sheetName val="Spec1"/>
      <sheetName val="w't table"/>
      <sheetName val="VS배관내역서"/>
      <sheetName val="③知识"/>
      <sheetName val="신축(_x0000__x0000__x0005_"/>
      <sheetName val="충주"/>
      <sheetName val="노면표시1"/>
      <sheetName val="계측-Tray"/>
      <sheetName val="CCTV 수량(배관-송수가압장)"/>
      <sheetName val="인건비(10)"/>
      <sheetName val="화성태안9공구내역(실행)"/>
      <sheetName val="6공구(당초)"/>
      <sheetName val="전선_및_전선관-_x0000__x0000__x0005_"/>
      <sheetName val="ประมาณการประตูหน้าต่าง "/>
      <sheetName val="schedule "/>
      <sheetName val="SITE OFFICE"/>
      <sheetName val="설명서硅"/>
      <sheetName val="설명서E"/>
      <sheetName val="중동볨ᇭ"/>
      <sheetName val="총급여"/>
      <sheetName val="삼영지급"/>
      <sheetName val="수당"/>
      <sheetName val="노무비대장기본"/>
      <sheetName val="공사비 내역 (가)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POL6차-PIPING"/>
      <sheetName val="사_x0000__x0000__x0000_"/>
      <sheetName val="[내역서(1).xls]5.학교신설예산 Ⴘ_x0000_퀀诋쌆蠅/_x0000_᠀"/>
      <sheetName val="대비표(토공1안)"/>
      <sheetName val="제경비산출서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기준"/>
      <sheetName val="변동인원"/>
      <sheetName val="정공공사"/>
      <sheetName val="내역전기"/>
      <sheetName val="달력"/>
      <sheetName val="범례표"/>
      <sheetName val="신축(단위_x0000_"/>
      <sheetName val="설계_x0000_"/>
      <sheetName val="7.경제성결과"/>
      <sheetName val="기본단가"/>
      <sheetName val="경비계획(전체)"/>
      <sheetName val="97(US,EP,PCT,KR)"/>
      <sheetName val="수정하지마세요"/>
      <sheetName val="laroux"/>
      <sheetName val="전기일위대가"/>
      <sheetName val="역T형교대(PILE기초)"/>
      <sheetName val="A__x0010_"/>
      <sheetName val="5.학교신설예산 쎸⬅/"/>
      <sheetName val="5.학교신설예산 Ⴘ"/>
      <sheetName val="11-2_아파"/>
      <sheetName val="인건비예산(정규직)"/>
      <sheetName val="인건비예산(용역)"/>
      <sheetName val="포장물량집계"/>
      <sheetName val="ateCodes_TimeCodes_OverrideSh_3"/>
      <sheetName val="ateCodes_TimeCodes_OverrideSh_2"/>
      <sheetName val="FRP PIPING 일위대가"/>
      <sheetName val="관경별내역서"/>
      <sheetName val="Don gia chi tiet"/>
      <sheetName val="phuluc1"/>
      <sheetName val="tong du toan"/>
      <sheetName val="환경기계공정표_(3)E"/>
      <sheetName val="H-PILE수량집계"/>
      <sheetName val="환경기계공정표__x0005__x0000__x0000_"/>
      <sheetName val="별표총괄"/>
      <sheetName val="전선_및_전선관-罘º헾"/>
      <sheetName val="환경기계공정표_(3_x0000__x0000_"/>
      <sheetName val="2013노임단가"/>
      <sheetName val="회선별대책안_x0000__x0000__x0000__x0001_"/>
      <sheetName val="1.변경범위"/>
      <sheetName val="총괄(데倀辍즳"/>
      <sheetName val="총괄(데뀀连즳"/>
      <sheetName val="총괄(데뀀ﾒ犺"/>
      <sheetName val="총괄(데䀀﷥䰗"/>
      <sheetName val="신규일위"/>
      <sheetName val="1.암사대교 산출"/>
      <sheetName val="마산방향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방배동내역(_x0000__x0000_"/>
      <sheetName val="말고개터널조명전압강하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하도정산계약분"/>
      <sheetName val="내역(원안-대안)"/>
      <sheetName val="전선_및_전선관-壆⿶"/>
      <sheetName val="재무가정"/>
      <sheetName val="제목"/>
      <sheetName val="거래罈.羌"/>
      <sheetName val="[내역서(׃"/>
      <sheetName val="부대집계"/>
      <sheetName val="기본1"/>
      <sheetName val="수정일위대가"/>
      <sheetName val="XL4Po夂囿 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직원관련자료"/>
      <sheetName val="경제지표"/>
      <sheetName val="영업소실적"/>
      <sheetName val="공종집계"/>
      <sheetName val="교각_x0000_"/>
      <sheetName val="[내역서(1).xls]5.학교신설예산 쎸⬅/"/>
      <sheetName val="DIV2"/>
      <sheetName val="THU T6"/>
      <sheetName val="Thu chi T04"/>
      <sheetName val="SLTH"/>
      <sheetName val="PEDESB"/>
      <sheetName val="국공유지"/>
      <sheetName val="TKCK"/>
      <sheetName val="PL Vua"/>
      <sheetName val="포장집계"/>
      <sheetName val="포장연장"/>
      <sheetName val="환경기계공정표_(3)_x0012_"/>
      <sheetName val="퇴직금(울산천상)"/>
      <sheetName val="단위단가"/>
      <sheetName val="공사설명서"/>
      <sheetName val="기타자료"/>
      <sheetName val="일위(시설)"/>
      <sheetName val="1호인버트수량"/>
      <sheetName val="공급기자재조서 (2)"/>
      <sheetName val="산출(동해선 본선)"/>
      <sheetName val="집계(동해본선) "/>
      <sheetName val="산출(동해역통신)"/>
      <sheetName val="역집계(동해역통신)"/>
      <sheetName val="맨홀기준"/>
      <sheetName val="[내역서(ͭ_x0000__x0000_Ԁ"/>
      <sheetName val="수뢹?"/>
      <sheetName val="_내역서(ͭ_x005f_x0000_ͭ_x005f_x005f_x000"/>
      <sheetName val="_내역서(ͭ_ͭ__x005f_x001c___x005f_x005f_x"/>
      <sheetName val="6PILE脂鎙堀1_x0013__x0000__x0000_"/>
      <sheetName val="간¾_x0000_Ԁ"/>
      <sheetName val="데이터"/>
      <sheetName val="unit 4"/>
      <sheetName val="인부노임단가"/>
      <sheetName val="Sheet㙸˯㦀ȼ?"/>
      <sheetName val="[내역서(1).xls]5.학교신설예산 Ⴘ"/>
      <sheetName val="환경기계공정표__x0005_"/>
      <sheetName val="전선_및_전선관-"/>
      <sheetName val="전선관"/>
      <sheetName val="G_R30绘ÿ헾"/>
      <sheetName val="Formula"/>
      <sheetName val="환경기계공정표_(3)"/>
      <sheetName val="DB_ET200(R. A)"/>
      <sheetName val="Summary"/>
      <sheetName val="NKC6"/>
      <sheetName val="Summary - Budget"/>
      <sheetName val="c &amp; g rhs"/>
      <sheetName val="배수통관(좌)"/>
      <sheetName val="HARGA MATERIAL"/>
      <sheetName val="ateCodes?TimeCodes?Overrid_x0000__x0000__x0005__x0000_钀"/>
      <sheetName val="회선별대책안À_x0000_Ԁ_x0000_"/>
      <sheetName val="[내역서(1)_xls]5_학교신설예산_쎸⬅/瀀þ밀"/>
      <sheetName val="2000제조1"/>
      <sheetName val="집연95"/>
      <sheetName val="사업총쌈"/>
      <sheetName val="의뢰서"/>
      <sheetName val="환경기계공정표_(3)椀"/>
      <sheetName val="A_견_x0000__x0000_"/>
      <sheetName val="계장 품셈표"/>
      <sheetName val="입력DATA"/>
      <sheetName val="바닥판"/>
      <sheetName val="가시설수량"/>
      <sheetName val="ITEM"/>
      <sheetName val="ateCఀ_x0002_저殑"/>
      <sheetName val="편성절차"/>
      <sheetName val="말뚝물량"/>
      <sheetName val="24_보증금_전신전화가입권_"/>
      <sheetName val="[내역서(ͭͭ가_x0000_"/>
      <sheetName val="수입"/>
      <sheetName val="환경기계공정표_(3)¾"/>
      <sheetName val="5.학교신설예산 집행(01~偤°"/>
      <sheetName val="손익경비"/>
      <sheetName val="구체"/>
      <sheetName val="좌측날개벽"/>
      <sheetName val="우측날개벽"/>
      <sheetName val="2016상반기노임단가"/>
      <sheetName val="회선별대책안"/>
      <sheetName val="유림총괄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손익현황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基础资料"/>
      <sheetName val="재고list"/>
      <sheetName val="HSNV"/>
      <sheetName val="점검결과(08년_x0000__x0000_Ԁ_x0000_䀀㸎_x0008__x0000__x0000_"/>
      <sheetName val="환경기계공정표_(3)刀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방배동내역("/>
      <sheetName val="단"/>
      <sheetName val="회선별대책안À"/>
      <sheetName val="[내역서(1).xls]5_학교신설예산_쎸⬅/瀀þ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SEX"/>
      <sheetName val="General2"/>
      <sheetName val="Phu cap"/>
      <sheetName val="2000,9월 일위"/>
      <sheetName val="공통단가"/>
      <sheetName val="단가일람"/>
      <sheetName val="조경일람"/>
      <sheetName val="운반비"/>
      <sheetName val="_갑___x0000__x0000_"/>
      <sheetName val="간지1"/>
      <sheetName val="1.사유서"/>
      <sheetName val="간지2"/>
      <sheetName val="간지3"/>
      <sheetName val="부재별집계표"/>
      <sheetName val="도면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기계경¬"/>
      <sheetName val="Summ"/>
      <sheetName val="breakdown"/>
      <sheetName val="Ⅴ-2.공종별내역"/>
      <sheetName val="Вспом_лист"/>
      <sheetName val="Estimate"/>
      <sheetName val="AnalisaSIPIL RIIL"/>
      <sheetName val="D 5243-ARAMCO"/>
      <sheetName val="D-4801 OXY"/>
      <sheetName val="단가__x0000__x0000_Ԁ_x0000_"/>
      <sheetName val="THVT"/>
      <sheetName val="SITE-E"/>
      <sheetName val="KHỐI LƯỢNG THANH TOÁN"/>
      <sheetName val="GIAVLIEU"/>
      <sheetName val="BETON"/>
      <sheetName val="hinhhoc"/>
      <sheetName val="PTDG (T3)"/>
      <sheetName val="PTDG (T4)"/>
      <sheetName val="w't_table"/>
      <sheetName val="ประมาณการประตูหน้าต่าง_"/>
      <sheetName val="schedule_"/>
      <sheetName val="SITE_OFFICE"/>
      <sheetName val="Sheet1_Çæ_x0000_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2공구하도급내역서"/>
      <sheetName val="철골9F"/>
      <sheetName val="현장식당(1)"/>
      <sheetName val="준공정산"/>
      <sheetName val="_갑  지 "/>
      <sheetName val="계약내역서"/>
      <sheetName val="Analisa Harga Satuan"/>
      <sheetName val="Eq. Mobilization"/>
      <sheetName val="전체제잡비"/>
      <sheetName val="전선_및_전선관-㞘}઀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배수내역 (2)"/>
      <sheetName val="表三甲"/>
      <sheetName val="Har Sat"/>
      <sheetName val="보증_x0000_縀"/>
      <sheetName val="보증_x0000_ༀ"/>
      <sheetName val="Concord"/>
      <sheetName val="부서코드표"/>
      <sheetName val="단가_(2)Ì"/>
      <sheetName val="보증"/>
      <sheetName val="공사비예비관리공감측설산출내역"/>
      <sheetName val="중기작업"/>
      <sheetName val="COA-17"/>
      <sheetName val="POWER"/>
      <sheetName val="A.일용노무비지급명세서"/>
      <sheetName val="Sheet1_Çꀀ_x0000_"/>
      <sheetName val="ate_x000b__x0000_蠀᏿㤂"/>
      <sheetName val="Bill2-TTTM&amp;CH"/>
      <sheetName val="Bill 2-VMart&amp;VPro"/>
      <sheetName val="HVAC"/>
      <sheetName val="순위"/>
      <sheetName val="노단"/>
      <sheetName val="단산"/>
      <sheetName val="명세"/>
      <sheetName val="일대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코스모공장_(어軰#_x0000_"/>
      <sheetName val="Config"/>
      <sheetName val="Du toan"/>
      <sheetName val="Keothep"/>
      <sheetName val="Re-bar"/>
      <sheetName val="6PILEሀ_x0002_䀀⨊脃ﲙ"/>
      <sheetName val=" 기성청구서 양식.xlsx"/>
      <sheetName val="Bang TH"/>
      <sheetName val="Shelves"/>
      <sheetName val="원본1"/>
      <sheetName val="ateCodes?TimeCodes?Overrid"/>
      <sheetName val="간¾"/>
      <sheetName val="공간"/>
      <sheetName val="공종"/>
      <sheetName val="부위자재"/>
      <sheetName val="하자유형"/>
      <sheetName val="세대"/>
      <sheetName val="설명서劝"/>
      <sheetName val="신축"/>
      <sheetName val="기계경비시간당손료목록"/>
      <sheetName val="단가_및邰㡗_xdc00_㡗"/>
      <sheetName val="도급기성"/>
      <sheetName val="제잡비계산"/>
      <sheetName val="인원"/>
      <sheetName val="실행-자재"/>
      <sheetName val="AS포장복_x0000__x0000_"/>
      <sheetName val="수량계산서_집계표(가설_신설_및_철거-을지로3가_3ఀ_x0002_က"/>
      <sheetName val="입찰내역서"/>
      <sheetName val="06 일위대가목록"/>
      <sheetName val="수량산출표"/>
      <sheetName val="세월교산출기초"/>
      <sheetName val="댐구조도"/>
      <sheetName val="잡철물"/>
      <sheetName val="JP_GP_UP통합"/>
      <sheetName val="터파기및재료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Cst Pkg-Eden"/>
      <sheetName val="Tiepdia"/>
      <sheetName val="ma-pt"/>
      <sheetName val="COAT&amp;WRAP-QIOT-#3"/>
      <sheetName val="Parem"/>
      <sheetName val="주공_¹"/>
      <sheetName val="16-1"/>
      <sheetName val="적용노임(09상)"/>
      <sheetName val="보_x0000__x0000__x0005_"/>
      <sheetName val="70%"/>
      <sheetName val="건    재"/>
      <sheetName val="총괄(데䀀?䰗"/>
      <sheetName val="입찰내역 발주처 양식"/>
      <sheetName val="정산산출서(배수판)"/>
      <sheetName val="DW산출"/>
      <sheetName val="AS포_x0000__x0000__x0000__x0000_"/>
      <sheetName val="거래_x0000__x0000__x0000_"/>
      <sheetName val="거래刀_x0010__x0000_"/>
      <sheetName val="거래_x0000_⨀ﯥ"/>
      <sheetName val="재직자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호프"/>
      <sheetName val="scale &amp; Income"/>
      <sheetName val="기본사항"/>
      <sheetName val="현황산출서"/>
      <sheetName val="_갑__"/>
      <sheetName val="점검결과(08년"/>
      <sheetName val="ate_x000b_"/>
      <sheetName val="제작비"/>
      <sheetName val="용융아연도금"/>
      <sheetName val="제작물량 7월"/>
      <sheetName val="SOLICITUD"/>
      <sheetName val="대비표"/>
      <sheetName val="MEXICO-C"/>
      <sheetName val="노원열병합  건축공사기성내역서"/>
      <sheetName val="_내역서(ͭ_ͭ__x001c___x"/>
      <sheetName val="96수출"/>
      <sheetName val="집계표(건축)"/>
      <sheetName val="집수정(600-700)"/>
      <sheetName val="강관파일내역"/>
      <sheetName val="붙임4.앵커볼트"/>
      <sheetName val="붙임2.최대수평하중"/>
      <sheetName val="분문집계2"/>
      <sheetName val="배부금액"/>
      <sheetName val="입고계획"/>
      <sheetName val="계약"/>
      <sheetName val="견적집계표(철콘)"/>
      <sheetName val="산출2-기기동력"/>
      <sheetName val="CABLE SIZE-1"/>
      <sheetName val="분전반계산서(석관)"/>
      <sheetName val="ateCodes_x0000_TimeCodes_"/>
      <sheetName val="_내역서(ͭ_x0000_ͭ_x000"/>
      <sheetName val="경유"/>
      <sheetName val="휘발유"/>
      <sheetName val="계측제어설비"/>
      <sheetName val="인원계획"/>
      <sheetName val="경비일위계"/>
      <sheetName val="배수관공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자재분류"/>
      <sheetName val="자재청구서"/>
      <sheetName val="PILE"/>
      <sheetName val="환경기계공정표_髈㘻_x0000__x0000_"/>
      <sheetName val="환경기계공정표_艀㫐_x0000__x0000_"/>
      <sheetName val="환경기계공정표_蔀㫐_x0000__x0000_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환경기계공정표_"/>
      <sheetName val="CCTV_수량(배관-송수가압장)"/>
      <sheetName val="공사비_내역_(가)"/>
      <sheetName val="97_사업추정(WEKI)"/>
      <sheetName val="공사금액_내역_(1)"/>
      <sheetName val="6PILE脂鎙堀1"/>
      <sheetName val="아파트_Ö_x0000_"/>
      <sheetName val="아파트_⃖휬"/>
      <sheetName val="아파트_烖"/>
      <sheetName val="아파트_壖"/>
      <sheetName val="설계조縨"/>
      <sheetName val="설계조"/>
      <sheetName val="조서입력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설명서ó"/>
      <sheetName val="II. CF"/>
      <sheetName val="Final Staff Chart"/>
      <sheetName val="7.Á¶Á÷Ç¥"/>
      <sheetName val="수고조사야_x0002_"/>
      <sheetName val="노임명세"/>
      <sheetName val="3월팀계_x0010_"/>
      <sheetName val="keyword"/>
      <sheetName val="과장"/>
      <sheetName val="단가_"/>
      <sheetName val="보"/>
      <sheetName val="ateCodes?TimeCodes?Overri"/>
      <sheetName val="공사내_x0000_"/>
      <sheetName val="ateCodes?TimeCodes?OverrideSho_x0002_"/>
      <sheetName val="NKChungTu"/>
      <sheetName val="tong hop v.tu"/>
      <sheetName val="토공계산서(부체도로)"/>
      <sheetName val="간공설계서"/>
      <sheetName val="ateCodes?TimeCod_xd978_ꀋᙰ0_x0000_頀{_x0000__x0000_堀簊夞ĸ"/>
      <sheetName val="ateCodes?TimeCod_xd80b_齒ꀈᙰ0_x0000__xd800_Y_x0000__x0000_堀䠊夙ĸ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6__안전관리비"/>
      <sheetName val="국도접속_차도부수량"/>
      <sheetName val="11_산출(전열)"/>
      <sheetName val="6_산출(동력)"/>
      <sheetName val="7_산출(TRAY)"/>
      <sheetName val="단면_(2)"/>
      <sheetName val="집_계_표"/>
      <sheetName val="_갑__지_9"/>
      <sheetName val="실DATA_9"/>
      <sheetName val="코스모공장_(어음)8"/>
      <sheetName val="환경기계공정표_(3)8"/>
      <sheetName val="A_견적8"/>
      <sheetName val="Sheet1_(2)8"/>
      <sheetName val="총_원가계산8"/>
      <sheetName val="총괄갑_8"/>
      <sheetName val="내역서1999_8최종8"/>
      <sheetName val="단가_(2)8"/>
      <sheetName val="6PILE__(돌출)8"/>
      <sheetName val="11-2_아파트내역8"/>
      <sheetName val="설명서_7"/>
      <sheetName val="2-1__경관조명_내역총괄표7"/>
      <sheetName val="_견적서7"/>
      <sheetName val="기초입력_DATA7"/>
      <sheetName val="1차_내역서7"/>
      <sheetName val="노임단가_(2)7"/>
      <sheetName val="BSD_(2)7"/>
      <sheetName val="인건비_7"/>
      <sheetName val="플랜트_설치7"/>
      <sheetName val="중기조종사_단위단가7"/>
      <sheetName val="신_분7"/>
      <sheetName val="DATA_입력란7"/>
      <sheetName val="3월팀계_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C1_공사개요7"/>
      <sheetName val="A1_스케쥴7"/>
      <sheetName val="Customer_Databas7"/>
      <sheetName val="단가_및_재료비7"/>
      <sheetName val="아파트_내역7"/>
      <sheetName val="전선_및_전선관-자유로7"/>
      <sheetName val="AS포장복구_7"/>
      <sheetName val="G_R300경비7"/>
      <sheetName val="주공_갑지7"/>
      <sheetName val="내역서_제출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경율산정_XLS6"/>
      <sheetName val="아파트_6"/>
      <sheetName val="2_고용보험료산출근거6"/>
      <sheetName val="8_설치품셈6"/>
      <sheetName val="조도계산서_(도서)6"/>
      <sheetName val="품셈_5"/>
      <sheetName val="BTL시설예산_기준표6"/>
      <sheetName val="5_학교신설예산_집행(01~08)6"/>
      <sheetName val="점검결과(08년_100교_지원)6"/>
      <sheetName val="1_동력공사5"/>
      <sheetName val="5_직원투입현황5"/>
      <sheetName val="EQUIP_LIST5"/>
      <sheetName val="6-1__관개량조서5"/>
      <sheetName val="내역-_CCTV6"/>
      <sheetName val="예정공정표_5"/>
      <sheetName val="실행내역서_5"/>
      <sheetName val="2_대외공문5"/>
      <sheetName val="1__조명내역서(조명설치)5"/>
      <sheetName val="2__조명내역서(조명자재)5"/>
      <sheetName val="전체내역_(2)5"/>
      <sheetName val="7_기-검-보_1005"/>
      <sheetName val="Raw_Data5"/>
      <sheetName val="1_설계조건5"/>
      <sheetName val="기본항목_입력5"/>
      <sheetName val="공사원가계산서_5"/>
      <sheetName val="8_PILE__(돌출)5"/>
      <sheetName val="참고)BTL시설예산_기준표5"/>
      <sheetName val="96_125"/>
      <sheetName val="GT_1050x650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사__업__비__수__지__예__산__서5"/>
      <sheetName val="표지_(3)5"/>
      <sheetName val="원가계산서_(2)5"/>
      <sheetName val="산출_근거15"/>
      <sheetName val="총괄_내역서5"/>
      <sheetName val="개별직종노임단가(2005_1)5"/>
      <sheetName val="2_토목공사5"/>
      <sheetName val="당월_인력5"/>
      <sheetName val="2_원가및인원현황집계5"/>
      <sheetName val="각사별공사비분개_5"/>
      <sheetName val="4_고용보험5"/>
      <sheetName val="3_고용보험료산출근거5"/>
      <sheetName val="소상_&quot;1&quot;5"/>
      <sheetName val="De_bai5"/>
      <sheetName val="단가일람_(2)5"/>
      <sheetName val="0_0ControlSheet5"/>
      <sheetName val="220_(2)5"/>
      <sheetName val="설산1_나5"/>
      <sheetName val="Man_Hole5"/>
      <sheetName val="표지_5"/>
      <sheetName val="지번별_묘묙소요내역5"/>
      <sheetName val="총괄_설계내역서5"/>
      <sheetName val="6_1_일위대가5"/>
      <sheetName val="효성CB_1P기초5"/>
      <sheetName val="화순_대리-다지리실행내역5"/>
      <sheetName val="예산서_5"/>
      <sheetName val="노임단가(2010_상)5"/>
      <sheetName val="토목내역서_(도급단가)5"/>
      <sheetName val="원가계산서_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현장관리비_산출내역4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고객사_관리_코드4"/>
      <sheetName val="HD_1-4_세부공종별,업체별_내역(L4)2"/>
      <sheetName val="2F_회의실견적(5_14_일대)2"/>
      <sheetName val="노무비_근거1"/>
      <sheetName val="방배동내역_(총괄)2"/>
      <sheetName val="96보완계획7_122"/>
      <sheetName val="Khoi_luong"/>
      <sheetName val="Gia_vat_tu"/>
      <sheetName val="_내역서(ͭ?ͭ?_x0"/>
      <sheetName val="ESTI_"/>
      <sheetName val="Finishes_code2"/>
      <sheetName val="Scheme_B_Estimate_"/>
      <sheetName val="Breakdown_(B)"/>
      <sheetName val="Don_gia_chi_tiet"/>
      <sheetName val="5_학교신설예산_쎸⬅/"/>
      <sheetName val="5_학교신설예산_Ⴘ"/>
      <sheetName val="THU_T6"/>
      <sheetName val="Thu_chi_T04"/>
      <sheetName val="tong_du_toan"/>
      <sheetName val="7_경제성결과"/>
      <sheetName val="A_"/>
      <sheetName val="1_암사대교_산출"/>
      <sheetName val="[내역서(1)_xls]5_학교신설예산_Ⴘ퀀诋쌆蠅/᠀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공급기자재조서_(2)"/>
      <sheetName val="산출(동해선_본선)"/>
      <sheetName val="집계(동해본선)_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ateCodes?TimeCodes?Overrid钀"/>
      <sheetName val="PL_Vua"/>
      <sheetName val="거래罈_羌"/>
      <sheetName val="[내역서(1)_xls]5_학교신설예산_쎸⬅/"/>
      <sheetName val="[내역서(1)_xls]5_학교신설예산_Ⴘ"/>
      <sheetName val="발행"/>
      <sheetName val="MP01"/>
      <sheetName val="MP02"/>
      <sheetName val="자재단가_x0000__x0000__x0005_"/>
      <sheetName val="고용(소방)"/>
      <sheetName val="고용(전기)"/>
      <sheetName val="소총괄(계좌)"/>
      <sheetName val="전선_및_전선관-자䝼-"/>
      <sheetName val="chiet tinh"/>
      <sheetName val="unit_4"/>
      <sheetName val="HARGA_MATERIAL"/>
      <sheetName val="c_&amp;_g_rhs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철콘깨기단산"/>
      <sheetName val="계좌번호"/>
      <sheetName val="12월"/>
      <sheetName val="2007년1월"/>
      <sheetName val="__"/>
      <sheetName val="6PILE__(効_x0010__x0000__x0000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DB_ET200(R__A)"/>
      <sheetName val="1_사유서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Price Database"/>
      <sheetName val="TOSHIBA-Structure"/>
      <sheetName val="Detail"/>
      <sheetName val="cov-estimate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Bang NS79"/>
      <sheetName val="Progres"/>
      <sheetName val="H.Satuan"/>
      <sheetName val="내역서-전기"/>
      <sheetName val="대장"/>
      <sheetName val="voucher"/>
      <sheetName val="조정금액결과표 (차수별)"/>
      <sheetName val="적용기준"/>
      <sheetName val="양식_x0000_"/>
      <sheetName val="현장지지물물량"/>
      <sheetName val="Input_Data"/>
      <sheetName val="WIP"/>
      <sheetName val="내역- ꍈ┊"/>
      <sheetName val="내역- _xdc48_ʉꍈ&gt;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WORK"/>
      <sheetName val="공사비증감"/>
      <sheetName val="모래운반"/>
      <sheetName val="신축넃䛀跡"/>
      <sheetName val="폐기물"/>
      <sheetName val="공사기본내용입력"/>
      <sheetName val="외동,공시지가"/>
      <sheetName val="일위대가(건축)"/>
      <sheetName val="J直材4"/>
      <sheetName val="Macro(전刀_x0010_"/>
      <sheetName val="제비용"/>
      <sheetName val="_내역서(ͭ_x005f"/>
      <sheetName val="ateCodes_x005f"/>
      <sheetName val="ee-prop"/>
      <sheetName val="노원열병합__건축공사기성내역서"/>
      <sheetName val="_내역서(ͭ_ͭ___x"/>
      <sheetName val="계좌분리(_xdae0_䛸+"/>
      <sheetName val="BOM LIST 정리"/>
      <sheetName val="입고단가 LIST"/>
      <sheetName val="시선유도표지집계표"/>
      <sheetName val="흑관"/>
      <sheetName val="3연box"/>
      <sheetName val="품셈衆"/>
      <sheetName val="3-2. 산재고용보험료"/>
      <sheetName val="6-1. 관개량_x0000__x0000_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참_x0000__x0000_Ԁ"/>
      <sheetName val="한전일위"/>
      <sheetName val="설계개요"/>
      <sheetName val="환경검토직접경비"/>
      <sheetName val="환경검토총괄"/>
      <sheetName val="환경검토직접인건비"/>
      <sheetName val="비계공사"/>
      <sheetName val="건____재"/>
      <sheetName val="품셈Å"/>
      <sheetName val="prog-C1"/>
      <sheetName val="geo-C1"/>
      <sheetName val="geo-C2"/>
      <sheetName val="C1_공䂏࿢ﱼ"/>
      <sheetName val="C1_공_x0000_Ԁ"/>
      <sheetName val="기성내역"/>
      <sheetName val="계좌분리郁蒬퀤蒭"/>
      <sheetName val="계좌분리蘎ꨃ㟑"/>
      <sheetName val="총괄(Í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철거폐쇄,고재"/>
      <sheetName val="자재,부설,부대공(50)"/>
      <sheetName val="재료,부설(80)"/>
      <sheetName val="적용요율"/>
      <sheetName val="⑤항목별2"/>
      <sheetName val="DGG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설계_x0005_"/>
      <sheetName val="환경기계공정표_腰╙_x0000__x0000_"/>
      <sheetName val="환경기계공정표_〃ᇐᖗ"/>
      <sheetName val="13.접속슬래브"/>
      <sheetName val="LS"/>
      <sheetName val="5.직倳즪စ즬_x0005_"/>
      <sheetName val="5.직耳䀪*"/>
      <sheetName val="상용"/>
      <sheetName val="업체별공사이행등급"/>
      <sheetName val="CAP"/>
      <sheetName val="dV&amp;Cl"/>
      <sheetName val="Var."/>
      <sheetName val="R"/>
      <sheetName val="건축공사椂軶"/>
      <sheetName val="건축공사椂軶저"/>
      <sheetName val="건축공사椂軶 "/>
      <sheetName val="건축공사栀ᬧ,"/>
      <sheetName val="건축공사糥嬲䀂"/>
      <sheetName val="투자계획집계표"/>
      <sheetName val="ACC NW"/>
      <sheetName val="유지보수"/>
      <sheetName val="이동통신"/>
      <sheetName val="II SYS"/>
      <sheetName val="해외"/>
      <sheetName val="LOOKUP"/>
      <sheetName val="C1_공_x0000__x0000_"/>
      <sheetName val="C1_공_x0019__x0000__x0000_"/>
      <sheetName val="C1_공_x001c_"/>
      <sheetName val="ateCodeñ"/>
      <sheetName val="C1_공则_x0010__x0000_"/>
      <sheetName val="ateCode勱"/>
      <sheetName val="결재판(삭제하지말아주세요)"/>
      <sheetName val="산거각호표"/>
      <sheetName val="단가_(2_x0000__x0000_"/>
      <sheetName val="ateCodes?TimeCod_xd978_ꀋᙰ0"/>
      <sheetName val="ateCodes?TimeCod_xd80b_齒ꀈᙰ0"/>
      <sheetName val="대차대조표"/>
      <sheetName val="재무비율"/>
      <sheetName val="[내역서(ͭ_x0000_ͭ_x0000_ _x0000_ _x0000_가표"/>
      <sheetName val="[내역서(ͭ?ͭ? ? ?가표"/>
      <sheetName val="총괄(데이소劼"/>
      <sheetName val="SANBAISU"/>
      <sheetName val="협가표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전선_및_전선관-자㢾㝎"/>
      <sheetName val="보.기둥표"/>
      <sheetName val="PROFILE"/>
      <sheetName val="마감재표"/>
      <sheetName val="창호"/>
      <sheetName val="BCulSch"/>
      <sheetName val="statement"/>
      <sheetName val="Build Up Rates"/>
      <sheetName val="현황표-원래"/>
      <sheetName val="지급(진행중)"/>
      <sheetName val="자  재"/>
      <sheetName val="건축외주"/>
      <sheetName val="M1master"/>
      <sheetName val="건물"/>
      <sheetName val="1분기재고장"/>
      <sheetName val="2분기재고"/>
      <sheetName val="단면"/>
      <sheetName val="수입2"/>
      <sheetName val="거래⺿g"/>
      <sheetName val="C1_공_x0019__x0000_꤀"/>
      <sheetName val="C1_공r_x0000__x0000_"/>
      <sheetName val="C1_공_x0019__x0000_倀"/>
      <sheetName val="일위대가(계측_x0000__x0000_Ԁ_x0000_"/>
      <sheetName val="중강당 내역"/>
      <sheetName val="빌딩 안내"/>
      <sheetName val="세금계산서 "/>
      <sheetName val="출고대장"/>
      <sheetName val="거래명세표"/>
      <sheetName val="판넬"/>
      <sheetName val="철골"/>
      <sheetName val="빙축열"/>
      <sheetName val="접속도로1"/>
      <sheetName val="주공_갑_x0000_"/>
      <sheetName val="TEMP (9)"/>
      <sheetName val="初期値設定"/>
      <sheetName val="纏め表"/>
      <sheetName val="見積総括表"/>
      <sheetName val="Customer_Datab뇠ᜑ"/>
      <sheetName val="Customer_Datab먠᜽"/>
      <sheetName val="영동癰၎_x0000_"/>
      <sheetName val="설치내역서"/>
      <sheetName val="환경기계공정표_¹_x0000_Ԁ_x0000_"/>
      <sheetName val="_내역서(ͭ_x005f_x005f_x005F"/>
      <sheetName val="_내역서(ͭ_x005f_x0000_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설계내역2"/>
      <sheetName val="steam table"/>
      <sheetName val="配管BQ"/>
      <sheetName val="비열"/>
      <sheetName val="PLCAL"/>
      <sheetName val="자바라1"/>
      <sheetName val="본부장"/>
      <sheetName val="포장수량단위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세골재  T2 변경 현황"/>
      <sheetName val="접합 및 부설 "/>
      <sheetName val="3.하중계산"/>
      <sheetName val="기초분물량표"/>
      <sheetName val="CHAMBER"/>
      <sheetName val="산출금액내역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97_사업추정(WEKI)1"/>
      <sheetName val="공사금액_내역_(1)1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Khoi_luong1"/>
      <sheetName val="Gia_vat_tu1"/>
      <sheetName val="7_경제성결과1"/>
      <sheetName val="ESTI_1"/>
      <sheetName val="Breakdown_(B)1"/>
      <sheetName val="Don_gia_chi_tiet1"/>
      <sheetName val="Scheme_B_Estimate_1"/>
      <sheetName val="5_학교신설예산_쎸⬅/1"/>
      <sheetName val="5_학교신설예산_Ⴘ1"/>
      <sheetName val="THU_T61"/>
      <sheetName val="Thu_chi_T041"/>
      <sheetName val="tong_du_toan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PL_Vua1"/>
      <sheetName val="unit_41"/>
      <sheetName val="DB_ET200(R__A)1"/>
      <sheetName val="Summary_-_Budget1"/>
      <sheetName val="[내역서(1)_xls]5_학교신설예산_쎸⬅/1"/>
      <sheetName val="[내역서(1)_xls]5_학교신설예산_Ⴘ1"/>
      <sheetName val="HARGA_MATERIAL1"/>
      <sheetName val="c_&amp;_g_rhs1"/>
      <sheetName val="_갑__지_11"/>
      <sheetName val="KHỐI_LƯỢNG_THANH_TOÁN1"/>
      <sheetName val="Phu_cap1"/>
      <sheetName val="[내역서(1)_xls]5_학교신설예산_쎸⬅/瀀þ밀2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Bill_2-VMart&amp;VPro1"/>
      <sheetName val="ateCodes?TimeCodes?Overri飀Ⱔ"/>
      <sheetName val="Cst_Pkg-Eden1"/>
      <sheetName val="chiet_tinh"/>
      <sheetName val="tong_hop_v_tu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Executive_Summary"/>
      <sheetName val="5201_2004"/>
      <sheetName val="GRAND_REKAP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H_Satuan"/>
      <sheetName val="5_BANG_I"/>
      <sheetName val="Public_Health_systems"/>
      <sheetName val="TH_VL,_NC,_DDHT_Thanhphuoc"/>
      <sheetName val="Cost_increment"/>
      <sheetName val="Define_finishing"/>
      <sheetName val="수목일위"/>
      <sheetName val="내역서(교량)전체"/>
      <sheetName val="소일위대가코드표"/>
      <sheetName val="기초목"/>
      <sheetName val="Assumption"/>
      <sheetName val="방배동내역(리_x0000__x0000_"/>
      <sheetName val="loading"/>
      <sheetName val="GlassData"/>
      <sheetName val="2130䢧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Cash Out-Plan"/>
      <sheetName val="내역서종합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 총 괄 표"/>
      <sheetName val="공사기본내용"/>
      <sheetName val="HEAT_입력자료"/>
      <sheetName val="열수지"/>
      <sheetName val="실DAT_x0000__x0000__x0000_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LP-S"/>
      <sheetName val="DATA_입_x0000__x0000_"/>
      <sheetName val="BẢNG TRA"/>
      <sheetName val="tree"/>
      <sheetName val="①매출"/>
      <sheetName val="내역서(1).xls"/>
      <sheetName val="%EB%82%B4%EC%97%AD%EC%84%9C(1)."/>
      <sheetName val="TH Kinh phi"/>
      <sheetName val="Thuc thanh"/>
      <sheetName val="총원가계산서(요율)"/>
      <sheetName val="Đơn giá theo m2"/>
      <sheetName val="산출근거#2-3"/>
      <sheetName val="Sur Site"/>
      <sheetName val="Spool Index"/>
      <sheetName val="분석적검토"/>
      <sheetName val="현금흐름표"/>
      <sheetName val="12CGOU"/>
      <sheetName val="Rebar Sum"/>
      <sheetName val="Manpower costs + data"/>
      <sheetName val="rate PC item"/>
      <sheetName val="7IFS-5A"/>
      <sheetName val="간접비 총괄표"/>
      <sheetName val="일위대가(당초)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주공_갑Ը"/>
      <sheetName val="산출(부하간선)"/>
      <sheetName val="전선_및_전선관-자유_x000a_"/>
      <sheetName val="M"/>
      <sheetName val="IO"/>
      <sheetName val="공구비품"/>
      <sheetName val="기계장치"/>
      <sheetName val="임차시설"/>
      <sheetName val="차량운반구"/>
      <sheetName val="계약서"/>
      <sheetName val="_갑___x0000__x0000_Ā"/>
      <sheetName val="11-2_아파찀悦"/>
      <sheetName val="[내撚_x0000_"/>
      <sheetName val="물량산출서"/>
      <sheetName val="가설개략"/>
      <sheetName val="은Í_x0000__x0000_"/>
      <sheetName val="보_x0000__x0000_t"/>
      <sheetName val="XXXXXX"/>
      <sheetName val="내역서 (2)"/>
      <sheetName val="별도구매"/>
      <sheetName val="공사비목록표"/>
      <sheetName val="0226"/>
      <sheetName val="공정집계_국별"/>
      <sheetName val="3-DIV3"/>
      <sheetName val="ANL SNI"/>
      <sheetName val="Bahan"/>
      <sheetName val="조건표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중기단가"/>
      <sheetName val="1,2,3,4,5단위수량"/>
      <sheetName val="賃料等一覧"/>
      <sheetName val="노무비계"/>
      <sheetName val="참"/>
      <sheetName val="이름교환"/>
      <sheetName val="C.S.A"/>
      <sheetName val="Sch.6"/>
      <sheetName val="jobhist"/>
      <sheetName val="암거공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실행_x0000__x0000__x0005__x0000_"/>
      <sheetName val="돈암사업"/>
      <sheetName val="거래_x0000__x0000_Ԁ"/>
      <sheetName val="내역금액적용"/>
      <sheetName val="건축일위"/>
      <sheetName val="그라우팅일위"/>
      <sheetName val="5. 离职现况"/>
      <sheetName val="산출근_x001b__x0000__x0000__x0000_"/>
      <sheetName val="[내역서(ͭ_x0000__x0000_훐끺_x0001__x0000__x0000__x0000__x0000_"/>
      <sheetName val="거래처등腸"/>
      <sheetName val="투찰"/>
      <sheetName val="입고장부 (4)"/>
      <sheetName val="시노501"/>
      <sheetName val="공량산출서"/>
      <sheetName val="사용자입력"/>
      <sheetName val="99년하반기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TDTKP"/>
      <sheetName val="DK-KH"/>
      <sheetName val="Tongke"/>
      <sheetName val="VCBo"/>
      <sheetName val="Bang KL"/>
      <sheetName val="Construction"/>
      <sheetName val="수량계산서_집계표(철거-"/>
      <sheetName val="수량계산서_집계표(철거-:_xdf10_‭"/>
      <sheetName val="수량계산서_집계표(철거-:ᬐ‭"/>
      <sheetName val="사전재해(개발)-소요인력"/>
      <sheetName val="사전재해(개발)-산출근거-면적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연체대출"/>
      <sheetName val="계정잔액"/>
      <sheetName val="전선_및_전선관-_x0000_ሲƐ"/>
      <sheetName val="ateCodes?TimeCod�齒ꀈᙰ0_x0000_�Y_x0000__x0000_堀䠊夙ĸ"/>
      <sheetName val="gi-list"/>
      <sheetName val="지수산출"/>
      <sheetName val="보조부문비배부"/>
      <sheetName val="내역- �ʉꍈ&gt;"/>
      <sheetName val="3.예산내역서"/>
      <sheetName val="마감(_x0000__x0000_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수량계산서_집계표(철거-을ၒ_x0000__x0000__x0000_Ā_x0000__x0000__x0000__x0005_"/>
      <sheetName val="장비비"/>
      <sheetName val="細目"/>
      <sheetName val="관람_x0000__x0000_Ԁ"/>
      <sheetName val="BAND(200)"/>
      <sheetName val="OUTER AREA(겹침없음)"/>
      <sheetName val="EXTERNAL(BOQ)"/>
      <sheetName val="Final Sum "/>
      <sheetName val="환경기계공정표_¹"/>
      <sheetName val="일위대가(계측"/>
      <sheetName val="ateCodes?TimeCod?ꀋᙰ0"/>
      <sheetName val="ateCodes?TimeCod?齒ꀈᙰ0"/>
      <sheetName val="Cost Summary"/>
      <sheetName val="BOM_DCS"/>
      <sheetName val="Rekapitulasi"/>
      <sheetName val="상품입고집계"/>
      <sheetName val="포장공(부체도로)"/>
      <sheetName val="!!"/>
      <sheetName val="견적기준"/>
      <sheetName val="중기손료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총_원_x0000__x0000_Ԁ_x0000_"/>
      <sheetName val="VAT duoc khau tru"/>
      <sheetName val="ateCodes?TimeCod�齒ꀈᙰ0"/>
      <sheetName val="전선_및_전선관-자유頀"/>
      <sheetName val="高级筛选"/>
      <sheetName val="定义名称"/>
      <sheetName val="数据库"/>
      <sheetName val="총집계내역"/>
      <sheetName val="항목코드TABLE"/>
      <sheetName val="부문코드TABLE"/>
      <sheetName val="전수항목"/>
      <sheetName val="auto-PPN"/>
      <sheetName val="품질시험비"/>
      <sheetName val="1_ 공통가설공사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Customer_Databa_x0000_"/>
      <sheetName val="원가계산서 (건축)"/>
      <sheetName val="일반"/>
      <sheetName val="Sheet㙸˯㦀ȼ"/>
      <sheetName val="단가_및邰㡗"/>
      <sheetName val="내역- "/>
      <sheetName val="ateCodes_TimeCod_xd978_ꀋᙰ0"/>
      <sheetName val="ateCodes_TimeCod_xd80b_齒ꀈᙰ0"/>
      <sheetName val="DAF-2"/>
      <sheetName val="품셈倀"/>
      <sheetName val="STR"/>
      <sheetName val="S"/>
      <sheetName val="VAV단가조사"/>
      <sheetName val="C1_공逜_x0010__x0000_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dia"/>
      <sheetName val="플륨관집계"/>
      <sheetName val="U형플륨관"/>
      <sheetName val="U형플륨관토공"/>
      <sheetName val="단위토공"/>
      <sheetName val="주요측점"/>
      <sheetName val="덕전리"/>
      <sheetName val="거래_xdbe6_i"/>
      <sheetName val="LKVL-CK-HT-GD1"/>
      <sheetName val="TONGKE-HT"/>
      <sheetName val="ateCodes?TimeCod?ᙰ0"/>
      <sheetName val="ateCodes?TimeCod?ꀈᙰ0"/>
      <sheetName val="계좌분리(?+"/>
      <sheetName val="_______x005f_x0000___x005f_x005f_x0_2"/>
      <sheetName val="ateCodes_x005f_x0000_TimeCode_2"/>
      <sheetName val="__________x005f_x001c___x005f_x005f_2"/>
      <sheetName val="_______x005f_x0000___x005f_x005f_x0_3"/>
      <sheetName val="__________x005f_x001c___x005f_x005f_3"/>
      <sheetName val="_______x005f_x005f_x000_2"/>
      <sheetName val="ateCodes_x005f_x005f_x0_2"/>
      <sheetName val="__________x005f_x005f_x_2"/>
      <sheetName val="_______x005f_x0000___x005f_x005f_x0_4"/>
      <sheetName val="__________x005f_x001c___x005f_x005f_4"/>
      <sheetName val="_______x005f_x005f_x000_3"/>
      <sheetName val="__________x005f_x005f_x_3"/>
      <sheetName val="_______x005f_x005f_x005_2"/>
      <sheetName val="ateCodes_x005f_x005f_x0_3"/>
      <sheetName val="__________x005f_x005f_x_4"/>
      <sheetName val="내역- ?ʉꍈ&gt;"/>
      <sheetName val="__MAIN"/>
      <sheetName val="계좌분리(기성룀"/>
      <sheetName val="2004.06.23"/>
      <sheetName val="SUP'T 자재현황"/>
      <sheetName val="Analis Kusen okk"/>
      <sheetName val="구의33고"/>
      <sheetName val="콘크리트 타설 대장"/>
      <sheetName val="95TOTREV"/>
      <sheetName val="8층 북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Chênh lệch máy thi công"/>
      <sheetName val="Chênh lệch nhân công"/>
      <sheetName val="Chênh lệch vật liệu"/>
      <sheetName val="[내역서(ͭ_x005f_x0000_ͭ_x000"/>
      <sheetName val="[내역서(ͭ?ͭ?_x005f_x001c_?_x"/>
      <sheetName val="환경기계공정표_(3),"/>
      <sheetName val="공사대장"/>
      <sheetName val="C1_공z_x0000__x0000_"/>
      <sheetName val="ateCodes?TimeCod"/>
      <sheetName val="ateCodes?TimeCod"/>
      <sheetName val="계좌분리("/>
      <sheetName val="수량계산서_집계표(철거-:"/>
      <sheetName val="코스모공장_(어음)헾"/>
      <sheetName val="저장품"/>
      <sheetName val="3_공통공사대비"/>
      <sheetName val="XL4Po退꯮퀢"/>
      <sheetName val="XL4Po栀뀀퀢"/>
      <sheetName val="XL4Poꠀ꿭"/>
      <sheetName val="맨홀수량산출(A-LINE)"/>
      <sheetName val="수량산출(_x0000__x0000__x0005_"/>
      <sheetName val="ｺﾝY条件BD"/>
      <sheetName val="안전시설"/>
      <sheetName val="__CIVIL_EST_EST_My_Documents__2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신설물량"/>
      <sheetName val="PLT8500"/>
      <sheetName val="[내역서(_x0000_"/>
      <sheetName val="마감(蘈ή"/>
      <sheetName val="마감(☰₧"/>
      <sheetName val="공사비집행결과보고¥"/>
      <sheetName val="ベース"/>
      <sheetName val="건축-물가변동"/>
      <sheetName val="계좌분리(?䛸+"/>
      <sheetName val="ateCodes_TimeCod?ꀋᙰ0頀{堀簊夞ĸ"/>
      <sheetName val="ateCodes_TimeCod?齒ꀈᙰ0?Y堀䠊夙ĸ"/>
      <sheetName val="현설(토.철)"/>
      <sheetName val="토공견적서"/>
      <sheetName val="철콘견적서"/>
      <sheetName val="품︐n"/>
      <sheetName val="토공수량"/>
      <sheetName val="검색결과시트"/>
      <sheetName val="평내중"/>
      <sheetName val="40총괄"/>
      <sheetName val="40집계"/>
      <sheetName val="자재비"/>
      <sheetName val="수량계산서_집계표(신설-을지로3가_3_x0000__x0000__x0005_"/>
      <sheetName val="실DATA_À"/>
      <sheetName val="DATA(VTL)"/>
      <sheetName val="[내역서(1).xls][내역서(1).xls]5_학교__2"/>
      <sheetName val="[내역서(1).xls][내역서(1).xls]5_학교__3"/>
      <sheetName val="[내역서(1).xls][내역서(1).xls]5_학교__4"/>
      <sheetName val="[내역서(1).xls][내역서(1)_xls]5_학교__2"/>
      <sheetName val="[내역서(1).xls][내역서(1).xls]5_학교__5"/>
      <sheetName val="[내역서(1).xls][내역서(1).xls]5_학교__6"/>
      <sheetName val="세부위치"/>
      <sheetName val="점검유형"/>
      <sheetName val="점검자"/>
      <sheetName val="회사제시"/>
      <sheetName val="B1F내역(을)"/>
      <sheetName val="기초입력_x0019_"/>
      <sheetName val="COW"/>
      <sheetName val="Description of Beam"/>
      <sheetName val="COS_REP.XLS"/>
      <sheetName val="UNDERGROUND"/>
      <sheetName val="203 Eqpt r1"/>
      <sheetName val="Bored Pile"/>
      <sheetName val="SCH5"/>
      <sheetName val="BQ1"/>
      <sheetName val="BQ9"/>
      <sheetName val="BQ12"/>
      <sheetName val="BQ3"/>
      <sheetName val="BQ4"/>
      <sheetName val="BQ8"/>
      <sheetName val="공제율표"/>
      <sheetName val="등급가액표"/>
      <sheetName val="총_구조물공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Pac.04 - General Electrical"/>
      <sheetName val="E. Electric"/>
      <sheetName val="M. Mechanic"/>
      <sheetName val="수량계산서_집계표(철거-_x0000__x0000_즈ɐ:�㄀_x0000__x0000_"/>
      <sheetName val="수량계산서_집계표(철거-:�‭_x0000__x0000__x0000__x0000_冘˚"/>
      <sheetName val="aa"/>
      <sheetName val="업종별제조원가"/>
      <sheetName val="금산제조"/>
      <sheetName val="서산제조"/>
      <sheetName val="아산제조"/>
      <sheetName val="용인제조"/>
      <sheetName val="진천제조"/>
      <sheetName val="조치원제조"/>
      <sheetName val="일위대가ၒ"/>
      <sheetName val="적침투저지망(D600) "/>
      <sheetName val="EQUIP LIS¾"/>
      <sheetName val="ateCode刀"/>
      <sheetName val="[내역서(1).xls][내역서(1)_xls]5_____6"/>
      <sheetName val="[내역서(1).xls]5__________x005f_x0000__3"/>
      <sheetName val="[내역서(1).xls]__________________2"/>
      <sheetName val="[내역서(1).xls]__________________3"/>
      <sheetName val="[내역서(1).xls]__________________4"/>
      <sheetName val="[내역서(1).xls]__________________5"/>
      <sheetName val="[내역서(1).xls]5_학교신설예산_쎸⬅/1"/>
      <sheetName val="[내역서(1).xls][내역서(1)_xls]5_____7"/>
      <sheetName val="[내역서(1).xls][내역서(1)_xls]5_____8"/>
      <sheetName val="[내역서(1).xls][내역서(1)_xls]5_____9"/>
      <sheetName val="[내역서(1).xls][내역서(1)_xls]______2"/>
      <sheetName val="[내역서(1).xls][내역서(1)_xls]______3"/>
      <sheetName val="양배수장"/>
      <sheetName val="환경기계공정표_θࢴ炠〢"/>
      <sheetName val="11-2__x0000__x0000_ȭ_x0000__x0000__x0000_"/>
      <sheetName val="오수맨홀조서"/>
      <sheetName val="고상실행"/>
      <sheetName val="Base_Data"/>
      <sheetName val="GM 000"/>
      <sheetName val="mat'ls"/>
      <sheetName val="upa(Shoring)"/>
      <sheetName val="UTILITIES"/>
      <sheetName val="Arch"/>
      <sheetName val="Bdown_ISBL"/>
      <sheetName val="LLEGADA"/>
      <sheetName val="EQUIPT"/>
      <sheetName val="LABOR"/>
      <sheetName val="Bach Dang"/>
      <sheetName val="Land Dev't. Ph-1"/>
      <sheetName val="Eqpt"/>
      <sheetName val="Master 1.0"/>
      <sheetName val="inf"/>
      <sheetName val="Resume"/>
      <sheetName val="10.Linkway"/>
      <sheetName val="11.Bus Shelter-Bay"/>
      <sheetName val="Bid Evaluation"/>
      <sheetName val="subcon sched"/>
      <sheetName val="C.Earthwork"/>
      <sheetName val="project management"/>
      <sheetName val="Door &amp; Window Sched"/>
      <sheetName val="afis"/>
      <sheetName val="Elevations"/>
      <sheetName val="Room Sched"/>
      <sheetName val="Suppliers"/>
      <sheetName val="DEXEC"/>
      <sheetName val="standards"/>
      <sheetName val="計画用役根拠"/>
      <sheetName val="GAE8'97"/>
      <sheetName val="SOURCE"/>
      <sheetName val="Roon matrix"/>
      <sheetName val="(COV)"/>
      <sheetName val="Fax complet F"/>
      <sheetName val="bridge # 1"/>
      <sheetName val="Rebar Constant"/>
      <sheetName val="UC"/>
      <sheetName val="JTLOAD"/>
      <sheetName val="평균환율-USD"/>
      <sheetName val="Bin"/>
      <sheetName val="PLAN_FEB97"/>
      <sheetName val="TPK(I) Budget"/>
      <sheetName val="材料マスタ"/>
      <sheetName val="견적지침"/>
      <sheetName val="CD_LC"/>
      <sheetName val="PH 5"/>
      <sheetName val="COST-EST LTI P5C"/>
      <sheetName val="Background"/>
      <sheetName val="ELEC_DCI"/>
      <sheetName val="Take-Off"/>
      <sheetName val="Equipment"/>
      <sheetName val="INST_DCI"/>
      <sheetName val="S N"/>
      <sheetName val="MANHOLE"/>
      <sheetName val="입찰"/>
      <sheetName val="현경"/>
      <sheetName val="DPA Form"/>
      <sheetName val="자재단가조사표-수목"/>
      <sheetName val="WORKER"/>
      <sheetName val="RAB AR&amp;STR"/>
      <sheetName val="hauling"/>
      <sheetName val="종합"/>
      <sheetName val="Addendum No.1 BILL 2"/>
      <sheetName val="f-pm-04-12-03A-AWPH6-LD"/>
      <sheetName val="TIE-INS"/>
      <sheetName val="PipWT"/>
      <sheetName val="co-no.2"/>
      <sheetName val="GenReq"/>
      <sheetName val="Schedule S-Curve (new scheme)"/>
      <sheetName val="sketch tieins photos"/>
      <sheetName val="Lookups"/>
      <sheetName val="takeoff2"/>
      <sheetName val="05. VO Log (Master Data)"/>
      <sheetName val="Summary (overall)"/>
      <sheetName val="Note_Piping"/>
      <sheetName val="Material_Database"/>
      <sheetName val="UPA NLEX"/>
      <sheetName val="DNT OSBL"/>
      <sheetName val="Partition Type"/>
      <sheetName val="Floor Level"/>
      <sheetName val="DESBAST"/>
      <sheetName val="Report"/>
      <sheetName val="as boq list up"/>
      <sheetName val="Summary WG"/>
      <sheetName val="Flour WH"/>
      <sheetName val="ORIGN"/>
      <sheetName val="Agregat Halus &amp; Kasar"/>
      <sheetName val="Min_98"/>
      <sheetName val="BILL"/>
      <sheetName val="steam outlet"/>
      <sheetName val="CBE-VSL"/>
      <sheetName val="PCSum (total blended)"/>
      <sheetName val="REBAR"/>
      <sheetName val="SMEC_Macro_01csv"/>
      <sheetName val="10241EQLIST"/>
      <sheetName val="MTL"/>
      <sheetName val="BP"/>
      <sheetName val="FRONT PAGE"/>
      <sheetName val="Gen. Inf."/>
      <sheetName val="03-13 Anticipated"/>
      <sheetName val="reinforce"/>
      <sheetName val="door"/>
      <sheetName val="window"/>
      <sheetName val="struktur tdk dipakai"/>
      <sheetName val="BOQ건축"/>
      <sheetName val="중소기업"/>
      <sheetName val="해외 연수비용 계산-삭제"/>
      <sheetName val="해외 기술훈련비 (합계)"/>
      <sheetName val="Master Equipment List"/>
      <sheetName val="Branch Power"/>
      <sheetName val="Distrib"/>
      <sheetName val="Emergency"/>
      <sheetName val="Lighting"/>
      <sheetName val="pile Fabrication"/>
      <sheetName val="CUACA"/>
      <sheetName val="computation(eqpmt)"/>
      <sheetName val="extern"/>
      <sheetName val="Bldg Pilecap &amp; bored pile"/>
      <sheetName val="Progress Tables"/>
      <sheetName val="schbhn"/>
      <sheetName val="백분율"/>
      <sheetName val="schalt"/>
      <sheetName val="schtng"/>
      <sheetName val="escon"/>
      <sheetName val="HYDROTEST DIAGRAM"/>
      <sheetName val="main report"/>
      <sheetName val="수량계산서_집계표(철거-을"/>
      <sheetName val="총_원"/>
      <sheetName val="수량계산서_집계표(철거-을ၒ"/>
      <sheetName val="관람"/>
      <sheetName val="전지과제 "/>
      <sheetName val="조립일정 上"/>
      <sheetName val="전사"/>
      <sheetName val="예산내역서(총괄)"/>
      <sheetName val="단가조사-2"/>
      <sheetName val="XL4À_x0000_Ԁ_x0000_　"/>
      <sheetName val="XL4À_x0000_Ԁ_x0000_"/>
      <sheetName val="XL4À_x0000_Ԁ_x0000_耀"/>
      <sheetName val="[내역서_x0000__x0000_"/>
      <sheetName val="[내역서ၒ_x0000_"/>
      <sheetName val="[내역서(ͭ?ͭ?_x001c__x0"/>
      <sheetName val="수?"/>
      <sheetName val="수Å?"/>
      <sheetName val="신축(??_x0005_"/>
      <sheetName val="5.학교신설예산 쎸⬅/?瀀þ??밀"/>
      <sheetName val="5.학교신설예산 Ⴘ?퀀诋쌆蠅/?᠀"/>
      <sheetName val="A__x0010_?"/>
      <sheetName val="[내역서(1).xls]5.학교신설예산 쎸⬅/?瀀þ??밀"/>
      <sheetName val="11-2_아파??Ԁ?"/>
      <sheetName val="사??Ԁ"/>
      <sheetName val="신축(단위?"/>
      <sheetName val="설계?"/>
      <sheetName val="단가_(2\?"/>
      <sheetName val="전선_및_전선관-??_x0005_"/>
      <sheetName val="사???"/>
      <sheetName val="방배동내역(??"/>
      <sheetName val="회선별대책안???_x0001_"/>
      <sheetName val="[내역서(1).xls]5.학교신설예산 Ⴘ?퀀诋쌆蠅/?᠀"/>
      <sheetName val="환경기계공정표_(3??"/>
      <sheetName val="환경기계공정표__x0005_??"/>
      <sheetName val="교각?"/>
      <sheetName val="[내역서(ͭ??Ԁ"/>
      <sheetName val="6PILE脂鎙堀1_x0013_??"/>
      <sheetName val="간¾?Ԁ"/>
      <sheetName val="ateCodes?TimeCodes?Overrid??_x0005_?钀"/>
      <sheetName val="회선별대책안À?Ԁ?"/>
      <sheetName val="보증?縀"/>
      <sheetName val="보증?ༀ"/>
      <sheetName val="[내역서(ͭͭ가?"/>
      <sheetName val="A_견??"/>
      <sheetName val="[내역서(1).xls]단가_(2\?"/>
      <sheetName val="Sheet1_Çæ?"/>
      <sheetName val="점검결과(08년??Ԁ?䀀㸎_x0008_??"/>
      <sheetName val="_갑__??"/>
      <sheetName val="단가_??Ԁ?"/>
      <sheetName val="ate_x000b_?蠀᏿㤂"/>
      <sheetName val="ateCodes?TimeCodes?Overri??_x0005_?飀Ⱔ"/>
      <sheetName val="보??_x0005_"/>
      <sheetName val="Sheet1_Çꀀ?"/>
      <sheetName val="총괄(Í?Ԁ?"/>
      <sheetName val="[내역서(ͭ?ͭ?_x001c__x02"/>
      <sheetName val="ateCodes?TimeCodes?2"/>
      <sheetName val="[내역서(ͭ?ͭ?_x001c__x03"/>
      <sheetName val="ateCodes?TimeCodes?3"/>
      <sheetName val="[내역서(ͭ?ͭ?_x001c__x04"/>
      <sheetName val="ateCodes?TimeCodes?4"/>
      <sheetName val="[내역서(ͭ?ͭ?_x001c__x05"/>
      <sheetName val="ateCodes?TimeCodes?5"/>
      <sheetName val="[내역서(ͭ?ͭ?_x001c__x06"/>
      <sheetName val="ateCodes?TimeCodes?6"/>
      <sheetName val="[내역서(ͭ?ͭ?_x001c__x07"/>
      <sheetName val="ateCodes?TimeCodes?7"/>
      <sheetName val="[내역서(ͭ?ͭ?_x001c__x08"/>
      <sheetName val="ateCodes?TimeCodes?8"/>
      <sheetName val="[내역서(ͭ?ͭ?_x001c__x09"/>
      <sheetName val="ateCodes?TimeCodes?9"/>
      <sheetName val="[내역서(ͭ?ͭ?_x001c__x010"/>
      <sheetName val="ateCodes?TimeCodes?10"/>
      <sheetName val="[내역서(ͭ?ͭ?_x001c__x011"/>
      <sheetName val="ateCodes?TimeCodes?11"/>
      <sheetName val="[내역서(ͭ?ͭ?_x001c__x012"/>
      <sheetName val="ateCodes?TimeCodes?12"/>
      <sheetName val="[내역서(ͭ?ͭ?_x001c__x013"/>
      <sheetName val="ateCodes?TimeCodes?13"/>
      <sheetName val="[내역서(ͭ?ͭ?_x001c__x014"/>
      <sheetName val="ateCodes?TimeCodes?14"/>
      <sheetName val="ateCodes?TimeCodes_"/>
      <sheetName val="_내역서(ͭ?ͭ_x000"/>
      <sheetName val="AS포????"/>
      <sheetName val="거래???"/>
      <sheetName val="거래刀_x0010_?"/>
      <sheetName val="거래?⨀ﯥ"/>
      <sheetName val="ateCodes?TimeCodes?OverrideSho?"/>
      <sheetName val="AS포장복??"/>
      <sheetName val="[내역서(1).xls][내역서(1).xls]단가_(2\?"/>
      <sheetName val="ateCodes?TimeCod?ᙰ0?頀{??堀簊夞ĸ"/>
      <sheetName val="ateCodes?TimeCod?ꀈᙰ0????堀䠊夙ĸ"/>
      <sheetName val="HD 1-4 (R)세부공종별,업체별 내역(L4)"/>
      <sheetName val="6-1. 관개량_x005f_x0000__x005f_x0000_"/>
      <sheetName val="양식_x005f_x0000_"/>
      <sheetName val="계좌분리(_x005f_xdae0_䛸+"/>
      <sheetName val="참_x005f_x0000__x005f_x0000_Ԁ"/>
      <sheetName val="자재단가_x005f_x0000__x005f_x0000__x005f_x0005_"/>
      <sheetName val="설계_x005f_x0005_"/>
      <sheetName val="3.보유토지 신규공급 조사표"/>
      <sheetName val="1_설계조건7"/>
      <sheetName val="6-1__관개량조서7"/>
      <sheetName val="실행내역서_7"/>
      <sheetName val="1_동력공사7"/>
      <sheetName val="전체내역_(2)7"/>
      <sheetName val="EQUIP_LIST7"/>
      <sheetName val="예정공정표_7"/>
      <sheetName val="2_대외공문7"/>
      <sheetName val="Raw_Data7"/>
      <sheetName val="내역-_CCTV8"/>
      <sheetName val="6_1_일위대가7"/>
      <sheetName val="효성CB_1P기초7"/>
      <sheetName val="7_기-검-보_1007"/>
      <sheetName val="기본항목_입력7"/>
      <sheetName val="8_PILE__(돌출)7"/>
      <sheetName val="표지_(3)7"/>
      <sheetName val="원가계산서_(2)7"/>
      <sheetName val="산출_근거17"/>
      <sheetName val="공사원가계산서_7"/>
      <sheetName val="220_(2)7"/>
      <sheetName val="참고)BTL시설예산_기준표7"/>
      <sheetName val="1__조명내역서(조명설치)7"/>
      <sheetName val="2__조명내역서(조명자재)7"/>
      <sheetName val="GT_1050x6507"/>
      <sheetName val="총괄_내역서7"/>
      <sheetName val="개별직종노임단가(2005_1)7"/>
      <sheetName val="4_고용보험7"/>
      <sheetName val="3_고용보험료산출근거7"/>
      <sheetName val="각사별공사비분개_7"/>
      <sheetName val="단가일람_(2)7"/>
      <sheetName val="2_토목공사7"/>
      <sheetName val="사__업__비__수__지__예__산__서7"/>
      <sheetName val="PIPERACK_집계표7"/>
      <sheetName val="EQUIPEMENT_집계표7"/>
      <sheetName val="BUILDING_&amp;SHELTER_집계표7"/>
      <sheetName val="OTHERS_집계표7"/>
      <sheetName val="CONTROL_BD7"/>
      <sheetName val="LIFTING_DEVICE7"/>
      <sheetName val="96_127"/>
      <sheetName val="소상_&quot;1&quot;7"/>
      <sheetName val="당월_인력7"/>
      <sheetName val="설산1_나7"/>
      <sheetName val="표지_7"/>
      <sheetName val="지번별_묘묙소요내역7"/>
      <sheetName val="총괄_설계내역서7"/>
      <sheetName val="0_0ControlSheet7"/>
      <sheetName val="CCTV_수량(배관-송수가압장)2"/>
      <sheetName val="노무비_근거3"/>
      <sheetName val="2_원가및인원현황집계7"/>
      <sheetName val="De_bai7"/>
      <sheetName val="Isolasi_Luar_Dalam7"/>
      <sheetName val="Isolasi_Luar7"/>
      <sheetName val="breakdown_Price-Chuong7"/>
      <sheetName val="cable,_lighting,_switch7"/>
      <sheetName val="DonGia_VatTuLK7"/>
      <sheetName val="Man_Hole7"/>
      <sheetName val="원가계산서_6"/>
      <sheetName val="예산서_7"/>
      <sheetName val="노임단가(2010_상)7"/>
      <sheetName val="Finishes_code4"/>
      <sheetName val="화순_대리-다지리실행내역7"/>
      <sheetName val="토목내역서_(도급단가)7"/>
      <sheetName val="방배동내역_(총괄)4"/>
      <sheetName val="Bang_chiet_tinh_TBA7"/>
      <sheetName val="96보완계획7_124"/>
      <sheetName val="현장관리비_산출내역6"/>
      <sheetName val="공통가설내역서__(당사)7"/>
      <sheetName val="2_1_受電設備棟4"/>
      <sheetName val="2_2_受・防火水槽4"/>
      <sheetName val="2_3_排水処理設備棟4"/>
      <sheetName val="2_4_倉庫棟4"/>
      <sheetName val="2_5_守衛棟4"/>
      <sheetName val="Div26_-_Elect4"/>
      <sheetName val="NSA_fr_Revit4"/>
      <sheetName val="MTO_REV_04"/>
      <sheetName val="Area_Cal4"/>
      <sheetName val="고객사_관리_코드6"/>
      <sheetName val="HD_1-4_세부공종별,업체별_내역(L4)4"/>
      <sheetName val="2F_회의실견적(5_14_일대)4"/>
      <sheetName val="공사비_내역_(가)2"/>
      <sheetName val="Khoi_luong2"/>
      <sheetName val="Gia_vat_tu2"/>
      <sheetName val="97_사업추정(WEKI)2"/>
      <sheetName val="공사금액_내역_(1)2"/>
      <sheetName val="공급기자재조서_(2)2"/>
      <sheetName val="산출(동해선_본선)2"/>
      <sheetName val="집계(동해본선)_2"/>
      <sheetName val="7_경제성결과2"/>
      <sheetName val="5_학교신설예산_쎸⬅/2"/>
      <sheetName val="5_학교신설예산_Ⴘ2"/>
      <sheetName val="ESTI_2"/>
      <sheetName val="Scheme_B_Estimate_2"/>
      <sheetName val="Breakdown_(B)2"/>
      <sheetName val="FRP_PIPING_일위대가2"/>
      <sheetName val="이서_빙등제2"/>
      <sheetName val="원가계산서(생태쉼터)_2"/>
      <sheetName val="방림_토공수량2"/>
      <sheetName val="방림_토공_산출근거2"/>
      <sheetName val="이서_빙등제_수량집계표2"/>
      <sheetName val="이서_빙등제_산출근거2"/>
      <sheetName val="거래罈_羌2"/>
      <sheetName val="실DATA_12"/>
      <sheetName val="코스모공장_(어음)11"/>
      <sheetName val="A_견적11"/>
      <sheetName val="환경기계공정표_(3)11"/>
      <sheetName val="총괄갑_11"/>
      <sheetName val="내역서1999_8최종11"/>
      <sheetName val="Sheet1_(2)11"/>
      <sheetName val="총_원가계산11"/>
      <sheetName val="단가_(2)11"/>
      <sheetName val="설명서_10"/>
      <sheetName val="6PILE__(돌출)11"/>
      <sheetName val="11-2_아파트내역11"/>
      <sheetName val="27_건설이자9"/>
      <sheetName val="9-2_단지투자9"/>
      <sheetName val="9-4_단지분양수납9"/>
      <sheetName val="28_차입금상환계획9"/>
      <sheetName val="10-4_운하물류분양수납9"/>
      <sheetName val="10-2_운하물류투자9"/>
      <sheetName val="※_2010예산총괄표9"/>
      <sheetName val="_견적서10"/>
      <sheetName val="기초입력_DATA10"/>
      <sheetName val="중기조종사_단위단가10"/>
      <sheetName val="플랜트_설치10"/>
      <sheetName val="1차_내역서10"/>
      <sheetName val="노임단가_(2)10"/>
      <sheetName val="BSD_(2)10"/>
      <sheetName val="2-1__경관조명_내역총괄표10"/>
      <sheetName val="신_분10"/>
      <sheetName val="인건비_10"/>
      <sheetName val="수량계산서_집계표(가설_신설_및_철거-을지로3가_3호10"/>
      <sheetName val="수량계산서_집계표(신설-을지로3가_3호선)10"/>
      <sheetName val="수량계산서_집계표(철거-을지로3가_3호선)10"/>
      <sheetName val="일위대가_10"/>
      <sheetName val="전선_및_전선관-자유로10"/>
      <sheetName val="3월팀계_10"/>
      <sheetName val="아파트_내역10"/>
      <sheetName val="조도계산서_(도서)9"/>
      <sheetName val="AS포장복구_10"/>
      <sheetName val="G_R300경비10"/>
      <sheetName val="C1_공사개요10"/>
      <sheetName val="A1_스케쥴10"/>
      <sheetName val="단가_및_재료비10"/>
      <sheetName val="Customer_Databas10"/>
      <sheetName val="DATA_입력란10"/>
      <sheetName val="8_설치품셈9"/>
      <sheetName val="경율산정_XLS9"/>
      <sheetName val="주공_갑지10"/>
      <sheetName val="2_고용보험료산출근거9"/>
      <sheetName val="전차선로_물량표9"/>
      <sheetName val="내역서_제출9"/>
      <sheetName val="아파트_9"/>
      <sheetName val="EQUIP_LIST8"/>
      <sheetName val="5_직원투입현황8"/>
      <sheetName val="BTL시설예산_기준표9"/>
      <sheetName val="5_학교신설예산_집행(01~08)9"/>
      <sheetName val="점검결과(08년_100교_지원)9"/>
      <sheetName val="기본항목_입력8"/>
      <sheetName val="품셈_8"/>
      <sheetName val="1_동력공사8"/>
      <sheetName val="6-1__관개량조서8"/>
      <sheetName val="내역-_CCTV9"/>
      <sheetName val="1_설계조건8"/>
      <sheetName val="전체내역_(2)8"/>
      <sheetName val="실행내역서_8"/>
      <sheetName val="7_기-검-보_1008"/>
      <sheetName val="Raw_Data8"/>
      <sheetName val="예정공정표_8"/>
      <sheetName val="2_대외공문8"/>
      <sheetName val="참고)BTL시설예산_기준표8"/>
      <sheetName val="효성CB_1P기초8"/>
      <sheetName val="6_1_일위대가8"/>
      <sheetName val="8_PILE__(돌출)8"/>
      <sheetName val="공사원가계산서_8"/>
      <sheetName val="표지_(3)8"/>
      <sheetName val="원가계산서_(2)8"/>
      <sheetName val="산출_근거18"/>
      <sheetName val="1__조명내역서(조명설치)8"/>
      <sheetName val="2__조명내역서(조명자재)8"/>
      <sheetName val="총괄_내역서8"/>
      <sheetName val="개별직종노임단가(2005_1)8"/>
      <sheetName val="220_(2)8"/>
      <sheetName val="GT_1050x6508"/>
      <sheetName val="4_고용보험8"/>
      <sheetName val="3_고용보험료산출근거8"/>
      <sheetName val="각사별공사비분개_8"/>
      <sheetName val="CCTV_수량(배관-송수가압장)3"/>
      <sheetName val="단가일람_(2)8"/>
      <sheetName val="2_토목공사8"/>
      <sheetName val="사__업__비__수__지__예__산__서8"/>
      <sheetName val="PIPERACK_집계표8"/>
      <sheetName val="EQUIPEMENT_집계표8"/>
      <sheetName val="BUILDING_&amp;SHELTER_집계표8"/>
      <sheetName val="OTHERS_집계표8"/>
      <sheetName val="CONTROL_BD8"/>
      <sheetName val="LIFTING_DEVICE8"/>
      <sheetName val="96_128"/>
      <sheetName val="소상_&quot;1&quot;8"/>
      <sheetName val="당월_인력8"/>
      <sheetName val="설산1_나8"/>
      <sheetName val="표지_8"/>
      <sheetName val="지번별_묘묙소요내역8"/>
      <sheetName val="총괄_설계내역서8"/>
      <sheetName val="0_0ControlSheet8"/>
      <sheetName val="노무비_근거4"/>
      <sheetName val="2_원가및인원현황집계8"/>
      <sheetName val="Man_Hole8"/>
      <sheetName val="De_bai8"/>
      <sheetName val="Isolasi_Luar_Dalam8"/>
      <sheetName val="Isolasi_Luar8"/>
      <sheetName val="breakdown_Price-Chuong8"/>
      <sheetName val="cable,_lighting,_switch8"/>
      <sheetName val="DonGia_VatTuLK8"/>
      <sheetName val="원가계산서_7"/>
      <sheetName val="예산서_8"/>
      <sheetName val="노임단가(2010_상)8"/>
      <sheetName val="Finishes_code5"/>
      <sheetName val="화순_대리-다지리실행내역8"/>
      <sheetName val="토목내역서_(도급단가)8"/>
      <sheetName val="방배동내역_(총괄)5"/>
      <sheetName val="Bang_chiet_tinh_TBA8"/>
      <sheetName val="96보완계획7_125"/>
      <sheetName val="현장관리비_산출내역7"/>
      <sheetName val="공통가설내역서__(당사)8"/>
      <sheetName val="2_1_受電設備棟5"/>
      <sheetName val="2_2_受・防火水槽5"/>
      <sheetName val="2_3_排水処理設備棟5"/>
      <sheetName val="2_4_倉庫棟5"/>
      <sheetName val="2_5_守衛棟5"/>
      <sheetName val="Div26_-_Elect5"/>
      <sheetName val="NSA_fr_Revit5"/>
      <sheetName val="MTO_REV_05"/>
      <sheetName val="Area_Cal5"/>
      <sheetName val="고객사_관리_코드7"/>
      <sheetName val="[내역서(1).xls]5__________x005f_x0000__4"/>
      <sheetName val="[내역서(1).xls][내역서(1).xls]5____20"/>
      <sheetName val="[내역서(1).xls][내역서(1).xls]______6"/>
      <sheetName val="[내역서(1).xls][내역서(1).xls]______7"/>
      <sheetName val="[내역서ᖍ"/>
      <sheetName val="토적표"/>
      <sheetName val="회선별대책안(한_x0000__x0000_"/>
      <sheetName val="노임(_x0000__x0000__x0000_"/>
      <sheetName val="ateCodes?TimeCodes?OÌ_x0000__x0000__x0001_Ԁ_x0000_豈墤㝷"/>
      <sheetName val="ateCodes?TimeCodes?OÌ_x0000__x0000__x0001_Ԁ_x0000_豈က몤ϣ"/>
      <sheetName val="ateCodes?TimeCodes?OÌ_x0000__x0000__x0001_Ԁ_x0000_ﴀ꓿哲"/>
      <sheetName val="ateCodes?TimeCodes?O_x0000__x0000__x0000__x0001_Ԁ_x0000_豈倀퍛蜚"/>
      <sheetName val="1회 기성내역서"/>
      <sheetName val="자재비산출"/>
      <sheetName val="Dropdown"/>
      <sheetName val="Bill rekap"/>
      <sheetName val="Cash Flow bulanan"/>
      <sheetName val="건____재1"/>
      <sheetName val="BLOCK_C2"/>
      <sheetName val="2_1__노무비_평균단가산출"/>
      <sheetName val="SCH-_%_WT_"/>
      <sheetName val="OVERALL_CURVE"/>
      <sheetName val="Build_Up_Rates"/>
      <sheetName val="13_접속슬래브"/>
      <sheetName val="3-2__산재고용보험료"/>
      <sheetName val="6-1__관개량"/>
      <sheetName val="[내역서(ͭͭ__가표"/>
      <sheetName val="[내역서(ͭ?ͭ?_?_?가표"/>
      <sheetName val="Var_"/>
      <sheetName val="5_직倳즪စ즬"/>
      <sheetName val="5_직耳䀪*"/>
      <sheetName val="C1_공"/>
      <sheetName val="C1_공则"/>
      <sheetName val="보_기둥표"/>
      <sheetName val="공종단가표"/>
      <sheetName val="거래처등헾"/>
      <sheetName val="설계绘"/>
      <sheetName val="설계총괄표"/>
      <sheetName val="계좌분리Ç_x0000__x0000__x0000_"/>
      <sheetName val="절대지우지말것"/>
      <sheetName val="군남내역서"/>
      <sheetName val="Cước VC + ĐM CP Tư vấn"/>
      <sheetName val="VL,NC"/>
      <sheetName val="tra-vat-lieu"/>
      <sheetName val="Bảng mã VT"/>
      <sheetName val="우수공"/>
      <sheetName val="_내역서(ͭͭ  가표"/>
      <sheetName val="_내역서(ͭ_ͭ_ _ _가표"/>
      <sheetName val="[내역서(1).xls]5_____2"/>
      <sheetName val="[내역서(1).xls]5_____3"/>
      <sheetName val="[내역서(1).xls]5_____4"/>
      <sheetName val="[내역서(1).xls]5_____5"/>
      <sheetName val="[내역서(1).xls]5_____6"/>
      <sheetName val="[내역서(1).xls]5_____7"/>
      <sheetName val="[내역서(1).xls]5_____8"/>
      <sheetName val="[내역서(1).xls]5_____9"/>
      <sheetName val="[내역서(1).xls]5____10"/>
      <sheetName val="[내역서(1).xls]5____11"/>
      <sheetName val="[내역서(1).xls]5____12"/>
      <sheetName val="[내역서(1).xls]5____13"/>
      <sheetName val="[내역서(1).xls]5____14"/>
      <sheetName val="[내역서(1).xls]______2"/>
      <sheetName val="[내역서(1).xls]______3"/>
      <sheetName val="[내역서(1)_xls]5_____2"/>
      <sheetName val="5_학교신설예산_쎸⬅/瀀þ밀1"/>
      <sheetName val="[내역서(1)_xls]5_____3"/>
      <sheetName val="[내역서(1)_xls]5_____4"/>
      <sheetName val="5____________x000_2"/>
      <sheetName val="5__________x005f_x0000__2"/>
      <sheetName val="일위대_x0000__x0000_"/>
      <sheetName val="LR 신세계센텀 (인테리어)"/>
      <sheetName val="광통신 견적내역서1"/>
      <sheetName val="인테리어(시공+가구)"/>
      <sheetName val="5.학교신설예산 쎸⬅/_x0000_瀀þ_x0000__x0"/>
      <sheetName val="[내역서(1).xls]5.학교신설예산 Ⴘ_x0000_퀀诋"/>
      <sheetName val="_내역서(ͭ_x005f_x0000_ͭ_x005"/>
      <sheetName val="회선별대책안_x0000__x0000__x0000__x00"/>
      <sheetName val="ateCodes?TimeCodes?Overrid_x000"/>
      <sheetName val="점검결과(08년_x0000__x0000_Ԁ_x0000_䀀"/>
      <sheetName val="[내역서(ͭ_x005f_x005f_x005f_x0000_"/>
      <sheetName val="[내역서(ͭ?ͭ?_x005f_x005f_x00"/>
      <sheetName val="_내역서(ͭ_x005f_x005f_x005f_x005f_"/>
      <sheetName val="ateCodes_x005f_x005f_x005"/>
      <sheetName val="수량계산서_집계표(가설_신설_및_철거-을지로3가_3ఀ_x"/>
      <sheetName val="ateCodes?TimeCodes?Overri_x0000"/>
      <sheetName val="ateCodes?TimeCodes?OverrideSho_"/>
      <sheetName val="[내역서(1).xls][내역서(1).xls]단가_(2\_"/>
      <sheetName val="ateCodes?TimeCod_xd978_ꀋᙰ0_x00"/>
      <sheetName val="ateCodes?TimeCod_xd80b_齒ꀈᙰ0_x00"/>
      <sheetName val="_______x005f_x0000___x000"/>
      <sheetName val="_______x005f_x005f_x005f_x0000_"/>
      <sheetName val="__________x005f_x005f_x00"/>
      <sheetName val="5____________x005f_x0000____x00"/>
      <sheetName val="5.학교신설예산 Ⴘ_x005f_x0000_퀀诋쌆蠅/_x0"/>
      <sheetName val="신축(_x005f_x0000__x005f_x0000__x"/>
      <sheetName val="_______x005f_x005f_x005f_x005f_"/>
      <sheetName val="11-2_아파_x005f_x0000__x000"/>
      <sheetName val="전선_및_전선관-_x005f_x0000__x0"/>
      <sheetName val="사_x005f_x0000__x005f_x0000__x00"/>
      <sheetName val="방배동내역(_x005f_x0000__x0000"/>
      <sheetName val="[내역서(1).xls]5__________x0"/>
      <sheetName val="환경기계공정표_(3_x005f_x0000__x"/>
      <sheetName val="환경기계공정표__x005f_x0005__x00"/>
      <sheetName val="_______x005f_x0000__x0000"/>
      <sheetName val="[내역서(ͭ_x005f_x0000__x0000"/>
      <sheetName val="6PILE脂鎙堀1_x005f_x0013__x0"/>
      <sheetName val="[내역서(ͭ_x0000_ͭ_x0000_ _x0000_ _"/>
      <sheetName val="수량계산서_집계표(철거-:_xdf10_‭_x0000__"/>
      <sheetName val="TABLE DB"/>
      <sheetName val="쌍용 data base"/>
      <sheetName val="단가_(2)ˢ"/>
      <sheetName val="단가_(2)â"/>
      <sheetName val="[내역서(ͭ_x0000_ͭ_x0000_ _x0"/>
      <sheetName val="수뢹 "/>
      <sheetName val="단가_및_재료 "/>
      <sheetName val="_내역서(ͭ_x0000_ͭ_x0000_ _x0"/>
      <sheetName val="A_ _x0000_"/>
      <sheetName val="신축(_x0000__x0000_ "/>
      <sheetName val="Sheet㙸˯㦀ȼ !"/>
      <sheetName val="전선_및_전선관-_x0000__x0000_ "/>
      <sheetName val="_내역서(ͭ?ͭ? _x0"/>
      <sheetName val="A_ "/>
      <sheetName val="환경기계공정표_(3) "/>
      <sheetName val="환경기계공정표_ _x0000__x0000_"/>
      <sheetName val="회선별대책안_x0000__x0000__x0000_ "/>
      <sheetName val="6PILE脂鎙堀1 _x0000__x0000_"/>
      <sheetName val="ateCodes?TimeCodes?Overrid_x0000__x0000_ _x0000_钀"/>
      <sheetName val="환경기계공정표_ "/>
      <sheetName val="점검결과(08년_x0000__x0000_Ԁ_x0000_䀀㸎 _x0000__x0000_"/>
      <sheetName val="ateCఀ 저殑"/>
      <sheetName val="수량계산서_집계표(가설_신설_및_철거-을지로3가_3ఀ က"/>
      <sheetName val="[내역서(ͭ_x0000_ͭ_x0000_ _x02"/>
      <sheetName val="[내역서(ͭ_x0000_ͭ_x0000_ _x03"/>
      <sheetName val="[내역서(ͭ_x0000_ͭ_x0000_ _x04"/>
      <sheetName val="[내역서(ͭ_x0000_ͭ_x0000_ _x05"/>
      <sheetName val="[내역서(ͭ_x0000_ͭ_x0000_ _x06"/>
      <sheetName val="[내역서(ͭ_x0000_ͭ_x0000_ _x07"/>
      <sheetName val="[내역서(ͭ_x0000_ͭ_x0000_ _x08"/>
      <sheetName val="[내역서(ͭ_x0000_ͭ_x0000_ _x09"/>
      <sheetName val="[내역서(ͭ_x0000_ͭ_x0000_ _x010"/>
      <sheetName val="[내역서(ͭ_x0000_ͭ_x0000_ _x011"/>
      <sheetName val="[내역서(ͭ_x0000_ͭ_x0000_ _x012"/>
      <sheetName val="[내역서(ͭ_x0000_ͭ_x0000_ _x013"/>
      <sheetName val="[내역서(ͭ_x0000_ͭ_x0000_ _x014"/>
      <sheetName val="6PILEሀ 䀀⨊脃ﲙ"/>
      <sheetName val="ate _x0000_蠀᏿㤂"/>
      <sheetName val="단가_및邰㡗 㡗"/>
      <sheetName val="거래刀 _x0000_"/>
      <sheetName val="_내역서(ͭ_ͭ_ _x0"/>
      <sheetName val="_내역서(ͭ_ͭ_ __x"/>
      <sheetName val="ateCodes?TimeCodes?Overri_x0000__x0000_ _x0000_飀Ⱔ"/>
      <sheetName val="내역-  ʉꍈ&gt;"/>
      <sheetName val="ate "/>
      <sheetName val="보_x0000__x0000_ "/>
      <sheetName val="수고조사야 "/>
      <sheetName val="_______x0000___x0000__x001c___2"/>
      <sheetName val="ateCodes_x0000_TimeCodes_x000_2"/>
      <sheetName val="_______x005f_x0000___x0_2"/>
      <sheetName val="__________x005f_x001c___2"/>
      <sheetName val="_______x005f_x0000___x0_3"/>
      <sheetName val="__________x005f_x001c___3"/>
      <sheetName val="5____________x0000____x0000___2"/>
      <sheetName val="[내역서(1).xls]5__________x0000__2"/>
      <sheetName val="_______x0000__x0000__x0000__x_2"/>
      <sheetName val="_______x005f_x0000___x0_4"/>
      <sheetName val="__________x005f_x001c___4"/>
      <sheetName val="[내역서(ͭ_x0000_ͭ_x000"/>
      <sheetName val="[내역서(ͭ?ͭ?_x001c_?_x"/>
      <sheetName val="_내역서(ͭ_x005F?"/>
      <sheetName val="ateCodes_x000"/>
      <sheetName val="_내역서(ͭ_ͭ__x00"/>
      <sheetName val="6PILE__(効 _x0000__x0000_"/>
      <sheetName val="ateCodes?TimeCod ꀋᙰ0_x0000_頀{_x0000__x0000_堀簊夞ĸ"/>
      <sheetName val="ateCodes?TimeCod 齒ꀈᙰ0_x0000_ Y_x0000__x0000_堀䠊夙ĸ"/>
      <sheetName val="계좌분리( 䛸+"/>
      <sheetName val="ateCodes?TimeCodes?OverrideSho "/>
      <sheetName val="설계 "/>
      <sheetName val="자재단가_x0000__x0000_ "/>
      <sheetName val="수량계산서_집계표(철거-_x0000__x0000_즈ɐ: ㄀_x0000__x0000_"/>
      <sheetName val="수량계산서_집계표(철거-: ‭_x0000__x0000__x0000__x0000_冘˚"/>
      <sheetName val="5.직倳즪စ즬 "/>
      <sheetName val="ateCodes?TimeCod ꀋᙰ0"/>
      <sheetName val="ateCodes?TimeCod 齒ꀈᙰ0"/>
      <sheetName val="C1_공 _x0000__x0000_"/>
      <sheetName val="C1_공则 _x0000_"/>
      <sheetName val="산출근 _x0000__x0000__x0000_"/>
      <sheetName val="[내역서(ͭ_x0000__x0000_훐끺 _x0000__x0000__x0000__x0000_"/>
      <sheetName val="C1_공 _x0000_꤀"/>
      <sheetName val="현황"/>
      <sheetName val="5)수리분석내역 "/>
      <sheetName val="계좌분리(계약젴"/>
      <sheetName val="마감(艸͔"/>
      <sheetName val="마감(ᾋ"/>
      <sheetName val="00노임기준"/>
      <sheetName val="환경기계공정표_搨ॅ炠⿱"/>
      <sheetName val="000000"/>
      <sheetName val="은¬_x0000__x0000_"/>
      <sheetName val="관급ñ_x0000_礀"/>
      <sheetName val="관급µ_x0000__x0000_"/>
      <sheetName val="기계_x0000__x0000_"/>
      <sheetName val="공사내용"/>
      <sheetName val="[내역서(1).xls][내역서(1).xls]5_학교신_2"/>
      <sheetName val="[내역서(1).xls][내역서(1).xls]5_학교신_3"/>
      <sheetName val="[내역서(1).xls][내역서(1).xls]5_학교신_4"/>
      <sheetName val="[내역서(1).xls][내역서(1)_xls]5_학교신_2"/>
      <sheetName val="[내역서(1).xls][내역서(1).xls]5_학교신_5"/>
      <sheetName val="[내역서(1).xls][내역서(1).xls]5_학교신_6"/>
      <sheetName val="[내역서(1).xls][내역서(1)_xls]5_학교신_3"/>
      <sheetName val="[내역서(1).xls][내역서(1)_xls]5_학교신_4"/>
      <sheetName val="[내역서(1).xls][내역서(1).xls]__역서__2"/>
      <sheetName val="[내역서(1).xls][내역서(1).xls]__역서__3"/>
      <sheetName val="[내역서(1).xls][내역서(1)_xls]5_학교신_5"/>
      <sheetName val="[내역서(1).xls]5_학교신설예산_Ⴘ_x005f_x0000__2"/>
      <sheetName val="[내역서(1).xls]수량계산서_집계__철____즈ɐ_2"/>
      <sheetName val="[내역서(1).xls]수량계산서_집계__철____즈ɐ_3"/>
      <sheetName val="[내역서(1).xls]수량계산서_집계__철____xdf10_‭_2"/>
      <sheetName val="[내역서(1).xls]수량계산서_집계__철___ᬐ‭_2"/>
      <sheetName val="[내역서(1).xls][내역서(1)_xls]5_학교신_6"/>
      <sheetName val="[내역서(1).xls][내역서(1)_xls]5_학교신_7"/>
      <sheetName val="[내역서(1).xls][내역서(1)_xls]5_학교신_8"/>
      <sheetName val="[내역서(1).xls][내역서(1)_xls]__역서__2"/>
      <sheetName val="[내역서(1).xls][내역서(1)_xls]__역서__3"/>
      <sheetName val="[내역서(1).xls]5_학교신설예산_Ⴘ_x005f_x0000__3"/>
      <sheetName val="[내역서(1).xls][내역서(1).xls]단가__2_2"/>
      <sheetName val="[내역서(1).xls][내역서(1).xls]5_학교신_7"/>
      <sheetName val="[내역서(1).xls][내역서(1).xls]__역서__4"/>
      <sheetName val="[내역서(1).xls][내역서(1).xls]__역서__5"/>
      <sheetName val="[내역서(1).xls]수량계산서_집계표(철거-:_xdf10_‭"/>
      <sheetName val="[내역서(1).xls]수량계산서_집계표(철거-:ᬐ‭"/>
      <sheetName val="신축(단위苨"/>
      <sheetName val="OE (KSB)"/>
      <sheetName val="공사계획서"/>
      <sheetName val="영업대손"/>
      <sheetName val="영업대여"/>
      <sheetName val="ateCodes_TimeCod"/>
      <sheetName val="ateCodes_TimeCod"/>
      <sheetName val="_______x005f_x0000___x005f_x005f_x0_5"/>
      <sheetName val="ateCodes_x005f_x0000_TimeCode_3"/>
      <sheetName val="_______x005f_x005f_x000_4"/>
      <sheetName val="ateCodes_x005f_x005f_x0_4"/>
      <sheetName val="__________x005f_x005f_x_5"/>
      <sheetName val="_______x005f_x005f_x000_5"/>
      <sheetName val="__________x005f_x005f_x_6"/>
      <sheetName val="5____________x005f_x0000____x_2"/>
      <sheetName val="5__________x005f_x0000________2"/>
      <sheetName val="____x005f_x0000__x005f_x0000__2"/>
      <sheetName val="_______x005f_x005f_x005_3"/>
      <sheetName val="ateCodes_x005f_x005f_x0_5"/>
      <sheetName val="__________x005f_x005f_x_7"/>
      <sheetName val="11_2____x005f_x0000__x005f_x005f_x0_2"/>
      <sheetName val="_______x005f_x005f_x000_6"/>
      <sheetName val="__________x005f_x005f_x_8"/>
      <sheetName val="__________x005f_x0000__x005f_x005f__2"/>
      <sheetName val="__x005f_x0000__x005f_x0000__x_2"/>
      <sheetName val="_______x005f_x0000__x005f_x005f_x00_2"/>
      <sheetName val="_________3_x005f_x0000__x005f_x005f_2"/>
      <sheetName val="_________x005f_x0005__x005f_x005f_x_2"/>
      <sheetName val="_______x005f_x0000__x005f_x005f_x00_3"/>
      <sheetName val="_______x005f_x0000__x005f_x005f_x00_4"/>
      <sheetName val="_______x005f_x005f_x000_7"/>
      <sheetName val="__________x005f_x005f_x_9"/>
      <sheetName val="6PILE___1_x005f_x0013__x005f_x005f__2"/>
      <sheetName val="_______x005f_x005f_x005_4"/>
      <sheetName val="__________x005f_x005f__10"/>
      <sheetName val="_______x005f_x005f_x005_5"/>
      <sheetName val="ateCodes_x005f_x005f_x0_6"/>
      <sheetName val="__________x005f_x005f__11"/>
      <sheetName val="[내역서(ͭ_x005f_x0000_ͭ_x005"/>
      <sheetName val="단가_및邰㡗_㡗"/>
      <sheetName val="FSA"/>
      <sheetName val="Constructionv1 "/>
      <sheetName val="Balance Sheet"/>
      <sheetName val="intro"/>
      <sheetName val="고현봉 상무"/>
      <sheetName val="국내기타"/>
      <sheetName val="김지훈 상무"/>
      <sheetName val="김창수 PD"/>
      <sheetName val="노권 상무"/>
      <sheetName val="노재원 상무"/>
      <sheetName val="박세광 상무(해)"/>
      <sheetName val="박세광 상무(국)"/>
      <sheetName val="박호준 상무"/>
      <sheetName val="백운호 상무"/>
      <sheetName val="이문희 PD"/>
      <sheetName val="이상복 상무"/>
      <sheetName val="임종백 상무"/>
      <sheetName val="정상복 상무"/>
      <sheetName val="정연모 상무"/>
      <sheetName val="주택기타"/>
      <sheetName val="한석희 PD"/>
      <sheetName val="해외기타"/>
      <sheetName val="TEMP_(9)"/>
      <sheetName val="steam_table"/>
      <sheetName val="Cash_Out-Plan"/>
      <sheetName val="Sur_Site"/>
      <sheetName val="Spool_Index"/>
      <sheetName val="수량계산서_집계표(신설-을지로3가_3"/>
      <sheetName val="수량계산서_집계표(신설-"/>
      <sheetName val="수량계산서_집계표(신설-쌀㴅/"/>
      <sheetName val="수량산출("/>
      <sheetName val="수정계획3"/>
      <sheetName val="Requirement(Work Crew)"/>
      <sheetName val="자재_집계표2"/>
      <sheetName val="BEND_LOSS2"/>
      <sheetName val="Don_gia_chi_tiet2"/>
      <sheetName val="THU_T62"/>
      <sheetName val="Thu_chi_T042"/>
      <sheetName val="tong_du_toan2"/>
      <sheetName val="단면_(2)2"/>
      <sheetName val="집_계_표2"/>
      <sheetName val="1_암사대교_산출2"/>
      <sheetName val="PL_Vua2"/>
      <sheetName val="공사예산하조서(O_K)2"/>
      <sheetName val="전선_및_전선관2"/>
      <sheetName val="°ø»ç¿¹»êÇÏÁ¶¼­(O_K)2"/>
      <sheetName val="4_설계예산내역서2"/>
      <sheetName val="3_내역서2"/>
      <sheetName val="건축공사_집계표2"/>
      <sheetName val="[내역서(1)_xls]5_학교신설예산_쎸⬅/2"/>
      <sheetName val="c_&amp;_g_rhs2"/>
      <sheetName val="HARGA_MATERIAL2"/>
      <sheetName val="unit_42"/>
      <sheetName val="[내역서(1)_xls]5_학교신설예산_Ⴘ2"/>
      <sheetName val="DB_ET200(R__A)2"/>
      <sheetName val="Summary_-_Budget2"/>
      <sheetName val="KHỐI_LƯỢNG_THANH_TOÁN2"/>
      <sheetName val="Phu_cap2"/>
      <sheetName val="[내역서(1)_xls]5_학교신설예산_쎸⬅/瀀þ밀3"/>
      <sheetName val="[내역서(1)_xls]5_학교신설예산_Ⴘ퀀诋쌆蠅/᠀2"/>
      <sheetName val="11_산출(전열)2"/>
      <sheetName val="6_산출(동력)2"/>
      <sheetName val="7_산출(TRAY)2"/>
      <sheetName val="6__안전관리비2"/>
      <sheetName val="국도접속_차도부수량2"/>
      <sheetName val="Bill_2-VMart&amp;VPro2"/>
      <sheetName val="A_일용노무비지급명세서2"/>
      <sheetName val="5_학교신설예산_집행(01~偤°2"/>
      <sheetName val="토공_total2"/>
      <sheetName val="ENE-CAL_12"/>
      <sheetName val="Total_for_Check1"/>
      <sheetName val="DAFTAR_71"/>
      <sheetName val="Cst_Pkg-Eden2"/>
      <sheetName val="II__CF1"/>
      <sheetName val="Final_Staff_Chart1"/>
      <sheetName val="7_Á¶Á÷Ç¥1"/>
      <sheetName val="견적대비(1차)_(2)2"/>
      <sheetName val="대분류_ITEM별_분석(3월)2"/>
      <sheetName val="Executive_Summary1"/>
      <sheetName val="5201_20041"/>
      <sheetName val="GRAND_REKAP1"/>
      <sheetName val="scale_&amp;_Income1"/>
      <sheetName val="제작물량_7월1"/>
      <sheetName val="CABLE_SIZE-11"/>
      <sheetName val="H_Satuan1"/>
      <sheetName val="[내역서(1)_xls][내역서(1)_xls]5____18"/>
      <sheetName val="[내역서(1)_xls][내역서(1)_xls]5____19"/>
      <sheetName val="[내역서(1)_xls][내역서(1)_xls]5____20"/>
      <sheetName val="[내역서(1)_xls][내역서(1)_xls]5____21"/>
      <sheetName val="[내역서(1)_xls][내역서(1)_xls]단가_(2\1"/>
      <sheetName val="[내역서(1)_xls][내역서(1)_xls]5____22"/>
      <sheetName val="[내역서(1)_xls][내역서(1)_xls]5____23"/>
      <sheetName val="[내역서(1)_xls][내역서(1)_xls]5____24"/>
      <sheetName val="[내역서(1)_xls][내역서(1)_xls]5____25"/>
      <sheetName val="[내역서(1)_xls][내역서(1)_xls]5____26"/>
      <sheetName val="[내역서(1)_xls][내역서(1)_xls]______1"/>
      <sheetName val="[내역서(1)_xls][내역서(1)_xls]______4"/>
      <sheetName val="[내역서(1)_xls][내역서(1)_xls]5____27"/>
      <sheetName val="[내역서(1)_xls][내역서(1)_xls]5____28"/>
      <sheetName val="5_학교신설예산_Ⴘ_x005f_x0000_퀀诋쌆蠅/_x005f_x0000_᠀1"/>
      <sheetName val="[내역서(1)_xls]5____________x000_1"/>
      <sheetName val="[내역서(1)_xls]5__________x005f_x0000__1"/>
      <sheetName val="붙임4_앵커볼트1"/>
      <sheetName val="붙임2_최대수평하중1"/>
      <sheetName val="chiet_tinh1"/>
      <sheetName val="조정금액결과표_(차수별)1"/>
      <sheetName val="tong_hop_v_tu1"/>
      <sheetName val="Price_Database1"/>
      <sheetName val="내역-_ꍈ┊1"/>
      <sheetName val="1_취수장2"/>
      <sheetName val="장비_(2)1"/>
      <sheetName val="Total_All_By_Trades_highest_1s2"/>
      <sheetName val="M_o_S__Schedule2"/>
      <sheetName val="PROJ__DATA2"/>
      <sheetName val="_Beams_Sched_2"/>
      <sheetName val="5_동별횡주관경1"/>
      <sheetName val="별첨2_발주예정1"/>
      <sheetName val="3BL공동구_수량1"/>
      <sheetName val="준검_내역서1"/>
      <sheetName val="______1"/>
      <sheetName val="토목내역_(2)1"/>
      <sheetName val="BOM_LIST_정리1"/>
      <sheetName val="입고단가_LIST1"/>
      <sheetName val="TONG_NUOCGOC"/>
      <sheetName val="5_BANG_I1"/>
      <sheetName val="Public_Health_systems1"/>
      <sheetName val="TH_VL,_NC,_DDHT_Thanhphuoc1"/>
      <sheetName val="Cost_increment1"/>
      <sheetName val="Define_finishing1"/>
      <sheetName val="MAIN_GATE_HOUSE"/>
      <sheetName val="중강당_내역"/>
      <sheetName val="ACC_NW"/>
      <sheetName val="II_SYS"/>
      <sheetName val="Đơn_giá_theo_m2"/>
      <sheetName val="TH_Kinh_phi"/>
      <sheetName val="Thuc_thanh"/>
      <sheetName val="3_하중계산"/>
      <sheetName val="TYPE-B_평균H"/>
      <sheetName val="DD_EST_"/>
      <sheetName val="GESTION_FICHE"/>
      <sheetName val="TRADUCTION_LISTES"/>
      <sheetName val="Schedule_S-Curve_Revision#3"/>
      <sheetName val="BOQ_segment3_(Part_C-H)"/>
      <sheetName val="VF_Full_Recon"/>
      <sheetName val="BOQ_segment3_(PartB)"/>
      <sheetName val="NDC_HW_Repair"/>
      <sheetName val="Main_Bldg_"/>
      <sheetName val="Summary_-_Buildings"/>
      <sheetName val="INPUT_DATA_HERE"/>
      <sheetName val="Equipt_Rental"/>
      <sheetName val="BM_DATA_SHEET"/>
      <sheetName val="Electrical_Pricelist"/>
      <sheetName val="A_1_1(e)"/>
      <sheetName val="A_1_4"/>
      <sheetName val="A_1_1(d)"/>
      <sheetName val="A_1_3"/>
      <sheetName val="A_1_2(a)"/>
      <sheetName val="A_1_1(a)"/>
      <sheetName val="I_설계조건"/>
      <sheetName val="Bill_2_-RETAIL"/>
      <sheetName val="tabulation_(comparison)"/>
      <sheetName val="Code_07"/>
      <sheetName val="ph2B_cnstrction_sched_"/>
      <sheetName val="C1_공꤀"/>
      <sheetName val="C1_공倀"/>
      <sheetName val="세금계산서_"/>
      <sheetName val="빌딩_안내"/>
      <sheetName val="자__재"/>
      <sheetName val="콘크리트_타설_대장"/>
      <sheetName val="세골재__T2_변경_현황"/>
      <sheetName val="C_S_A"/>
      <sheetName val="Sch_6"/>
      <sheetName val="접합_및_부설_"/>
      <sheetName val="[내역서(1)_xls]단가_(2\_x005f_x0000_"/>
      <sheetName val="[내역서(1)_xls]5_학교신설예산_쎸⬅/3"/>
      <sheetName val="[내역서(1)_xls][내역서(1)_xls]단가_(2\2"/>
      <sheetName val="[내역서(1)_xls][내역서(1)_xls]단가_(2\3"/>
      <sheetName val="BẢNG_TRA"/>
      <sheetName val="_총_괄_표"/>
      <sheetName val="Rebar_Sum"/>
      <sheetName val="Manpower_costs_+_data"/>
      <sheetName val="rate_PC_item"/>
      <sheetName val="내역서(1)_xls"/>
      <sheetName val="%EB%82%B4%EC%97%AD%EC%84%9C(1)_"/>
      <sheetName val="간접비_총괄표"/>
      <sheetName val="ANL_SNI"/>
      <sheetName val="배치1"/>
      <sheetName val="수량계산서_집계표(철거-_x0000__x0000_즈ɐ:?㄀_x0000__x0000_"/>
      <sheetName val="수량계산서_집계표(철거-:?‭_x0000__x0000__x0000__x0000_冘˚"/>
      <sheetName val="_내역서(1).xls_5__________x0000__2"/>
      <sheetName val="_____08__x0000__x0000___x0000_2"/>
      <sheetName val="_______x0000___x0000__x001c___3"/>
      <sheetName val="ateCodes_x0000_TimeCodes_x000_3"/>
      <sheetName val="_______x0000___x0000__x001c___4"/>
      <sheetName val="ateCodes_x0000_TimeCodes_x000_4"/>
      <sheetName val="_______x0000___x0000__x001c___5"/>
      <sheetName val="ateCodes_x0000_TimeCodes_x000_5"/>
      <sheetName val="_______x0000___x0000__x001c___6"/>
      <sheetName val="ateCodes_x0000_TimeCodes_x000_6"/>
      <sheetName val="_______x0000___x0000__x001c___7"/>
      <sheetName val="ateCodes_x0000_TimeCodes_x000_7"/>
      <sheetName val="_______x0000___x0000__x001c___8"/>
      <sheetName val="ateCodes_x0000_TimeCodes_x000_8"/>
      <sheetName val="_______x0000___x0000__x001c___9"/>
      <sheetName val="ateCodes_x0000_TimeCodes_x000_9"/>
      <sheetName val="_______x0000___x0000__x001c__10"/>
      <sheetName val="ateCodes_x0000_TimeCodes_x00_10"/>
      <sheetName val="_______x0000___x0000__x001c__11"/>
      <sheetName val="ateCodes_x0000_TimeCodes_x00_11"/>
      <sheetName val="_______x0000___x0000__x001c__12"/>
      <sheetName val="ateCodes_x0000_TimeCodes_x00_12"/>
      <sheetName val="_______x0000___x0000__x001c__13"/>
      <sheetName val="ateCodes_x0000_TimeCodes_x00_13"/>
      <sheetName val="_______x0000___x0000__x001c__14"/>
      <sheetName val="ateCodes_x0000_TimeCodes_x00_14"/>
      <sheetName val="_______x0000___x0000__x001c__15"/>
      <sheetName val="ateCodes_x0000_TimeCodes_x00_15"/>
      <sheetName val="ateCodes_TimeCod__xd978___0_x_2"/>
      <sheetName val="ateCodes_TimeCod_xd80b____0_x_2"/>
      <sheetName val="_______x005f_x0000___x0_5"/>
      <sheetName val="11_2____x005f_x0000__x0_2"/>
      <sheetName val="__________x005f_x0000___2"/>
      <sheetName val="_______x005f_x0000__x00_2"/>
      <sheetName val="[내역서(1).xls]5___________2"/>
      <sheetName val="_________3_x005f_x0000__2"/>
      <sheetName val="_________x005f_x0005__x_2"/>
      <sheetName val="_______x005f_x0000__x00_3"/>
      <sheetName val="_______x005f_x0000__x00_4"/>
      <sheetName val="6PILE___1_x005f_x0013___2"/>
      <sheetName val="[내역서(1)_xls]5__________x0000__2"/>
      <sheetName val="수량계산서_집계표(철거-:?‭"/>
      <sheetName val="ateCodes_TimeCod?ꀋᙰ0"/>
      <sheetName val="ateCodes_TimeCod?齒ꀈᙰ0"/>
      <sheetName val="수량계산서_집계표(신설-_x0000__x0000_砀ì_x0000__x0000_椀勺?꾌"/>
      <sheetName val="수량계산서_집계표(신설-_x0000__x0000_저½_x0000__x0000_䨀?厈"/>
      <sheetName val="수량계산서_집계표(신설-쌀㴅/_x0000_ࠀµ_x0000__x0000_䨀?"/>
      <sheetName val="수량계산서_집계표(신설-쌀㴅/_x0000__x0000_°_x0000__x0000_䨀?"/>
      <sheetName val="수량계산서_집계표(신설-쌀㴅/_x0000__x0017__x0000__x0000_䨀?"/>
      <sheetName val="수량계산서_집계표(신설-쌀㴅/_x0000_耀³_x0000__x0000_䨀?"/>
      <sheetName val="수량계산서_집계표(신설-쌀㴅/_x0000_砀¬_x0000__x0000_䨀?"/>
      <sheetName val="수량계산서_집계표(신설-쌀㴅/_x0000__x0000_Ð_x0000__x0000_䨀?"/>
      <sheetName val="거래?i"/>
      <sheetName val="_______x0000___x0_2"/>
      <sheetName val="ateCodes_x0000_TimeCode_2"/>
      <sheetName val="__________x001c___2"/>
      <sheetName val="_______x0000___x0_3"/>
      <sheetName val="__________x001c___3"/>
      <sheetName val="_______x000_2"/>
      <sheetName val="ateCodes_x0_2"/>
      <sheetName val="__________x_2"/>
      <sheetName val="_______x0000___x0_4"/>
      <sheetName val="__________x001c___4"/>
      <sheetName val="_______x000_3"/>
      <sheetName val="__________x_3"/>
      <sheetName val="_______x005_2"/>
      <sheetName val="ateCodes_x0_3"/>
      <sheetName val="__________x_4"/>
      <sheetName val="수량계산서_집계표(철거-즈ɐ_?㄀"/>
      <sheetName val="수량계산서_집계표(철거-_?‭冘˚"/>
      <sheetName val="5__________x0000__2"/>
      <sheetName val="d-7"/>
      <sheetName val="직접비_Origin(315,430)"/>
      <sheetName val="SH-F"/>
      <sheetName val="Sch.1"/>
      <sheetName val="SCANCHEM"/>
      <sheetName val="HRG BAHAN &amp; UPAH okk"/>
      <sheetName val="ateCodes_TimeCod�齒ꀈᙰ0�Y堀䠊夙ĸ"/>
      <sheetName val="analisa Str"/>
      <sheetName val="Material"/>
      <sheetName val="Hrg.S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/>
      <sheetData sheetId="568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 refreshError="1"/>
      <sheetData sheetId="1213" refreshError="1"/>
      <sheetData sheetId="1214" refreshError="1"/>
      <sheetData sheetId="1215">
        <row r="21">
          <cell r="A21">
            <v>0</v>
          </cell>
        </row>
      </sheetData>
      <sheetData sheetId="1216">
        <row r="21">
          <cell r="A21">
            <v>0</v>
          </cell>
        </row>
      </sheetData>
      <sheetData sheetId="1217">
        <row r="21">
          <cell r="A21">
            <v>0</v>
          </cell>
        </row>
      </sheetData>
      <sheetData sheetId="1218">
        <row r="21">
          <cell r="A21">
            <v>0</v>
          </cell>
        </row>
      </sheetData>
      <sheetData sheetId="1219">
        <row r="21">
          <cell r="A21">
            <v>0</v>
          </cell>
        </row>
      </sheetData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>
        <row r="21">
          <cell r="A21">
            <v>0</v>
          </cell>
        </row>
      </sheetData>
      <sheetData sheetId="1367">
        <row r="21">
          <cell r="A21">
            <v>0</v>
          </cell>
        </row>
      </sheetData>
      <sheetData sheetId="1368" refreshError="1"/>
      <sheetData sheetId="1369">
        <row r="21">
          <cell r="A21">
            <v>0</v>
          </cell>
        </row>
      </sheetData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>
        <row r="21">
          <cell r="A21">
            <v>0</v>
          </cell>
        </row>
      </sheetData>
      <sheetData sheetId="1427">
        <row r="21">
          <cell r="A21">
            <v>0</v>
          </cell>
        </row>
      </sheetData>
      <sheetData sheetId="1428">
        <row r="21">
          <cell r="A21">
            <v>0</v>
          </cell>
        </row>
      </sheetData>
      <sheetData sheetId="1429">
        <row r="21">
          <cell r="A21">
            <v>0</v>
          </cell>
        </row>
      </sheetData>
      <sheetData sheetId="1430">
        <row r="21">
          <cell r="A21">
            <v>0</v>
          </cell>
        </row>
      </sheetData>
      <sheetData sheetId="1431">
        <row r="21">
          <cell r="A21">
            <v>0</v>
          </cell>
        </row>
      </sheetData>
      <sheetData sheetId="1432">
        <row r="21">
          <cell r="A21">
            <v>0</v>
          </cell>
        </row>
      </sheetData>
      <sheetData sheetId="1433">
        <row r="21">
          <cell r="A21">
            <v>0</v>
          </cell>
        </row>
      </sheetData>
      <sheetData sheetId="1434">
        <row r="21">
          <cell r="A21">
            <v>0</v>
          </cell>
        </row>
      </sheetData>
      <sheetData sheetId="1435">
        <row r="21">
          <cell r="A21">
            <v>0</v>
          </cell>
        </row>
      </sheetData>
      <sheetData sheetId="1436">
        <row r="21">
          <cell r="A21">
            <v>0</v>
          </cell>
        </row>
      </sheetData>
      <sheetData sheetId="1437">
        <row r="21">
          <cell r="A21">
            <v>0</v>
          </cell>
        </row>
      </sheetData>
      <sheetData sheetId="1438">
        <row r="21">
          <cell r="A21">
            <v>0</v>
          </cell>
        </row>
      </sheetData>
      <sheetData sheetId="1439">
        <row r="21">
          <cell r="A21">
            <v>0</v>
          </cell>
        </row>
      </sheetData>
      <sheetData sheetId="1440">
        <row r="21">
          <cell r="A21">
            <v>0</v>
          </cell>
        </row>
      </sheetData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>
        <row r="21">
          <cell r="A21">
            <v>0</v>
          </cell>
        </row>
      </sheetData>
      <sheetData sheetId="1467">
        <row r="21">
          <cell r="A21">
            <v>0</v>
          </cell>
        </row>
      </sheetData>
      <sheetData sheetId="1468">
        <row r="21">
          <cell r="A21">
            <v>0</v>
          </cell>
        </row>
      </sheetData>
      <sheetData sheetId="1469">
        <row r="21">
          <cell r="A21">
            <v>0</v>
          </cell>
        </row>
      </sheetData>
      <sheetData sheetId="1470">
        <row r="21">
          <cell r="A21">
            <v>0</v>
          </cell>
        </row>
      </sheetData>
      <sheetData sheetId="1471">
        <row r="21">
          <cell r="A21">
            <v>0</v>
          </cell>
        </row>
      </sheetData>
      <sheetData sheetId="1472">
        <row r="21">
          <cell r="A21">
            <v>0</v>
          </cell>
        </row>
      </sheetData>
      <sheetData sheetId="1473">
        <row r="21">
          <cell r="A21">
            <v>0</v>
          </cell>
        </row>
      </sheetData>
      <sheetData sheetId="1474">
        <row r="21">
          <cell r="A21">
            <v>0</v>
          </cell>
        </row>
      </sheetData>
      <sheetData sheetId="1475">
        <row r="21">
          <cell r="A21">
            <v>0</v>
          </cell>
        </row>
      </sheetData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/>
      <sheetData sheetId="1596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>
        <row r="21">
          <cell r="A21">
            <v>0</v>
          </cell>
        </row>
      </sheetData>
      <sheetData sheetId="1607">
        <row r="21">
          <cell r="A21">
            <v>0</v>
          </cell>
        </row>
      </sheetData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>
        <row r="21">
          <cell r="A21">
            <v>0</v>
          </cell>
        </row>
      </sheetData>
      <sheetData sheetId="1765">
        <row r="21">
          <cell r="A21">
            <v>0</v>
          </cell>
        </row>
      </sheetData>
      <sheetData sheetId="1766">
        <row r="21">
          <cell r="A21">
            <v>0</v>
          </cell>
        </row>
      </sheetData>
      <sheetData sheetId="1767">
        <row r="21">
          <cell r="A21">
            <v>0</v>
          </cell>
        </row>
      </sheetData>
      <sheetData sheetId="1768">
        <row r="21">
          <cell r="A21">
            <v>0</v>
          </cell>
        </row>
      </sheetData>
      <sheetData sheetId="1769">
        <row r="21">
          <cell r="A21">
            <v>0</v>
          </cell>
        </row>
      </sheetData>
      <sheetData sheetId="1770">
        <row r="21">
          <cell r="A21">
            <v>0</v>
          </cell>
        </row>
      </sheetData>
      <sheetData sheetId="1771">
        <row r="21">
          <cell r="A21">
            <v>0</v>
          </cell>
        </row>
      </sheetData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>
        <row r="21">
          <cell r="A21">
            <v>0</v>
          </cell>
        </row>
      </sheetData>
      <sheetData sheetId="2106">
        <row r="21">
          <cell r="A21">
            <v>0</v>
          </cell>
        </row>
      </sheetData>
      <sheetData sheetId="2107">
        <row r="21">
          <cell r="A21">
            <v>0</v>
          </cell>
        </row>
      </sheetData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>
        <row r="21">
          <cell r="A21">
            <v>0</v>
          </cell>
        </row>
      </sheetData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>
        <row r="21">
          <cell r="A21">
            <v>0</v>
          </cell>
        </row>
      </sheetData>
      <sheetData sheetId="2170">
        <row r="21">
          <cell r="A21">
            <v>0</v>
          </cell>
        </row>
      </sheetData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>
        <row r="21">
          <cell r="A21">
            <v>0</v>
          </cell>
        </row>
      </sheetData>
      <sheetData sheetId="2302">
        <row r="21">
          <cell r="A21">
            <v>0</v>
          </cell>
        </row>
      </sheetData>
      <sheetData sheetId="2303">
        <row r="21">
          <cell r="A21">
            <v>0</v>
          </cell>
        </row>
      </sheetData>
      <sheetData sheetId="2304">
        <row r="21">
          <cell r="A21">
            <v>0</v>
          </cell>
        </row>
      </sheetData>
      <sheetData sheetId="2305">
        <row r="21">
          <cell r="A21">
            <v>0</v>
          </cell>
        </row>
      </sheetData>
      <sheetData sheetId="2306">
        <row r="21">
          <cell r="A21">
            <v>0</v>
          </cell>
        </row>
      </sheetData>
      <sheetData sheetId="2307">
        <row r="21">
          <cell r="A21">
            <v>0</v>
          </cell>
        </row>
      </sheetData>
      <sheetData sheetId="2308">
        <row r="21">
          <cell r="A21">
            <v>0</v>
          </cell>
        </row>
      </sheetData>
      <sheetData sheetId="2309">
        <row r="21">
          <cell r="A21">
            <v>0</v>
          </cell>
        </row>
      </sheetData>
      <sheetData sheetId="2310">
        <row r="21">
          <cell r="A21">
            <v>0</v>
          </cell>
        </row>
      </sheetData>
      <sheetData sheetId="2311">
        <row r="21">
          <cell r="A21">
            <v>0</v>
          </cell>
        </row>
      </sheetData>
      <sheetData sheetId="2312">
        <row r="21">
          <cell r="A21">
            <v>0</v>
          </cell>
        </row>
      </sheetData>
      <sheetData sheetId="2313">
        <row r="21">
          <cell r="A21">
            <v>0</v>
          </cell>
        </row>
      </sheetData>
      <sheetData sheetId="2314">
        <row r="21">
          <cell r="A21">
            <v>0</v>
          </cell>
        </row>
      </sheetData>
      <sheetData sheetId="2315">
        <row r="21">
          <cell r="A21">
            <v>0</v>
          </cell>
        </row>
      </sheetData>
      <sheetData sheetId="2316">
        <row r="21">
          <cell r="A21">
            <v>0</v>
          </cell>
        </row>
      </sheetData>
      <sheetData sheetId="2317">
        <row r="21">
          <cell r="A21">
            <v>0</v>
          </cell>
        </row>
      </sheetData>
      <sheetData sheetId="2318">
        <row r="21">
          <cell r="A21">
            <v>0</v>
          </cell>
        </row>
      </sheetData>
      <sheetData sheetId="2319">
        <row r="21">
          <cell r="A21">
            <v>0</v>
          </cell>
        </row>
      </sheetData>
      <sheetData sheetId="2320">
        <row r="21">
          <cell r="A21">
            <v>0</v>
          </cell>
        </row>
      </sheetData>
      <sheetData sheetId="2321">
        <row r="21">
          <cell r="A21">
            <v>0</v>
          </cell>
        </row>
      </sheetData>
      <sheetData sheetId="2322">
        <row r="21">
          <cell r="A21">
            <v>0</v>
          </cell>
        </row>
      </sheetData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>
        <row r="21">
          <cell r="A21">
            <v>0</v>
          </cell>
        </row>
      </sheetData>
      <sheetData sheetId="2344">
        <row r="21">
          <cell r="A21">
            <v>0</v>
          </cell>
        </row>
      </sheetData>
      <sheetData sheetId="2345">
        <row r="21">
          <cell r="A21">
            <v>0</v>
          </cell>
        </row>
      </sheetData>
      <sheetData sheetId="2346">
        <row r="21">
          <cell r="A21">
            <v>0</v>
          </cell>
        </row>
      </sheetData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>
        <row r="21">
          <cell r="A21">
            <v>0</v>
          </cell>
        </row>
      </sheetData>
      <sheetData sheetId="2397">
        <row r="21">
          <cell r="A21">
            <v>0</v>
          </cell>
        </row>
      </sheetData>
      <sheetData sheetId="2398">
        <row r="21">
          <cell r="A21">
            <v>0</v>
          </cell>
        </row>
      </sheetData>
      <sheetData sheetId="2399">
        <row r="21">
          <cell r="A21">
            <v>0</v>
          </cell>
        </row>
      </sheetData>
      <sheetData sheetId="2400">
        <row r="21">
          <cell r="A21">
            <v>0</v>
          </cell>
        </row>
      </sheetData>
      <sheetData sheetId="2401">
        <row r="21">
          <cell r="A21">
            <v>0</v>
          </cell>
        </row>
      </sheetData>
      <sheetData sheetId="2402">
        <row r="21">
          <cell r="A21">
            <v>0</v>
          </cell>
        </row>
      </sheetData>
      <sheetData sheetId="2403">
        <row r="21">
          <cell r="A21">
            <v>0</v>
          </cell>
        </row>
      </sheetData>
      <sheetData sheetId="2404">
        <row r="21">
          <cell r="A21">
            <v>0</v>
          </cell>
        </row>
      </sheetData>
      <sheetData sheetId="2405">
        <row r="21">
          <cell r="A21">
            <v>0</v>
          </cell>
        </row>
      </sheetData>
      <sheetData sheetId="2406">
        <row r="21">
          <cell r="A21">
            <v>0</v>
          </cell>
        </row>
      </sheetData>
      <sheetData sheetId="2407">
        <row r="21">
          <cell r="A21">
            <v>0</v>
          </cell>
        </row>
      </sheetData>
      <sheetData sheetId="2408">
        <row r="21">
          <cell r="A21">
            <v>0</v>
          </cell>
        </row>
      </sheetData>
      <sheetData sheetId="2409">
        <row r="21">
          <cell r="A21">
            <v>0</v>
          </cell>
        </row>
      </sheetData>
      <sheetData sheetId="2410">
        <row r="21">
          <cell r="A21">
            <v>0</v>
          </cell>
        </row>
      </sheetData>
      <sheetData sheetId="2411">
        <row r="21">
          <cell r="A21">
            <v>0</v>
          </cell>
        </row>
      </sheetData>
      <sheetData sheetId="2412">
        <row r="21">
          <cell r="A21">
            <v>0</v>
          </cell>
        </row>
      </sheetData>
      <sheetData sheetId="2413">
        <row r="21">
          <cell r="A21">
            <v>0</v>
          </cell>
        </row>
      </sheetData>
      <sheetData sheetId="2414">
        <row r="21">
          <cell r="A21">
            <v>0</v>
          </cell>
        </row>
      </sheetData>
      <sheetData sheetId="2415">
        <row r="21">
          <cell r="A21">
            <v>0</v>
          </cell>
        </row>
      </sheetData>
      <sheetData sheetId="2416">
        <row r="21">
          <cell r="A21">
            <v>0</v>
          </cell>
        </row>
      </sheetData>
      <sheetData sheetId="2417">
        <row r="21">
          <cell r="A21">
            <v>0</v>
          </cell>
        </row>
      </sheetData>
      <sheetData sheetId="2418">
        <row r="21">
          <cell r="A21">
            <v>0</v>
          </cell>
        </row>
      </sheetData>
      <sheetData sheetId="2419">
        <row r="21">
          <cell r="A21">
            <v>0</v>
          </cell>
        </row>
      </sheetData>
      <sheetData sheetId="2420">
        <row r="21">
          <cell r="A21">
            <v>0</v>
          </cell>
        </row>
      </sheetData>
      <sheetData sheetId="2421">
        <row r="21">
          <cell r="A21">
            <v>0</v>
          </cell>
        </row>
      </sheetData>
      <sheetData sheetId="2422" refreshError="1"/>
      <sheetData sheetId="2423">
        <row r="21">
          <cell r="A21">
            <v>0</v>
          </cell>
        </row>
      </sheetData>
      <sheetData sheetId="2424">
        <row r="21">
          <cell r="A21">
            <v>0</v>
          </cell>
        </row>
      </sheetData>
      <sheetData sheetId="2425">
        <row r="21">
          <cell r="A21">
            <v>0</v>
          </cell>
        </row>
      </sheetData>
      <sheetData sheetId="2426">
        <row r="21">
          <cell r="A21">
            <v>0</v>
          </cell>
        </row>
      </sheetData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 refreshError="1"/>
      <sheetData sheetId="2442"/>
      <sheetData sheetId="2443" refreshError="1"/>
      <sheetData sheetId="2444">
        <row r="21">
          <cell r="A21">
            <v>0</v>
          </cell>
        </row>
      </sheetData>
      <sheetData sheetId="2445" refreshError="1"/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>
        <row r="21">
          <cell r="A21">
            <v>0</v>
          </cell>
        </row>
      </sheetData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>
        <row r="21">
          <cell r="A21">
            <v>0</v>
          </cell>
        </row>
      </sheetData>
      <sheetData sheetId="2493" refreshError="1"/>
      <sheetData sheetId="2494" refreshError="1"/>
      <sheetData sheetId="2495">
        <row r="21">
          <cell r="A21">
            <v>0</v>
          </cell>
        </row>
      </sheetData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>
        <row r="21">
          <cell r="A21">
            <v>0</v>
          </cell>
        </row>
      </sheetData>
      <sheetData sheetId="2622" refreshError="1"/>
      <sheetData sheetId="2623" refreshError="1"/>
      <sheetData sheetId="2624">
        <row r="21">
          <cell r="A21">
            <v>0</v>
          </cell>
        </row>
      </sheetData>
      <sheetData sheetId="2625">
        <row r="21">
          <cell r="A21">
            <v>0</v>
          </cell>
        </row>
      </sheetData>
      <sheetData sheetId="2626">
        <row r="21">
          <cell r="A21">
            <v>0</v>
          </cell>
        </row>
      </sheetData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>
        <row r="21">
          <cell r="A21">
            <v>0</v>
          </cell>
        </row>
      </sheetData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>
        <row r="21">
          <cell r="A21">
            <v>0</v>
          </cell>
        </row>
      </sheetData>
      <sheetData sheetId="2718" refreshError="1"/>
      <sheetData sheetId="2719" refreshError="1"/>
      <sheetData sheetId="2720" refreshError="1"/>
      <sheetData sheetId="2721">
        <row r="21">
          <cell r="A21">
            <v>0</v>
          </cell>
        </row>
      </sheetData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>
        <row r="21">
          <cell r="A21">
            <v>0</v>
          </cell>
        </row>
      </sheetData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>
        <row r="21">
          <cell r="A21">
            <v>0</v>
          </cell>
        </row>
      </sheetData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>
        <row r="21">
          <cell r="A21">
            <v>0</v>
          </cell>
        </row>
      </sheetData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>
        <row r="21">
          <cell r="A21">
            <v>0</v>
          </cell>
        </row>
      </sheetData>
      <sheetData sheetId="3061">
        <row r="21">
          <cell r="A21">
            <v>0</v>
          </cell>
        </row>
      </sheetData>
      <sheetData sheetId="3062">
        <row r="21">
          <cell r="A21">
            <v>0</v>
          </cell>
        </row>
      </sheetData>
      <sheetData sheetId="3063">
        <row r="21">
          <cell r="A21">
            <v>0</v>
          </cell>
        </row>
      </sheetData>
      <sheetData sheetId="3064">
        <row r="21">
          <cell r="A21">
            <v>0</v>
          </cell>
        </row>
      </sheetData>
      <sheetData sheetId="3065">
        <row r="21">
          <cell r="A21">
            <v>0</v>
          </cell>
        </row>
      </sheetData>
      <sheetData sheetId="3066">
        <row r="21">
          <cell r="A21">
            <v>0</v>
          </cell>
        </row>
      </sheetData>
      <sheetData sheetId="3067">
        <row r="21">
          <cell r="A21">
            <v>0</v>
          </cell>
        </row>
      </sheetData>
      <sheetData sheetId="3068">
        <row r="21">
          <cell r="A21">
            <v>0</v>
          </cell>
        </row>
      </sheetData>
      <sheetData sheetId="3069">
        <row r="21">
          <cell r="A21">
            <v>0</v>
          </cell>
        </row>
      </sheetData>
      <sheetData sheetId="3070">
        <row r="21">
          <cell r="A21">
            <v>0</v>
          </cell>
        </row>
      </sheetData>
      <sheetData sheetId="3071">
        <row r="21">
          <cell r="A21">
            <v>0</v>
          </cell>
        </row>
      </sheetData>
      <sheetData sheetId="3072">
        <row r="21">
          <cell r="A21">
            <v>0</v>
          </cell>
        </row>
      </sheetData>
      <sheetData sheetId="3073">
        <row r="21">
          <cell r="A21">
            <v>0</v>
          </cell>
        </row>
      </sheetData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>
        <row r="21">
          <cell r="A21">
            <v>0</v>
          </cell>
        </row>
      </sheetData>
      <sheetData sheetId="3148">
        <row r="21">
          <cell r="A21">
            <v>0</v>
          </cell>
        </row>
      </sheetData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>
        <row r="21">
          <cell r="A21">
            <v>0</v>
          </cell>
        </row>
      </sheetData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>
        <row r="21">
          <cell r="A21">
            <v>0</v>
          </cell>
        </row>
      </sheetData>
      <sheetData sheetId="3228">
        <row r="21">
          <cell r="A21">
            <v>0</v>
          </cell>
        </row>
      </sheetData>
      <sheetData sheetId="3229">
        <row r="21">
          <cell r="A21">
            <v>0</v>
          </cell>
        </row>
      </sheetData>
      <sheetData sheetId="3230">
        <row r="21">
          <cell r="A21">
            <v>0</v>
          </cell>
        </row>
      </sheetData>
      <sheetData sheetId="3231">
        <row r="21">
          <cell r="A21">
            <v>0</v>
          </cell>
        </row>
      </sheetData>
      <sheetData sheetId="3232" refreshError="1"/>
      <sheetData sheetId="3233">
        <row r="21">
          <cell r="A21">
            <v>0</v>
          </cell>
        </row>
      </sheetData>
      <sheetData sheetId="3234">
        <row r="21">
          <cell r="A21">
            <v>0</v>
          </cell>
        </row>
      </sheetData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>
        <row r="21">
          <cell r="A21">
            <v>0</v>
          </cell>
        </row>
      </sheetData>
      <sheetData sheetId="3245"/>
      <sheetData sheetId="3246" refreshError="1"/>
      <sheetData sheetId="3247">
        <row r="21">
          <cell r="A21">
            <v>0</v>
          </cell>
        </row>
      </sheetData>
      <sheetData sheetId="3248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>
        <row r="21">
          <cell r="A21">
            <v>0</v>
          </cell>
        </row>
      </sheetData>
      <sheetData sheetId="3311">
        <row r="21">
          <cell r="A21">
            <v>0</v>
          </cell>
        </row>
      </sheetData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>
        <row r="21">
          <cell r="A21">
            <v>0</v>
          </cell>
        </row>
      </sheetData>
      <sheetData sheetId="3324"/>
      <sheetData sheetId="3325">
        <row r="21">
          <cell r="A21">
            <v>0</v>
          </cell>
        </row>
      </sheetData>
      <sheetData sheetId="3326"/>
      <sheetData sheetId="3327">
        <row r="21">
          <cell r="A21">
            <v>0</v>
          </cell>
        </row>
      </sheetData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>
        <row r="21">
          <cell r="A21">
            <v>0</v>
          </cell>
        </row>
      </sheetData>
      <sheetData sheetId="3344">
        <row r="21">
          <cell r="A21">
            <v>0</v>
          </cell>
        </row>
      </sheetData>
      <sheetData sheetId="3345" refreshError="1"/>
      <sheetData sheetId="3346" refreshError="1"/>
      <sheetData sheetId="3347" refreshError="1"/>
      <sheetData sheetId="3348">
        <row r="21">
          <cell r="A21">
            <v>0</v>
          </cell>
        </row>
      </sheetData>
      <sheetData sheetId="3349">
        <row r="21">
          <cell r="A21">
            <v>0</v>
          </cell>
        </row>
      </sheetData>
      <sheetData sheetId="3350">
        <row r="21">
          <cell r="A21">
            <v>0</v>
          </cell>
        </row>
      </sheetData>
      <sheetData sheetId="3351">
        <row r="21">
          <cell r="A21">
            <v>0</v>
          </cell>
        </row>
      </sheetData>
      <sheetData sheetId="3352">
        <row r="21">
          <cell r="A21">
            <v>0</v>
          </cell>
        </row>
      </sheetData>
      <sheetData sheetId="3353">
        <row r="21">
          <cell r="A21">
            <v>0</v>
          </cell>
        </row>
      </sheetData>
      <sheetData sheetId="3354" refreshError="1"/>
      <sheetData sheetId="3355">
        <row r="21">
          <cell r="A21">
            <v>0</v>
          </cell>
        </row>
      </sheetData>
      <sheetData sheetId="3356">
        <row r="21">
          <cell r="A21">
            <v>0</v>
          </cell>
        </row>
      </sheetData>
      <sheetData sheetId="3357">
        <row r="21">
          <cell r="A21">
            <v>0</v>
          </cell>
        </row>
      </sheetData>
      <sheetData sheetId="3358">
        <row r="21">
          <cell r="A21">
            <v>0</v>
          </cell>
        </row>
      </sheetData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/>
      <sheetData sheetId="3480" refreshError="1"/>
      <sheetData sheetId="3481" refreshError="1"/>
      <sheetData sheetId="3482" refreshError="1"/>
      <sheetData sheetId="3483" refreshError="1"/>
      <sheetData sheetId="3484">
        <row r="21">
          <cell r="A21">
            <v>0</v>
          </cell>
        </row>
      </sheetData>
      <sheetData sheetId="3485">
        <row r="21">
          <cell r="A21">
            <v>0</v>
          </cell>
        </row>
      </sheetData>
      <sheetData sheetId="3486">
        <row r="21">
          <cell r="A21">
            <v>0</v>
          </cell>
        </row>
      </sheetData>
      <sheetData sheetId="3487">
        <row r="21">
          <cell r="A21">
            <v>0</v>
          </cell>
        </row>
      </sheetData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>
        <row r="21">
          <cell r="A21">
            <v>0</v>
          </cell>
        </row>
      </sheetData>
      <sheetData sheetId="3491">
        <row r="21">
          <cell r="A21">
            <v>0</v>
          </cell>
        </row>
      </sheetData>
      <sheetData sheetId="3492">
        <row r="21">
          <cell r="A21">
            <v>0</v>
          </cell>
        </row>
      </sheetData>
      <sheetData sheetId="3493">
        <row r="21">
          <cell r="A21">
            <v>0</v>
          </cell>
        </row>
      </sheetData>
      <sheetData sheetId="3494">
        <row r="21">
          <cell r="A21">
            <v>0</v>
          </cell>
        </row>
      </sheetData>
      <sheetData sheetId="3495">
        <row r="21">
          <cell r="A21">
            <v>0</v>
          </cell>
        </row>
      </sheetData>
      <sheetData sheetId="3496">
        <row r="21">
          <cell r="A21">
            <v>0</v>
          </cell>
        </row>
      </sheetData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>
        <row r="21">
          <cell r="A21">
            <v>0</v>
          </cell>
        </row>
      </sheetData>
      <sheetData sheetId="3500">
        <row r="21">
          <cell r="A21">
            <v>0</v>
          </cell>
        </row>
      </sheetData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>
        <row r="21">
          <cell r="A21">
            <v>0</v>
          </cell>
        </row>
      </sheetData>
      <sheetData sheetId="3504">
        <row r="21">
          <cell r="A21">
            <v>0</v>
          </cell>
        </row>
      </sheetData>
      <sheetData sheetId="3505">
        <row r="21">
          <cell r="A21">
            <v>0</v>
          </cell>
        </row>
      </sheetData>
      <sheetData sheetId="3506">
        <row r="21">
          <cell r="A21">
            <v>0</v>
          </cell>
        </row>
      </sheetData>
      <sheetData sheetId="3507">
        <row r="21">
          <cell r="A21">
            <v>0</v>
          </cell>
        </row>
      </sheetData>
      <sheetData sheetId="3508">
        <row r="21">
          <cell r="A21">
            <v>0</v>
          </cell>
        </row>
      </sheetData>
      <sheetData sheetId="3509">
        <row r="21">
          <cell r="A21">
            <v>0</v>
          </cell>
        </row>
      </sheetData>
      <sheetData sheetId="3510">
        <row r="21">
          <cell r="A21">
            <v>0</v>
          </cell>
        </row>
      </sheetData>
      <sheetData sheetId="3511">
        <row r="21">
          <cell r="A21">
            <v>0</v>
          </cell>
        </row>
      </sheetData>
      <sheetData sheetId="3512">
        <row r="21">
          <cell r="A21">
            <v>0</v>
          </cell>
        </row>
      </sheetData>
      <sheetData sheetId="3513">
        <row r="21">
          <cell r="A21">
            <v>0</v>
          </cell>
        </row>
      </sheetData>
      <sheetData sheetId="3514">
        <row r="21">
          <cell r="A21">
            <v>0</v>
          </cell>
        </row>
      </sheetData>
      <sheetData sheetId="3515">
        <row r="21">
          <cell r="A21">
            <v>0</v>
          </cell>
        </row>
      </sheetData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>
        <row r="21">
          <cell r="A21">
            <v>0</v>
          </cell>
        </row>
      </sheetData>
      <sheetData sheetId="3519">
        <row r="21">
          <cell r="A21">
            <v>0</v>
          </cell>
        </row>
      </sheetData>
      <sheetData sheetId="3520">
        <row r="21">
          <cell r="A21">
            <v>0</v>
          </cell>
        </row>
      </sheetData>
      <sheetData sheetId="3521">
        <row r="21">
          <cell r="A21">
            <v>0</v>
          </cell>
        </row>
      </sheetData>
      <sheetData sheetId="3522">
        <row r="21">
          <cell r="A21">
            <v>0</v>
          </cell>
        </row>
      </sheetData>
      <sheetData sheetId="3523">
        <row r="21">
          <cell r="A21">
            <v>0</v>
          </cell>
        </row>
      </sheetData>
      <sheetData sheetId="3524">
        <row r="21">
          <cell r="A21">
            <v>0</v>
          </cell>
        </row>
      </sheetData>
      <sheetData sheetId="3525">
        <row r="21">
          <cell r="A21">
            <v>0</v>
          </cell>
        </row>
      </sheetData>
      <sheetData sheetId="3526">
        <row r="21">
          <cell r="A21">
            <v>0</v>
          </cell>
        </row>
      </sheetData>
      <sheetData sheetId="3527">
        <row r="21">
          <cell r="A21">
            <v>0</v>
          </cell>
        </row>
      </sheetData>
      <sheetData sheetId="3528">
        <row r="21">
          <cell r="A21">
            <v>0</v>
          </cell>
        </row>
      </sheetData>
      <sheetData sheetId="3529">
        <row r="21">
          <cell r="A21">
            <v>0</v>
          </cell>
        </row>
      </sheetData>
      <sheetData sheetId="3530">
        <row r="21">
          <cell r="A21">
            <v>0</v>
          </cell>
        </row>
      </sheetData>
      <sheetData sheetId="3531">
        <row r="21">
          <cell r="A21">
            <v>0</v>
          </cell>
        </row>
      </sheetData>
      <sheetData sheetId="3532">
        <row r="21">
          <cell r="A21">
            <v>0</v>
          </cell>
        </row>
      </sheetData>
      <sheetData sheetId="3533">
        <row r="21">
          <cell r="A21">
            <v>0</v>
          </cell>
        </row>
      </sheetData>
      <sheetData sheetId="3534">
        <row r="21">
          <cell r="A21">
            <v>0</v>
          </cell>
        </row>
      </sheetData>
      <sheetData sheetId="3535">
        <row r="21">
          <cell r="A21">
            <v>0</v>
          </cell>
        </row>
      </sheetData>
      <sheetData sheetId="3536">
        <row r="21">
          <cell r="A21">
            <v>0</v>
          </cell>
        </row>
      </sheetData>
      <sheetData sheetId="3537">
        <row r="21">
          <cell r="A21">
            <v>0</v>
          </cell>
        </row>
      </sheetData>
      <sheetData sheetId="3538">
        <row r="21">
          <cell r="A21">
            <v>0</v>
          </cell>
        </row>
      </sheetData>
      <sheetData sheetId="3539">
        <row r="21">
          <cell r="A21">
            <v>0</v>
          </cell>
        </row>
      </sheetData>
      <sheetData sheetId="3540">
        <row r="21">
          <cell r="A21">
            <v>0</v>
          </cell>
        </row>
      </sheetData>
      <sheetData sheetId="3541">
        <row r="21">
          <cell r="A21">
            <v>0</v>
          </cell>
        </row>
      </sheetData>
      <sheetData sheetId="3542">
        <row r="21">
          <cell r="A21">
            <v>0</v>
          </cell>
        </row>
      </sheetData>
      <sheetData sheetId="3543">
        <row r="21">
          <cell r="A21">
            <v>0</v>
          </cell>
        </row>
      </sheetData>
      <sheetData sheetId="3544">
        <row r="21">
          <cell r="A21">
            <v>0</v>
          </cell>
        </row>
      </sheetData>
      <sheetData sheetId="3545">
        <row r="21">
          <cell r="A21">
            <v>0</v>
          </cell>
        </row>
      </sheetData>
      <sheetData sheetId="3546">
        <row r="21">
          <cell r="A21">
            <v>0</v>
          </cell>
        </row>
      </sheetData>
      <sheetData sheetId="3547">
        <row r="21">
          <cell r="A21">
            <v>0</v>
          </cell>
        </row>
      </sheetData>
      <sheetData sheetId="3548">
        <row r="21">
          <cell r="A21">
            <v>0</v>
          </cell>
        </row>
      </sheetData>
      <sheetData sheetId="3549">
        <row r="21">
          <cell r="A21">
            <v>0</v>
          </cell>
        </row>
      </sheetData>
      <sheetData sheetId="3550">
        <row r="21">
          <cell r="A21">
            <v>0</v>
          </cell>
        </row>
      </sheetData>
      <sheetData sheetId="3551">
        <row r="21">
          <cell r="A21">
            <v>0</v>
          </cell>
        </row>
      </sheetData>
      <sheetData sheetId="3552">
        <row r="21">
          <cell r="A21">
            <v>0</v>
          </cell>
        </row>
      </sheetData>
      <sheetData sheetId="3553">
        <row r="21">
          <cell r="A21">
            <v>0</v>
          </cell>
        </row>
      </sheetData>
      <sheetData sheetId="3554">
        <row r="21">
          <cell r="A21">
            <v>0</v>
          </cell>
        </row>
      </sheetData>
      <sheetData sheetId="3555">
        <row r="21">
          <cell r="A21">
            <v>0</v>
          </cell>
        </row>
      </sheetData>
      <sheetData sheetId="3556">
        <row r="21">
          <cell r="A21">
            <v>0</v>
          </cell>
        </row>
      </sheetData>
      <sheetData sheetId="3557">
        <row r="21">
          <cell r="A21">
            <v>0</v>
          </cell>
        </row>
      </sheetData>
      <sheetData sheetId="3558">
        <row r="21">
          <cell r="A21">
            <v>0</v>
          </cell>
        </row>
      </sheetData>
      <sheetData sheetId="3559">
        <row r="21">
          <cell r="A21">
            <v>0</v>
          </cell>
        </row>
      </sheetData>
      <sheetData sheetId="3560">
        <row r="21">
          <cell r="A21">
            <v>0</v>
          </cell>
        </row>
      </sheetData>
      <sheetData sheetId="3561">
        <row r="21">
          <cell r="A21">
            <v>0</v>
          </cell>
        </row>
      </sheetData>
      <sheetData sheetId="3562">
        <row r="21">
          <cell r="A21">
            <v>0</v>
          </cell>
        </row>
      </sheetData>
      <sheetData sheetId="3563">
        <row r="21">
          <cell r="A21">
            <v>0</v>
          </cell>
        </row>
      </sheetData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A21">
            <v>0</v>
          </cell>
        </row>
      </sheetData>
      <sheetData sheetId="3568">
        <row r="21">
          <cell r="A21">
            <v>0</v>
          </cell>
        </row>
      </sheetData>
      <sheetData sheetId="3569">
        <row r="21">
          <cell r="A21">
            <v>0</v>
          </cell>
        </row>
      </sheetData>
      <sheetData sheetId="3570">
        <row r="21">
          <cell r="A21">
            <v>0</v>
          </cell>
        </row>
      </sheetData>
      <sheetData sheetId="3571">
        <row r="21">
          <cell r="A21">
            <v>0</v>
          </cell>
        </row>
      </sheetData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>
        <row r="21">
          <cell r="A21">
            <v>0</v>
          </cell>
        </row>
      </sheetData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>
        <row r="21">
          <cell r="A21">
            <v>0</v>
          </cell>
        </row>
      </sheetData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>
        <row r="21">
          <cell r="A21">
            <v>0</v>
          </cell>
        </row>
      </sheetData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>
        <row r="21">
          <cell r="A21">
            <v>0</v>
          </cell>
        </row>
      </sheetData>
      <sheetData sheetId="3591">
        <row r="21">
          <cell r="A21">
            <v>0</v>
          </cell>
        </row>
      </sheetData>
      <sheetData sheetId="3592">
        <row r="21">
          <cell r="A21">
            <v>0</v>
          </cell>
        </row>
      </sheetData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>
        <row r="21">
          <cell r="A21">
            <v>0</v>
          </cell>
        </row>
      </sheetData>
      <sheetData sheetId="3598">
        <row r="21">
          <cell r="A21">
            <v>0</v>
          </cell>
        </row>
      </sheetData>
      <sheetData sheetId="3599">
        <row r="21">
          <cell r="A21">
            <v>0</v>
          </cell>
        </row>
      </sheetData>
      <sheetData sheetId="3600">
        <row r="21">
          <cell r="A21">
            <v>0</v>
          </cell>
        </row>
      </sheetData>
      <sheetData sheetId="3601">
        <row r="21">
          <cell r="A21">
            <v>0</v>
          </cell>
        </row>
      </sheetData>
      <sheetData sheetId="3602">
        <row r="21">
          <cell r="A21">
            <v>0</v>
          </cell>
        </row>
      </sheetData>
      <sheetData sheetId="3603">
        <row r="21">
          <cell r="A21">
            <v>0</v>
          </cell>
        </row>
      </sheetData>
      <sheetData sheetId="3604">
        <row r="21">
          <cell r="A21">
            <v>0</v>
          </cell>
        </row>
      </sheetData>
      <sheetData sheetId="3605">
        <row r="21">
          <cell r="A21">
            <v>0</v>
          </cell>
        </row>
      </sheetData>
      <sheetData sheetId="3606">
        <row r="21">
          <cell r="A21">
            <v>0</v>
          </cell>
        </row>
      </sheetData>
      <sheetData sheetId="3607">
        <row r="21">
          <cell r="A21">
            <v>0</v>
          </cell>
        </row>
      </sheetData>
      <sheetData sheetId="3608">
        <row r="21">
          <cell r="A21">
            <v>0</v>
          </cell>
        </row>
      </sheetData>
      <sheetData sheetId="3609">
        <row r="21">
          <cell r="A21">
            <v>0</v>
          </cell>
        </row>
      </sheetData>
      <sheetData sheetId="3610">
        <row r="21">
          <cell r="A21">
            <v>0</v>
          </cell>
        </row>
      </sheetData>
      <sheetData sheetId="3611">
        <row r="21">
          <cell r="A21">
            <v>0</v>
          </cell>
        </row>
      </sheetData>
      <sheetData sheetId="3612">
        <row r="21">
          <cell r="A21">
            <v>0</v>
          </cell>
        </row>
      </sheetData>
      <sheetData sheetId="3613">
        <row r="21">
          <cell r="A21">
            <v>0</v>
          </cell>
        </row>
      </sheetData>
      <sheetData sheetId="3614">
        <row r="21">
          <cell r="A21">
            <v>0</v>
          </cell>
        </row>
      </sheetData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>
        <row r="21">
          <cell r="A21">
            <v>0</v>
          </cell>
        </row>
      </sheetData>
      <sheetData sheetId="3619">
        <row r="21">
          <cell r="A21">
            <v>0</v>
          </cell>
        </row>
      </sheetData>
      <sheetData sheetId="3620">
        <row r="21">
          <cell r="A21">
            <v>0</v>
          </cell>
        </row>
      </sheetData>
      <sheetData sheetId="3621">
        <row r="21">
          <cell r="A21">
            <v>0</v>
          </cell>
        </row>
      </sheetData>
      <sheetData sheetId="3622">
        <row r="21">
          <cell r="A21">
            <v>0</v>
          </cell>
        </row>
      </sheetData>
      <sheetData sheetId="3623">
        <row r="21">
          <cell r="A21">
            <v>0</v>
          </cell>
        </row>
      </sheetData>
      <sheetData sheetId="3624">
        <row r="21">
          <cell r="A21">
            <v>0</v>
          </cell>
        </row>
      </sheetData>
      <sheetData sheetId="3625">
        <row r="21">
          <cell r="A21">
            <v>0</v>
          </cell>
        </row>
      </sheetData>
      <sheetData sheetId="3626">
        <row r="21">
          <cell r="A21">
            <v>0</v>
          </cell>
        </row>
      </sheetData>
      <sheetData sheetId="3627">
        <row r="21">
          <cell r="A21">
            <v>0</v>
          </cell>
        </row>
      </sheetData>
      <sheetData sheetId="3628">
        <row r="21">
          <cell r="A21">
            <v>0</v>
          </cell>
        </row>
      </sheetData>
      <sheetData sheetId="3629">
        <row r="21">
          <cell r="A21">
            <v>0</v>
          </cell>
        </row>
      </sheetData>
      <sheetData sheetId="3630">
        <row r="21">
          <cell r="A21">
            <v>0</v>
          </cell>
        </row>
      </sheetData>
      <sheetData sheetId="3631">
        <row r="21">
          <cell r="A21">
            <v>0</v>
          </cell>
        </row>
      </sheetData>
      <sheetData sheetId="3632">
        <row r="21">
          <cell r="A21">
            <v>0</v>
          </cell>
        </row>
      </sheetData>
      <sheetData sheetId="3633">
        <row r="21">
          <cell r="A21">
            <v>0</v>
          </cell>
        </row>
      </sheetData>
      <sheetData sheetId="3634">
        <row r="21">
          <cell r="A21">
            <v>0</v>
          </cell>
        </row>
      </sheetData>
      <sheetData sheetId="3635">
        <row r="21">
          <cell r="A21">
            <v>0</v>
          </cell>
        </row>
      </sheetData>
      <sheetData sheetId="3636">
        <row r="21">
          <cell r="A21">
            <v>0</v>
          </cell>
        </row>
      </sheetData>
      <sheetData sheetId="3637">
        <row r="21">
          <cell r="A21">
            <v>0</v>
          </cell>
        </row>
      </sheetData>
      <sheetData sheetId="3638">
        <row r="21">
          <cell r="A21">
            <v>0</v>
          </cell>
        </row>
      </sheetData>
      <sheetData sheetId="3639">
        <row r="21">
          <cell r="A21">
            <v>0</v>
          </cell>
        </row>
      </sheetData>
      <sheetData sheetId="3640">
        <row r="21">
          <cell r="A21">
            <v>0</v>
          </cell>
        </row>
      </sheetData>
      <sheetData sheetId="3641">
        <row r="21">
          <cell r="A21">
            <v>0</v>
          </cell>
        </row>
      </sheetData>
      <sheetData sheetId="3642">
        <row r="21">
          <cell r="A21">
            <v>0</v>
          </cell>
        </row>
      </sheetData>
      <sheetData sheetId="3643">
        <row r="21">
          <cell r="A21">
            <v>0</v>
          </cell>
        </row>
      </sheetData>
      <sheetData sheetId="3644">
        <row r="21">
          <cell r="A21">
            <v>0</v>
          </cell>
        </row>
      </sheetData>
      <sheetData sheetId="3645">
        <row r="21">
          <cell r="A21">
            <v>0</v>
          </cell>
        </row>
      </sheetData>
      <sheetData sheetId="3646">
        <row r="21">
          <cell r="A21">
            <v>0</v>
          </cell>
        </row>
      </sheetData>
      <sheetData sheetId="3647">
        <row r="21">
          <cell r="A21">
            <v>0</v>
          </cell>
        </row>
      </sheetData>
      <sheetData sheetId="3648">
        <row r="21">
          <cell r="A21">
            <v>0</v>
          </cell>
        </row>
      </sheetData>
      <sheetData sheetId="3649">
        <row r="21">
          <cell r="A21">
            <v>0</v>
          </cell>
        </row>
      </sheetData>
      <sheetData sheetId="3650">
        <row r="21">
          <cell r="A21">
            <v>0</v>
          </cell>
        </row>
      </sheetData>
      <sheetData sheetId="3651">
        <row r="21">
          <cell r="A21">
            <v>0</v>
          </cell>
        </row>
      </sheetData>
      <sheetData sheetId="3652">
        <row r="21">
          <cell r="A21">
            <v>0</v>
          </cell>
        </row>
      </sheetData>
      <sheetData sheetId="3653">
        <row r="21">
          <cell r="A21">
            <v>0</v>
          </cell>
        </row>
      </sheetData>
      <sheetData sheetId="3654">
        <row r="21">
          <cell r="A21">
            <v>0</v>
          </cell>
        </row>
      </sheetData>
      <sheetData sheetId="3655">
        <row r="21">
          <cell r="A21">
            <v>0</v>
          </cell>
        </row>
      </sheetData>
      <sheetData sheetId="3656">
        <row r="21">
          <cell r="A21">
            <v>0</v>
          </cell>
        </row>
      </sheetData>
      <sheetData sheetId="3657">
        <row r="21">
          <cell r="A21">
            <v>0</v>
          </cell>
        </row>
      </sheetData>
      <sheetData sheetId="3658">
        <row r="21">
          <cell r="A21">
            <v>0</v>
          </cell>
        </row>
      </sheetData>
      <sheetData sheetId="3659">
        <row r="21">
          <cell r="A21">
            <v>0</v>
          </cell>
        </row>
      </sheetData>
      <sheetData sheetId="3660">
        <row r="21">
          <cell r="A21">
            <v>0</v>
          </cell>
        </row>
      </sheetData>
      <sheetData sheetId="3661">
        <row r="21">
          <cell r="A21">
            <v>0</v>
          </cell>
        </row>
      </sheetData>
      <sheetData sheetId="3662">
        <row r="21">
          <cell r="A21">
            <v>0</v>
          </cell>
        </row>
      </sheetData>
      <sheetData sheetId="3663">
        <row r="21">
          <cell r="A21">
            <v>0</v>
          </cell>
        </row>
      </sheetData>
      <sheetData sheetId="3664">
        <row r="21">
          <cell r="A21">
            <v>0</v>
          </cell>
        </row>
      </sheetData>
      <sheetData sheetId="3665">
        <row r="21">
          <cell r="A21">
            <v>0</v>
          </cell>
        </row>
      </sheetData>
      <sheetData sheetId="3666">
        <row r="21">
          <cell r="A21">
            <v>0</v>
          </cell>
        </row>
      </sheetData>
      <sheetData sheetId="3667">
        <row r="21">
          <cell r="A21">
            <v>0</v>
          </cell>
        </row>
      </sheetData>
      <sheetData sheetId="3668">
        <row r="21">
          <cell r="A21">
            <v>0</v>
          </cell>
        </row>
      </sheetData>
      <sheetData sheetId="3669">
        <row r="21">
          <cell r="A21">
            <v>0</v>
          </cell>
        </row>
      </sheetData>
      <sheetData sheetId="3670">
        <row r="21">
          <cell r="A21">
            <v>0</v>
          </cell>
        </row>
      </sheetData>
      <sheetData sheetId="3671">
        <row r="21">
          <cell r="A21">
            <v>0</v>
          </cell>
        </row>
      </sheetData>
      <sheetData sheetId="3672">
        <row r="21">
          <cell r="A21">
            <v>0</v>
          </cell>
        </row>
      </sheetData>
      <sheetData sheetId="3673">
        <row r="21">
          <cell r="A21">
            <v>0</v>
          </cell>
        </row>
      </sheetData>
      <sheetData sheetId="3674">
        <row r="21">
          <cell r="A21">
            <v>0</v>
          </cell>
        </row>
      </sheetData>
      <sheetData sheetId="3675">
        <row r="21">
          <cell r="A21">
            <v>0</v>
          </cell>
        </row>
      </sheetData>
      <sheetData sheetId="3676">
        <row r="21">
          <cell r="A21">
            <v>0</v>
          </cell>
        </row>
      </sheetData>
      <sheetData sheetId="3677">
        <row r="21">
          <cell r="A21">
            <v>0</v>
          </cell>
        </row>
      </sheetData>
      <sheetData sheetId="3678">
        <row r="21">
          <cell r="A21">
            <v>0</v>
          </cell>
        </row>
      </sheetData>
      <sheetData sheetId="3679">
        <row r="21">
          <cell r="A21">
            <v>0</v>
          </cell>
        </row>
      </sheetData>
      <sheetData sheetId="3680">
        <row r="21">
          <cell r="A21">
            <v>0</v>
          </cell>
        </row>
      </sheetData>
      <sheetData sheetId="3681">
        <row r="21">
          <cell r="A21">
            <v>0</v>
          </cell>
        </row>
      </sheetData>
      <sheetData sheetId="3682">
        <row r="21">
          <cell r="A21">
            <v>0</v>
          </cell>
        </row>
      </sheetData>
      <sheetData sheetId="3683">
        <row r="21">
          <cell r="A21">
            <v>0</v>
          </cell>
        </row>
      </sheetData>
      <sheetData sheetId="3684">
        <row r="21">
          <cell r="A21">
            <v>0</v>
          </cell>
        </row>
      </sheetData>
      <sheetData sheetId="3685">
        <row r="21">
          <cell r="A21">
            <v>0</v>
          </cell>
        </row>
      </sheetData>
      <sheetData sheetId="3686">
        <row r="21">
          <cell r="A21">
            <v>0</v>
          </cell>
        </row>
      </sheetData>
      <sheetData sheetId="3687">
        <row r="21">
          <cell r="A21">
            <v>0</v>
          </cell>
        </row>
      </sheetData>
      <sheetData sheetId="3688">
        <row r="21">
          <cell r="A21">
            <v>0</v>
          </cell>
        </row>
      </sheetData>
      <sheetData sheetId="3689">
        <row r="21">
          <cell r="A21">
            <v>0</v>
          </cell>
        </row>
      </sheetData>
      <sheetData sheetId="3690">
        <row r="21">
          <cell r="A21">
            <v>0</v>
          </cell>
        </row>
      </sheetData>
      <sheetData sheetId="3691">
        <row r="21">
          <cell r="A21">
            <v>0</v>
          </cell>
        </row>
      </sheetData>
      <sheetData sheetId="3692">
        <row r="21">
          <cell r="A21">
            <v>0</v>
          </cell>
        </row>
      </sheetData>
      <sheetData sheetId="3693">
        <row r="21">
          <cell r="A21">
            <v>0</v>
          </cell>
        </row>
      </sheetData>
      <sheetData sheetId="3694">
        <row r="21">
          <cell r="A21">
            <v>0</v>
          </cell>
        </row>
      </sheetData>
      <sheetData sheetId="3695">
        <row r="21">
          <cell r="A21">
            <v>0</v>
          </cell>
        </row>
      </sheetData>
      <sheetData sheetId="3696">
        <row r="21">
          <cell r="A21">
            <v>0</v>
          </cell>
        </row>
      </sheetData>
      <sheetData sheetId="3697">
        <row r="21">
          <cell r="A21">
            <v>0</v>
          </cell>
        </row>
      </sheetData>
      <sheetData sheetId="3698">
        <row r="21">
          <cell r="A21">
            <v>0</v>
          </cell>
        </row>
      </sheetData>
      <sheetData sheetId="3699">
        <row r="21">
          <cell r="A21">
            <v>0</v>
          </cell>
        </row>
      </sheetData>
      <sheetData sheetId="3700">
        <row r="21">
          <cell r="A21">
            <v>0</v>
          </cell>
        </row>
      </sheetData>
      <sheetData sheetId="3701">
        <row r="21">
          <cell r="A21">
            <v>0</v>
          </cell>
        </row>
      </sheetData>
      <sheetData sheetId="3702">
        <row r="21">
          <cell r="A21">
            <v>0</v>
          </cell>
        </row>
      </sheetData>
      <sheetData sheetId="3703">
        <row r="21">
          <cell r="A21">
            <v>0</v>
          </cell>
        </row>
      </sheetData>
      <sheetData sheetId="3704">
        <row r="21">
          <cell r="A21">
            <v>0</v>
          </cell>
        </row>
      </sheetData>
      <sheetData sheetId="3705">
        <row r="21">
          <cell r="A21">
            <v>0</v>
          </cell>
        </row>
      </sheetData>
      <sheetData sheetId="3706">
        <row r="21">
          <cell r="A21">
            <v>0</v>
          </cell>
        </row>
      </sheetData>
      <sheetData sheetId="3707">
        <row r="21">
          <cell r="A21">
            <v>0</v>
          </cell>
        </row>
      </sheetData>
      <sheetData sheetId="3708">
        <row r="21">
          <cell r="A21">
            <v>0</v>
          </cell>
        </row>
      </sheetData>
      <sheetData sheetId="3709">
        <row r="21">
          <cell r="A21">
            <v>0</v>
          </cell>
        </row>
      </sheetData>
      <sheetData sheetId="3710">
        <row r="21">
          <cell r="A21">
            <v>0</v>
          </cell>
        </row>
      </sheetData>
      <sheetData sheetId="3711">
        <row r="21">
          <cell r="A21">
            <v>0</v>
          </cell>
        </row>
      </sheetData>
      <sheetData sheetId="3712">
        <row r="21">
          <cell r="A21">
            <v>0</v>
          </cell>
        </row>
      </sheetData>
      <sheetData sheetId="3713">
        <row r="21">
          <cell r="A21">
            <v>0</v>
          </cell>
        </row>
      </sheetData>
      <sheetData sheetId="3714">
        <row r="21">
          <cell r="A21">
            <v>0</v>
          </cell>
        </row>
      </sheetData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>
        <row r="21">
          <cell r="A21">
            <v>0</v>
          </cell>
        </row>
      </sheetData>
      <sheetData sheetId="3726">
        <row r="21">
          <cell r="A21">
            <v>0</v>
          </cell>
        </row>
      </sheetData>
      <sheetData sheetId="3727">
        <row r="21">
          <cell r="A21">
            <v>0</v>
          </cell>
        </row>
      </sheetData>
      <sheetData sheetId="3728">
        <row r="21">
          <cell r="A21">
            <v>0</v>
          </cell>
        </row>
      </sheetData>
      <sheetData sheetId="3729">
        <row r="21">
          <cell r="A21">
            <v>0</v>
          </cell>
        </row>
      </sheetData>
      <sheetData sheetId="3730">
        <row r="21">
          <cell r="A21">
            <v>0</v>
          </cell>
        </row>
      </sheetData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>
        <row r="21">
          <cell r="A21">
            <v>0</v>
          </cell>
        </row>
      </sheetData>
      <sheetData sheetId="3782">
        <row r="21">
          <cell r="A21">
            <v>0</v>
          </cell>
        </row>
      </sheetData>
      <sheetData sheetId="3783">
        <row r="21">
          <cell r="A21">
            <v>0</v>
          </cell>
        </row>
      </sheetData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>
        <row r="21">
          <cell r="A21">
            <v>0</v>
          </cell>
        </row>
      </sheetData>
      <sheetData sheetId="3808"/>
      <sheetData sheetId="3809"/>
      <sheetData sheetId="3810"/>
      <sheetData sheetId="3811"/>
      <sheetData sheetId="3812"/>
      <sheetData sheetId="3813">
        <row r="21">
          <cell r="A21">
            <v>0</v>
          </cell>
        </row>
      </sheetData>
      <sheetData sheetId="3814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/>
      <sheetData sheetId="3834"/>
      <sheetData sheetId="3835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/>
      <sheetData sheetId="3845">
        <row r="21">
          <cell r="A21">
            <v>0</v>
          </cell>
        </row>
      </sheetData>
      <sheetData sheetId="3846" refreshError="1"/>
      <sheetData sheetId="3847" refreshError="1"/>
      <sheetData sheetId="3848" refreshError="1"/>
      <sheetData sheetId="3849" refreshError="1"/>
      <sheetData sheetId="3850">
        <row r="21">
          <cell r="A21">
            <v>0</v>
          </cell>
        </row>
      </sheetData>
      <sheetData sheetId="3851">
        <row r="21">
          <cell r="A21">
            <v>0</v>
          </cell>
        </row>
      </sheetData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/>
      <sheetData sheetId="3993" refreshError="1"/>
      <sheetData sheetId="3994" refreshError="1"/>
      <sheetData sheetId="3995" refreshError="1"/>
      <sheetData sheetId="3996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/>
      <sheetData sheetId="4232"/>
      <sheetData sheetId="4233"/>
      <sheetData sheetId="4234"/>
      <sheetData sheetId="4235" refreshError="1"/>
      <sheetData sheetId="4236" refreshError="1"/>
      <sheetData sheetId="4237"/>
      <sheetData sheetId="4238" refreshError="1"/>
      <sheetData sheetId="4239" refreshError="1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/>
      <sheetData sheetId="4281"/>
      <sheetData sheetId="4282"/>
      <sheetData sheetId="4283"/>
      <sheetData sheetId="4284" refreshError="1"/>
      <sheetData sheetId="4285" refreshError="1"/>
      <sheetData sheetId="4286" refreshError="1"/>
      <sheetData sheetId="4287"/>
      <sheetData sheetId="4288" refreshError="1"/>
      <sheetData sheetId="4289" refreshError="1"/>
      <sheetData sheetId="4290" refreshError="1"/>
      <sheetData sheetId="4291"/>
      <sheetData sheetId="4292" refreshError="1"/>
      <sheetData sheetId="4293" refreshError="1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>
        <row r="21">
          <cell r="A21">
            <v>0</v>
          </cell>
        </row>
      </sheetData>
      <sheetData sheetId="4323">
        <row r="21">
          <cell r="C21">
            <v>22.680000000000003</v>
          </cell>
        </row>
      </sheetData>
      <sheetData sheetId="4324"/>
      <sheetData sheetId="4325">
        <row r="21">
          <cell r="A21">
            <v>0</v>
          </cell>
        </row>
      </sheetData>
      <sheetData sheetId="4326">
        <row r="21">
          <cell r="C21">
            <v>22.680000000000003</v>
          </cell>
        </row>
      </sheetData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>
        <row r="21">
          <cell r="A21">
            <v>0</v>
          </cell>
        </row>
      </sheetData>
      <sheetData sheetId="4352">
        <row r="21">
          <cell r="A21">
            <v>0</v>
          </cell>
        </row>
      </sheetData>
      <sheetData sheetId="4353">
        <row r="21">
          <cell r="A21">
            <v>0</v>
          </cell>
        </row>
      </sheetData>
      <sheetData sheetId="4354">
        <row r="21">
          <cell r="A21">
            <v>0</v>
          </cell>
        </row>
      </sheetData>
      <sheetData sheetId="4355"/>
      <sheetData sheetId="4356"/>
      <sheetData sheetId="4357">
        <row r="21">
          <cell r="A21">
            <v>0</v>
          </cell>
        </row>
      </sheetData>
      <sheetData sheetId="4358">
        <row r="21">
          <cell r="C21">
            <v>22.680000000000003</v>
          </cell>
        </row>
      </sheetData>
      <sheetData sheetId="4359"/>
      <sheetData sheetId="4360">
        <row r="21">
          <cell r="A21">
            <v>0</v>
          </cell>
        </row>
      </sheetData>
      <sheetData sheetId="4361">
        <row r="21">
          <cell r="A21">
            <v>0</v>
          </cell>
        </row>
      </sheetData>
      <sheetData sheetId="4362">
        <row r="21">
          <cell r="A21">
            <v>0</v>
          </cell>
        </row>
      </sheetData>
      <sheetData sheetId="4363">
        <row r="21">
          <cell r="A21">
            <v>0</v>
          </cell>
        </row>
      </sheetData>
      <sheetData sheetId="4364">
        <row r="21">
          <cell r="A21">
            <v>0</v>
          </cell>
        </row>
      </sheetData>
      <sheetData sheetId="4365">
        <row r="21">
          <cell r="A21">
            <v>0</v>
          </cell>
        </row>
      </sheetData>
      <sheetData sheetId="4366">
        <row r="21">
          <cell r="A21">
            <v>0</v>
          </cell>
        </row>
      </sheetData>
      <sheetData sheetId="4367">
        <row r="21">
          <cell r="A21">
            <v>0</v>
          </cell>
        </row>
      </sheetData>
      <sheetData sheetId="4368">
        <row r="21">
          <cell r="A21">
            <v>0</v>
          </cell>
        </row>
      </sheetData>
      <sheetData sheetId="4369">
        <row r="21">
          <cell r="A21">
            <v>0</v>
          </cell>
        </row>
      </sheetData>
      <sheetData sheetId="4370">
        <row r="21">
          <cell r="A21">
            <v>0</v>
          </cell>
        </row>
      </sheetData>
      <sheetData sheetId="4371">
        <row r="21">
          <cell r="A21">
            <v>0</v>
          </cell>
        </row>
      </sheetData>
      <sheetData sheetId="4372">
        <row r="21">
          <cell r="A21">
            <v>0</v>
          </cell>
        </row>
      </sheetData>
      <sheetData sheetId="4373">
        <row r="21">
          <cell r="A21">
            <v>0</v>
          </cell>
        </row>
      </sheetData>
      <sheetData sheetId="4374">
        <row r="21">
          <cell r="A21">
            <v>0</v>
          </cell>
        </row>
      </sheetData>
      <sheetData sheetId="4375"/>
      <sheetData sheetId="4376"/>
      <sheetData sheetId="4377">
        <row r="21">
          <cell r="A21">
            <v>0</v>
          </cell>
        </row>
      </sheetData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>
        <row r="21">
          <cell r="A21">
            <v>0</v>
          </cell>
        </row>
      </sheetData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21">
          <cell r="A21">
            <v>0</v>
          </cell>
        </row>
      </sheetData>
      <sheetData sheetId="4430"/>
      <sheetData sheetId="4431">
        <row r="21">
          <cell r="A21">
            <v>0</v>
          </cell>
        </row>
      </sheetData>
      <sheetData sheetId="4432"/>
      <sheetData sheetId="4433"/>
      <sheetData sheetId="4434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4">
          <cell r="O4">
            <v>254.73739999999992</v>
          </cell>
        </row>
      </sheetData>
      <sheetData sheetId="4510"/>
      <sheetData sheetId="4511">
        <row r="4">
          <cell r="O4">
            <v>254.73739999999992</v>
          </cell>
        </row>
      </sheetData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>
        <row r="21">
          <cell r="A21">
            <v>0</v>
          </cell>
        </row>
      </sheetData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/>
      <sheetData sheetId="4566"/>
      <sheetData sheetId="4567"/>
      <sheetData sheetId="4568"/>
      <sheetData sheetId="4569"/>
      <sheetData sheetId="4570">
        <row r="21">
          <cell r="A21">
            <v>0</v>
          </cell>
        </row>
      </sheetData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>
        <row r="21">
          <cell r="A21">
            <v>0</v>
          </cell>
        </row>
      </sheetData>
      <sheetData sheetId="4840">
        <row r="21">
          <cell r="A21">
            <v>0</v>
          </cell>
        </row>
      </sheetData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>
        <row r="21">
          <cell r="A21">
            <v>0</v>
          </cell>
        </row>
      </sheetData>
      <sheetData sheetId="4857">
        <row r="21">
          <cell r="A21">
            <v>0</v>
          </cell>
        </row>
      </sheetData>
      <sheetData sheetId="4858">
        <row r="21">
          <cell r="A21">
            <v>0</v>
          </cell>
        </row>
      </sheetData>
      <sheetData sheetId="4859">
        <row r="21">
          <cell r="A21">
            <v>0</v>
          </cell>
        </row>
      </sheetData>
      <sheetData sheetId="4860"/>
      <sheetData sheetId="4861"/>
      <sheetData sheetId="4862"/>
      <sheetData sheetId="4863"/>
      <sheetData sheetId="4864">
        <row r="21">
          <cell r="A21">
            <v>0</v>
          </cell>
        </row>
      </sheetData>
      <sheetData sheetId="4865">
        <row r="21">
          <cell r="A21">
            <v>0</v>
          </cell>
        </row>
      </sheetData>
      <sheetData sheetId="4866"/>
      <sheetData sheetId="4867">
        <row r="21">
          <cell r="A21">
            <v>0</v>
          </cell>
        </row>
      </sheetData>
      <sheetData sheetId="4868">
        <row r="21">
          <cell r="A21">
            <v>0</v>
          </cell>
        </row>
      </sheetData>
      <sheetData sheetId="4869">
        <row r="21">
          <cell r="A21">
            <v>0</v>
          </cell>
        </row>
      </sheetData>
      <sheetData sheetId="4870">
        <row r="21">
          <cell r="A21">
            <v>0</v>
          </cell>
        </row>
      </sheetData>
      <sheetData sheetId="4871">
        <row r="21">
          <cell r="A21">
            <v>0</v>
          </cell>
        </row>
      </sheetData>
      <sheetData sheetId="4872">
        <row r="21">
          <cell r="A21">
            <v>0</v>
          </cell>
        </row>
      </sheetData>
      <sheetData sheetId="4873">
        <row r="21">
          <cell r="A21">
            <v>0</v>
          </cell>
        </row>
      </sheetData>
      <sheetData sheetId="4874">
        <row r="21">
          <cell r="A21">
            <v>0</v>
          </cell>
        </row>
      </sheetData>
      <sheetData sheetId="4875">
        <row r="21">
          <cell r="A21">
            <v>0</v>
          </cell>
        </row>
      </sheetData>
      <sheetData sheetId="4876">
        <row r="21">
          <cell r="A21">
            <v>0</v>
          </cell>
        </row>
      </sheetData>
      <sheetData sheetId="4877">
        <row r="21">
          <cell r="A21">
            <v>0</v>
          </cell>
        </row>
      </sheetData>
      <sheetData sheetId="4878">
        <row r="21">
          <cell r="A21">
            <v>0</v>
          </cell>
        </row>
      </sheetData>
      <sheetData sheetId="4879">
        <row r="21">
          <cell r="A21">
            <v>0</v>
          </cell>
        </row>
      </sheetData>
      <sheetData sheetId="4880">
        <row r="21">
          <cell r="A21">
            <v>0</v>
          </cell>
        </row>
      </sheetData>
      <sheetData sheetId="4881">
        <row r="21">
          <cell r="A21">
            <v>0</v>
          </cell>
        </row>
      </sheetData>
      <sheetData sheetId="4882">
        <row r="21">
          <cell r="A21">
            <v>0</v>
          </cell>
        </row>
      </sheetData>
      <sheetData sheetId="4883">
        <row r="21">
          <cell r="A21">
            <v>0</v>
          </cell>
        </row>
      </sheetData>
      <sheetData sheetId="4884">
        <row r="21">
          <cell r="A21">
            <v>0</v>
          </cell>
        </row>
      </sheetData>
      <sheetData sheetId="4885">
        <row r="21">
          <cell r="A21">
            <v>0</v>
          </cell>
        </row>
      </sheetData>
      <sheetData sheetId="4886">
        <row r="21">
          <cell r="A21">
            <v>0</v>
          </cell>
        </row>
      </sheetData>
      <sheetData sheetId="4887">
        <row r="21">
          <cell r="A21">
            <v>0</v>
          </cell>
        </row>
      </sheetData>
      <sheetData sheetId="4888">
        <row r="21">
          <cell r="A21">
            <v>0</v>
          </cell>
        </row>
      </sheetData>
      <sheetData sheetId="4889">
        <row r="21">
          <cell r="A21">
            <v>0</v>
          </cell>
        </row>
      </sheetData>
      <sheetData sheetId="4890">
        <row r="21">
          <cell r="A21">
            <v>0</v>
          </cell>
        </row>
      </sheetData>
      <sheetData sheetId="4891">
        <row r="21">
          <cell r="A21">
            <v>0</v>
          </cell>
        </row>
      </sheetData>
      <sheetData sheetId="4892">
        <row r="21">
          <cell r="A21">
            <v>0</v>
          </cell>
        </row>
      </sheetData>
      <sheetData sheetId="4893">
        <row r="21">
          <cell r="A21">
            <v>0</v>
          </cell>
        </row>
      </sheetData>
      <sheetData sheetId="4894">
        <row r="21">
          <cell r="A21">
            <v>0</v>
          </cell>
        </row>
      </sheetData>
      <sheetData sheetId="4895">
        <row r="21">
          <cell r="A21">
            <v>0</v>
          </cell>
        </row>
      </sheetData>
      <sheetData sheetId="4896">
        <row r="21">
          <cell r="A21">
            <v>0</v>
          </cell>
        </row>
      </sheetData>
      <sheetData sheetId="4897">
        <row r="21">
          <cell r="A21">
            <v>0</v>
          </cell>
        </row>
      </sheetData>
      <sheetData sheetId="4898">
        <row r="21">
          <cell r="A21">
            <v>0</v>
          </cell>
        </row>
      </sheetData>
      <sheetData sheetId="4899">
        <row r="21">
          <cell r="A21">
            <v>0</v>
          </cell>
        </row>
      </sheetData>
      <sheetData sheetId="4900">
        <row r="21">
          <cell r="A21">
            <v>0</v>
          </cell>
        </row>
      </sheetData>
      <sheetData sheetId="4901">
        <row r="21">
          <cell r="A21">
            <v>0</v>
          </cell>
        </row>
      </sheetData>
      <sheetData sheetId="4902">
        <row r="21">
          <cell r="A21">
            <v>0</v>
          </cell>
        </row>
      </sheetData>
      <sheetData sheetId="4903">
        <row r="21">
          <cell r="A21">
            <v>0</v>
          </cell>
        </row>
      </sheetData>
      <sheetData sheetId="4904">
        <row r="21">
          <cell r="A21">
            <v>0</v>
          </cell>
        </row>
      </sheetData>
      <sheetData sheetId="4905">
        <row r="21">
          <cell r="A21">
            <v>0</v>
          </cell>
        </row>
      </sheetData>
      <sheetData sheetId="4906">
        <row r="21">
          <cell r="A21">
            <v>0</v>
          </cell>
        </row>
      </sheetData>
      <sheetData sheetId="4907">
        <row r="21">
          <cell r="A21">
            <v>0</v>
          </cell>
        </row>
      </sheetData>
      <sheetData sheetId="4908">
        <row r="21">
          <cell r="A21">
            <v>0</v>
          </cell>
        </row>
      </sheetData>
      <sheetData sheetId="4909">
        <row r="21">
          <cell r="A21">
            <v>0</v>
          </cell>
        </row>
      </sheetData>
      <sheetData sheetId="4910">
        <row r="21">
          <cell r="A21">
            <v>0</v>
          </cell>
        </row>
      </sheetData>
      <sheetData sheetId="4911">
        <row r="21">
          <cell r="A21">
            <v>0</v>
          </cell>
        </row>
      </sheetData>
      <sheetData sheetId="4912">
        <row r="21">
          <cell r="A21">
            <v>0</v>
          </cell>
        </row>
      </sheetData>
      <sheetData sheetId="4913">
        <row r="21">
          <cell r="A21">
            <v>0</v>
          </cell>
        </row>
      </sheetData>
      <sheetData sheetId="4914">
        <row r="21">
          <cell r="A21">
            <v>0</v>
          </cell>
        </row>
      </sheetData>
      <sheetData sheetId="4915">
        <row r="21">
          <cell r="A21">
            <v>0</v>
          </cell>
        </row>
      </sheetData>
      <sheetData sheetId="4916">
        <row r="21">
          <cell r="A21">
            <v>0</v>
          </cell>
        </row>
      </sheetData>
      <sheetData sheetId="4917">
        <row r="21">
          <cell r="A21">
            <v>0</v>
          </cell>
        </row>
      </sheetData>
      <sheetData sheetId="4918">
        <row r="21">
          <cell r="A21">
            <v>0</v>
          </cell>
        </row>
      </sheetData>
      <sheetData sheetId="4919">
        <row r="21">
          <cell r="A21">
            <v>0</v>
          </cell>
        </row>
      </sheetData>
      <sheetData sheetId="4920">
        <row r="21">
          <cell r="A21">
            <v>0</v>
          </cell>
        </row>
      </sheetData>
      <sheetData sheetId="4921">
        <row r="21">
          <cell r="A21">
            <v>0</v>
          </cell>
        </row>
      </sheetData>
      <sheetData sheetId="4922">
        <row r="21">
          <cell r="A21">
            <v>0</v>
          </cell>
        </row>
      </sheetData>
      <sheetData sheetId="4923">
        <row r="21">
          <cell r="A21">
            <v>0</v>
          </cell>
        </row>
      </sheetData>
      <sheetData sheetId="4924">
        <row r="21">
          <cell r="A21">
            <v>0</v>
          </cell>
        </row>
      </sheetData>
      <sheetData sheetId="4925">
        <row r="21">
          <cell r="A21">
            <v>0</v>
          </cell>
        </row>
      </sheetData>
      <sheetData sheetId="4926">
        <row r="21">
          <cell r="A21">
            <v>0</v>
          </cell>
        </row>
      </sheetData>
      <sheetData sheetId="4927">
        <row r="21">
          <cell r="A21">
            <v>0</v>
          </cell>
        </row>
      </sheetData>
      <sheetData sheetId="4928">
        <row r="21">
          <cell r="A21">
            <v>0</v>
          </cell>
        </row>
      </sheetData>
      <sheetData sheetId="4929">
        <row r="21">
          <cell r="A21">
            <v>0</v>
          </cell>
        </row>
      </sheetData>
      <sheetData sheetId="4930">
        <row r="21">
          <cell r="A21">
            <v>0</v>
          </cell>
        </row>
      </sheetData>
      <sheetData sheetId="4931">
        <row r="21">
          <cell r="A21">
            <v>0</v>
          </cell>
        </row>
      </sheetData>
      <sheetData sheetId="4932">
        <row r="21">
          <cell r="A21">
            <v>0</v>
          </cell>
        </row>
      </sheetData>
      <sheetData sheetId="4933">
        <row r="21">
          <cell r="A21">
            <v>0</v>
          </cell>
        </row>
      </sheetData>
      <sheetData sheetId="4934">
        <row r="21">
          <cell r="A21">
            <v>0</v>
          </cell>
        </row>
      </sheetData>
      <sheetData sheetId="4935">
        <row r="21">
          <cell r="A21">
            <v>0</v>
          </cell>
        </row>
      </sheetData>
      <sheetData sheetId="4936">
        <row r="21">
          <cell r="A21">
            <v>0</v>
          </cell>
        </row>
      </sheetData>
      <sheetData sheetId="4937">
        <row r="21">
          <cell r="A21">
            <v>0</v>
          </cell>
        </row>
      </sheetData>
      <sheetData sheetId="4938">
        <row r="21">
          <cell r="A21">
            <v>0</v>
          </cell>
        </row>
      </sheetData>
      <sheetData sheetId="4939">
        <row r="21">
          <cell r="A21">
            <v>0</v>
          </cell>
        </row>
      </sheetData>
      <sheetData sheetId="4940">
        <row r="21">
          <cell r="A21">
            <v>0</v>
          </cell>
        </row>
      </sheetData>
      <sheetData sheetId="4941">
        <row r="21">
          <cell r="A21">
            <v>0</v>
          </cell>
        </row>
      </sheetData>
      <sheetData sheetId="4942">
        <row r="21">
          <cell r="A21">
            <v>0</v>
          </cell>
        </row>
      </sheetData>
      <sheetData sheetId="4943">
        <row r="21">
          <cell r="A21">
            <v>0</v>
          </cell>
        </row>
      </sheetData>
      <sheetData sheetId="4944">
        <row r="21">
          <cell r="A21">
            <v>0</v>
          </cell>
        </row>
      </sheetData>
      <sheetData sheetId="4945">
        <row r="21">
          <cell r="A21">
            <v>0</v>
          </cell>
        </row>
      </sheetData>
      <sheetData sheetId="4946">
        <row r="21">
          <cell r="A21">
            <v>0</v>
          </cell>
        </row>
      </sheetData>
      <sheetData sheetId="4947">
        <row r="21">
          <cell r="A21">
            <v>0</v>
          </cell>
        </row>
      </sheetData>
      <sheetData sheetId="4948">
        <row r="21">
          <cell r="A21">
            <v>0</v>
          </cell>
        </row>
      </sheetData>
      <sheetData sheetId="4949">
        <row r="21">
          <cell r="A21">
            <v>0</v>
          </cell>
        </row>
      </sheetData>
      <sheetData sheetId="4950">
        <row r="21">
          <cell r="A21">
            <v>0</v>
          </cell>
        </row>
      </sheetData>
      <sheetData sheetId="4951">
        <row r="21">
          <cell r="A21">
            <v>0</v>
          </cell>
        </row>
      </sheetData>
      <sheetData sheetId="4952">
        <row r="21">
          <cell r="A21">
            <v>0</v>
          </cell>
        </row>
      </sheetData>
      <sheetData sheetId="4953">
        <row r="21">
          <cell r="A21">
            <v>0</v>
          </cell>
        </row>
      </sheetData>
      <sheetData sheetId="4954">
        <row r="21">
          <cell r="A21">
            <v>0</v>
          </cell>
        </row>
      </sheetData>
      <sheetData sheetId="4955">
        <row r="21">
          <cell r="A21">
            <v>0</v>
          </cell>
        </row>
      </sheetData>
      <sheetData sheetId="4956">
        <row r="21">
          <cell r="A21">
            <v>0</v>
          </cell>
        </row>
      </sheetData>
      <sheetData sheetId="4957">
        <row r="21">
          <cell r="A21">
            <v>0</v>
          </cell>
        </row>
      </sheetData>
      <sheetData sheetId="4958">
        <row r="21">
          <cell r="A21">
            <v>0</v>
          </cell>
        </row>
      </sheetData>
      <sheetData sheetId="4959">
        <row r="21">
          <cell r="A21">
            <v>0</v>
          </cell>
        </row>
      </sheetData>
      <sheetData sheetId="4960">
        <row r="21">
          <cell r="A21">
            <v>0</v>
          </cell>
        </row>
      </sheetData>
      <sheetData sheetId="4961">
        <row r="21">
          <cell r="A21">
            <v>0</v>
          </cell>
        </row>
      </sheetData>
      <sheetData sheetId="4962">
        <row r="21">
          <cell r="A21">
            <v>0</v>
          </cell>
        </row>
      </sheetData>
      <sheetData sheetId="4963">
        <row r="21">
          <cell r="A21">
            <v>0</v>
          </cell>
        </row>
      </sheetData>
      <sheetData sheetId="4964">
        <row r="21">
          <cell r="A21">
            <v>0</v>
          </cell>
        </row>
      </sheetData>
      <sheetData sheetId="4965">
        <row r="21">
          <cell r="A21">
            <v>0</v>
          </cell>
        </row>
      </sheetData>
      <sheetData sheetId="4966">
        <row r="21">
          <cell r="A21">
            <v>0</v>
          </cell>
        </row>
      </sheetData>
      <sheetData sheetId="4967">
        <row r="21">
          <cell r="A21">
            <v>0</v>
          </cell>
        </row>
      </sheetData>
      <sheetData sheetId="4968">
        <row r="21">
          <cell r="A21">
            <v>0</v>
          </cell>
        </row>
      </sheetData>
      <sheetData sheetId="4969">
        <row r="21">
          <cell r="A21">
            <v>0</v>
          </cell>
        </row>
      </sheetData>
      <sheetData sheetId="4970">
        <row r="21">
          <cell r="A21">
            <v>0</v>
          </cell>
        </row>
      </sheetData>
      <sheetData sheetId="4971">
        <row r="21">
          <cell r="A21">
            <v>0</v>
          </cell>
        </row>
      </sheetData>
      <sheetData sheetId="4972">
        <row r="21">
          <cell r="A21">
            <v>0</v>
          </cell>
        </row>
      </sheetData>
      <sheetData sheetId="4973">
        <row r="21">
          <cell r="A21">
            <v>0</v>
          </cell>
        </row>
      </sheetData>
      <sheetData sheetId="4974">
        <row r="21">
          <cell r="A21">
            <v>0</v>
          </cell>
        </row>
      </sheetData>
      <sheetData sheetId="4975">
        <row r="21">
          <cell r="A21">
            <v>0</v>
          </cell>
        </row>
      </sheetData>
      <sheetData sheetId="4976">
        <row r="21">
          <cell r="A21">
            <v>0</v>
          </cell>
        </row>
      </sheetData>
      <sheetData sheetId="4977">
        <row r="21">
          <cell r="A21">
            <v>0</v>
          </cell>
        </row>
      </sheetData>
      <sheetData sheetId="4978">
        <row r="21">
          <cell r="A21">
            <v>0</v>
          </cell>
        </row>
      </sheetData>
      <sheetData sheetId="4979">
        <row r="21">
          <cell r="A21">
            <v>0</v>
          </cell>
        </row>
      </sheetData>
      <sheetData sheetId="4980">
        <row r="21">
          <cell r="A21">
            <v>0</v>
          </cell>
        </row>
      </sheetData>
      <sheetData sheetId="4981">
        <row r="21">
          <cell r="A21">
            <v>0</v>
          </cell>
        </row>
      </sheetData>
      <sheetData sheetId="4982">
        <row r="21">
          <cell r="A21">
            <v>0</v>
          </cell>
        </row>
      </sheetData>
      <sheetData sheetId="4983">
        <row r="21">
          <cell r="A21">
            <v>0</v>
          </cell>
        </row>
      </sheetData>
      <sheetData sheetId="4984">
        <row r="21">
          <cell r="A21">
            <v>0</v>
          </cell>
        </row>
      </sheetData>
      <sheetData sheetId="4985">
        <row r="21">
          <cell r="A21">
            <v>0</v>
          </cell>
        </row>
      </sheetData>
      <sheetData sheetId="4986">
        <row r="21">
          <cell r="A21">
            <v>0</v>
          </cell>
        </row>
      </sheetData>
      <sheetData sheetId="4987">
        <row r="21">
          <cell r="A21">
            <v>0</v>
          </cell>
        </row>
      </sheetData>
      <sheetData sheetId="4988">
        <row r="21">
          <cell r="A21">
            <v>0</v>
          </cell>
        </row>
      </sheetData>
      <sheetData sheetId="4989">
        <row r="21">
          <cell r="A21">
            <v>0</v>
          </cell>
        </row>
      </sheetData>
      <sheetData sheetId="4990">
        <row r="21">
          <cell r="A21">
            <v>0</v>
          </cell>
        </row>
      </sheetData>
      <sheetData sheetId="4991">
        <row r="21">
          <cell r="A21">
            <v>0</v>
          </cell>
        </row>
      </sheetData>
      <sheetData sheetId="4992">
        <row r="21">
          <cell r="A21">
            <v>0</v>
          </cell>
        </row>
      </sheetData>
      <sheetData sheetId="4993">
        <row r="21">
          <cell r="A21">
            <v>0</v>
          </cell>
        </row>
      </sheetData>
      <sheetData sheetId="4994">
        <row r="21">
          <cell r="A21">
            <v>0</v>
          </cell>
        </row>
      </sheetData>
      <sheetData sheetId="4995">
        <row r="21">
          <cell r="A21">
            <v>0</v>
          </cell>
        </row>
      </sheetData>
      <sheetData sheetId="4996">
        <row r="21">
          <cell r="A21">
            <v>0</v>
          </cell>
        </row>
      </sheetData>
      <sheetData sheetId="4997">
        <row r="21">
          <cell r="A21">
            <v>0</v>
          </cell>
        </row>
      </sheetData>
      <sheetData sheetId="4998">
        <row r="21">
          <cell r="A21">
            <v>0</v>
          </cell>
        </row>
      </sheetData>
      <sheetData sheetId="4999">
        <row r="21">
          <cell r="A21">
            <v>0</v>
          </cell>
        </row>
      </sheetData>
      <sheetData sheetId="5000">
        <row r="21">
          <cell r="A21">
            <v>0</v>
          </cell>
        </row>
      </sheetData>
      <sheetData sheetId="5001">
        <row r="21">
          <cell r="A21">
            <v>0</v>
          </cell>
        </row>
      </sheetData>
      <sheetData sheetId="5002">
        <row r="21">
          <cell r="A21">
            <v>0</v>
          </cell>
        </row>
      </sheetData>
      <sheetData sheetId="5003">
        <row r="21">
          <cell r="A21">
            <v>0</v>
          </cell>
        </row>
      </sheetData>
      <sheetData sheetId="5004">
        <row r="21">
          <cell r="A21">
            <v>0</v>
          </cell>
        </row>
      </sheetData>
      <sheetData sheetId="5005">
        <row r="21">
          <cell r="A21">
            <v>0</v>
          </cell>
        </row>
      </sheetData>
      <sheetData sheetId="5006">
        <row r="21">
          <cell r="A21">
            <v>0</v>
          </cell>
        </row>
      </sheetData>
      <sheetData sheetId="5007">
        <row r="21">
          <cell r="A21">
            <v>0</v>
          </cell>
        </row>
      </sheetData>
      <sheetData sheetId="5008">
        <row r="21">
          <cell r="A21">
            <v>0</v>
          </cell>
        </row>
      </sheetData>
      <sheetData sheetId="5009">
        <row r="21">
          <cell r="A21">
            <v>0</v>
          </cell>
        </row>
      </sheetData>
      <sheetData sheetId="5010">
        <row r="21">
          <cell r="A21">
            <v>0</v>
          </cell>
        </row>
      </sheetData>
      <sheetData sheetId="5011">
        <row r="21">
          <cell r="A21">
            <v>0</v>
          </cell>
        </row>
      </sheetData>
      <sheetData sheetId="5012">
        <row r="21">
          <cell r="A21">
            <v>0</v>
          </cell>
        </row>
      </sheetData>
      <sheetData sheetId="5013">
        <row r="21">
          <cell r="A21">
            <v>0</v>
          </cell>
        </row>
      </sheetData>
      <sheetData sheetId="5014">
        <row r="21">
          <cell r="A21">
            <v>0</v>
          </cell>
        </row>
      </sheetData>
      <sheetData sheetId="5015">
        <row r="21">
          <cell r="A21">
            <v>0</v>
          </cell>
        </row>
      </sheetData>
      <sheetData sheetId="5016">
        <row r="21">
          <cell r="A21">
            <v>0</v>
          </cell>
        </row>
      </sheetData>
      <sheetData sheetId="5017">
        <row r="21">
          <cell r="A21">
            <v>0</v>
          </cell>
        </row>
      </sheetData>
      <sheetData sheetId="5018"/>
      <sheetData sheetId="5019">
        <row r="21">
          <cell r="A21">
            <v>0</v>
          </cell>
        </row>
      </sheetData>
      <sheetData sheetId="5020">
        <row r="21">
          <cell r="A21">
            <v>0</v>
          </cell>
        </row>
      </sheetData>
      <sheetData sheetId="5021">
        <row r="21">
          <cell r="A21">
            <v>0</v>
          </cell>
        </row>
      </sheetData>
      <sheetData sheetId="5022">
        <row r="21">
          <cell r="A21">
            <v>0</v>
          </cell>
        </row>
      </sheetData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1">
          <cell r="A21">
            <v>0</v>
          </cell>
        </row>
      </sheetData>
      <sheetData sheetId="5034">
        <row r="21">
          <cell r="A21">
            <v>0</v>
          </cell>
        </row>
      </sheetData>
      <sheetData sheetId="5035">
        <row r="21">
          <cell r="A21">
            <v>0</v>
          </cell>
        </row>
      </sheetData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/>
      <sheetData sheetId="5054"/>
      <sheetData sheetId="5055"/>
      <sheetData sheetId="5056"/>
      <sheetData sheetId="5057">
        <row r="21">
          <cell r="A21">
            <v>0</v>
          </cell>
        </row>
      </sheetData>
      <sheetData sheetId="5058"/>
      <sheetData sheetId="5059"/>
      <sheetData sheetId="5060"/>
      <sheetData sheetId="5061"/>
      <sheetData sheetId="5062">
        <row r="21">
          <cell r="A21">
            <v>0</v>
          </cell>
        </row>
      </sheetData>
      <sheetData sheetId="5063">
        <row r="21">
          <cell r="A21">
            <v>0</v>
          </cell>
        </row>
      </sheetData>
      <sheetData sheetId="5064"/>
      <sheetData sheetId="5065"/>
      <sheetData sheetId="5066">
        <row r="21">
          <cell r="A21">
            <v>0</v>
          </cell>
        </row>
      </sheetData>
      <sheetData sheetId="5067"/>
      <sheetData sheetId="5068"/>
      <sheetData sheetId="5069">
        <row r="21">
          <cell r="A21">
            <v>0</v>
          </cell>
        </row>
      </sheetData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>
        <row r="21">
          <cell r="A21">
            <v>0</v>
          </cell>
        </row>
      </sheetData>
      <sheetData sheetId="5091"/>
      <sheetData sheetId="5092"/>
      <sheetData sheetId="5093"/>
      <sheetData sheetId="5094"/>
      <sheetData sheetId="5095">
        <row r="21">
          <cell r="A21">
            <v>0</v>
          </cell>
        </row>
      </sheetData>
      <sheetData sheetId="5096"/>
      <sheetData sheetId="5097"/>
      <sheetData sheetId="5098"/>
      <sheetData sheetId="5099">
        <row r="21">
          <cell r="A21">
            <v>0</v>
          </cell>
        </row>
      </sheetData>
      <sheetData sheetId="5100"/>
      <sheetData sheetId="5101"/>
      <sheetData sheetId="5102">
        <row r="21">
          <cell r="A21">
            <v>0</v>
          </cell>
        </row>
      </sheetData>
      <sheetData sheetId="5103"/>
      <sheetData sheetId="5104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>
        <row r="21">
          <cell r="A21">
            <v>0</v>
          </cell>
        </row>
      </sheetData>
      <sheetData sheetId="5158"/>
      <sheetData sheetId="5159"/>
      <sheetData sheetId="5160"/>
      <sheetData sheetId="5161">
        <row r="21">
          <cell r="A21">
            <v>0</v>
          </cell>
        </row>
      </sheetData>
      <sheetData sheetId="5162"/>
      <sheetData sheetId="5163"/>
      <sheetData sheetId="5164"/>
      <sheetData sheetId="5165"/>
      <sheetData sheetId="5166"/>
      <sheetData sheetId="5167"/>
      <sheetData sheetId="5168">
        <row r="21">
          <cell r="A21">
            <v>0</v>
          </cell>
        </row>
      </sheetData>
      <sheetData sheetId="5169">
        <row r="21">
          <cell r="A21">
            <v>0</v>
          </cell>
        </row>
      </sheetData>
      <sheetData sheetId="5170">
        <row r="21">
          <cell r="A21">
            <v>0</v>
          </cell>
        </row>
      </sheetData>
      <sheetData sheetId="5171">
        <row r="21">
          <cell r="A21">
            <v>0</v>
          </cell>
        </row>
      </sheetData>
      <sheetData sheetId="5172">
        <row r="21">
          <cell r="A21">
            <v>0</v>
          </cell>
        </row>
      </sheetData>
      <sheetData sheetId="5173">
        <row r="21">
          <cell r="A21">
            <v>0</v>
          </cell>
        </row>
      </sheetData>
      <sheetData sheetId="5174">
        <row r="21">
          <cell r="A21">
            <v>0</v>
          </cell>
        </row>
      </sheetData>
      <sheetData sheetId="5175">
        <row r="21">
          <cell r="A21">
            <v>0</v>
          </cell>
        </row>
      </sheetData>
      <sheetData sheetId="5176">
        <row r="21">
          <cell r="A21">
            <v>0</v>
          </cell>
        </row>
      </sheetData>
      <sheetData sheetId="5177">
        <row r="21">
          <cell r="A21">
            <v>0</v>
          </cell>
        </row>
      </sheetData>
      <sheetData sheetId="5178">
        <row r="21">
          <cell r="A21">
            <v>0</v>
          </cell>
        </row>
      </sheetData>
      <sheetData sheetId="5179">
        <row r="21">
          <cell r="A21">
            <v>0</v>
          </cell>
        </row>
      </sheetData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1">
          <cell r="C21">
            <v>22.680000000000003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>
        <row r="21">
          <cell r="A21">
            <v>0</v>
          </cell>
        </row>
      </sheetData>
      <sheetData sheetId="5203">
        <row r="21">
          <cell r="A21">
            <v>0</v>
          </cell>
        </row>
      </sheetData>
      <sheetData sheetId="5204">
        <row r="21">
          <cell r="A21">
            <v>0</v>
          </cell>
        </row>
      </sheetData>
      <sheetData sheetId="5205">
        <row r="21">
          <cell r="A21">
            <v>0</v>
          </cell>
        </row>
      </sheetData>
      <sheetData sheetId="5206">
        <row r="21">
          <cell r="A21">
            <v>0</v>
          </cell>
        </row>
      </sheetData>
      <sheetData sheetId="5207">
        <row r="21">
          <cell r="A21">
            <v>0</v>
          </cell>
        </row>
      </sheetData>
      <sheetData sheetId="5208">
        <row r="21">
          <cell r="A21">
            <v>0</v>
          </cell>
        </row>
      </sheetData>
      <sheetData sheetId="5209">
        <row r="21">
          <cell r="A21">
            <v>0</v>
          </cell>
        </row>
      </sheetData>
      <sheetData sheetId="5210"/>
      <sheetData sheetId="5211">
        <row r="21">
          <cell r="A21">
            <v>0</v>
          </cell>
        </row>
      </sheetData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 refreshError="1"/>
      <sheetData sheetId="5225"/>
      <sheetData sheetId="5226"/>
      <sheetData sheetId="5227" refreshError="1"/>
      <sheetData sheetId="5228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/>
      <sheetData sheetId="5271"/>
      <sheetData sheetId="5272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/>
      <sheetData sheetId="5286" refreshError="1"/>
      <sheetData sheetId="5287" refreshError="1"/>
      <sheetData sheetId="5288"/>
      <sheetData sheetId="5289" refreshError="1"/>
      <sheetData sheetId="5290"/>
      <sheetData sheetId="5291"/>
      <sheetData sheetId="5292"/>
      <sheetData sheetId="5293"/>
      <sheetData sheetId="5294"/>
      <sheetData sheetId="5295" refreshError="1"/>
      <sheetData sheetId="5296" refreshError="1"/>
      <sheetData sheetId="5297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>
        <row r="21">
          <cell r="A21">
            <v>0</v>
          </cell>
        </row>
      </sheetData>
      <sheetData sheetId="5388"/>
      <sheetData sheetId="5389"/>
      <sheetData sheetId="5390"/>
      <sheetData sheetId="5391"/>
      <sheetData sheetId="5392"/>
      <sheetData sheetId="5393">
        <row r="21">
          <cell r="A21">
            <v>0</v>
          </cell>
        </row>
      </sheetData>
      <sheetData sheetId="5394"/>
      <sheetData sheetId="5395"/>
      <sheetData sheetId="5396"/>
      <sheetData sheetId="5397"/>
      <sheetData sheetId="5398"/>
      <sheetData sheetId="5399">
        <row r="21">
          <cell r="A21">
            <v>0</v>
          </cell>
        </row>
      </sheetData>
      <sheetData sheetId="5400"/>
      <sheetData sheetId="5401"/>
      <sheetData sheetId="5402"/>
      <sheetData sheetId="5403">
        <row r="21">
          <cell r="A21">
            <v>0</v>
          </cell>
        </row>
      </sheetData>
      <sheetData sheetId="5404"/>
      <sheetData sheetId="5405"/>
      <sheetData sheetId="5406"/>
      <sheetData sheetId="5407"/>
      <sheetData sheetId="5408"/>
      <sheetData sheetId="5409">
        <row r="21">
          <cell r="A21">
            <v>0</v>
          </cell>
        </row>
      </sheetData>
      <sheetData sheetId="5410">
        <row r="21">
          <cell r="A21">
            <v>0</v>
          </cell>
        </row>
      </sheetData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전관"/>
      <sheetName val="시청각"/>
      <sheetName val="설계명세서"/>
      <sheetName val="인사자료총집계"/>
      <sheetName val="단가비교표(전기)"/>
      <sheetName val="노임이"/>
      <sheetName val="단가목록"/>
      <sheetName val="L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(전기)"/>
      <sheetName val="예산서(전기)"/>
      <sheetName val="갑지(전기)"/>
      <sheetName val="총괄표"/>
      <sheetName val="내역서"/>
      <sheetName val="일위대가"/>
      <sheetName val="물량산출서"/>
      <sheetName val="단가비교표(전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B4" t="str">
            <v>HI-PVC 16C</v>
          </cell>
          <cell r="C4" t="str">
            <v>M</v>
          </cell>
          <cell r="D4">
            <v>332</v>
          </cell>
          <cell r="E4">
            <v>390</v>
          </cell>
          <cell r="F4">
            <v>1129</v>
          </cell>
          <cell r="G4">
            <v>400</v>
          </cell>
          <cell r="H4">
            <v>860</v>
          </cell>
          <cell r="I4">
            <v>332</v>
          </cell>
          <cell r="J4">
            <v>1023</v>
          </cell>
        </row>
        <row r="5">
          <cell r="B5" t="str">
            <v>HI-PVC 22C</v>
          </cell>
          <cell r="C5" t="str">
            <v>M</v>
          </cell>
          <cell r="D5">
            <v>400</v>
          </cell>
          <cell r="E5">
            <v>470</v>
          </cell>
          <cell r="F5">
            <v>1129</v>
          </cell>
          <cell r="G5">
            <v>480</v>
          </cell>
          <cell r="H5">
            <v>860</v>
          </cell>
          <cell r="I5">
            <v>400</v>
          </cell>
          <cell r="J5">
            <v>1023</v>
          </cell>
        </row>
        <row r="6">
          <cell r="B6" t="str">
            <v>HI-PVC 28C</v>
          </cell>
          <cell r="C6" t="str">
            <v>M</v>
          </cell>
          <cell r="D6">
            <v>774</v>
          </cell>
          <cell r="E6">
            <v>890</v>
          </cell>
          <cell r="F6">
            <v>1129</v>
          </cell>
          <cell r="G6">
            <v>929</v>
          </cell>
          <cell r="H6">
            <v>860</v>
          </cell>
          <cell r="I6">
            <v>774</v>
          </cell>
          <cell r="J6">
            <v>1023</v>
          </cell>
        </row>
        <row r="7">
          <cell r="B7" t="str">
            <v>HI-PVC 36C</v>
          </cell>
          <cell r="C7" t="str">
            <v>M</v>
          </cell>
          <cell r="D7">
            <v>1121</v>
          </cell>
          <cell r="E7">
            <v>1440</v>
          </cell>
          <cell r="F7">
            <v>1129</v>
          </cell>
          <cell r="G7">
            <v>1249</v>
          </cell>
          <cell r="H7">
            <v>860</v>
          </cell>
          <cell r="I7">
            <v>1121</v>
          </cell>
          <cell r="J7">
            <v>1023</v>
          </cell>
        </row>
        <row r="8">
          <cell r="B8" t="str">
            <v>HI-PVC 42C</v>
          </cell>
          <cell r="C8" t="str">
            <v>M</v>
          </cell>
          <cell r="D8">
            <v>1466</v>
          </cell>
          <cell r="E8">
            <v>1710</v>
          </cell>
          <cell r="F8">
            <v>1129</v>
          </cell>
          <cell r="G8">
            <v>1631</v>
          </cell>
          <cell r="H8">
            <v>860</v>
          </cell>
          <cell r="I8">
            <v>1466</v>
          </cell>
          <cell r="J8">
            <v>1023</v>
          </cell>
        </row>
        <row r="9">
          <cell r="B9" t="str">
            <v>HI-PVC 54C</v>
          </cell>
          <cell r="C9" t="str">
            <v>M</v>
          </cell>
          <cell r="D9">
            <v>2081</v>
          </cell>
          <cell r="E9">
            <v>2360</v>
          </cell>
          <cell r="F9">
            <v>1129</v>
          </cell>
          <cell r="G9">
            <v>2315</v>
          </cell>
          <cell r="H9">
            <v>860</v>
          </cell>
          <cell r="I9">
            <v>2081</v>
          </cell>
          <cell r="J9">
            <v>1023</v>
          </cell>
        </row>
        <row r="10">
          <cell r="B10" t="str">
            <v>HI-PVC 70C</v>
          </cell>
          <cell r="C10" t="str">
            <v>M</v>
          </cell>
          <cell r="D10">
            <v>2680</v>
          </cell>
          <cell r="E10">
            <v>3150</v>
          </cell>
          <cell r="F10">
            <v>1129</v>
          </cell>
          <cell r="G10">
            <v>2866</v>
          </cell>
          <cell r="H10">
            <v>860</v>
          </cell>
          <cell r="I10">
            <v>2680</v>
          </cell>
          <cell r="J10">
            <v>1023</v>
          </cell>
        </row>
        <row r="11">
          <cell r="B11" t="str">
            <v>HI-PVC 82C</v>
          </cell>
          <cell r="C11" t="str">
            <v>M</v>
          </cell>
          <cell r="D11">
            <v>4084</v>
          </cell>
          <cell r="E11">
            <v>4730</v>
          </cell>
          <cell r="F11">
            <v>1129</v>
          </cell>
          <cell r="G11">
            <v>4543</v>
          </cell>
          <cell r="H11">
            <v>860</v>
          </cell>
          <cell r="I11">
            <v>4084</v>
          </cell>
          <cell r="J11">
            <v>1023</v>
          </cell>
        </row>
        <row r="12">
          <cell r="B12" t="str">
            <v>HI-PVC 104C</v>
          </cell>
          <cell r="C12" t="str">
            <v>M</v>
          </cell>
          <cell r="D12">
            <v>4834</v>
          </cell>
          <cell r="E12">
            <v>5780</v>
          </cell>
          <cell r="F12">
            <v>1129</v>
          </cell>
          <cell r="G12">
            <v>5375</v>
          </cell>
          <cell r="H12">
            <v>860</v>
          </cell>
          <cell r="I12">
            <v>4834</v>
          </cell>
          <cell r="J12">
            <v>1023</v>
          </cell>
        </row>
        <row r="13">
          <cell r="B13" t="str">
            <v>난연성 CD 16C</v>
          </cell>
          <cell r="C13" t="str">
            <v>M</v>
          </cell>
          <cell r="D13">
            <v>160</v>
          </cell>
          <cell r="E13">
            <v>160</v>
          </cell>
          <cell r="F13">
            <v>1126</v>
          </cell>
          <cell r="G13">
            <v>281</v>
          </cell>
          <cell r="H13">
            <v>859</v>
          </cell>
          <cell r="I13">
            <v>281</v>
          </cell>
          <cell r="J13">
            <v>1024</v>
          </cell>
        </row>
        <row r="14">
          <cell r="B14" t="str">
            <v>난연성 CD 22C</v>
          </cell>
          <cell r="C14" t="str">
            <v>M</v>
          </cell>
          <cell r="D14">
            <v>240</v>
          </cell>
          <cell r="E14">
            <v>240</v>
          </cell>
          <cell r="F14">
            <v>1126</v>
          </cell>
          <cell r="G14">
            <v>421</v>
          </cell>
          <cell r="H14">
            <v>859</v>
          </cell>
          <cell r="I14">
            <v>421</v>
          </cell>
          <cell r="J14">
            <v>1024</v>
          </cell>
        </row>
        <row r="15">
          <cell r="B15" t="str">
            <v>난연성 CD 28C</v>
          </cell>
          <cell r="C15" t="str">
            <v>M</v>
          </cell>
          <cell r="D15">
            <v>330</v>
          </cell>
          <cell r="E15">
            <v>330</v>
          </cell>
          <cell r="F15">
            <v>1126</v>
          </cell>
          <cell r="G15">
            <v>561</v>
          </cell>
          <cell r="H15">
            <v>859</v>
          </cell>
          <cell r="I15">
            <v>561</v>
          </cell>
          <cell r="J15">
            <v>1024</v>
          </cell>
        </row>
        <row r="16">
          <cell r="B16" t="str">
            <v>난연성 CD 36C</v>
          </cell>
          <cell r="C16" t="str">
            <v>M</v>
          </cell>
          <cell r="D16">
            <v>620</v>
          </cell>
          <cell r="E16">
            <v>620</v>
          </cell>
          <cell r="F16">
            <v>1126</v>
          </cell>
        </row>
        <row r="17">
          <cell r="B17" t="str">
            <v>PE 16C</v>
          </cell>
          <cell r="C17" t="str">
            <v>M</v>
          </cell>
          <cell r="D17">
            <v>316</v>
          </cell>
          <cell r="E17">
            <v>320</v>
          </cell>
          <cell r="F17">
            <v>1124</v>
          </cell>
          <cell r="G17">
            <v>316</v>
          </cell>
          <cell r="H17">
            <v>861</v>
          </cell>
          <cell r="I17">
            <v>340</v>
          </cell>
          <cell r="J17">
            <v>1025</v>
          </cell>
        </row>
        <row r="18">
          <cell r="B18" t="str">
            <v>PE 22C</v>
          </cell>
          <cell r="C18" t="str">
            <v>M</v>
          </cell>
          <cell r="D18">
            <v>368</v>
          </cell>
          <cell r="E18">
            <v>470</v>
          </cell>
          <cell r="F18">
            <v>1124</v>
          </cell>
          <cell r="G18">
            <v>368</v>
          </cell>
          <cell r="H18">
            <v>861</v>
          </cell>
          <cell r="I18">
            <v>446</v>
          </cell>
          <cell r="J18">
            <v>1025</v>
          </cell>
        </row>
        <row r="19">
          <cell r="B19" t="str">
            <v>PE 28C</v>
          </cell>
          <cell r="C19" t="str">
            <v>M</v>
          </cell>
          <cell r="D19">
            <v>543</v>
          </cell>
          <cell r="E19">
            <v>600</v>
          </cell>
          <cell r="F19">
            <v>1124</v>
          </cell>
          <cell r="G19">
            <v>543</v>
          </cell>
          <cell r="H19">
            <v>861</v>
          </cell>
          <cell r="I19">
            <v>650</v>
          </cell>
          <cell r="J19">
            <v>1025</v>
          </cell>
        </row>
        <row r="20">
          <cell r="B20" t="str">
            <v>PE 36C</v>
          </cell>
          <cell r="C20" t="str">
            <v>M</v>
          </cell>
          <cell r="D20">
            <v>814</v>
          </cell>
          <cell r="E20">
            <v>890</v>
          </cell>
          <cell r="F20">
            <v>1124</v>
          </cell>
          <cell r="G20">
            <v>814</v>
          </cell>
          <cell r="H20">
            <v>861</v>
          </cell>
          <cell r="I20">
            <v>969</v>
          </cell>
          <cell r="J20">
            <v>1025</v>
          </cell>
        </row>
        <row r="21">
          <cell r="B21" t="str">
            <v>PE 42C</v>
          </cell>
          <cell r="C21" t="str">
            <v>M</v>
          </cell>
          <cell r="D21">
            <v>1040</v>
          </cell>
          <cell r="E21">
            <v>1040</v>
          </cell>
          <cell r="F21">
            <v>1124</v>
          </cell>
          <cell r="G21">
            <v>1101</v>
          </cell>
          <cell r="H21">
            <v>861</v>
          </cell>
          <cell r="I21">
            <v>1226</v>
          </cell>
          <cell r="J21">
            <v>1025</v>
          </cell>
        </row>
        <row r="22">
          <cell r="B22" t="str">
            <v>PE 54C</v>
          </cell>
          <cell r="C22" t="str">
            <v>M</v>
          </cell>
          <cell r="D22">
            <v>1560</v>
          </cell>
          <cell r="E22">
            <v>1560</v>
          </cell>
          <cell r="F22">
            <v>1124</v>
          </cell>
          <cell r="G22">
            <v>1652</v>
          </cell>
          <cell r="H22">
            <v>861</v>
          </cell>
          <cell r="I22">
            <v>1779</v>
          </cell>
          <cell r="J22">
            <v>1025</v>
          </cell>
        </row>
        <row r="23">
          <cell r="B23" t="str">
            <v>PE 70C</v>
          </cell>
          <cell r="C23" t="str">
            <v>M</v>
          </cell>
          <cell r="D23">
            <v>2456</v>
          </cell>
          <cell r="E23">
            <v>2700</v>
          </cell>
          <cell r="F23">
            <v>1124</v>
          </cell>
          <cell r="G23">
            <v>2456</v>
          </cell>
          <cell r="H23">
            <v>861</v>
          </cell>
          <cell r="I23">
            <v>3486</v>
          </cell>
          <cell r="J23">
            <v>1025</v>
          </cell>
        </row>
        <row r="24">
          <cell r="B24" t="str">
            <v>PE 82C</v>
          </cell>
          <cell r="C24" t="str">
            <v>M</v>
          </cell>
          <cell r="D24">
            <v>3411</v>
          </cell>
          <cell r="E24">
            <v>3420</v>
          </cell>
          <cell r="F24">
            <v>1124</v>
          </cell>
          <cell r="G24">
            <v>3411</v>
          </cell>
          <cell r="H24">
            <v>861</v>
          </cell>
          <cell r="I24">
            <v>4016</v>
          </cell>
          <cell r="J24">
            <v>1025</v>
          </cell>
        </row>
        <row r="25">
          <cell r="B25" t="str">
            <v>PE 100C</v>
          </cell>
          <cell r="C25" t="str">
            <v>M</v>
          </cell>
          <cell r="D25">
            <v>4801</v>
          </cell>
          <cell r="E25">
            <v>5100</v>
          </cell>
          <cell r="F25">
            <v>1124</v>
          </cell>
          <cell r="G25">
            <v>4801</v>
          </cell>
          <cell r="H25">
            <v>861</v>
          </cell>
          <cell r="I25">
            <v>5524</v>
          </cell>
          <cell r="J25">
            <v>1025</v>
          </cell>
        </row>
        <row r="26">
          <cell r="B26" t="str">
            <v>ELP 30D</v>
          </cell>
          <cell r="C26" t="str">
            <v>M</v>
          </cell>
          <cell r="D26">
            <v>360</v>
          </cell>
          <cell r="E26">
            <v>360</v>
          </cell>
          <cell r="F26">
            <v>1128</v>
          </cell>
          <cell r="G26">
            <v>437</v>
          </cell>
          <cell r="H26">
            <v>861</v>
          </cell>
          <cell r="I26">
            <v>391</v>
          </cell>
          <cell r="J26">
            <v>1024</v>
          </cell>
        </row>
        <row r="27">
          <cell r="B27" t="str">
            <v>ELP 40D</v>
          </cell>
          <cell r="C27" t="str">
            <v>M</v>
          </cell>
          <cell r="D27">
            <v>550</v>
          </cell>
          <cell r="E27">
            <v>550</v>
          </cell>
          <cell r="F27">
            <v>1128</v>
          </cell>
          <cell r="G27">
            <v>552</v>
          </cell>
          <cell r="H27">
            <v>861</v>
          </cell>
          <cell r="I27">
            <v>563</v>
          </cell>
          <cell r="J27">
            <v>1024</v>
          </cell>
        </row>
        <row r="28">
          <cell r="B28" t="str">
            <v>ELP 50D</v>
          </cell>
          <cell r="C28" t="str">
            <v>M</v>
          </cell>
          <cell r="D28">
            <v>730</v>
          </cell>
          <cell r="E28">
            <v>730</v>
          </cell>
          <cell r="F28">
            <v>1128</v>
          </cell>
          <cell r="G28">
            <v>782</v>
          </cell>
          <cell r="H28">
            <v>861</v>
          </cell>
          <cell r="I28">
            <v>750</v>
          </cell>
          <cell r="J28">
            <v>1024</v>
          </cell>
        </row>
        <row r="29">
          <cell r="B29" t="str">
            <v>ELP 65D</v>
          </cell>
          <cell r="C29" t="str">
            <v>M</v>
          </cell>
          <cell r="D29">
            <v>1090</v>
          </cell>
          <cell r="E29">
            <v>1090</v>
          </cell>
          <cell r="F29">
            <v>1128</v>
          </cell>
          <cell r="G29">
            <v>1127</v>
          </cell>
          <cell r="H29">
            <v>861</v>
          </cell>
          <cell r="I29">
            <v>1250</v>
          </cell>
          <cell r="J29">
            <v>1024</v>
          </cell>
        </row>
        <row r="30">
          <cell r="B30" t="str">
            <v>ELP 80D</v>
          </cell>
          <cell r="C30" t="str">
            <v>M</v>
          </cell>
          <cell r="D30">
            <v>1450</v>
          </cell>
          <cell r="E30">
            <v>1450</v>
          </cell>
          <cell r="F30">
            <v>1128</v>
          </cell>
          <cell r="G30">
            <v>1484</v>
          </cell>
          <cell r="H30">
            <v>861</v>
          </cell>
          <cell r="I30">
            <v>1719</v>
          </cell>
          <cell r="J30">
            <v>1024</v>
          </cell>
        </row>
        <row r="31">
          <cell r="B31" t="str">
            <v>ELP 100D</v>
          </cell>
          <cell r="C31" t="str">
            <v>M</v>
          </cell>
          <cell r="D31">
            <v>1980</v>
          </cell>
          <cell r="E31">
            <v>1980</v>
          </cell>
          <cell r="F31">
            <v>1128</v>
          </cell>
          <cell r="G31">
            <v>2013</v>
          </cell>
          <cell r="H31">
            <v>861</v>
          </cell>
          <cell r="I31">
            <v>2188</v>
          </cell>
          <cell r="J31">
            <v>1024</v>
          </cell>
        </row>
        <row r="32">
          <cell r="B32" t="str">
            <v>ELP 125D</v>
          </cell>
          <cell r="C32" t="str">
            <v>M</v>
          </cell>
          <cell r="D32">
            <v>3040</v>
          </cell>
          <cell r="E32">
            <v>3040</v>
          </cell>
          <cell r="F32">
            <v>1128</v>
          </cell>
          <cell r="G32">
            <v>3128</v>
          </cell>
          <cell r="H32">
            <v>861</v>
          </cell>
          <cell r="I32">
            <v>3204</v>
          </cell>
          <cell r="J32">
            <v>1024</v>
          </cell>
        </row>
        <row r="33">
          <cell r="B33" t="str">
            <v>ELP 150D</v>
          </cell>
          <cell r="C33" t="str">
            <v>M</v>
          </cell>
          <cell r="D33">
            <v>3906</v>
          </cell>
          <cell r="E33">
            <v>3940</v>
          </cell>
          <cell r="F33">
            <v>1112</v>
          </cell>
          <cell r="G33">
            <v>4083</v>
          </cell>
          <cell r="H33">
            <v>861</v>
          </cell>
          <cell r="I33">
            <v>3906</v>
          </cell>
          <cell r="J33">
            <v>1024</v>
          </cell>
        </row>
        <row r="34">
          <cell r="B34" t="str">
            <v>ELP 175D</v>
          </cell>
          <cell r="C34" t="str">
            <v>M</v>
          </cell>
          <cell r="D34">
            <v>7188</v>
          </cell>
          <cell r="E34">
            <v>7510</v>
          </cell>
          <cell r="F34">
            <v>1128</v>
          </cell>
          <cell r="G34">
            <v>7188</v>
          </cell>
          <cell r="H34">
            <v>861</v>
          </cell>
          <cell r="I34">
            <v>7500</v>
          </cell>
          <cell r="J34">
            <v>1024</v>
          </cell>
        </row>
        <row r="35">
          <cell r="B35" t="str">
            <v>ELP 200D</v>
          </cell>
          <cell r="C35" t="str">
            <v>M</v>
          </cell>
          <cell r="D35">
            <v>8027</v>
          </cell>
          <cell r="E35">
            <v>8030</v>
          </cell>
          <cell r="F35">
            <v>1128</v>
          </cell>
          <cell r="G35">
            <v>8027</v>
          </cell>
          <cell r="H35">
            <v>861</v>
          </cell>
          <cell r="I35">
            <v>8594</v>
          </cell>
          <cell r="J35">
            <v>1024</v>
          </cell>
        </row>
        <row r="36">
          <cell r="B36" t="str">
            <v>ST 16C</v>
          </cell>
          <cell r="C36" t="str">
            <v>M</v>
          </cell>
          <cell r="D36">
            <v>2990</v>
          </cell>
          <cell r="E36">
            <v>3300</v>
          </cell>
          <cell r="F36">
            <v>1123</v>
          </cell>
          <cell r="G36">
            <v>3375</v>
          </cell>
          <cell r="H36">
            <v>864</v>
          </cell>
          <cell r="I36">
            <v>2990</v>
          </cell>
          <cell r="J36">
            <v>1028</v>
          </cell>
        </row>
        <row r="37">
          <cell r="B37" t="str">
            <v>ST 22C</v>
          </cell>
          <cell r="C37" t="str">
            <v>M</v>
          </cell>
          <cell r="D37">
            <v>3868</v>
          </cell>
          <cell r="E37">
            <v>4130</v>
          </cell>
          <cell r="F37">
            <v>1123</v>
          </cell>
          <cell r="G37">
            <v>4368</v>
          </cell>
          <cell r="H37">
            <v>864</v>
          </cell>
          <cell r="I37">
            <v>3868</v>
          </cell>
          <cell r="J37">
            <v>1028</v>
          </cell>
        </row>
        <row r="38">
          <cell r="B38" t="str">
            <v>ST 28C</v>
          </cell>
          <cell r="C38" t="str">
            <v>M</v>
          </cell>
          <cell r="D38">
            <v>5036</v>
          </cell>
          <cell r="E38">
            <v>5410</v>
          </cell>
          <cell r="F38">
            <v>1123</v>
          </cell>
          <cell r="G38">
            <v>5710</v>
          </cell>
          <cell r="H38">
            <v>864</v>
          </cell>
          <cell r="I38">
            <v>5036</v>
          </cell>
          <cell r="J38">
            <v>1028</v>
          </cell>
        </row>
        <row r="39">
          <cell r="B39" t="str">
            <v>ST 36C</v>
          </cell>
          <cell r="C39" t="str">
            <v>M</v>
          </cell>
          <cell r="D39">
            <v>6441</v>
          </cell>
          <cell r="E39">
            <v>6910</v>
          </cell>
          <cell r="F39">
            <v>1123</v>
          </cell>
          <cell r="G39">
            <v>7307</v>
          </cell>
          <cell r="H39">
            <v>864</v>
          </cell>
          <cell r="I39">
            <v>6441</v>
          </cell>
          <cell r="J39">
            <v>1028</v>
          </cell>
        </row>
        <row r="40">
          <cell r="B40" t="str">
            <v>ST 42C</v>
          </cell>
          <cell r="C40" t="str">
            <v>M</v>
          </cell>
          <cell r="D40">
            <v>7404</v>
          </cell>
          <cell r="E40">
            <v>7950</v>
          </cell>
          <cell r="F40">
            <v>1123</v>
          </cell>
          <cell r="G40">
            <v>8402</v>
          </cell>
          <cell r="H40">
            <v>864</v>
          </cell>
          <cell r="I40">
            <v>7404</v>
          </cell>
          <cell r="J40">
            <v>1028</v>
          </cell>
        </row>
        <row r="41">
          <cell r="B41" t="str">
            <v>ST 54C</v>
          </cell>
          <cell r="C41" t="str">
            <v>M</v>
          </cell>
          <cell r="D41">
            <v>10401</v>
          </cell>
          <cell r="E41">
            <v>11540</v>
          </cell>
          <cell r="F41">
            <v>1123</v>
          </cell>
          <cell r="G41">
            <v>11801</v>
          </cell>
          <cell r="H41">
            <v>864</v>
          </cell>
          <cell r="I41">
            <v>10401</v>
          </cell>
          <cell r="J41">
            <v>1028</v>
          </cell>
        </row>
        <row r="42">
          <cell r="B42" t="str">
            <v>ST 70C</v>
          </cell>
          <cell r="C42" t="str">
            <v>M</v>
          </cell>
          <cell r="D42">
            <v>13259</v>
          </cell>
          <cell r="E42">
            <v>14710</v>
          </cell>
          <cell r="F42">
            <v>1123</v>
          </cell>
          <cell r="G42">
            <v>15043</v>
          </cell>
          <cell r="H42">
            <v>864</v>
          </cell>
          <cell r="I42">
            <v>13259</v>
          </cell>
          <cell r="J42">
            <v>1028</v>
          </cell>
        </row>
        <row r="43">
          <cell r="B43" t="str">
            <v>ST 82C</v>
          </cell>
          <cell r="C43" t="str">
            <v>M</v>
          </cell>
          <cell r="D43">
            <v>15247</v>
          </cell>
          <cell r="E43">
            <v>16950</v>
          </cell>
          <cell r="F43">
            <v>1123</v>
          </cell>
          <cell r="G43">
            <v>17332</v>
          </cell>
          <cell r="H43">
            <v>864</v>
          </cell>
          <cell r="I43">
            <v>15247</v>
          </cell>
          <cell r="J43">
            <v>1028</v>
          </cell>
        </row>
        <row r="44">
          <cell r="B44" t="str">
            <v>ST 104C</v>
          </cell>
          <cell r="C44" t="str">
            <v>M</v>
          </cell>
          <cell r="D44">
            <v>24612</v>
          </cell>
          <cell r="E44">
            <v>27360</v>
          </cell>
          <cell r="F44">
            <v>1123</v>
          </cell>
          <cell r="G44">
            <v>27983</v>
          </cell>
          <cell r="H44">
            <v>864</v>
          </cell>
          <cell r="I44">
            <v>24612</v>
          </cell>
          <cell r="J44">
            <v>1028</v>
          </cell>
        </row>
        <row r="45">
          <cell r="B45" t="str">
            <v>ST E19C</v>
          </cell>
          <cell r="C45" t="str">
            <v>M</v>
          </cell>
          <cell r="D45">
            <v>2480</v>
          </cell>
          <cell r="E45">
            <v>2547</v>
          </cell>
          <cell r="F45">
            <v>1124</v>
          </cell>
          <cell r="G45">
            <v>2547</v>
          </cell>
          <cell r="H45">
            <v>863</v>
          </cell>
          <cell r="I45">
            <v>2480</v>
          </cell>
          <cell r="J45">
            <v>1028</v>
          </cell>
        </row>
        <row r="46">
          <cell r="B46" t="str">
            <v>ST E25C</v>
          </cell>
          <cell r="C46" t="str">
            <v>M</v>
          </cell>
          <cell r="D46">
            <v>3269.4444444444443</v>
          </cell>
          <cell r="E46">
            <v>3354</v>
          </cell>
          <cell r="F46">
            <v>1124</v>
          </cell>
          <cell r="G46">
            <v>3354</v>
          </cell>
          <cell r="H46">
            <v>863</v>
          </cell>
          <cell r="I46">
            <v>3269.4444444444443</v>
          </cell>
          <cell r="J46">
            <v>1028</v>
          </cell>
        </row>
        <row r="47">
          <cell r="B47" t="str">
            <v>ST E31C</v>
          </cell>
          <cell r="C47" t="str">
            <v>M</v>
          </cell>
          <cell r="D47">
            <v>4576.9444444444443</v>
          </cell>
          <cell r="E47">
            <v>4696</v>
          </cell>
          <cell r="F47">
            <v>1124</v>
          </cell>
          <cell r="G47">
            <v>4696</v>
          </cell>
          <cell r="H47">
            <v>863</v>
          </cell>
          <cell r="I47">
            <v>4576.9444444444443</v>
          </cell>
          <cell r="J47">
            <v>1028</v>
          </cell>
        </row>
        <row r="48">
          <cell r="B48" t="str">
            <v>ST E39C</v>
          </cell>
          <cell r="C48" t="str">
            <v>M</v>
          </cell>
          <cell r="D48">
            <v>5687.5</v>
          </cell>
          <cell r="E48">
            <v>5840</v>
          </cell>
          <cell r="F48">
            <v>1124</v>
          </cell>
          <cell r="G48">
            <v>5840</v>
          </cell>
          <cell r="H48">
            <v>863</v>
          </cell>
          <cell r="I48">
            <v>5687.5</v>
          </cell>
          <cell r="J48">
            <v>1028</v>
          </cell>
        </row>
        <row r="49">
          <cell r="B49" t="str">
            <v>ST E51C</v>
          </cell>
          <cell r="C49" t="str">
            <v>M</v>
          </cell>
          <cell r="D49">
            <v>7508.0555555555557</v>
          </cell>
          <cell r="E49">
            <v>7784</v>
          </cell>
          <cell r="F49">
            <v>1124</v>
          </cell>
          <cell r="G49">
            <v>7784</v>
          </cell>
          <cell r="H49">
            <v>863</v>
          </cell>
          <cell r="I49">
            <v>7508.0555555555557</v>
          </cell>
          <cell r="J49">
            <v>1028</v>
          </cell>
        </row>
        <row r="50">
          <cell r="B50" t="str">
            <v>ST E63C</v>
          </cell>
          <cell r="C50" t="str">
            <v>M</v>
          </cell>
          <cell r="D50">
            <v>10751.111111111111</v>
          </cell>
          <cell r="E50">
            <v>11138</v>
          </cell>
          <cell r="F50">
            <v>1124</v>
          </cell>
          <cell r="G50">
            <v>11138</v>
          </cell>
          <cell r="H50">
            <v>863</v>
          </cell>
          <cell r="I50">
            <v>10751.111111111111</v>
          </cell>
          <cell r="J50">
            <v>1028</v>
          </cell>
        </row>
        <row r="51">
          <cell r="B51" t="str">
            <v>ST E75C</v>
          </cell>
          <cell r="C51" t="str">
            <v>M</v>
          </cell>
          <cell r="D51">
            <v>13561.944444444443</v>
          </cell>
          <cell r="E51">
            <v>14049</v>
          </cell>
          <cell r="F51">
            <v>1124</v>
          </cell>
          <cell r="G51">
            <v>14049</v>
          </cell>
          <cell r="H51">
            <v>863</v>
          </cell>
          <cell r="I51">
            <v>13561.944444444443</v>
          </cell>
          <cell r="J51">
            <v>1028</v>
          </cell>
        </row>
        <row r="52">
          <cell r="B52" t="str">
            <v>원터치 커플링 19C</v>
          </cell>
          <cell r="C52" t="str">
            <v>개</v>
          </cell>
          <cell r="D52">
            <v>4765</v>
          </cell>
          <cell r="E52">
            <v>4950</v>
          </cell>
          <cell r="F52">
            <v>1124</v>
          </cell>
          <cell r="G52">
            <v>4950</v>
          </cell>
          <cell r="H52">
            <v>863</v>
          </cell>
          <cell r="I52">
            <v>4765</v>
          </cell>
          <cell r="J52">
            <v>1028</v>
          </cell>
        </row>
        <row r="53">
          <cell r="B53" t="str">
            <v>원터치 커플링 25C</v>
          </cell>
          <cell r="C53" t="str">
            <v>개</v>
          </cell>
          <cell r="D53">
            <v>5086</v>
          </cell>
          <cell r="E53">
            <v>5295</v>
          </cell>
          <cell r="F53">
            <v>1124</v>
          </cell>
          <cell r="G53">
            <v>5295</v>
          </cell>
          <cell r="H53">
            <v>863</v>
          </cell>
          <cell r="I53">
            <v>5086</v>
          </cell>
          <cell r="J53">
            <v>1028</v>
          </cell>
        </row>
        <row r="54">
          <cell r="B54" t="str">
            <v>원터치 커플링 31C</v>
          </cell>
          <cell r="C54" t="str">
            <v>개</v>
          </cell>
          <cell r="D54">
            <v>6049</v>
          </cell>
          <cell r="E54">
            <v>6307</v>
          </cell>
          <cell r="F54">
            <v>1124</v>
          </cell>
          <cell r="G54">
            <v>6307</v>
          </cell>
          <cell r="H54">
            <v>863</v>
          </cell>
          <cell r="I54">
            <v>6049</v>
          </cell>
          <cell r="J54">
            <v>1028</v>
          </cell>
        </row>
        <row r="55">
          <cell r="B55" t="str">
            <v>원터치 커플링 39C</v>
          </cell>
          <cell r="C55" t="str">
            <v>개</v>
          </cell>
          <cell r="D55">
            <v>7743</v>
          </cell>
          <cell r="E55">
            <v>8126</v>
          </cell>
          <cell r="F55">
            <v>1124</v>
          </cell>
          <cell r="G55">
            <v>8126</v>
          </cell>
          <cell r="H55">
            <v>863</v>
          </cell>
          <cell r="I55">
            <v>7743</v>
          </cell>
          <cell r="J55">
            <v>1028</v>
          </cell>
        </row>
        <row r="56">
          <cell r="B56" t="str">
            <v>원터치 커플링 51C</v>
          </cell>
          <cell r="C56" t="str">
            <v>개</v>
          </cell>
          <cell r="D56">
            <v>11791</v>
          </cell>
          <cell r="E56">
            <v>12435</v>
          </cell>
          <cell r="F56">
            <v>1124</v>
          </cell>
          <cell r="G56">
            <v>12435</v>
          </cell>
          <cell r="H56">
            <v>863</v>
          </cell>
          <cell r="I56">
            <v>11791</v>
          </cell>
          <cell r="J56">
            <v>1028</v>
          </cell>
        </row>
        <row r="57">
          <cell r="B57" t="str">
            <v>원터치 커플링 63C</v>
          </cell>
          <cell r="C57" t="str">
            <v>개</v>
          </cell>
          <cell r="D57">
            <v>13981</v>
          </cell>
          <cell r="E57">
            <v>14756</v>
          </cell>
          <cell r="F57">
            <v>1124</v>
          </cell>
          <cell r="G57">
            <v>14756</v>
          </cell>
          <cell r="H57">
            <v>863</v>
          </cell>
          <cell r="I57">
            <v>13981</v>
          </cell>
          <cell r="J57">
            <v>1028</v>
          </cell>
        </row>
        <row r="58">
          <cell r="B58" t="str">
            <v>원터치 커플링 75C</v>
          </cell>
          <cell r="C58" t="str">
            <v>개</v>
          </cell>
          <cell r="D58">
            <v>16097</v>
          </cell>
          <cell r="E58">
            <v>17049</v>
          </cell>
          <cell r="F58">
            <v>1124</v>
          </cell>
          <cell r="G58">
            <v>17049</v>
          </cell>
          <cell r="H58">
            <v>863</v>
          </cell>
          <cell r="I58">
            <v>16097</v>
          </cell>
          <cell r="J58">
            <v>1028</v>
          </cell>
        </row>
        <row r="59">
          <cell r="B59" t="str">
            <v>원터치 커넥터 19C</v>
          </cell>
          <cell r="C59" t="str">
            <v>개</v>
          </cell>
          <cell r="D59">
            <v>3997</v>
          </cell>
          <cell r="E59">
            <v>4095</v>
          </cell>
          <cell r="F59">
            <v>1124</v>
          </cell>
          <cell r="G59">
            <v>4095</v>
          </cell>
          <cell r="H59">
            <v>863</v>
          </cell>
          <cell r="I59">
            <v>3997</v>
          </cell>
          <cell r="J59">
            <v>1028</v>
          </cell>
        </row>
        <row r="60">
          <cell r="B60" t="str">
            <v>원터치 커넥터 25C</v>
          </cell>
          <cell r="C60" t="str">
            <v>개</v>
          </cell>
          <cell r="D60">
            <v>4315</v>
          </cell>
          <cell r="E60">
            <v>4432</v>
          </cell>
          <cell r="F60">
            <v>1124</v>
          </cell>
          <cell r="G60">
            <v>4432</v>
          </cell>
          <cell r="H60">
            <v>863</v>
          </cell>
          <cell r="I60">
            <v>4315</v>
          </cell>
          <cell r="J60">
            <v>1028</v>
          </cell>
        </row>
        <row r="61">
          <cell r="B61" t="str">
            <v>원터치 커넥터 31C</v>
          </cell>
          <cell r="C61" t="str">
            <v>개</v>
          </cell>
          <cell r="D61">
            <v>5094</v>
          </cell>
          <cell r="E61">
            <v>5240</v>
          </cell>
          <cell r="F61">
            <v>1124</v>
          </cell>
          <cell r="G61">
            <v>5240</v>
          </cell>
          <cell r="H61">
            <v>863</v>
          </cell>
          <cell r="I61">
            <v>5094</v>
          </cell>
          <cell r="J61">
            <v>1028</v>
          </cell>
        </row>
        <row r="62">
          <cell r="B62" t="str">
            <v>원터치 커넥터 39C</v>
          </cell>
          <cell r="C62" t="str">
            <v>개</v>
          </cell>
          <cell r="D62">
            <v>6308</v>
          </cell>
          <cell r="E62">
            <v>6528</v>
          </cell>
          <cell r="F62">
            <v>1124</v>
          </cell>
          <cell r="G62">
            <v>6528</v>
          </cell>
          <cell r="H62">
            <v>863</v>
          </cell>
          <cell r="I62">
            <v>6308</v>
          </cell>
          <cell r="J62">
            <v>1028</v>
          </cell>
        </row>
        <row r="63">
          <cell r="B63" t="str">
            <v>원터치 커넥터 51C</v>
          </cell>
          <cell r="C63" t="str">
            <v>개</v>
          </cell>
          <cell r="D63">
            <v>9234</v>
          </cell>
          <cell r="E63">
            <v>9605</v>
          </cell>
          <cell r="F63">
            <v>1124</v>
          </cell>
          <cell r="G63">
            <v>9605</v>
          </cell>
          <cell r="H63">
            <v>863</v>
          </cell>
          <cell r="I63">
            <v>9234</v>
          </cell>
          <cell r="J63">
            <v>1028</v>
          </cell>
        </row>
        <row r="64">
          <cell r="B64" t="str">
            <v>원터치 커넥터 63C</v>
          </cell>
          <cell r="C64" t="str">
            <v>개</v>
          </cell>
          <cell r="D64">
            <v>11356</v>
          </cell>
          <cell r="E64">
            <v>11820</v>
          </cell>
          <cell r="F64">
            <v>1124</v>
          </cell>
          <cell r="G64">
            <v>11820</v>
          </cell>
          <cell r="H64">
            <v>863</v>
          </cell>
          <cell r="I64">
            <v>11356</v>
          </cell>
          <cell r="J64">
            <v>1028</v>
          </cell>
        </row>
        <row r="65">
          <cell r="B65" t="str">
            <v>원터치 커넥터 75C</v>
          </cell>
          <cell r="C65" t="str">
            <v>개</v>
          </cell>
          <cell r="D65">
            <v>13634</v>
          </cell>
          <cell r="E65">
            <v>14196</v>
          </cell>
          <cell r="F65">
            <v>1124</v>
          </cell>
          <cell r="G65">
            <v>14196</v>
          </cell>
          <cell r="H65">
            <v>863</v>
          </cell>
          <cell r="I65">
            <v>13634</v>
          </cell>
          <cell r="J65">
            <v>1028</v>
          </cell>
        </row>
        <row r="66">
          <cell r="B66" t="str">
            <v>볼트고정 커플링 19C</v>
          </cell>
          <cell r="C66" t="str">
            <v>개</v>
          </cell>
          <cell r="D66">
            <v>977</v>
          </cell>
          <cell r="E66">
            <v>977</v>
          </cell>
          <cell r="F66">
            <v>1124</v>
          </cell>
          <cell r="G66">
            <v>977</v>
          </cell>
          <cell r="H66">
            <v>863</v>
          </cell>
          <cell r="I66">
            <v>988</v>
          </cell>
          <cell r="J66">
            <v>1028</v>
          </cell>
        </row>
        <row r="67">
          <cell r="B67" t="str">
            <v>볼트고정 커플링 25C</v>
          </cell>
          <cell r="C67" t="str">
            <v>개</v>
          </cell>
          <cell r="D67">
            <v>1193</v>
          </cell>
          <cell r="E67">
            <v>1193</v>
          </cell>
          <cell r="F67">
            <v>1124</v>
          </cell>
          <cell r="G67">
            <v>1193</v>
          </cell>
          <cell r="H67">
            <v>863</v>
          </cell>
          <cell r="I67">
            <v>1232</v>
          </cell>
          <cell r="J67">
            <v>1028</v>
          </cell>
        </row>
        <row r="68">
          <cell r="B68" t="str">
            <v>볼트고정 커플링 31C</v>
          </cell>
          <cell r="C68" t="str">
            <v>개</v>
          </cell>
          <cell r="D68">
            <v>1467</v>
          </cell>
          <cell r="E68">
            <v>1467</v>
          </cell>
          <cell r="F68">
            <v>1124</v>
          </cell>
          <cell r="G68">
            <v>1467</v>
          </cell>
          <cell r="H68">
            <v>863</v>
          </cell>
          <cell r="I68">
            <v>1487</v>
          </cell>
          <cell r="J68">
            <v>1028</v>
          </cell>
        </row>
        <row r="69">
          <cell r="B69" t="str">
            <v>볼트고정 커플링 39C</v>
          </cell>
          <cell r="C69" t="str">
            <v>개</v>
          </cell>
          <cell r="D69">
            <v>1912</v>
          </cell>
          <cell r="E69">
            <v>2131</v>
          </cell>
          <cell r="F69">
            <v>1124</v>
          </cell>
          <cell r="G69">
            <v>2131</v>
          </cell>
          <cell r="H69">
            <v>863</v>
          </cell>
          <cell r="I69">
            <v>1912</v>
          </cell>
          <cell r="J69">
            <v>1028</v>
          </cell>
        </row>
        <row r="70">
          <cell r="B70" t="str">
            <v>볼트고정 커플링 51C</v>
          </cell>
          <cell r="C70" t="str">
            <v>개</v>
          </cell>
          <cell r="D70">
            <v>2867</v>
          </cell>
          <cell r="E70">
            <v>3203</v>
          </cell>
          <cell r="F70">
            <v>1124</v>
          </cell>
          <cell r="G70">
            <v>3203</v>
          </cell>
          <cell r="H70">
            <v>863</v>
          </cell>
          <cell r="I70">
            <v>2867</v>
          </cell>
          <cell r="J70">
            <v>1028</v>
          </cell>
        </row>
        <row r="71">
          <cell r="B71" t="str">
            <v>볼트고정 커플링 63C</v>
          </cell>
          <cell r="C71" t="str">
            <v>개</v>
          </cell>
          <cell r="D71">
            <v>3823</v>
          </cell>
          <cell r="E71">
            <v>4220</v>
          </cell>
          <cell r="F71">
            <v>1124</v>
          </cell>
          <cell r="G71">
            <v>4220</v>
          </cell>
          <cell r="H71">
            <v>863</v>
          </cell>
          <cell r="I71">
            <v>3823</v>
          </cell>
          <cell r="J71">
            <v>1028</v>
          </cell>
        </row>
        <row r="72">
          <cell r="B72" t="str">
            <v>볼트고정 커플링 75C</v>
          </cell>
          <cell r="C72" t="str">
            <v>개</v>
          </cell>
          <cell r="D72">
            <v>4885</v>
          </cell>
          <cell r="E72">
            <v>5227</v>
          </cell>
          <cell r="F72">
            <v>1124</v>
          </cell>
          <cell r="G72">
            <v>5227</v>
          </cell>
          <cell r="H72">
            <v>863</v>
          </cell>
          <cell r="I72">
            <v>4885</v>
          </cell>
          <cell r="J72">
            <v>1028</v>
          </cell>
        </row>
        <row r="73">
          <cell r="B73" t="str">
            <v>볼트고정 커넥터 19C</v>
          </cell>
          <cell r="C73" t="str">
            <v>개</v>
          </cell>
          <cell r="D73">
            <v>1238</v>
          </cell>
          <cell r="E73">
            <v>1279</v>
          </cell>
          <cell r="F73">
            <v>1124</v>
          </cell>
          <cell r="G73">
            <v>1279</v>
          </cell>
          <cell r="H73">
            <v>863</v>
          </cell>
          <cell r="I73">
            <v>1238</v>
          </cell>
          <cell r="J73">
            <v>1028</v>
          </cell>
        </row>
        <row r="74">
          <cell r="B74" t="str">
            <v>볼트고정 커넥터 25C</v>
          </cell>
          <cell r="C74" t="str">
            <v>개</v>
          </cell>
          <cell r="D74">
            <v>1425</v>
          </cell>
          <cell r="E74">
            <v>1480</v>
          </cell>
          <cell r="F74">
            <v>1124</v>
          </cell>
          <cell r="G74">
            <v>1480</v>
          </cell>
          <cell r="H74">
            <v>863</v>
          </cell>
          <cell r="I74">
            <v>1425</v>
          </cell>
          <cell r="J74">
            <v>1028</v>
          </cell>
        </row>
        <row r="75">
          <cell r="B75" t="str">
            <v>볼트고정 커넥터 31C</v>
          </cell>
          <cell r="C75" t="str">
            <v>개</v>
          </cell>
          <cell r="D75">
            <v>1710</v>
          </cell>
          <cell r="E75">
            <v>1781</v>
          </cell>
          <cell r="F75">
            <v>1124</v>
          </cell>
          <cell r="G75">
            <v>1781</v>
          </cell>
          <cell r="H75">
            <v>863</v>
          </cell>
          <cell r="I75">
            <v>1710</v>
          </cell>
          <cell r="J75">
            <v>1028</v>
          </cell>
        </row>
        <row r="76">
          <cell r="B76" t="str">
            <v>볼트고정 커넥터 39C</v>
          </cell>
          <cell r="C76" t="str">
            <v>개</v>
          </cell>
          <cell r="D76">
            <v>2230</v>
          </cell>
          <cell r="E76">
            <v>2334</v>
          </cell>
          <cell r="F76">
            <v>1124</v>
          </cell>
          <cell r="G76">
            <v>2334</v>
          </cell>
          <cell r="H76">
            <v>863</v>
          </cell>
          <cell r="I76">
            <v>2230</v>
          </cell>
          <cell r="J76">
            <v>1028</v>
          </cell>
        </row>
        <row r="77">
          <cell r="B77" t="str">
            <v>볼트고정 커넥터 51C</v>
          </cell>
          <cell r="C77" t="str">
            <v>개</v>
          </cell>
          <cell r="D77">
            <v>3359</v>
          </cell>
          <cell r="E77">
            <v>3508</v>
          </cell>
          <cell r="F77">
            <v>1124</v>
          </cell>
          <cell r="G77">
            <v>3508</v>
          </cell>
          <cell r="H77">
            <v>863</v>
          </cell>
          <cell r="I77">
            <v>3359</v>
          </cell>
          <cell r="J77">
            <v>1028</v>
          </cell>
        </row>
        <row r="78">
          <cell r="B78" t="str">
            <v>볼트고정 커넥터 63C</v>
          </cell>
          <cell r="C78" t="str">
            <v>개</v>
          </cell>
          <cell r="D78">
            <v>4262</v>
          </cell>
          <cell r="E78">
            <v>4471</v>
          </cell>
          <cell r="F78">
            <v>1124</v>
          </cell>
          <cell r="G78">
            <v>4471</v>
          </cell>
          <cell r="H78">
            <v>863</v>
          </cell>
          <cell r="I78">
            <v>4262</v>
          </cell>
          <cell r="J78">
            <v>1028</v>
          </cell>
        </row>
        <row r="79">
          <cell r="B79" t="str">
            <v>볼트고정 커넥터 75C</v>
          </cell>
          <cell r="C79" t="str">
            <v>개</v>
          </cell>
          <cell r="D79">
            <v>5584</v>
          </cell>
          <cell r="E79">
            <v>5885</v>
          </cell>
          <cell r="F79">
            <v>1124</v>
          </cell>
          <cell r="G79">
            <v>5885</v>
          </cell>
          <cell r="H79">
            <v>863</v>
          </cell>
          <cell r="I79">
            <v>5584</v>
          </cell>
          <cell r="J79">
            <v>1028</v>
          </cell>
        </row>
        <row r="80">
          <cell r="B80" t="str">
            <v>워셔캡 16C</v>
          </cell>
          <cell r="C80" t="str">
            <v>개</v>
          </cell>
          <cell r="D80">
            <v>2170</v>
          </cell>
          <cell r="E80">
            <v>2170</v>
          </cell>
          <cell r="F80">
            <v>1123</v>
          </cell>
          <cell r="I80">
            <v>2225</v>
          </cell>
          <cell r="J80">
            <v>1028</v>
          </cell>
        </row>
        <row r="81">
          <cell r="B81" t="str">
            <v>워셔캡 22C</v>
          </cell>
          <cell r="C81" t="str">
            <v>개</v>
          </cell>
          <cell r="D81">
            <v>2510</v>
          </cell>
          <cell r="E81">
            <v>2510</v>
          </cell>
          <cell r="F81">
            <v>1123</v>
          </cell>
          <cell r="I81">
            <v>2575</v>
          </cell>
          <cell r="J81">
            <v>1028</v>
          </cell>
        </row>
        <row r="82">
          <cell r="B82" t="str">
            <v>워셔캡 28C</v>
          </cell>
          <cell r="C82" t="str">
            <v>개</v>
          </cell>
          <cell r="D82">
            <v>3140</v>
          </cell>
          <cell r="E82">
            <v>3140</v>
          </cell>
          <cell r="F82">
            <v>1123</v>
          </cell>
          <cell r="I82">
            <v>3224</v>
          </cell>
          <cell r="J82">
            <v>1028</v>
          </cell>
        </row>
        <row r="83">
          <cell r="B83" t="str">
            <v>워셔캡 36C</v>
          </cell>
          <cell r="C83" t="str">
            <v>개</v>
          </cell>
          <cell r="D83">
            <v>4780</v>
          </cell>
          <cell r="E83">
            <v>4780</v>
          </cell>
          <cell r="F83">
            <v>1123</v>
          </cell>
          <cell r="I83">
            <v>4913</v>
          </cell>
          <cell r="J83">
            <v>1028</v>
          </cell>
        </row>
        <row r="84">
          <cell r="B84" t="str">
            <v>워셔캡 42C</v>
          </cell>
          <cell r="C84" t="str">
            <v>개</v>
          </cell>
          <cell r="D84">
            <v>5070</v>
          </cell>
          <cell r="E84">
            <v>5070</v>
          </cell>
          <cell r="F84">
            <v>1123</v>
          </cell>
          <cell r="I84">
            <v>5212</v>
          </cell>
          <cell r="J84">
            <v>1028</v>
          </cell>
        </row>
        <row r="85">
          <cell r="B85" t="str">
            <v>워셔캡 54C</v>
          </cell>
          <cell r="C85" t="str">
            <v>개</v>
          </cell>
          <cell r="D85">
            <v>7300</v>
          </cell>
          <cell r="E85">
            <v>7300</v>
          </cell>
          <cell r="F85">
            <v>1123</v>
          </cell>
          <cell r="I85">
            <v>7509</v>
          </cell>
          <cell r="J85">
            <v>1028</v>
          </cell>
        </row>
        <row r="86">
          <cell r="B86" t="str">
            <v>워셔캡 70C</v>
          </cell>
          <cell r="C86" t="str">
            <v>개</v>
          </cell>
          <cell r="D86">
            <v>27950</v>
          </cell>
          <cell r="E86">
            <v>27950</v>
          </cell>
          <cell r="F86">
            <v>1123</v>
          </cell>
          <cell r="I86">
            <v>28778</v>
          </cell>
          <cell r="J86">
            <v>1028</v>
          </cell>
        </row>
        <row r="87">
          <cell r="B87" t="str">
            <v>워셔캡 82C</v>
          </cell>
          <cell r="C87" t="str">
            <v>개</v>
          </cell>
          <cell r="D87">
            <v>39120</v>
          </cell>
          <cell r="E87">
            <v>39120</v>
          </cell>
          <cell r="F87">
            <v>1123</v>
          </cell>
          <cell r="I87">
            <v>40283</v>
          </cell>
          <cell r="J87">
            <v>1028</v>
          </cell>
        </row>
        <row r="88">
          <cell r="B88" t="str">
            <v>워셔캡 104C</v>
          </cell>
          <cell r="C88" t="str">
            <v>개</v>
          </cell>
          <cell r="D88">
            <v>61400</v>
          </cell>
          <cell r="E88">
            <v>61400</v>
          </cell>
          <cell r="F88">
            <v>1123</v>
          </cell>
          <cell r="I88">
            <v>63232</v>
          </cell>
          <cell r="J88">
            <v>1028</v>
          </cell>
        </row>
        <row r="89">
          <cell r="B89" t="str">
            <v>고장력 비방수 16C</v>
          </cell>
          <cell r="C89" t="str">
            <v>M</v>
          </cell>
          <cell r="D89">
            <v>720</v>
          </cell>
          <cell r="E89">
            <v>720</v>
          </cell>
          <cell r="F89">
            <v>1123</v>
          </cell>
          <cell r="G89">
            <v>720</v>
          </cell>
          <cell r="H89">
            <v>860</v>
          </cell>
          <cell r="J89">
            <v>1025</v>
          </cell>
        </row>
        <row r="90">
          <cell r="B90" t="str">
            <v>고장력 비방수 22C</v>
          </cell>
          <cell r="C90" t="str">
            <v>M</v>
          </cell>
          <cell r="D90">
            <v>950</v>
          </cell>
          <cell r="E90">
            <v>950</v>
          </cell>
          <cell r="F90">
            <v>1123</v>
          </cell>
          <cell r="G90">
            <v>950</v>
          </cell>
          <cell r="H90">
            <v>860</v>
          </cell>
          <cell r="J90">
            <v>1025</v>
          </cell>
        </row>
        <row r="91">
          <cell r="B91" t="str">
            <v>고장력 비방수 28C</v>
          </cell>
          <cell r="C91" t="str">
            <v>M</v>
          </cell>
          <cell r="D91">
            <v>1380</v>
          </cell>
          <cell r="E91">
            <v>1380</v>
          </cell>
          <cell r="F91">
            <v>1123</v>
          </cell>
          <cell r="G91">
            <v>1380</v>
          </cell>
          <cell r="H91">
            <v>860</v>
          </cell>
          <cell r="J91">
            <v>1025</v>
          </cell>
        </row>
        <row r="92">
          <cell r="B92" t="str">
            <v>고장력 비방수 36C</v>
          </cell>
          <cell r="C92" t="str">
            <v>M</v>
          </cell>
          <cell r="D92">
            <v>1970</v>
          </cell>
          <cell r="E92">
            <v>1970</v>
          </cell>
          <cell r="F92">
            <v>1123</v>
          </cell>
          <cell r="G92">
            <v>1970</v>
          </cell>
          <cell r="H92">
            <v>860</v>
          </cell>
          <cell r="J92">
            <v>1025</v>
          </cell>
        </row>
        <row r="93">
          <cell r="B93" t="str">
            <v>고장력 비방수 42C</v>
          </cell>
          <cell r="C93" t="str">
            <v>M</v>
          </cell>
          <cell r="D93">
            <v>2400</v>
          </cell>
          <cell r="G93">
            <v>2400</v>
          </cell>
          <cell r="H93">
            <v>860</v>
          </cell>
        </row>
        <row r="94">
          <cell r="B94" t="str">
            <v>고장력 방수 16C</v>
          </cell>
          <cell r="C94" t="str">
            <v>M</v>
          </cell>
          <cell r="D94">
            <v>700</v>
          </cell>
          <cell r="E94">
            <v>700</v>
          </cell>
          <cell r="F94">
            <v>1123</v>
          </cell>
          <cell r="G94">
            <v>700</v>
          </cell>
          <cell r="H94">
            <v>860</v>
          </cell>
          <cell r="J94">
            <v>1025</v>
          </cell>
        </row>
        <row r="95">
          <cell r="B95" t="str">
            <v>고장력 방수 22C</v>
          </cell>
          <cell r="C95" t="str">
            <v>M</v>
          </cell>
          <cell r="D95">
            <v>850</v>
          </cell>
          <cell r="E95">
            <v>850</v>
          </cell>
          <cell r="F95">
            <v>1107</v>
          </cell>
          <cell r="G95">
            <v>850</v>
          </cell>
          <cell r="H95">
            <v>860</v>
          </cell>
          <cell r="J95">
            <v>1025</v>
          </cell>
        </row>
        <row r="96">
          <cell r="B96" t="str">
            <v>고장력 방수 28C</v>
          </cell>
          <cell r="C96" t="str">
            <v>M</v>
          </cell>
          <cell r="D96">
            <v>1100</v>
          </cell>
          <cell r="E96">
            <v>1100</v>
          </cell>
          <cell r="F96">
            <v>1123</v>
          </cell>
          <cell r="G96">
            <v>1100</v>
          </cell>
          <cell r="H96">
            <v>860</v>
          </cell>
          <cell r="J96">
            <v>1025</v>
          </cell>
        </row>
        <row r="97">
          <cell r="B97" t="str">
            <v>고장력 방수 36C</v>
          </cell>
          <cell r="C97" t="str">
            <v>M</v>
          </cell>
          <cell r="D97">
            <v>2200</v>
          </cell>
          <cell r="E97">
            <v>2200</v>
          </cell>
          <cell r="F97">
            <v>1123</v>
          </cell>
          <cell r="G97">
            <v>2200</v>
          </cell>
          <cell r="H97">
            <v>860</v>
          </cell>
          <cell r="J97">
            <v>1025</v>
          </cell>
        </row>
        <row r="98">
          <cell r="B98" t="str">
            <v>고장력 방수 42C</v>
          </cell>
          <cell r="C98" t="str">
            <v>M</v>
          </cell>
          <cell r="D98">
            <v>2800</v>
          </cell>
          <cell r="E98">
            <v>2800</v>
          </cell>
          <cell r="F98">
            <v>1123</v>
          </cell>
          <cell r="G98">
            <v>2800</v>
          </cell>
          <cell r="H98">
            <v>860</v>
          </cell>
          <cell r="J98">
            <v>1025</v>
          </cell>
        </row>
        <row r="99">
          <cell r="B99" t="str">
            <v>고장력 방수 54C</v>
          </cell>
          <cell r="C99" t="str">
            <v>M</v>
          </cell>
          <cell r="D99">
            <v>3800</v>
          </cell>
          <cell r="E99">
            <v>3800</v>
          </cell>
          <cell r="F99">
            <v>1123</v>
          </cell>
          <cell r="G99">
            <v>3800</v>
          </cell>
          <cell r="H99">
            <v>860</v>
          </cell>
          <cell r="J99">
            <v>1025</v>
          </cell>
        </row>
        <row r="100">
          <cell r="B100" t="str">
            <v>고장력 방수 70C</v>
          </cell>
          <cell r="C100" t="str">
            <v>M</v>
          </cell>
          <cell r="D100">
            <v>4950</v>
          </cell>
          <cell r="E100">
            <v>4950</v>
          </cell>
          <cell r="F100">
            <v>1123</v>
          </cell>
          <cell r="G100">
            <v>4950</v>
          </cell>
          <cell r="H100">
            <v>860</v>
          </cell>
          <cell r="J100">
            <v>1025</v>
          </cell>
        </row>
        <row r="101">
          <cell r="B101" t="str">
            <v>고장력 방수 82C</v>
          </cell>
          <cell r="C101" t="str">
            <v>M</v>
          </cell>
          <cell r="D101">
            <v>6000</v>
          </cell>
          <cell r="E101">
            <v>6000</v>
          </cell>
          <cell r="F101">
            <v>1123</v>
          </cell>
          <cell r="G101">
            <v>6000</v>
          </cell>
          <cell r="H101">
            <v>860</v>
          </cell>
          <cell r="J101">
            <v>1025</v>
          </cell>
        </row>
        <row r="102">
          <cell r="B102" t="str">
            <v>방수 17C</v>
          </cell>
          <cell r="C102" t="str">
            <v>M</v>
          </cell>
          <cell r="D102">
            <v>6900</v>
          </cell>
          <cell r="L102">
            <v>6900</v>
          </cell>
        </row>
        <row r="103">
          <cell r="B103" t="str">
            <v>방수 24C</v>
          </cell>
          <cell r="C103" t="str">
            <v>M</v>
          </cell>
          <cell r="D103">
            <v>9450</v>
          </cell>
          <cell r="L103">
            <v>9450</v>
          </cell>
        </row>
        <row r="104">
          <cell r="B104" t="str">
            <v>방수 30C</v>
          </cell>
          <cell r="C104" t="str">
            <v>M</v>
          </cell>
          <cell r="D104">
            <v>12900</v>
          </cell>
          <cell r="L104">
            <v>12900</v>
          </cell>
        </row>
        <row r="105">
          <cell r="B105" t="str">
            <v>방수 38C</v>
          </cell>
          <cell r="C105" t="str">
            <v>M</v>
          </cell>
          <cell r="D105">
            <v>14550</v>
          </cell>
          <cell r="L105">
            <v>14550</v>
          </cell>
        </row>
        <row r="106">
          <cell r="B106" t="str">
            <v>방수 50C</v>
          </cell>
          <cell r="C106" t="str">
            <v>M</v>
          </cell>
          <cell r="D106">
            <v>19950</v>
          </cell>
          <cell r="L106">
            <v>19950</v>
          </cell>
        </row>
        <row r="107">
          <cell r="B107" t="str">
            <v>방수 63C</v>
          </cell>
          <cell r="C107" t="str">
            <v>M</v>
          </cell>
          <cell r="D107">
            <v>30450</v>
          </cell>
          <cell r="L107">
            <v>30450</v>
          </cell>
        </row>
        <row r="108">
          <cell r="B108" t="str">
            <v>방수 76C</v>
          </cell>
          <cell r="C108" t="str">
            <v>M</v>
          </cell>
          <cell r="D108">
            <v>40200</v>
          </cell>
          <cell r="L108">
            <v>40200</v>
          </cell>
        </row>
        <row r="109">
          <cell r="B109" t="str">
            <v>방수 83C</v>
          </cell>
          <cell r="C109" t="str">
            <v>M</v>
          </cell>
          <cell r="D109">
            <v>54900</v>
          </cell>
          <cell r="L109">
            <v>54900</v>
          </cell>
        </row>
        <row r="110">
          <cell r="B110" t="str">
            <v>방수 101C</v>
          </cell>
          <cell r="C110" t="str">
            <v>M</v>
          </cell>
          <cell r="D110">
            <v>73950</v>
          </cell>
          <cell r="L110">
            <v>73950</v>
          </cell>
        </row>
        <row r="111">
          <cell r="B111" t="str">
            <v>비방수 콘넥터 16C</v>
          </cell>
          <cell r="C111" t="str">
            <v>M</v>
          </cell>
          <cell r="D111">
            <v>340</v>
          </cell>
          <cell r="E111">
            <v>340</v>
          </cell>
          <cell r="F111">
            <v>1123</v>
          </cell>
          <cell r="G111">
            <v>340</v>
          </cell>
          <cell r="H111">
            <v>860</v>
          </cell>
          <cell r="J111">
            <v>1025</v>
          </cell>
        </row>
        <row r="112">
          <cell r="B112" t="str">
            <v>비방수 콘넥터 22C</v>
          </cell>
          <cell r="C112" t="str">
            <v>M</v>
          </cell>
          <cell r="D112">
            <v>560</v>
          </cell>
          <cell r="E112">
            <v>560</v>
          </cell>
          <cell r="F112">
            <v>1123</v>
          </cell>
          <cell r="G112">
            <v>560</v>
          </cell>
          <cell r="H112">
            <v>860</v>
          </cell>
          <cell r="J112">
            <v>1025</v>
          </cell>
        </row>
        <row r="113">
          <cell r="B113" t="str">
            <v>비방수 콘넥터 28C</v>
          </cell>
          <cell r="C113" t="str">
            <v>M</v>
          </cell>
          <cell r="D113">
            <v>880</v>
          </cell>
          <cell r="E113">
            <v>880</v>
          </cell>
          <cell r="F113">
            <v>1123</v>
          </cell>
          <cell r="G113">
            <v>880</v>
          </cell>
          <cell r="H113">
            <v>860</v>
          </cell>
          <cell r="J113">
            <v>1025</v>
          </cell>
        </row>
        <row r="114">
          <cell r="B114" t="str">
            <v>비방수 콘넥터 36C</v>
          </cell>
          <cell r="C114" t="str">
            <v>M</v>
          </cell>
          <cell r="D114">
            <v>2650</v>
          </cell>
          <cell r="G114">
            <v>2650</v>
          </cell>
          <cell r="H114">
            <v>862</v>
          </cell>
        </row>
        <row r="115">
          <cell r="B115" t="str">
            <v>방수 콘넥터 16C</v>
          </cell>
          <cell r="C115" t="str">
            <v>M</v>
          </cell>
          <cell r="D115">
            <v>770</v>
          </cell>
          <cell r="E115">
            <v>770</v>
          </cell>
          <cell r="F115">
            <v>1123</v>
          </cell>
          <cell r="G115">
            <v>770</v>
          </cell>
          <cell r="H115">
            <v>860</v>
          </cell>
          <cell r="J115">
            <v>1025</v>
          </cell>
        </row>
        <row r="116">
          <cell r="B116" t="str">
            <v>방수 콘넥터 22C</v>
          </cell>
          <cell r="C116" t="str">
            <v>M</v>
          </cell>
          <cell r="D116">
            <v>1000</v>
          </cell>
          <cell r="E116">
            <v>1000</v>
          </cell>
          <cell r="F116">
            <v>1123</v>
          </cell>
          <cell r="G116">
            <v>1000</v>
          </cell>
          <cell r="H116">
            <v>860</v>
          </cell>
          <cell r="J116">
            <v>1025</v>
          </cell>
        </row>
        <row r="117">
          <cell r="B117" t="str">
            <v>방수 콘넥터 28C</v>
          </cell>
          <cell r="C117" t="str">
            <v>M</v>
          </cell>
          <cell r="D117">
            <v>1500</v>
          </cell>
          <cell r="E117">
            <v>1500</v>
          </cell>
          <cell r="F117">
            <v>1123</v>
          </cell>
          <cell r="G117">
            <v>1500</v>
          </cell>
          <cell r="H117">
            <v>860</v>
          </cell>
          <cell r="J117">
            <v>1025</v>
          </cell>
        </row>
        <row r="118">
          <cell r="B118" t="str">
            <v>방수 콘넥터 36C</v>
          </cell>
          <cell r="C118" t="str">
            <v>M</v>
          </cell>
          <cell r="D118">
            <v>1980</v>
          </cell>
          <cell r="E118">
            <v>1980</v>
          </cell>
          <cell r="F118">
            <v>1123</v>
          </cell>
          <cell r="G118">
            <v>1980</v>
          </cell>
          <cell r="H118">
            <v>860</v>
          </cell>
          <cell r="J118">
            <v>1025</v>
          </cell>
        </row>
        <row r="119">
          <cell r="B119" t="str">
            <v>방수 콘넥터 42C</v>
          </cell>
          <cell r="C119" t="str">
            <v>M</v>
          </cell>
          <cell r="D119">
            <v>2750</v>
          </cell>
          <cell r="E119">
            <v>2750</v>
          </cell>
          <cell r="F119">
            <v>1123</v>
          </cell>
          <cell r="G119">
            <v>2750</v>
          </cell>
          <cell r="H119">
            <v>860</v>
          </cell>
          <cell r="J119">
            <v>1025</v>
          </cell>
        </row>
        <row r="120">
          <cell r="B120" t="str">
            <v>방수 콘넥터 54C</v>
          </cell>
          <cell r="C120" t="str">
            <v>M</v>
          </cell>
          <cell r="D120">
            <v>3740</v>
          </cell>
          <cell r="E120">
            <v>3740</v>
          </cell>
          <cell r="F120">
            <v>1123</v>
          </cell>
          <cell r="G120">
            <v>3740</v>
          </cell>
          <cell r="H120">
            <v>860</v>
          </cell>
          <cell r="J120">
            <v>1025</v>
          </cell>
        </row>
        <row r="121">
          <cell r="B121" t="str">
            <v>방수 콘넥터 70C</v>
          </cell>
          <cell r="C121" t="str">
            <v>M</v>
          </cell>
          <cell r="D121">
            <v>7980</v>
          </cell>
          <cell r="E121">
            <v>7980</v>
          </cell>
          <cell r="F121">
            <v>1123</v>
          </cell>
          <cell r="G121">
            <v>7980</v>
          </cell>
          <cell r="H121">
            <v>860</v>
          </cell>
          <cell r="J121">
            <v>1025</v>
          </cell>
        </row>
        <row r="122">
          <cell r="B122" t="str">
            <v>방수 콘넥터 82C</v>
          </cell>
          <cell r="C122" t="str">
            <v>M</v>
          </cell>
          <cell r="D122">
            <v>13600</v>
          </cell>
          <cell r="E122">
            <v>13600</v>
          </cell>
          <cell r="F122">
            <v>1123</v>
          </cell>
          <cell r="G122">
            <v>13600</v>
          </cell>
          <cell r="H122">
            <v>860</v>
          </cell>
          <cell r="J122">
            <v>1025</v>
          </cell>
        </row>
        <row r="123">
          <cell r="B123" t="str">
            <v>방수 콘넥터 30C</v>
          </cell>
          <cell r="C123" t="str">
            <v>M</v>
          </cell>
          <cell r="D123">
            <v>5720</v>
          </cell>
          <cell r="L123">
            <v>5720</v>
          </cell>
          <cell r="M123" t="str">
            <v>WUG</v>
          </cell>
        </row>
        <row r="124">
          <cell r="B124" t="str">
            <v>방수 콘넥터 38C</v>
          </cell>
          <cell r="C124" t="str">
            <v>M</v>
          </cell>
          <cell r="D124">
            <v>8940</v>
          </cell>
          <cell r="L124">
            <v>8940</v>
          </cell>
          <cell r="M124" t="str">
            <v>WUG</v>
          </cell>
        </row>
        <row r="125">
          <cell r="B125" t="str">
            <v>방수 콘넥터 50C</v>
          </cell>
          <cell r="C125" t="str">
            <v>M</v>
          </cell>
          <cell r="D125">
            <v>11750</v>
          </cell>
          <cell r="L125">
            <v>11750</v>
          </cell>
          <cell r="M125" t="str">
            <v>WUG</v>
          </cell>
        </row>
        <row r="126">
          <cell r="B126" t="str">
            <v>방수 콘넥터 63C</v>
          </cell>
          <cell r="C126" t="str">
            <v>M</v>
          </cell>
          <cell r="D126">
            <v>18750</v>
          </cell>
          <cell r="L126">
            <v>18750</v>
          </cell>
          <cell r="M126" t="str">
            <v>WUG</v>
          </cell>
        </row>
        <row r="127">
          <cell r="B127" t="str">
            <v>방수 콘넥터 76C</v>
          </cell>
          <cell r="C127" t="str">
            <v>M</v>
          </cell>
          <cell r="D127">
            <v>32690</v>
          </cell>
          <cell r="L127">
            <v>32690</v>
          </cell>
          <cell r="M127" t="str">
            <v>WUG</v>
          </cell>
        </row>
        <row r="128">
          <cell r="B128" t="str">
            <v>방수 콘넥터 83C</v>
          </cell>
          <cell r="C128" t="str">
            <v>M</v>
          </cell>
          <cell r="D128">
            <v>43610</v>
          </cell>
          <cell r="L128">
            <v>43610</v>
          </cell>
          <cell r="M128" t="str">
            <v>WUG</v>
          </cell>
        </row>
        <row r="129">
          <cell r="B129" t="str">
            <v>방수 콘넥터 101C</v>
          </cell>
          <cell r="C129" t="str">
            <v>M</v>
          </cell>
          <cell r="D129">
            <v>78800</v>
          </cell>
          <cell r="L129">
            <v>78800</v>
          </cell>
          <cell r="M129" t="str">
            <v>WUG</v>
          </cell>
        </row>
        <row r="130">
          <cell r="B130" t="str">
            <v>FCVV-S 2C 1.5sq</v>
          </cell>
          <cell r="C130" t="str">
            <v>M</v>
          </cell>
          <cell r="D130">
            <v>1471</v>
          </cell>
          <cell r="E130">
            <v>1471</v>
          </cell>
          <cell r="F130">
            <v>1100</v>
          </cell>
          <cell r="G130">
            <v>1736</v>
          </cell>
          <cell r="H130">
            <v>834</v>
          </cell>
          <cell r="I130">
            <v>1587</v>
          </cell>
          <cell r="J130">
            <v>995</v>
          </cell>
        </row>
        <row r="131">
          <cell r="B131" t="str">
            <v>FCVV-S 3C 1.5sq</v>
          </cell>
          <cell r="C131" t="str">
            <v>M</v>
          </cell>
          <cell r="D131">
            <v>1847</v>
          </cell>
          <cell r="E131">
            <v>1874</v>
          </cell>
          <cell r="F131">
            <v>1100</v>
          </cell>
          <cell r="G131">
            <v>2033</v>
          </cell>
          <cell r="H131">
            <v>834</v>
          </cell>
          <cell r="I131">
            <v>1847</v>
          </cell>
          <cell r="J131">
            <v>995</v>
          </cell>
        </row>
        <row r="132">
          <cell r="B132" t="str">
            <v>FCVV-S 4C 1.5sq</v>
          </cell>
          <cell r="C132" t="str">
            <v>M</v>
          </cell>
          <cell r="D132">
            <v>2142</v>
          </cell>
          <cell r="E132">
            <v>2179</v>
          </cell>
          <cell r="F132">
            <v>1100</v>
          </cell>
          <cell r="G132">
            <v>2355</v>
          </cell>
          <cell r="H132">
            <v>834</v>
          </cell>
          <cell r="I132">
            <v>2142</v>
          </cell>
          <cell r="J132">
            <v>995</v>
          </cell>
        </row>
        <row r="133">
          <cell r="B133" t="str">
            <v>FCVV-S 5C 1.5sq</v>
          </cell>
          <cell r="C133" t="str">
            <v>M</v>
          </cell>
          <cell r="D133">
            <v>2456</v>
          </cell>
          <cell r="E133">
            <v>2456</v>
          </cell>
          <cell r="F133">
            <v>1100</v>
          </cell>
          <cell r="G133">
            <v>2741</v>
          </cell>
          <cell r="H133">
            <v>834</v>
          </cell>
          <cell r="I133">
            <v>2492</v>
          </cell>
          <cell r="J133">
            <v>995</v>
          </cell>
        </row>
        <row r="134">
          <cell r="B134" t="str">
            <v>FCVV-S 6C 1.5sq</v>
          </cell>
          <cell r="C134" t="str">
            <v>M</v>
          </cell>
          <cell r="D134">
            <v>2803</v>
          </cell>
          <cell r="E134">
            <v>2831</v>
          </cell>
          <cell r="F134">
            <v>1100</v>
          </cell>
          <cell r="G134">
            <v>3094</v>
          </cell>
          <cell r="H134">
            <v>834</v>
          </cell>
          <cell r="I134">
            <v>2803</v>
          </cell>
          <cell r="J134">
            <v>995</v>
          </cell>
        </row>
        <row r="135">
          <cell r="B135" t="str">
            <v>FCVV-S 7C 1.5sq</v>
          </cell>
          <cell r="C135" t="str">
            <v>M</v>
          </cell>
          <cell r="D135">
            <v>2994</v>
          </cell>
          <cell r="E135">
            <v>3091</v>
          </cell>
          <cell r="F135">
            <v>1100</v>
          </cell>
          <cell r="G135">
            <v>3303</v>
          </cell>
          <cell r="H135">
            <v>834</v>
          </cell>
          <cell r="I135">
            <v>2994</v>
          </cell>
          <cell r="J135">
            <v>995</v>
          </cell>
        </row>
        <row r="136">
          <cell r="B136" t="str">
            <v>FCVV-S 8C 1.5sq</v>
          </cell>
          <cell r="C136" t="str">
            <v>M</v>
          </cell>
          <cell r="D136">
            <v>3319</v>
          </cell>
          <cell r="E136">
            <v>3635</v>
          </cell>
          <cell r="F136">
            <v>1100</v>
          </cell>
          <cell r="G136">
            <v>3664</v>
          </cell>
          <cell r="H136">
            <v>834</v>
          </cell>
          <cell r="I136">
            <v>3319</v>
          </cell>
          <cell r="J136">
            <v>995</v>
          </cell>
        </row>
        <row r="137">
          <cell r="B137" t="str">
            <v>FCVV-S 10C 1.5sq</v>
          </cell>
          <cell r="C137" t="str">
            <v>M</v>
          </cell>
          <cell r="D137">
            <v>4184</v>
          </cell>
          <cell r="E137">
            <v>4194</v>
          </cell>
          <cell r="F137">
            <v>1100</v>
          </cell>
          <cell r="G137">
            <v>4621</v>
          </cell>
          <cell r="H137">
            <v>834</v>
          </cell>
          <cell r="I137">
            <v>4184</v>
          </cell>
          <cell r="J137">
            <v>995</v>
          </cell>
        </row>
        <row r="138">
          <cell r="B138" t="str">
            <v>FCVV-S 12C 1.5sq</v>
          </cell>
          <cell r="C138" t="str">
            <v>M</v>
          </cell>
          <cell r="D138">
            <v>4699</v>
          </cell>
          <cell r="E138">
            <v>4894</v>
          </cell>
          <cell r="F138">
            <v>1100</v>
          </cell>
          <cell r="G138">
            <v>5194</v>
          </cell>
          <cell r="H138">
            <v>834</v>
          </cell>
          <cell r="I138">
            <v>4699</v>
          </cell>
          <cell r="J138">
            <v>995</v>
          </cell>
        </row>
        <row r="139">
          <cell r="B139" t="str">
            <v>FCVV-S 15C 1.5sq</v>
          </cell>
          <cell r="C139" t="str">
            <v>M</v>
          </cell>
          <cell r="D139">
            <v>5594</v>
          </cell>
          <cell r="E139">
            <v>5858</v>
          </cell>
          <cell r="F139">
            <v>1100</v>
          </cell>
          <cell r="G139">
            <v>6136</v>
          </cell>
          <cell r="H139">
            <v>834</v>
          </cell>
          <cell r="I139">
            <v>5594</v>
          </cell>
          <cell r="J139">
            <v>995</v>
          </cell>
        </row>
        <row r="140">
          <cell r="B140" t="str">
            <v>FCVV-S 20C 1.5sq</v>
          </cell>
          <cell r="C140" t="str">
            <v>M</v>
          </cell>
          <cell r="D140">
            <v>6967</v>
          </cell>
          <cell r="E140">
            <v>7328</v>
          </cell>
          <cell r="F140">
            <v>1100</v>
          </cell>
          <cell r="G140">
            <v>7703</v>
          </cell>
          <cell r="H140">
            <v>834</v>
          </cell>
          <cell r="I140">
            <v>6967</v>
          </cell>
          <cell r="J140">
            <v>995</v>
          </cell>
        </row>
        <row r="141">
          <cell r="B141" t="str">
            <v>FCVV-S 25C 1.5sq</v>
          </cell>
          <cell r="C141" t="str">
            <v>M</v>
          </cell>
          <cell r="D141">
            <v>8218</v>
          </cell>
          <cell r="E141">
            <v>9490</v>
          </cell>
          <cell r="F141">
            <v>1100</v>
          </cell>
          <cell r="G141">
            <v>9089</v>
          </cell>
          <cell r="H141">
            <v>834</v>
          </cell>
          <cell r="I141">
            <v>8218</v>
          </cell>
          <cell r="J141">
            <v>995</v>
          </cell>
        </row>
        <row r="142">
          <cell r="B142" t="str">
            <v>FCVV-S 30C 1.5sq</v>
          </cell>
          <cell r="C142" t="str">
            <v>M</v>
          </cell>
          <cell r="D142">
            <v>9793</v>
          </cell>
          <cell r="E142">
            <v>10493</v>
          </cell>
          <cell r="F142">
            <v>1100</v>
          </cell>
          <cell r="G142">
            <v>10838</v>
          </cell>
          <cell r="H142">
            <v>834</v>
          </cell>
          <cell r="I142">
            <v>9793</v>
          </cell>
          <cell r="J142">
            <v>995</v>
          </cell>
        </row>
        <row r="143">
          <cell r="B143" t="str">
            <v>FCVV-S 3C 2.5sq</v>
          </cell>
          <cell r="C143" t="str">
            <v>M</v>
          </cell>
          <cell r="D143">
            <v>2182</v>
          </cell>
          <cell r="E143">
            <v>2182</v>
          </cell>
          <cell r="F143">
            <v>1100</v>
          </cell>
          <cell r="G143">
            <v>2398</v>
          </cell>
          <cell r="H143">
            <v>834</v>
          </cell>
          <cell r="I143">
            <v>2188</v>
          </cell>
          <cell r="J143">
            <v>995</v>
          </cell>
        </row>
        <row r="144">
          <cell r="B144" t="str">
            <v>KIV 2.5sq</v>
          </cell>
          <cell r="C144" t="str">
            <v>M</v>
          </cell>
          <cell r="D144">
            <v>380</v>
          </cell>
          <cell r="E144">
            <v>380</v>
          </cell>
          <cell r="F144">
            <v>1099</v>
          </cell>
          <cell r="G144">
            <v>436</v>
          </cell>
          <cell r="H144">
            <v>836</v>
          </cell>
          <cell r="I144">
            <v>412</v>
          </cell>
          <cell r="J144">
            <v>994</v>
          </cell>
        </row>
        <row r="145">
          <cell r="B145" t="str">
            <v>KIV 4sq</v>
          </cell>
          <cell r="C145" t="str">
            <v>M</v>
          </cell>
          <cell r="D145">
            <v>590</v>
          </cell>
          <cell r="E145">
            <v>590</v>
          </cell>
          <cell r="F145">
            <v>1099</v>
          </cell>
          <cell r="G145">
            <v>689</v>
          </cell>
          <cell r="H145">
            <v>836</v>
          </cell>
          <cell r="I145">
            <v>599</v>
          </cell>
          <cell r="J145">
            <v>994</v>
          </cell>
        </row>
        <row r="146">
          <cell r="B146" t="str">
            <v>KIV 6sq</v>
          </cell>
          <cell r="C146" t="str">
            <v>M</v>
          </cell>
          <cell r="D146">
            <v>880</v>
          </cell>
          <cell r="E146">
            <v>880</v>
          </cell>
          <cell r="F146">
            <v>1099</v>
          </cell>
          <cell r="G146">
            <v>1018</v>
          </cell>
          <cell r="H146">
            <v>836</v>
          </cell>
          <cell r="I146">
            <v>893</v>
          </cell>
          <cell r="J146">
            <v>994</v>
          </cell>
        </row>
        <row r="147">
          <cell r="B147" t="str">
            <v>HFIX 1.5sq</v>
          </cell>
          <cell r="C147" t="str">
            <v>M</v>
          </cell>
          <cell r="D147">
            <v>300</v>
          </cell>
          <cell r="E147">
            <v>300</v>
          </cell>
          <cell r="F147">
            <v>1098</v>
          </cell>
          <cell r="G147">
            <v>327</v>
          </cell>
          <cell r="H147">
            <v>833</v>
          </cell>
          <cell r="I147">
            <v>324</v>
          </cell>
          <cell r="J147">
            <v>993</v>
          </cell>
          <cell r="M147" t="str">
            <v>단선</v>
          </cell>
        </row>
        <row r="148">
          <cell r="B148" t="str">
            <v>HFIX 2.5sq</v>
          </cell>
          <cell r="C148" t="str">
            <v>M</v>
          </cell>
          <cell r="D148">
            <v>440</v>
          </cell>
          <cell r="E148">
            <v>440</v>
          </cell>
          <cell r="F148">
            <v>1098</v>
          </cell>
          <cell r="G148">
            <v>507</v>
          </cell>
          <cell r="H148">
            <v>833</v>
          </cell>
          <cell r="I148">
            <v>502</v>
          </cell>
          <cell r="J148">
            <v>993</v>
          </cell>
          <cell r="M148" t="str">
            <v>단선</v>
          </cell>
        </row>
        <row r="149">
          <cell r="B149" t="str">
            <v>HFIX 4sq</v>
          </cell>
          <cell r="C149" t="str">
            <v>M</v>
          </cell>
          <cell r="D149">
            <v>670</v>
          </cell>
          <cell r="E149">
            <v>670</v>
          </cell>
          <cell r="F149">
            <v>1098</v>
          </cell>
          <cell r="G149">
            <v>739</v>
          </cell>
          <cell r="H149">
            <v>833</v>
          </cell>
          <cell r="I149">
            <v>770</v>
          </cell>
          <cell r="J149">
            <v>993</v>
          </cell>
          <cell r="M149" t="str">
            <v>단선</v>
          </cell>
        </row>
        <row r="150">
          <cell r="B150" t="str">
            <v>HFIX 1.5sq(바닥)</v>
          </cell>
          <cell r="C150" t="str">
            <v>M</v>
          </cell>
          <cell r="D150">
            <v>300</v>
          </cell>
          <cell r="E150">
            <v>300</v>
          </cell>
          <cell r="F150">
            <v>1098</v>
          </cell>
          <cell r="G150">
            <v>327</v>
          </cell>
          <cell r="H150">
            <v>833</v>
          </cell>
          <cell r="I150">
            <v>324</v>
          </cell>
          <cell r="J150">
            <v>993</v>
          </cell>
          <cell r="M150" t="str">
            <v>단선</v>
          </cell>
        </row>
        <row r="151">
          <cell r="B151" t="str">
            <v>HFIX 2.5sq(바닥)</v>
          </cell>
          <cell r="C151" t="str">
            <v>M</v>
          </cell>
          <cell r="D151">
            <v>440</v>
          </cell>
          <cell r="E151">
            <v>440</v>
          </cell>
          <cell r="F151">
            <v>1098</v>
          </cell>
          <cell r="G151">
            <v>507</v>
          </cell>
          <cell r="H151">
            <v>833</v>
          </cell>
          <cell r="I151">
            <v>502</v>
          </cell>
          <cell r="J151">
            <v>993</v>
          </cell>
          <cell r="M151" t="str">
            <v>단선</v>
          </cell>
        </row>
        <row r="152">
          <cell r="B152" t="str">
            <v>HFIX 4sq(바닥)</v>
          </cell>
          <cell r="C152" t="str">
            <v>M</v>
          </cell>
          <cell r="D152">
            <v>670</v>
          </cell>
          <cell r="E152">
            <v>670</v>
          </cell>
          <cell r="F152">
            <v>1098</v>
          </cell>
          <cell r="G152">
            <v>739</v>
          </cell>
          <cell r="H152">
            <v>833</v>
          </cell>
          <cell r="I152">
            <v>770</v>
          </cell>
          <cell r="J152">
            <v>993</v>
          </cell>
          <cell r="M152" t="str">
            <v>단선</v>
          </cell>
        </row>
        <row r="153">
          <cell r="B153" t="str">
            <v>HFIX 6sq</v>
          </cell>
          <cell r="C153" t="str">
            <v>M</v>
          </cell>
          <cell r="D153">
            <v>1060</v>
          </cell>
          <cell r="E153">
            <v>1060</v>
          </cell>
          <cell r="F153">
            <v>1098</v>
          </cell>
          <cell r="G153">
            <v>1125</v>
          </cell>
          <cell r="H153">
            <v>833</v>
          </cell>
          <cell r="I153">
            <v>1178</v>
          </cell>
          <cell r="J153">
            <v>993</v>
          </cell>
        </row>
        <row r="154">
          <cell r="B154" t="str">
            <v>HFIX 10sq</v>
          </cell>
          <cell r="C154" t="str">
            <v>M</v>
          </cell>
          <cell r="D154">
            <v>1849</v>
          </cell>
          <cell r="E154">
            <v>1849</v>
          </cell>
          <cell r="F154">
            <v>1098</v>
          </cell>
          <cell r="G154">
            <v>2291</v>
          </cell>
          <cell r="H154">
            <v>833</v>
          </cell>
          <cell r="I154">
            <v>1928</v>
          </cell>
          <cell r="J154">
            <v>993</v>
          </cell>
        </row>
        <row r="155">
          <cell r="B155" t="str">
            <v>HFIX 16sq</v>
          </cell>
          <cell r="C155" t="str">
            <v>M</v>
          </cell>
          <cell r="D155">
            <v>2946</v>
          </cell>
          <cell r="E155">
            <v>2946</v>
          </cell>
          <cell r="F155">
            <v>1098</v>
          </cell>
          <cell r="G155">
            <v>2967</v>
          </cell>
          <cell r="H155">
            <v>833</v>
          </cell>
          <cell r="I155">
            <v>3076</v>
          </cell>
          <cell r="J155">
            <v>993</v>
          </cell>
        </row>
        <row r="156">
          <cell r="B156" t="str">
            <v>FGV 2.5sq</v>
          </cell>
          <cell r="C156" t="str">
            <v>M</v>
          </cell>
          <cell r="D156">
            <v>657</v>
          </cell>
          <cell r="E156">
            <v>710</v>
          </cell>
          <cell r="F156">
            <v>1099</v>
          </cell>
          <cell r="G156">
            <v>657</v>
          </cell>
          <cell r="H156">
            <v>833</v>
          </cell>
          <cell r="I156">
            <v>706</v>
          </cell>
          <cell r="J156">
            <v>994</v>
          </cell>
        </row>
        <row r="157">
          <cell r="B157" t="str">
            <v>FGV 4sq</v>
          </cell>
          <cell r="C157" t="str">
            <v>M</v>
          </cell>
          <cell r="D157">
            <v>919</v>
          </cell>
          <cell r="E157">
            <v>980</v>
          </cell>
          <cell r="F157">
            <v>1099</v>
          </cell>
          <cell r="G157">
            <v>919</v>
          </cell>
          <cell r="H157">
            <v>833</v>
          </cell>
          <cell r="I157">
            <v>966</v>
          </cell>
          <cell r="J157">
            <v>994</v>
          </cell>
        </row>
        <row r="158">
          <cell r="B158" t="str">
            <v>FGV 6sq</v>
          </cell>
          <cell r="C158" t="str">
            <v>M</v>
          </cell>
          <cell r="D158">
            <v>1056</v>
          </cell>
          <cell r="E158">
            <v>1160</v>
          </cell>
          <cell r="F158">
            <v>1099</v>
          </cell>
          <cell r="G158">
            <v>1056</v>
          </cell>
          <cell r="H158">
            <v>833</v>
          </cell>
          <cell r="I158">
            <v>1196</v>
          </cell>
          <cell r="J158">
            <v>994</v>
          </cell>
        </row>
        <row r="159">
          <cell r="B159" t="str">
            <v>FGV 10sq</v>
          </cell>
          <cell r="C159" t="str">
            <v>M</v>
          </cell>
          <cell r="D159">
            <v>1778</v>
          </cell>
          <cell r="E159">
            <v>1950</v>
          </cell>
          <cell r="F159">
            <v>1099</v>
          </cell>
          <cell r="G159">
            <v>1778</v>
          </cell>
          <cell r="H159">
            <v>833</v>
          </cell>
          <cell r="I159">
            <v>1891</v>
          </cell>
          <cell r="J159">
            <v>994</v>
          </cell>
        </row>
        <row r="160">
          <cell r="B160" t="str">
            <v>FGV 16sq</v>
          </cell>
          <cell r="C160" t="str">
            <v>M</v>
          </cell>
          <cell r="D160">
            <v>2427</v>
          </cell>
          <cell r="E160">
            <v>2730</v>
          </cell>
          <cell r="F160">
            <v>1099</v>
          </cell>
          <cell r="G160">
            <v>2427</v>
          </cell>
          <cell r="H160">
            <v>833</v>
          </cell>
          <cell r="I160">
            <v>2891</v>
          </cell>
          <cell r="J160">
            <v>994</v>
          </cell>
        </row>
        <row r="161">
          <cell r="B161" t="str">
            <v>FGV 25sq</v>
          </cell>
          <cell r="C161" t="str">
            <v>M</v>
          </cell>
          <cell r="D161">
            <v>3740</v>
          </cell>
          <cell r="E161">
            <v>3950</v>
          </cell>
          <cell r="F161">
            <v>1099</v>
          </cell>
          <cell r="G161">
            <v>3740</v>
          </cell>
          <cell r="H161">
            <v>833</v>
          </cell>
          <cell r="I161">
            <v>4174</v>
          </cell>
          <cell r="J161">
            <v>994</v>
          </cell>
        </row>
        <row r="162">
          <cell r="B162" t="str">
            <v>FGV 35sq</v>
          </cell>
          <cell r="C162" t="str">
            <v>M</v>
          </cell>
          <cell r="D162">
            <v>5281</v>
          </cell>
          <cell r="E162">
            <v>5580</v>
          </cell>
          <cell r="F162">
            <v>1099</v>
          </cell>
          <cell r="G162">
            <v>5281</v>
          </cell>
          <cell r="H162">
            <v>833</v>
          </cell>
          <cell r="I162">
            <v>5738</v>
          </cell>
          <cell r="J162">
            <v>994</v>
          </cell>
        </row>
        <row r="163">
          <cell r="B163" t="str">
            <v>FGV 50sq</v>
          </cell>
          <cell r="C163" t="str">
            <v>M</v>
          </cell>
          <cell r="D163">
            <v>7189</v>
          </cell>
          <cell r="E163">
            <v>7840</v>
          </cell>
          <cell r="F163">
            <v>1099</v>
          </cell>
          <cell r="G163">
            <v>7189</v>
          </cell>
          <cell r="H163">
            <v>833</v>
          </cell>
          <cell r="I163">
            <v>8063</v>
          </cell>
          <cell r="J163">
            <v>994</v>
          </cell>
        </row>
        <row r="164">
          <cell r="B164" t="str">
            <v>FGV 70sq</v>
          </cell>
          <cell r="C164" t="str">
            <v>M</v>
          </cell>
          <cell r="D164">
            <v>10122</v>
          </cell>
          <cell r="E164">
            <v>11040</v>
          </cell>
          <cell r="F164">
            <v>1099</v>
          </cell>
          <cell r="G164">
            <v>10122</v>
          </cell>
          <cell r="H164">
            <v>833</v>
          </cell>
          <cell r="I164">
            <v>11259</v>
          </cell>
          <cell r="J164">
            <v>994</v>
          </cell>
        </row>
        <row r="165">
          <cell r="B165" t="str">
            <v>FGV 95sq</v>
          </cell>
          <cell r="C165" t="str">
            <v>M</v>
          </cell>
          <cell r="D165">
            <v>13627</v>
          </cell>
          <cell r="E165">
            <v>14850</v>
          </cell>
          <cell r="F165">
            <v>1099</v>
          </cell>
          <cell r="G165">
            <v>13627</v>
          </cell>
          <cell r="H165">
            <v>833</v>
          </cell>
          <cell r="I165">
            <v>15215</v>
          </cell>
          <cell r="J165">
            <v>994</v>
          </cell>
        </row>
        <row r="166">
          <cell r="B166" t="str">
            <v>FGV 120sq</v>
          </cell>
          <cell r="C166" t="str">
            <v>M</v>
          </cell>
          <cell r="D166">
            <v>16675</v>
          </cell>
          <cell r="E166">
            <v>18160</v>
          </cell>
          <cell r="F166">
            <v>1099</v>
          </cell>
          <cell r="G166">
            <v>16675</v>
          </cell>
          <cell r="H166">
            <v>833</v>
          </cell>
          <cell r="I166">
            <v>18107</v>
          </cell>
          <cell r="J166">
            <v>994</v>
          </cell>
        </row>
        <row r="167">
          <cell r="B167" t="str">
            <v>FGV 150sq</v>
          </cell>
          <cell r="C167" t="str">
            <v>M</v>
          </cell>
          <cell r="D167">
            <v>20283</v>
          </cell>
          <cell r="E167">
            <v>22080</v>
          </cell>
          <cell r="F167">
            <v>1099</v>
          </cell>
          <cell r="G167">
            <v>20283</v>
          </cell>
          <cell r="H167">
            <v>833</v>
          </cell>
          <cell r="I167">
            <v>22817</v>
          </cell>
          <cell r="J167">
            <v>994</v>
          </cell>
        </row>
        <row r="168">
          <cell r="B168" t="str">
            <v>FGV 240sq</v>
          </cell>
          <cell r="C168" t="str">
            <v>M</v>
          </cell>
          <cell r="D168">
            <v>32776</v>
          </cell>
          <cell r="G168">
            <v>32776</v>
          </cell>
          <cell r="H168">
            <v>833</v>
          </cell>
        </row>
        <row r="169">
          <cell r="B169" t="str">
            <v>HS 50sq</v>
          </cell>
          <cell r="C169" t="str">
            <v>M</v>
          </cell>
          <cell r="D169">
            <v>4782</v>
          </cell>
          <cell r="E169">
            <v>9280</v>
          </cell>
          <cell r="F169">
            <v>1105</v>
          </cell>
          <cell r="G169">
            <v>4782</v>
          </cell>
          <cell r="H169">
            <v>842</v>
          </cell>
          <cell r="I169">
            <v>8163</v>
          </cell>
          <cell r="J169">
            <v>1008</v>
          </cell>
        </row>
        <row r="170">
          <cell r="B170" t="str">
            <v>HS 70sq</v>
          </cell>
          <cell r="C170" t="str">
            <v>M</v>
          </cell>
          <cell r="D170">
            <v>6883</v>
          </cell>
          <cell r="E170">
            <v>13430</v>
          </cell>
          <cell r="F170">
            <v>1105</v>
          </cell>
          <cell r="G170">
            <v>6883</v>
          </cell>
          <cell r="H170">
            <v>842</v>
          </cell>
          <cell r="I170">
            <v>11475</v>
          </cell>
          <cell r="J170">
            <v>1008</v>
          </cell>
        </row>
        <row r="171">
          <cell r="B171" t="str">
            <v>FCV 1C 4sq</v>
          </cell>
          <cell r="C171" t="str">
            <v>M</v>
          </cell>
          <cell r="D171">
            <v>683</v>
          </cell>
          <cell r="E171">
            <v>973</v>
          </cell>
          <cell r="F171">
            <v>1099</v>
          </cell>
          <cell r="G171">
            <v>683</v>
          </cell>
          <cell r="H171">
            <v>834</v>
          </cell>
          <cell r="I171">
            <v>844</v>
          </cell>
          <cell r="J171">
            <v>993</v>
          </cell>
        </row>
        <row r="172">
          <cell r="B172" t="str">
            <v>FCV 1C 6sq</v>
          </cell>
          <cell r="C172" t="str">
            <v>M</v>
          </cell>
          <cell r="D172">
            <v>795</v>
          </cell>
          <cell r="E172">
            <v>1227</v>
          </cell>
          <cell r="F172">
            <v>1099</v>
          </cell>
          <cell r="G172">
            <v>795</v>
          </cell>
          <cell r="H172">
            <v>834</v>
          </cell>
          <cell r="I172">
            <v>1237</v>
          </cell>
          <cell r="J172">
            <v>993</v>
          </cell>
        </row>
        <row r="173">
          <cell r="B173" t="str">
            <v>FCV 1C 10sq</v>
          </cell>
          <cell r="C173" t="str">
            <v>M</v>
          </cell>
          <cell r="D173">
            <v>1339</v>
          </cell>
          <cell r="E173">
            <v>1927</v>
          </cell>
          <cell r="F173">
            <v>1099</v>
          </cell>
          <cell r="G173">
            <v>1339</v>
          </cell>
          <cell r="H173">
            <v>834</v>
          </cell>
          <cell r="I173">
            <v>1921</v>
          </cell>
          <cell r="J173">
            <v>993</v>
          </cell>
        </row>
        <row r="174">
          <cell r="B174" t="str">
            <v>FCV 1C 16sq</v>
          </cell>
          <cell r="C174" t="str">
            <v>M</v>
          </cell>
          <cell r="D174">
            <v>1774</v>
          </cell>
          <cell r="E174">
            <v>2800</v>
          </cell>
          <cell r="F174">
            <v>1099</v>
          </cell>
          <cell r="G174">
            <v>1774</v>
          </cell>
          <cell r="H174">
            <v>834</v>
          </cell>
          <cell r="I174">
            <v>3060</v>
          </cell>
          <cell r="J174">
            <v>993</v>
          </cell>
        </row>
        <row r="175">
          <cell r="B175" t="str">
            <v>FCV 1C 25sq</v>
          </cell>
          <cell r="C175" t="str">
            <v>M</v>
          </cell>
          <cell r="D175">
            <v>2706</v>
          </cell>
          <cell r="E175">
            <v>4455</v>
          </cell>
          <cell r="F175">
            <v>1099</v>
          </cell>
          <cell r="G175">
            <v>2706</v>
          </cell>
          <cell r="H175">
            <v>834</v>
          </cell>
          <cell r="I175">
            <v>4621</v>
          </cell>
          <cell r="J175">
            <v>993</v>
          </cell>
        </row>
        <row r="176">
          <cell r="B176" t="str">
            <v>FCV 1C 35sq</v>
          </cell>
          <cell r="C176" t="str">
            <v>M</v>
          </cell>
          <cell r="D176">
            <v>3817</v>
          </cell>
          <cell r="E176">
            <v>6027</v>
          </cell>
          <cell r="F176">
            <v>1099</v>
          </cell>
          <cell r="G176">
            <v>3817</v>
          </cell>
          <cell r="H176">
            <v>834</v>
          </cell>
          <cell r="I176">
            <v>6306</v>
          </cell>
          <cell r="J176">
            <v>993</v>
          </cell>
        </row>
        <row r="177">
          <cell r="B177" t="str">
            <v>FCV 1C 50sq</v>
          </cell>
          <cell r="C177" t="str">
            <v>M</v>
          </cell>
          <cell r="D177">
            <v>5160</v>
          </cell>
          <cell r="E177">
            <v>7900</v>
          </cell>
          <cell r="F177">
            <v>1099</v>
          </cell>
          <cell r="G177">
            <v>5160</v>
          </cell>
          <cell r="H177">
            <v>834</v>
          </cell>
          <cell r="I177">
            <v>8429</v>
          </cell>
          <cell r="J177">
            <v>993</v>
          </cell>
        </row>
        <row r="178">
          <cell r="B178" t="str">
            <v>FCV 1C 70sq</v>
          </cell>
          <cell r="C178" t="str">
            <v>M</v>
          </cell>
          <cell r="D178">
            <v>6942</v>
          </cell>
          <cell r="E178">
            <v>11382</v>
          </cell>
          <cell r="F178">
            <v>1099</v>
          </cell>
          <cell r="G178">
            <v>6942</v>
          </cell>
          <cell r="H178">
            <v>834</v>
          </cell>
          <cell r="I178">
            <v>11754</v>
          </cell>
          <cell r="J178">
            <v>993</v>
          </cell>
        </row>
        <row r="179">
          <cell r="B179" t="str">
            <v>FCV 1C 95sq</v>
          </cell>
          <cell r="C179" t="str">
            <v>M</v>
          </cell>
          <cell r="D179">
            <v>8978</v>
          </cell>
          <cell r="E179">
            <v>15436</v>
          </cell>
          <cell r="F179">
            <v>1099</v>
          </cell>
          <cell r="G179">
            <v>8978</v>
          </cell>
          <cell r="H179">
            <v>834</v>
          </cell>
          <cell r="I179">
            <v>15953</v>
          </cell>
          <cell r="J179">
            <v>993</v>
          </cell>
        </row>
        <row r="180">
          <cell r="B180" t="str">
            <v>FCV 1C 120sq</v>
          </cell>
          <cell r="C180" t="str">
            <v>M</v>
          </cell>
          <cell r="D180">
            <v>11009</v>
          </cell>
          <cell r="E180">
            <v>19245</v>
          </cell>
          <cell r="F180">
            <v>1099</v>
          </cell>
          <cell r="G180">
            <v>11009</v>
          </cell>
          <cell r="H180">
            <v>834</v>
          </cell>
          <cell r="I180">
            <v>19747</v>
          </cell>
          <cell r="J180">
            <v>993</v>
          </cell>
        </row>
        <row r="181">
          <cell r="B181" t="str">
            <v>FCV 1C 150sq</v>
          </cell>
          <cell r="C181" t="str">
            <v>M</v>
          </cell>
          <cell r="D181">
            <v>13383</v>
          </cell>
          <cell r="E181">
            <v>23782</v>
          </cell>
          <cell r="F181">
            <v>1099</v>
          </cell>
          <cell r="G181">
            <v>13383</v>
          </cell>
          <cell r="H181">
            <v>834</v>
          </cell>
          <cell r="I181">
            <v>24336</v>
          </cell>
          <cell r="J181">
            <v>993</v>
          </cell>
        </row>
        <row r="182">
          <cell r="B182" t="str">
            <v>FCV 1C 185sq</v>
          </cell>
          <cell r="C182" t="str">
            <v>M</v>
          </cell>
          <cell r="D182">
            <v>16521</v>
          </cell>
          <cell r="E182">
            <v>29618</v>
          </cell>
          <cell r="F182">
            <v>1099</v>
          </cell>
          <cell r="G182">
            <v>16521</v>
          </cell>
          <cell r="H182">
            <v>834</v>
          </cell>
          <cell r="I182">
            <v>30112</v>
          </cell>
          <cell r="J182">
            <v>993</v>
          </cell>
        </row>
        <row r="183">
          <cell r="B183" t="str">
            <v>FCV 1C 240sq</v>
          </cell>
          <cell r="C183" t="str">
            <v>M</v>
          </cell>
          <cell r="D183">
            <v>21622</v>
          </cell>
          <cell r="E183">
            <v>38709</v>
          </cell>
          <cell r="F183">
            <v>1099</v>
          </cell>
          <cell r="G183">
            <v>21622</v>
          </cell>
          <cell r="H183">
            <v>834</v>
          </cell>
          <cell r="I183">
            <v>38806</v>
          </cell>
          <cell r="J183">
            <v>993</v>
          </cell>
        </row>
        <row r="184">
          <cell r="B184" t="str">
            <v>FCV 1C 300sq</v>
          </cell>
          <cell r="C184" t="str">
            <v>M</v>
          </cell>
          <cell r="D184">
            <v>27007</v>
          </cell>
          <cell r="E184">
            <v>48600</v>
          </cell>
          <cell r="F184">
            <v>1099</v>
          </cell>
          <cell r="G184">
            <v>27007</v>
          </cell>
          <cell r="H184">
            <v>834</v>
          </cell>
          <cell r="I184">
            <v>49406</v>
          </cell>
          <cell r="J184">
            <v>993</v>
          </cell>
        </row>
        <row r="185">
          <cell r="B185" t="str">
            <v>FCV 1C 400sq</v>
          </cell>
          <cell r="C185" t="str">
            <v>M</v>
          </cell>
          <cell r="D185">
            <v>38158</v>
          </cell>
          <cell r="E185">
            <v>59936</v>
          </cell>
          <cell r="F185">
            <v>1099</v>
          </cell>
          <cell r="G185">
            <v>38158</v>
          </cell>
          <cell r="H185">
            <v>834</v>
          </cell>
          <cell r="I185">
            <v>68962</v>
          </cell>
          <cell r="J185">
            <v>993</v>
          </cell>
        </row>
        <row r="186">
          <cell r="B186" t="str">
            <v>FCV 1C 500sq</v>
          </cell>
          <cell r="C186" t="str">
            <v>M</v>
          </cell>
          <cell r="D186">
            <v>47358</v>
          </cell>
          <cell r="F186">
            <v>1099</v>
          </cell>
          <cell r="G186">
            <v>47358</v>
          </cell>
          <cell r="H186">
            <v>834</v>
          </cell>
          <cell r="I186">
            <v>85402</v>
          </cell>
          <cell r="J186">
            <v>993</v>
          </cell>
        </row>
        <row r="187">
          <cell r="B187" t="str">
            <v>FCV 1C 630sq</v>
          </cell>
          <cell r="C187" t="str">
            <v>M</v>
          </cell>
          <cell r="D187">
            <v>61347</v>
          </cell>
          <cell r="F187">
            <v>1099</v>
          </cell>
          <cell r="G187">
            <v>61347</v>
          </cell>
          <cell r="H187">
            <v>834</v>
          </cell>
          <cell r="I187">
            <v>108880</v>
          </cell>
          <cell r="J187">
            <v>993</v>
          </cell>
        </row>
        <row r="188">
          <cell r="B188" t="str">
            <v>FCV 2C 2.5sq</v>
          </cell>
          <cell r="C188" t="str">
            <v>M</v>
          </cell>
          <cell r="D188">
            <v>1156</v>
          </cell>
          <cell r="E188">
            <v>1418</v>
          </cell>
          <cell r="F188">
            <v>1099</v>
          </cell>
          <cell r="G188">
            <v>1156</v>
          </cell>
          <cell r="H188">
            <v>834</v>
          </cell>
          <cell r="I188">
            <v>1455</v>
          </cell>
          <cell r="J188">
            <v>993</v>
          </cell>
        </row>
        <row r="189">
          <cell r="B189" t="str">
            <v>FCV 2C 4sq</v>
          </cell>
          <cell r="C189" t="str">
            <v>M</v>
          </cell>
          <cell r="D189">
            <v>1475</v>
          </cell>
          <cell r="E189">
            <v>1927</v>
          </cell>
          <cell r="F189">
            <v>1099</v>
          </cell>
          <cell r="G189">
            <v>1475</v>
          </cell>
          <cell r="H189">
            <v>834</v>
          </cell>
          <cell r="I189">
            <v>2022</v>
          </cell>
          <cell r="J189">
            <v>993</v>
          </cell>
        </row>
        <row r="190">
          <cell r="B190" t="str">
            <v>FCV 2C 6sq</v>
          </cell>
          <cell r="C190" t="str">
            <v>M</v>
          </cell>
          <cell r="D190">
            <v>1721</v>
          </cell>
          <cell r="E190">
            <v>3600</v>
          </cell>
          <cell r="F190">
            <v>1099</v>
          </cell>
          <cell r="G190">
            <v>1721</v>
          </cell>
          <cell r="H190">
            <v>834</v>
          </cell>
          <cell r="I190">
            <v>2735</v>
          </cell>
          <cell r="J190">
            <v>993</v>
          </cell>
        </row>
        <row r="191">
          <cell r="B191" t="str">
            <v>FCV 2C 10sq</v>
          </cell>
          <cell r="C191" t="str">
            <v>M</v>
          </cell>
          <cell r="D191">
            <v>2784</v>
          </cell>
          <cell r="E191">
            <v>4045</v>
          </cell>
          <cell r="F191">
            <v>1099</v>
          </cell>
          <cell r="G191">
            <v>2784</v>
          </cell>
          <cell r="H191">
            <v>834</v>
          </cell>
          <cell r="I191">
            <v>4161</v>
          </cell>
          <cell r="J191">
            <v>993</v>
          </cell>
        </row>
        <row r="192">
          <cell r="B192" t="str">
            <v>FCV 2C 16sq</v>
          </cell>
          <cell r="C192" t="str">
            <v>M</v>
          </cell>
          <cell r="D192">
            <v>3616</v>
          </cell>
          <cell r="E192">
            <v>5909</v>
          </cell>
          <cell r="F192">
            <v>1099</v>
          </cell>
          <cell r="G192">
            <v>3616</v>
          </cell>
          <cell r="H192">
            <v>834</v>
          </cell>
          <cell r="I192">
            <v>6509</v>
          </cell>
          <cell r="J192">
            <v>993</v>
          </cell>
        </row>
        <row r="193">
          <cell r="B193" t="str">
            <v>FCV 2C 25sq</v>
          </cell>
          <cell r="C193" t="str">
            <v>M</v>
          </cell>
          <cell r="D193">
            <v>5615</v>
          </cell>
          <cell r="E193">
            <v>9182</v>
          </cell>
          <cell r="F193">
            <v>1099</v>
          </cell>
          <cell r="G193">
            <v>5615</v>
          </cell>
          <cell r="H193">
            <v>834</v>
          </cell>
          <cell r="I193">
            <v>9959</v>
          </cell>
          <cell r="J193">
            <v>993</v>
          </cell>
        </row>
        <row r="194">
          <cell r="B194" t="str">
            <v>FCV 3C 2.5sq</v>
          </cell>
          <cell r="C194" t="str">
            <v>M</v>
          </cell>
          <cell r="D194">
            <v>1731</v>
          </cell>
          <cell r="E194">
            <v>1955</v>
          </cell>
          <cell r="F194">
            <v>1099</v>
          </cell>
          <cell r="G194">
            <v>1731</v>
          </cell>
          <cell r="H194">
            <v>834</v>
          </cell>
          <cell r="I194">
            <v>1892</v>
          </cell>
          <cell r="J194">
            <v>993</v>
          </cell>
        </row>
        <row r="195">
          <cell r="B195" t="str">
            <v>FCV 3C 4sq</v>
          </cell>
          <cell r="C195" t="str">
            <v>M</v>
          </cell>
          <cell r="D195">
            <v>2206</v>
          </cell>
          <cell r="E195">
            <v>2645</v>
          </cell>
          <cell r="F195">
            <v>1099</v>
          </cell>
          <cell r="G195">
            <v>2206</v>
          </cell>
          <cell r="H195">
            <v>834</v>
          </cell>
          <cell r="I195">
            <v>2677</v>
          </cell>
          <cell r="J195">
            <v>993</v>
          </cell>
        </row>
        <row r="196">
          <cell r="B196" t="str">
            <v>FCV 3C 6sq</v>
          </cell>
          <cell r="C196" t="str">
            <v>M</v>
          </cell>
          <cell r="D196">
            <v>2566</v>
          </cell>
          <cell r="E196">
            <v>2591</v>
          </cell>
          <cell r="F196">
            <v>1099</v>
          </cell>
          <cell r="G196">
            <v>2566</v>
          </cell>
          <cell r="H196">
            <v>834</v>
          </cell>
          <cell r="I196">
            <v>3696</v>
          </cell>
          <cell r="J196">
            <v>993</v>
          </cell>
        </row>
        <row r="197">
          <cell r="B197" t="str">
            <v>FCV 3C 10sq</v>
          </cell>
          <cell r="C197" t="str">
            <v>M</v>
          </cell>
          <cell r="D197">
            <v>4170</v>
          </cell>
          <cell r="E197">
            <v>5691</v>
          </cell>
          <cell r="F197">
            <v>1099</v>
          </cell>
          <cell r="G197">
            <v>4170</v>
          </cell>
          <cell r="H197">
            <v>834</v>
          </cell>
          <cell r="I197">
            <v>5878</v>
          </cell>
          <cell r="J197">
            <v>993</v>
          </cell>
        </row>
        <row r="198">
          <cell r="B198" t="str">
            <v>FCV 3C 16sq</v>
          </cell>
          <cell r="C198" t="str">
            <v>M</v>
          </cell>
          <cell r="D198">
            <v>5407</v>
          </cell>
          <cell r="E198">
            <v>8464</v>
          </cell>
          <cell r="F198">
            <v>1099</v>
          </cell>
          <cell r="G198">
            <v>5407</v>
          </cell>
          <cell r="H198">
            <v>834</v>
          </cell>
          <cell r="I198">
            <v>9179</v>
          </cell>
          <cell r="J198">
            <v>993</v>
          </cell>
        </row>
        <row r="199">
          <cell r="B199" t="str">
            <v>FCV 3C 25sq</v>
          </cell>
          <cell r="C199" t="str">
            <v>M</v>
          </cell>
          <cell r="D199">
            <v>8400</v>
          </cell>
          <cell r="E199">
            <v>13264</v>
          </cell>
          <cell r="F199">
            <v>1099</v>
          </cell>
          <cell r="G199">
            <v>8400</v>
          </cell>
          <cell r="H199">
            <v>834</v>
          </cell>
          <cell r="I199">
            <v>14268</v>
          </cell>
          <cell r="J199">
            <v>993</v>
          </cell>
        </row>
        <row r="200">
          <cell r="B200" t="str">
            <v>FCV 4C 2.5sq</v>
          </cell>
          <cell r="C200" t="str">
            <v>M</v>
          </cell>
          <cell r="D200">
            <v>2296</v>
          </cell>
          <cell r="E200">
            <v>2364</v>
          </cell>
          <cell r="F200">
            <v>1099</v>
          </cell>
          <cell r="G200">
            <v>2296</v>
          </cell>
          <cell r="H200">
            <v>834</v>
          </cell>
          <cell r="I200">
            <v>2364</v>
          </cell>
          <cell r="J200">
            <v>993</v>
          </cell>
        </row>
        <row r="201">
          <cell r="B201" t="str">
            <v>FCV 4C 4sq</v>
          </cell>
          <cell r="C201" t="str">
            <v>M</v>
          </cell>
          <cell r="D201">
            <v>2933</v>
          </cell>
          <cell r="E201">
            <v>3400</v>
          </cell>
          <cell r="F201">
            <v>1099</v>
          </cell>
          <cell r="G201">
            <v>2933</v>
          </cell>
          <cell r="H201">
            <v>834</v>
          </cell>
          <cell r="I201">
            <v>3390</v>
          </cell>
          <cell r="J201">
            <v>993</v>
          </cell>
        </row>
        <row r="202">
          <cell r="B202" t="str">
            <v>FCV 4C 6sq</v>
          </cell>
          <cell r="C202" t="str">
            <v>M</v>
          </cell>
          <cell r="D202">
            <v>3411</v>
          </cell>
          <cell r="E202">
            <v>4664</v>
          </cell>
          <cell r="F202">
            <v>1099</v>
          </cell>
          <cell r="G202">
            <v>3411</v>
          </cell>
          <cell r="H202">
            <v>834</v>
          </cell>
          <cell r="I202">
            <v>4758</v>
          </cell>
          <cell r="J202">
            <v>993</v>
          </cell>
        </row>
        <row r="203">
          <cell r="B203" t="str">
            <v>FCV 4C 10sq</v>
          </cell>
          <cell r="C203" t="str">
            <v>M</v>
          </cell>
          <cell r="D203">
            <v>5538</v>
          </cell>
          <cell r="E203">
            <v>7518</v>
          </cell>
          <cell r="F203">
            <v>1099</v>
          </cell>
          <cell r="G203">
            <v>5538</v>
          </cell>
          <cell r="H203">
            <v>834</v>
          </cell>
          <cell r="I203">
            <v>7551</v>
          </cell>
          <cell r="J203">
            <v>993</v>
          </cell>
        </row>
        <row r="204">
          <cell r="B204" t="str">
            <v>FCV 4C 16sq</v>
          </cell>
          <cell r="C204" t="str">
            <v>M</v>
          </cell>
          <cell r="D204">
            <v>7194</v>
          </cell>
          <cell r="E204">
            <v>11100</v>
          </cell>
          <cell r="F204">
            <v>1099</v>
          </cell>
          <cell r="G204">
            <v>7194</v>
          </cell>
          <cell r="H204">
            <v>834</v>
          </cell>
          <cell r="I204">
            <v>12154</v>
          </cell>
          <cell r="J204">
            <v>993</v>
          </cell>
        </row>
        <row r="205">
          <cell r="B205" t="str">
            <v>FCV 4C 25sq</v>
          </cell>
          <cell r="C205" t="str">
            <v>M</v>
          </cell>
          <cell r="D205">
            <v>11168</v>
          </cell>
          <cell r="E205">
            <v>17491</v>
          </cell>
          <cell r="F205">
            <v>1099</v>
          </cell>
          <cell r="G205">
            <v>11168</v>
          </cell>
          <cell r="H205">
            <v>834</v>
          </cell>
          <cell r="I205">
            <v>18763</v>
          </cell>
          <cell r="J205">
            <v>993</v>
          </cell>
        </row>
        <row r="206">
          <cell r="B206" t="str">
            <v>FCV 4C 35sq</v>
          </cell>
          <cell r="C206" t="str">
            <v>M</v>
          </cell>
          <cell r="D206">
            <v>15418</v>
          </cell>
          <cell r="E206">
            <v>23782</v>
          </cell>
          <cell r="F206">
            <v>1099</v>
          </cell>
          <cell r="G206">
            <v>15418</v>
          </cell>
          <cell r="H206">
            <v>834</v>
          </cell>
          <cell r="I206">
            <v>25054</v>
          </cell>
          <cell r="J206">
            <v>993</v>
          </cell>
        </row>
        <row r="207">
          <cell r="B207" t="str">
            <v>FR-3 2C 1.5sq</v>
          </cell>
          <cell r="C207" t="str">
            <v>M</v>
          </cell>
          <cell r="D207">
            <v>1686</v>
          </cell>
          <cell r="E207">
            <v>1686</v>
          </cell>
          <cell r="F207">
            <v>1102</v>
          </cell>
          <cell r="G207">
            <v>1808</v>
          </cell>
          <cell r="H207">
            <v>837</v>
          </cell>
          <cell r="I207">
            <v>1692</v>
          </cell>
          <cell r="J207">
            <v>998</v>
          </cell>
          <cell r="M207" t="str">
            <v>TFR</v>
          </cell>
        </row>
        <row r="208">
          <cell r="B208" t="str">
            <v>FR-3 3C 1.5sq</v>
          </cell>
          <cell r="C208" t="str">
            <v>M</v>
          </cell>
          <cell r="D208">
            <v>1939</v>
          </cell>
          <cell r="E208">
            <v>2178</v>
          </cell>
          <cell r="F208">
            <v>1102</v>
          </cell>
          <cell r="G208">
            <v>1956</v>
          </cell>
          <cell r="H208">
            <v>837</v>
          </cell>
          <cell r="I208">
            <v>1939</v>
          </cell>
          <cell r="J208">
            <v>998</v>
          </cell>
          <cell r="M208" t="str">
            <v>TFR</v>
          </cell>
        </row>
        <row r="209">
          <cell r="B209" t="str">
            <v>FR-3 4C 1.5sq</v>
          </cell>
          <cell r="C209" t="str">
            <v>M</v>
          </cell>
          <cell r="D209">
            <v>2074</v>
          </cell>
          <cell r="E209">
            <v>2586</v>
          </cell>
          <cell r="F209">
            <v>1102</v>
          </cell>
          <cell r="G209">
            <v>2074</v>
          </cell>
          <cell r="H209">
            <v>837</v>
          </cell>
          <cell r="I209">
            <v>2239</v>
          </cell>
          <cell r="J209">
            <v>998</v>
          </cell>
          <cell r="M209" t="str">
            <v>TFR</v>
          </cell>
        </row>
        <row r="210">
          <cell r="B210" t="str">
            <v>FR-3 5C 1.5sq</v>
          </cell>
          <cell r="C210" t="str">
            <v>M</v>
          </cell>
          <cell r="D210">
            <v>2223</v>
          </cell>
          <cell r="E210">
            <v>2601</v>
          </cell>
          <cell r="F210">
            <v>1102</v>
          </cell>
          <cell r="G210">
            <v>2223</v>
          </cell>
          <cell r="H210">
            <v>837</v>
          </cell>
          <cell r="I210">
            <v>2550</v>
          </cell>
          <cell r="J210">
            <v>998</v>
          </cell>
          <cell r="M210" t="str">
            <v>TFR</v>
          </cell>
        </row>
        <row r="211">
          <cell r="B211" t="str">
            <v>FR-3 6C 1.5sq</v>
          </cell>
          <cell r="C211" t="str">
            <v>M</v>
          </cell>
          <cell r="D211">
            <v>2651</v>
          </cell>
          <cell r="E211">
            <v>2995</v>
          </cell>
          <cell r="F211">
            <v>1102</v>
          </cell>
          <cell r="G211">
            <v>2651</v>
          </cell>
          <cell r="H211">
            <v>837</v>
          </cell>
          <cell r="I211">
            <v>2843</v>
          </cell>
          <cell r="J211">
            <v>998</v>
          </cell>
          <cell r="M211" t="str">
            <v>TFR</v>
          </cell>
        </row>
        <row r="212">
          <cell r="B212" t="str">
            <v>FR-3 10C 1.5sq</v>
          </cell>
          <cell r="C212" t="str">
            <v>M</v>
          </cell>
          <cell r="D212">
            <v>3939</v>
          </cell>
          <cell r="E212">
            <v>4368</v>
          </cell>
          <cell r="F212">
            <v>1102</v>
          </cell>
          <cell r="G212">
            <v>3939</v>
          </cell>
          <cell r="H212">
            <v>837</v>
          </cell>
          <cell r="I212">
            <v>4036</v>
          </cell>
          <cell r="J212">
            <v>998</v>
          </cell>
          <cell r="M212" t="str">
            <v>TFR</v>
          </cell>
        </row>
        <row r="213">
          <cell r="B213" t="str">
            <v>FR-3 20C 1.5sq</v>
          </cell>
          <cell r="C213" t="str">
            <v>M</v>
          </cell>
          <cell r="D213">
            <v>5835</v>
          </cell>
          <cell r="E213">
            <v>7158</v>
          </cell>
          <cell r="F213">
            <v>1102</v>
          </cell>
          <cell r="G213">
            <v>5835</v>
          </cell>
          <cell r="H213">
            <v>837</v>
          </cell>
          <cell r="I213">
            <v>6654</v>
          </cell>
          <cell r="J213">
            <v>998</v>
          </cell>
          <cell r="M213" t="str">
            <v>TFR</v>
          </cell>
        </row>
        <row r="214">
          <cell r="B214" t="str">
            <v>FR-3 30C 1.5sq</v>
          </cell>
          <cell r="C214" t="str">
            <v>M</v>
          </cell>
          <cell r="D214">
            <v>8591</v>
          </cell>
          <cell r="E214">
            <v>10301</v>
          </cell>
          <cell r="F214">
            <v>1102</v>
          </cell>
          <cell r="G214">
            <v>8591</v>
          </cell>
          <cell r="H214">
            <v>837</v>
          </cell>
          <cell r="I214">
            <v>9247</v>
          </cell>
          <cell r="J214">
            <v>998</v>
          </cell>
          <cell r="M214" t="str">
            <v>TFR</v>
          </cell>
        </row>
        <row r="215">
          <cell r="B215" t="str">
            <v>FR-3 2C 2.5sq</v>
          </cell>
          <cell r="C215" t="str">
            <v>M</v>
          </cell>
          <cell r="D215">
            <v>1966</v>
          </cell>
          <cell r="E215">
            <v>2123</v>
          </cell>
          <cell r="F215">
            <v>1102</v>
          </cell>
          <cell r="G215">
            <v>2096</v>
          </cell>
          <cell r="H215">
            <v>837</v>
          </cell>
          <cell r="I215">
            <v>1966</v>
          </cell>
          <cell r="J215">
            <v>998</v>
          </cell>
          <cell r="M215" t="str">
            <v>TFR</v>
          </cell>
        </row>
        <row r="216">
          <cell r="B216" t="str">
            <v>FR-3 3C 2.5sq</v>
          </cell>
          <cell r="C216" t="str">
            <v>M</v>
          </cell>
          <cell r="D216">
            <v>2334</v>
          </cell>
          <cell r="E216">
            <v>2680</v>
          </cell>
          <cell r="F216">
            <v>1102</v>
          </cell>
          <cell r="G216">
            <v>2409</v>
          </cell>
          <cell r="H216">
            <v>837</v>
          </cell>
          <cell r="I216">
            <v>2334</v>
          </cell>
          <cell r="J216">
            <v>998</v>
          </cell>
          <cell r="M216" t="str">
            <v>TFR</v>
          </cell>
        </row>
        <row r="217">
          <cell r="B217" t="str">
            <v>FR-3 4C 2.5sq</v>
          </cell>
          <cell r="C217" t="str">
            <v>M</v>
          </cell>
          <cell r="D217">
            <v>2491</v>
          </cell>
          <cell r="E217">
            <v>3131</v>
          </cell>
          <cell r="F217">
            <v>1102</v>
          </cell>
          <cell r="G217">
            <v>2491</v>
          </cell>
          <cell r="H217">
            <v>837</v>
          </cell>
          <cell r="I217">
            <v>2758</v>
          </cell>
          <cell r="J217">
            <v>998</v>
          </cell>
          <cell r="M217" t="str">
            <v>TFR</v>
          </cell>
        </row>
        <row r="218">
          <cell r="B218" t="str">
            <v>FR-3 5C 2.5sq</v>
          </cell>
          <cell r="C218" t="str">
            <v>M</v>
          </cell>
          <cell r="D218">
            <v>2816</v>
          </cell>
          <cell r="E218">
            <v>3720</v>
          </cell>
          <cell r="F218">
            <v>1102</v>
          </cell>
          <cell r="G218">
            <v>2816</v>
          </cell>
          <cell r="H218">
            <v>837</v>
          </cell>
          <cell r="I218">
            <v>3232</v>
          </cell>
          <cell r="J218">
            <v>998</v>
          </cell>
          <cell r="M218" t="str">
            <v>TFR</v>
          </cell>
        </row>
        <row r="219">
          <cell r="B219" t="str">
            <v>FR-3 6C 2.5sq</v>
          </cell>
          <cell r="C219" t="str">
            <v>M</v>
          </cell>
          <cell r="D219">
            <v>3480</v>
          </cell>
          <cell r="E219">
            <v>4353</v>
          </cell>
          <cell r="F219">
            <v>1102</v>
          </cell>
          <cell r="G219">
            <v>3480</v>
          </cell>
          <cell r="H219">
            <v>837</v>
          </cell>
          <cell r="I219">
            <v>3673</v>
          </cell>
          <cell r="J219">
            <v>998</v>
          </cell>
          <cell r="M219" t="str">
            <v>TFR</v>
          </cell>
        </row>
        <row r="220">
          <cell r="B220" t="str">
            <v>FR-3 7C 2.5sq</v>
          </cell>
          <cell r="C220" t="str">
            <v>M</v>
          </cell>
          <cell r="D220">
            <v>3878</v>
          </cell>
          <cell r="E220">
            <v>4938</v>
          </cell>
          <cell r="F220">
            <v>1102</v>
          </cell>
          <cell r="G220">
            <v>3878</v>
          </cell>
          <cell r="H220">
            <v>837</v>
          </cell>
          <cell r="I220">
            <v>3980</v>
          </cell>
          <cell r="J220">
            <v>998</v>
          </cell>
          <cell r="M220" t="str">
            <v>TFR</v>
          </cell>
        </row>
        <row r="221">
          <cell r="B221" t="str">
            <v>FR-3 8C 2.5sq</v>
          </cell>
          <cell r="C221" t="str">
            <v>M</v>
          </cell>
          <cell r="D221">
            <v>3928</v>
          </cell>
          <cell r="E221">
            <v>5300</v>
          </cell>
          <cell r="F221">
            <v>1102</v>
          </cell>
          <cell r="G221">
            <v>3928</v>
          </cell>
          <cell r="H221">
            <v>837</v>
          </cell>
          <cell r="I221">
            <v>4431</v>
          </cell>
          <cell r="J221">
            <v>998</v>
          </cell>
          <cell r="M221" t="str">
            <v>TFR</v>
          </cell>
        </row>
        <row r="222">
          <cell r="B222" t="str">
            <v>FR-3 10C 2.5sq</v>
          </cell>
          <cell r="C222" t="str">
            <v>M</v>
          </cell>
          <cell r="D222">
            <v>5326</v>
          </cell>
          <cell r="E222">
            <v>6465</v>
          </cell>
          <cell r="F222">
            <v>1102</v>
          </cell>
          <cell r="G222">
            <v>5326</v>
          </cell>
          <cell r="H222">
            <v>837</v>
          </cell>
          <cell r="I222">
            <v>5352</v>
          </cell>
          <cell r="J222">
            <v>998</v>
          </cell>
          <cell r="M222" t="str">
            <v>TFR</v>
          </cell>
        </row>
        <row r="223">
          <cell r="B223" t="str">
            <v>FR-3 12C 2.5sq</v>
          </cell>
          <cell r="C223" t="str">
            <v>M</v>
          </cell>
          <cell r="D223">
            <v>5951</v>
          </cell>
          <cell r="E223">
            <v>7629</v>
          </cell>
          <cell r="F223">
            <v>1102</v>
          </cell>
          <cell r="G223">
            <v>5951</v>
          </cell>
          <cell r="H223">
            <v>837</v>
          </cell>
          <cell r="I223">
            <v>6074</v>
          </cell>
          <cell r="J223">
            <v>998</v>
          </cell>
          <cell r="M223" t="str">
            <v>TFR</v>
          </cell>
        </row>
        <row r="224">
          <cell r="B224" t="str">
            <v>FR-3 15C 2.5sq</v>
          </cell>
          <cell r="C224" t="str">
            <v>M</v>
          </cell>
          <cell r="D224">
            <v>6441</v>
          </cell>
          <cell r="E224">
            <v>8386</v>
          </cell>
          <cell r="F224">
            <v>1102</v>
          </cell>
          <cell r="G224">
            <v>6441</v>
          </cell>
          <cell r="H224">
            <v>837</v>
          </cell>
          <cell r="I224">
            <v>7354</v>
          </cell>
          <cell r="J224">
            <v>998</v>
          </cell>
          <cell r="M224" t="str">
            <v>TFR</v>
          </cell>
        </row>
        <row r="225">
          <cell r="B225" t="str">
            <v>FR-3 20C 2.5sq</v>
          </cell>
          <cell r="C225" t="str">
            <v>M</v>
          </cell>
          <cell r="D225">
            <v>8139</v>
          </cell>
          <cell r="E225">
            <v>10838</v>
          </cell>
          <cell r="F225">
            <v>1102</v>
          </cell>
          <cell r="G225">
            <v>8139</v>
          </cell>
          <cell r="H225">
            <v>837</v>
          </cell>
          <cell r="I225">
            <v>9282</v>
          </cell>
          <cell r="J225">
            <v>998</v>
          </cell>
          <cell r="M225" t="str">
            <v>TFR</v>
          </cell>
        </row>
        <row r="226">
          <cell r="B226" t="str">
            <v>FR-3 25C 2.5sq</v>
          </cell>
          <cell r="C226" t="str">
            <v>M</v>
          </cell>
          <cell r="D226">
            <v>11311</v>
          </cell>
          <cell r="E226">
            <v>13661</v>
          </cell>
          <cell r="F226">
            <v>1102</v>
          </cell>
          <cell r="G226">
            <v>11608</v>
          </cell>
          <cell r="H226">
            <v>837</v>
          </cell>
          <cell r="I226">
            <v>11311</v>
          </cell>
          <cell r="J226">
            <v>998</v>
          </cell>
          <cell r="M226" t="str">
            <v>TFR</v>
          </cell>
        </row>
        <row r="227">
          <cell r="B227" t="str">
            <v>FR-3 30C 2.5sq</v>
          </cell>
          <cell r="C227" t="str">
            <v>M</v>
          </cell>
          <cell r="D227">
            <v>12129</v>
          </cell>
          <cell r="E227">
            <v>16022</v>
          </cell>
          <cell r="F227">
            <v>1102</v>
          </cell>
          <cell r="G227">
            <v>12129</v>
          </cell>
          <cell r="H227">
            <v>837</v>
          </cell>
          <cell r="I227">
            <v>13977</v>
          </cell>
          <cell r="J227">
            <v>998</v>
          </cell>
          <cell r="M227" t="str">
            <v>TFR</v>
          </cell>
        </row>
        <row r="228">
          <cell r="B228" t="str">
            <v>FR-8 1C 25sq</v>
          </cell>
          <cell r="C228" t="str">
            <v>M</v>
          </cell>
          <cell r="D228">
            <v>4733</v>
          </cell>
          <cell r="E228">
            <v>5885</v>
          </cell>
          <cell r="F228">
            <v>1102</v>
          </cell>
          <cell r="G228">
            <v>4733</v>
          </cell>
          <cell r="H228">
            <v>837</v>
          </cell>
          <cell r="I228">
            <v>5364</v>
          </cell>
          <cell r="J228">
            <v>998</v>
          </cell>
          <cell r="M228" t="str">
            <v>TFR</v>
          </cell>
        </row>
        <row r="229">
          <cell r="B229" t="str">
            <v>FR-8 1C 35sq</v>
          </cell>
          <cell r="C229" t="str">
            <v>M</v>
          </cell>
          <cell r="D229">
            <v>6677</v>
          </cell>
          <cell r="E229">
            <v>8037</v>
          </cell>
          <cell r="F229">
            <v>1102</v>
          </cell>
          <cell r="G229">
            <v>6677</v>
          </cell>
          <cell r="H229">
            <v>837</v>
          </cell>
          <cell r="I229">
            <v>7220</v>
          </cell>
          <cell r="J229">
            <v>998</v>
          </cell>
          <cell r="M229" t="str">
            <v>TFR</v>
          </cell>
        </row>
        <row r="230">
          <cell r="B230" t="str">
            <v>FR-8 1C 50sq</v>
          </cell>
          <cell r="C230" t="str">
            <v>M</v>
          </cell>
          <cell r="D230">
            <v>9013</v>
          </cell>
          <cell r="E230">
            <v>10652</v>
          </cell>
          <cell r="F230">
            <v>1102</v>
          </cell>
          <cell r="G230">
            <v>9013</v>
          </cell>
          <cell r="H230">
            <v>837</v>
          </cell>
          <cell r="I230">
            <v>10217</v>
          </cell>
          <cell r="J230">
            <v>998</v>
          </cell>
          <cell r="M230" t="str">
            <v>TFR</v>
          </cell>
        </row>
        <row r="231">
          <cell r="B231" t="str">
            <v>FR-8 1C 70sq</v>
          </cell>
          <cell r="C231" t="str">
            <v>M</v>
          </cell>
          <cell r="D231">
            <v>12770</v>
          </cell>
          <cell r="E231">
            <v>14944</v>
          </cell>
          <cell r="F231">
            <v>1102</v>
          </cell>
          <cell r="G231">
            <v>12770</v>
          </cell>
          <cell r="H231">
            <v>837</v>
          </cell>
          <cell r="I231">
            <v>13983</v>
          </cell>
          <cell r="J231">
            <v>998</v>
          </cell>
          <cell r="M231" t="str">
            <v>TFR</v>
          </cell>
        </row>
        <row r="232">
          <cell r="B232" t="str">
            <v>FR-8 1C 95sq</v>
          </cell>
          <cell r="C232" t="str">
            <v>M</v>
          </cell>
          <cell r="D232">
            <v>15843</v>
          </cell>
          <cell r="E232">
            <v>20333</v>
          </cell>
          <cell r="F232">
            <v>1102</v>
          </cell>
          <cell r="G232">
            <v>15843</v>
          </cell>
          <cell r="H232">
            <v>837</v>
          </cell>
          <cell r="I232">
            <v>17411</v>
          </cell>
          <cell r="J232">
            <v>998</v>
          </cell>
          <cell r="M232" t="str">
            <v>TFR</v>
          </cell>
        </row>
        <row r="233">
          <cell r="B233" t="str">
            <v>FR-8 1C 120sq</v>
          </cell>
          <cell r="C233" t="str">
            <v>M</v>
          </cell>
          <cell r="D233">
            <v>19428</v>
          </cell>
          <cell r="E233">
            <v>25433</v>
          </cell>
          <cell r="F233">
            <v>1102</v>
          </cell>
          <cell r="G233">
            <v>19428</v>
          </cell>
          <cell r="H233">
            <v>837</v>
          </cell>
          <cell r="I233">
            <v>21803</v>
          </cell>
          <cell r="J233">
            <v>998</v>
          </cell>
          <cell r="M233" t="str">
            <v>TFR</v>
          </cell>
        </row>
        <row r="234">
          <cell r="B234" t="str">
            <v>FR-8 1C 150sq</v>
          </cell>
          <cell r="C234" t="str">
            <v>M</v>
          </cell>
          <cell r="D234">
            <v>23619</v>
          </cell>
          <cell r="E234">
            <v>31038</v>
          </cell>
          <cell r="F234">
            <v>1102</v>
          </cell>
          <cell r="G234">
            <v>23619</v>
          </cell>
          <cell r="H234">
            <v>837</v>
          </cell>
          <cell r="I234">
            <v>26843</v>
          </cell>
          <cell r="J234">
            <v>998</v>
          </cell>
          <cell r="M234" t="str">
            <v>TFR</v>
          </cell>
        </row>
        <row r="235">
          <cell r="B235" t="str">
            <v>FR-8 1C 185sq</v>
          </cell>
          <cell r="C235" t="str">
            <v>M</v>
          </cell>
          <cell r="D235">
            <v>27941</v>
          </cell>
          <cell r="E235">
            <v>38637</v>
          </cell>
          <cell r="F235">
            <v>1102</v>
          </cell>
          <cell r="G235">
            <v>27941</v>
          </cell>
          <cell r="H235">
            <v>837</v>
          </cell>
          <cell r="I235">
            <v>31807</v>
          </cell>
          <cell r="J235">
            <v>998</v>
          </cell>
          <cell r="M235" t="str">
            <v>TFR</v>
          </cell>
        </row>
        <row r="236">
          <cell r="B236" t="str">
            <v>FR-8 1C 240sq</v>
          </cell>
          <cell r="C236" t="str">
            <v>M</v>
          </cell>
          <cell r="D236">
            <v>36579</v>
          </cell>
          <cell r="E236">
            <v>50255</v>
          </cell>
          <cell r="F236">
            <v>1102</v>
          </cell>
          <cell r="G236">
            <v>36579</v>
          </cell>
          <cell r="H236">
            <v>837</v>
          </cell>
          <cell r="I236">
            <v>41473</v>
          </cell>
          <cell r="J236">
            <v>998</v>
          </cell>
          <cell r="M236" t="str">
            <v>TFR</v>
          </cell>
        </row>
        <row r="237">
          <cell r="B237" t="str">
            <v>FR-8 1C 300sq</v>
          </cell>
          <cell r="C237" t="str">
            <v>M</v>
          </cell>
          <cell r="D237">
            <v>45686</v>
          </cell>
          <cell r="E237">
            <v>62337</v>
          </cell>
          <cell r="F237">
            <v>1102</v>
          </cell>
          <cell r="G237">
            <v>45686</v>
          </cell>
          <cell r="H237">
            <v>837</v>
          </cell>
          <cell r="I237">
            <v>51896</v>
          </cell>
          <cell r="J237">
            <v>998</v>
          </cell>
          <cell r="M237" t="str">
            <v>TFR</v>
          </cell>
        </row>
        <row r="238">
          <cell r="B238" t="str">
            <v>FR-8 2C 2.5sq</v>
          </cell>
          <cell r="C238" t="str">
            <v>M</v>
          </cell>
          <cell r="D238">
            <v>2365</v>
          </cell>
          <cell r="E238">
            <v>2365</v>
          </cell>
          <cell r="F238">
            <v>1102</v>
          </cell>
          <cell r="G238">
            <v>2598</v>
          </cell>
          <cell r="H238">
            <v>837</v>
          </cell>
          <cell r="I238">
            <v>2610</v>
          </cell>
          <cell r="J238">
            <v>998</v>
          </cell>
          <cell r="M238" t="str">
            <v>TFR</v>
          </cell>
        </row>
        <row r="239">
          <cell r="B239" t="str">
            <v>FR-8 2C 4sq</v>
          </cell>
          <cell r="C239" t="str">
            <v>M</v>
          </cell>
          <cell r="D239">
            <v>3100</v>
          </cell>
          <cell r="E239">
            <v>3100</v>
          </cell>
          <cell r="F239">
            <v>1102</v>
          </cell>
          <cell r="G239">
            <v>3310</v>
          </cell>
          <cell r="H239">
            <v>837</v>
          </cell>
          <cell r="I239">
            <v>3327</v>
          </cell>
          <cell r="J239">
            <v>998</v>
          </cell>
          <cell r="M239" t="str">
            <v>TFR</v>
          </cell>
        </row>
        <row r="240">
          <cell r="B240" t="str">
            <v>FR-8 2C 6sq</v>
          </cell>
          <cell r="C240" t="str">
            <v>M</v>
          </cell>
          <cell r="D240">
            <v>3858</v>
          </cell>
          <cell r="E240">
            <v>4135</v>
          </cell>
          <cell r="F240">
            <v>1102</v>
          </cell>
          <cell r="G240">
            <v>3858</v>
          </cell>
          <cell r="H240">
            <v>837</v>
          </cell>
          <cell r="I240">
            <v>3922</v>
          </cell>
          <cell r="J240">
            <v>998</v>
          </cell>
          <cell r="M240" t="str">
            <v>TFR</v>
          </cell>
        </row>
        <row r="241">
          <cell r="B241" t="str">
            <v>FR-8 3C 2.5sq</v>
          </cell>
          <cell r="C241" t="str">
            <v>M</v>
          </cell>
          <cell r="D241">
            <v>3870</v>
          </cell>
          <cell r="E241">
            <v>3887</v>
          </cell>
          <cell r="F241">
            <v>1102</v>
          </cell>
          <cell r="G241">
            <v>3870</v>
          </cell>
          <cell r="H241">
            <v>837</v>
          </cell>
          <cell r="I241">
            <v>3885</v>
          </cell>
          <cell r="J241">
            <v>998</v>
          </cell>
          <cell r="M241" t="str">
            <v>TFR</v>
          </cell>
        </row>
        <row r="242">
          <cell r="B242" t="str">
            <v>FR-8 3C 4sq</v>
          </cell>
          <cell r="C242" t="str">
            <v>M</v>
          </cell>
          <cell r="D242">
            <v>4939</v>
          </cell>
          <cell r="E242">
            <v>5121</v>
          </cell>
          <cell r="F242">
            <v>1102</v>
          </cell>
          <cell r="G242">
            <v>4939</v>
          </cell>
          <cell r="H242">
            <v>837</v>
          </cell>
          <cell r="I242">
            <v>4953</v>
          </cell>
          <cell r="J242">
            <v>998</v>
          </cell>
          <cell r="M242" t="str">
            <v>TFR</v>
          </cell>
        </row>
        <row r="243">
          <cell r="B243" t="str">
            <v>FR-8 3C 6sq</v>
          </cell>
          <cell r="C243" t="str">
            <v>M</v>
          </cell>
          <cell r="D243">
            <v>5533</v>
          </cell>
          <cell r="E243">
            <v>5533</v>
          </cell>
          <cell r="F243">
            <v>1102</v>
          </cell>
          <cell r="G243">
            <v>5741</v>
          </cell>
          <cell r="H243">
            <v>837</v>
          </cell>
          <cell r="I243">
            <v>5839</v>
          </cell>
          <cell r="J243">
            <v>998</v>
          </cell>
          <cell r="M243" t="str">
            <v>TFR</v>
          </cell>
        </row>
        <row r="244">
          <cell r="B244" t="str">
            <v>FR-8 3C 10sq</v>
          </cell>
          <cell r="C244" t="str">
            <v>M</v>
          </cell>
          <cell r="D244">
            <v>8186</v>
          </cell>
          <cell r="E244">
            <v>8186</v>
          </cell>
          <cell r="F244">
            <v>1102</v>
          </cell>
          <cell r="G244">
            <v>8273</v>
          </cell>
          <cell r="H244">
            <v>837</v>
          </cell>
          <cell r="I244">
            <v>11100</v>
          </cell>
          <cell r="J244">
            <v>998</v>
          </cell>
          <cell r="M244" t="str">
            <v>TFR</v>
          </cell>
        </row>
        <row r="245">
          <cell r="B245" t="str">
            <v>FR-8 3C 16sq</v>
          </cell>
          <cell r="C245" t="str">
            <v>M</v>
          </cell>
          <cell r="D245">
            <v>9968</v>
          </cell>
          <cell r="E245">
            <v>12253</v>
          </cell>
          <cell r="F245">
            <v>1102</v>
          </cell>
          <cell r="G245">
            <v>9968</v>
          </cell>
          <cell r="H245">
            <v>837</v>
          </cell>
          <cell r="I245">
            <v>14134</v>
          </cell>
          <cell r="J245">
            <v>998</v>
          </cell>
          <cell r="M245" t="str">
            <v>TFR</v>
          </cell>
        </row>
        <row r="246">
          <cell r="B246" t="str">
            <v>FR-8 4C 4sq</v>
          </cell>
          <cell r="C246" t="str">
            <v>M</v>
          </cell>
          <cell r="D246">
            <v>6402</v>
          </cell>
          <cell r="E246">
            <v>6402</v>
          </cell>
          <cell r="F246">
            <v>1102</v>
          </cell>
          <cell r="G246">
            <v>6563</v>
          </cell>
          <cell r="H246">
            <v>837</v>
          </cell>
          <cell r="I246">
            <v>6582</v>
          </cell>
          <cell r="J246">
            <v>998</v>
          </cell>
          <cell r="M246" t="str">
            <v>TFR</v>
          </cell>
        </row>
        <row r="247">
          <cell r="B247" t="str">
            <v>FR-8 4C 6sq</v>
          </cell>
          <cell r="C247" t="str">
            <v>M</v>
          </cell>
          <cell r="D247">
            <v>7631</v>
          </cell>
          <cell r="E247">
            <v>7784</v>
          </cell>
          <cell r="F247">
            <v>1102</v>
          </cell>
          <cell r="G247">
            <v>7631</v>
          </cell>
          <cell r="H247">
            <v>837</v>
          </cell>
          <cell r="I247">
            <v>7756</v>
          </cell>
          <cell r="J247">
            <v>998</v>
          </cell>
          <cell r="M247" t="str">
            <v>TFR</v>
          </cell>
        </row>
        <row r="248">
          <cell r="B248" t="str">
            <v>FR-8 4C 10sq</v>
          </cell>
          <cell r="C248" t="str">
            <v>M</v>
          </cell>
          <cell r="D248">
            <v>11004</v>
          </cell>
          <cell r="E248">
            <v>11876</v>
          </cell>
          <cell r="F248">
            <v>1102</v>
          </cell>
          <cell r="G248">
            <v>11004</v>
          </cell>
          <cell r="H248">
            <v>837</v>
          </cell>
          <cell r="I248">
            <v>14734</v>
          </cell>
          <cell r="J248">
            <v>998</v>
          </cell>
          <cell r="M248" t="str">
            <v>TFR</v>
          </cell>
        </row>
        <row r="249">
          <cell r="B249" t="str">
            <v>FR-8 4C 16sq</v>
          </cell>
          <cell r="C249" t="str">
            <v>M</v>
          </cell>
          <cell r="D249">
            <v>13247</v>
          </cell>
          <cell r="E249">
            <v>15901</v>
          </cell>
          <cell r="F249">
            <v>1102</v>
          </cell>
          <cell r="G249">
            <v>13247</v>
          </cell>
          <cell r="H249">
            <v>837</v>
          </cell>
          <cell r="I249">
            <v>18767</v>
          </cell>
          <cell r="J249">
            <v>998</v>
          </cell>
          <cell r="M249" t="str">
            <v>TFR</v>
          </cell>
        </row>
        <row r="250">
          <cell r="B250" t="str">
            <v>2C 1.5sq(일반형)</v>
          </cell>
          <cell r="C250" t="str">
            <v>M</v>
          </cell>
          <cell r="D250">
            <v>3963</v>
          </cell>
          <cell r="E250">
            <v>3963</v>
          </cell>
          <cell r="F250">
            <v>1107</v>
          </cell>
          <cell r="G250">
            <v>3963</v>
          </cell>
          <cell r="H250">
            <v>841</v>
          </cell>
          <cell r="I250">
            <v>3963</v>
          </cell>
          <cell r="J250">
            <v>1000</v>
          </cell>
          <cell r="M250" t="str">
            <v>IX</v>
          </cell>
        </row>
        <row r="251">
          <cell r="B251" t="str">
            <v>4C 1.5sq(일반형)</v>
          </cell>
          <cell r="C251" t="str">
            <v>M</v>
          </cell>
          <cell r="D251">
            <v>5259</v>
          </cell>
          <cell r="E251">
            <v>5259</v>
          </cell>
          <cell r="F251">
            <v>1107</v>
          </cell>
          <cell r="G251">
            <v>5259</v>
          </cell>
          <cell r="H251">
            <v>841</v>
          </cell>
          <cell r="I251">
            <v>5259</v>
          </cell>
          <cell r="J251">
            <v>1000</v>
          </cell>
          <cell r="M251" t="str">
            <v>IX</v>
          </cell>
        </row>
        <row r="252">
          <cell r="B252" t="str">
            <v>8C 1.5sq(일반형)</v>
          </cell>
          <cell r="C252" t="str">
            <v>M</v>
          </cell>
          <cell r="D252">
            <v>8364</v>
          </cell>
          <cell r="E252">
            <v>8364</v>
          </cell>
          <cell r="F252">
            <v>1107</v>
          </cell>
          <cell r="G252">
            <v>8364</v>
          </cell>
          <cell r="H252">
            <v>841</v>
          </cell>
          <cell r="I252">
            <v>8364</v>
          </cell>
          <cell r="J252">
            <v>1000</v>
          </cell>
          <cell r="M252" t="str">
            <v>IX</v>
          </cell>
        </row>
        <row r="253">
          <cell r="B253" t="str">
            <v>2C 2.5sq(일반형)</v>
          </cell>
          <cell r="C253" t="str">
            <v>M</v>
          </cell>
          <cell r="D253">
            <v>4314</v>
          </cell>
          <cell r="E253">
            <v>4314</v>
          </cell>
          <cell r="F253">
            <v>1107</v>
          </cell>
          <cell r="G253">
            <v>4314</v>
          </cell>
          <cell r="H253">
            <v>841</v>
          </cell>
          <cell r="I253">
            <v>4314</v>
          </cell>
          <cell r="J253">
            <v>1000</v>
          </cell>
          <cell r="M253" t="str">
            <v>IX</v>
          </cell>
        </row>
        <row r="254">
          <cell r="B254" t="str">
            <v>3C 2.5sq(일반형)</v>
          </cell>
          <cell r="C254" t="str">
            <v>M</v>
          </cell>
          <cell r="D254">
            <v>5022</v>
          </cell>
          <cell r="E254">
            <v>5022</v>
          </cell>
          <cell r="F254">
            <v>1107</v>
          </cell>
          <cell r="G254">
            <v>5022</v>
          </cell>
          <cell r="H254">
            <v>841</v>
          </cell>
          <cell r="I254">
            <v>5022</v>
          </cell>
          <cell r="J254">
            <v>1000</v>
          </cell>
          <cell r="M254" t="str">
            <v>IX</v>
          </cell>
        </row>
        <row r="255">
          <cell r="B255" t="str">
            <v>4C 2.5sq(일반형)</v>
          </cell>
          <cell r="C255" t="str">
            <v>M</v>
          </cell>
          <cell r="D255">
            <v>6003</v>
          </cell>
          <cell r="E255">
            <v>6003</v>
          </cell>
          <cell r="F255">
            <v>1107</v>
          </cell>
          <cell r="G255">
            <v>6003</v>
          </cell>
          <cell r="H255">
            <v>841</v>
          </cell>
          <cell r="I255">
            <v>6003</v>
          </cell>
          <cell r="J255">
            <v>1000</v>
          </cell>
          <cell r="M255" t="str">
            <v>IX</v>
          </cell>
        </row>
        <row r="256">
          <cell r="B256" t="str">
            <v>5C 2.5sq(일반형)</v>
          </cell>
          <cell r="C256" t="str">
            <v>M</v>
          </cell>
          <cell r="D256">
            <v>8166</v>
          </cell>
          <cell r="E256">
            <v>8166</v>
          </cell>
          <cell r="F256">
            <v>1107</v>
          </cell>
          <cell r="G256">
            <v>8166</v>
          </cell>
          <cell r="H256">
            <v>841</v>
          </cell>
          <cell r="I256">
            <v>8166</v>
          </cell>
          <cell r="J256">
            <v>1000</v>
          </cell>
          <cell r="M256" t="str">
            <v>IX</v>
          </cell>
        </row>
        <row r="257">
          <cell r="B257" t="str">
            <v>6C 2.5sq(일반형)</v>
          </cell>
          <cell r="C257" t="str">
            <v>M</v>
          </cell>
          <cell r="D257">
            <v>8751</v>
          </cell>
          <cell r="E257">
            <v>8751</v>
          </cell>
          <cell r="F257">
            <v>1107</v>
          </cell>
          <cell r="G257">
            <v>8751</v>
          </cell>
          <cell r="H257">
            <v>841</v>
          </cell>
          <cell r="I257">
            <v>8751</v>
          </cell>
          <cell r="J257">
            <v>1000</v>
          </cell>
          <cell r="M257" t="str">
            <v>IX</v>
          </cell>
        </row>
        <row r="258">
          <cell r="B258" t="str">
            <v>7C 2.5sq(일반형)</v>
          </cell>
          <cell r="C258" t="str">
            <v>M</v>
          </cell>
          <cell r="D258">
            <v>10032</v>
          </cell>
          <cell r="E258">
            <v>10032</v>
          </cell>
          <cell r="F258">
            <v>1107</v>
          </cell>
          <cell r="G258">
            <v>10032</v>
          </cell>
          <cell r="H258">
            <v>841</v>
          </cell>
          <cell r="I258">
            <v>10032</v>
          </cell>
          <cell r="J258">
            <v>1000</v>
          </cell>
          <cell r="M258" t="str">
            <v>IX</v>
          </cell>
        </row>
        <row r="259">
          <cell r="B259" t="str">
            <v>8C 2.5sq(일반형)</v>
          </cell>
          <cell r="C259" t="str">
            <v>M</v>
          </cell>
          <cell r="D259">
            <v>11280</v>
          </cell>
          <cell r="E259">
            <v>11280</v>
          </cell>
          <cell r="F259">
            <v>1107</v>
          </cell>
          <cell r="G259">
            <v>11280</v>
          </cell>
          <cell r="H259">
            <v>841</v>
          </cell>
          <cell r="I259">
            <v>11280</v>
          </cell>
          <cell r="J259">
            <v>1000</v>
          </cell>
          <cell r="M259" t="str">
            <v>IX</v>
          </cell>
        </row>
        <row r="260">
          <cell r="B260" t="str">
            <v>3C 4sq(일반형)</v>
          </cell>
          <cell r="C260" t="str">
            <v>M</v>
          </cell>
          <cell r="D260">
            <v>6783</v>
          </cell>
          <cell r="E260">
            <v>6783</v>
          </cell>
          <cell r="F260">
            <v>1107</v>
          </cell>
          <cell r="G260">
            <v>6783</v>
          </cell>
          <cell r="H260">
            <v>841</v>
          </cell>
          <cell r="I260">
            <v>6783</v>
          </cell>
          <cell r="J260">
            <v>1000</v>
          </cell>
          <cell r="M260" t="str">
            <v>IX</v>
          </cell>
        </row>
        <row r="261">
          <cell r="B261" t="str">
            <v>4C 4sq(일반형)</v>
          </cell>
          <cell r="C261" t="str">
            <v>M</v>
          </cell>
          <cell r="D261">
            <v>8892</v>
          </cell>
          <cell r="E261">
            <v>8892</v>
          </cell>
          <cell r="F261">
            <v>1107</v>
          </cell>
          <cell r="G261">
            <v>8892</v>
          </cell>
          <cell r="H261">
            <v>841</v>
          </cell>
          <cell r="I261">
            <v>8892</v>
          </cell>
          <cell r="J261">
            <v>1000</v>
          </cell>
          <cell r="M261" t="str">
            <v>IX</v>
          </cell>
        </row>
        <row r="262">
          <cell r="B262" t="str">
            <v>5C 4sq(일반형)</v>
          </cell>
          <cell r="C262" t="str">
            <v>M</v>
          </cell>
          <cell r="D262">
            <v>9558</v>
          </cell>
          <cell r="E262">
            <v>9558</v>
          </cell>
          <cell r="F262">
            <v>1107</v>
          </cell>
          <cell r="G262">
            <v>9558</v>
          </cell>
          <cell r="H262">
            <v>841</v>
          </cell>
          <cell r="I262">
            <v>9558</v>
          </cell>
          <cell r="J262">
            <v>1000</v>
          </cell>
          <cell r="M262" t="str">
            <v>IX</v>
          </cell>
        </row>
        <row r="263">
          <cell r="B263" t="str">
            <v>2C 2.5sq(직매형)</v>
          </cell>
          <cell r="C263" t="str">
            <v>M</v>
          </cell>
          <cell r="D263">
            <v>4962</v>
          </cell>
          <cell r="E263">
            <v>4962</v>
          </cell>
          <cell r="F263">
            <v>1107</v>
          </cell>
          <cell r="G263">
            <v>4962</v>
          </cell>
          <cell r="H263">
            <v>841</v>
          </cell>
          <cell r="I263">
            <v>4962</v>
          </cell>
          <cell r="J263">
            <v>1000</v>
          </cell>
          <cell r="M263" t="str">
            <v>IX</v>
          </cell>
        </row>
        <row r="264">
          <cell r="B264" t="str">
            <v>3C 2.5sq(직매형)</v>
          </cell>
          <cell r="C264" t="str">
            <v>M</v>
          </cell>
          <cell r="D264">
            <v>5776</v>
          </cell>
          <cell r="E264">
            <v>5776</v>
          </cell>
          <cell r="F264">
            <v>1107</v>
          </cell>
          <cell r="G264">
            <v>5776</v>
          </cell>
          <cell r="H264">
            <v>841</v>
          </cell>
          <cell r="I264">
            <v>5776</v>
          </cell>
          <cell r="J264">
            <v>1000</v>
          </cell>
          <cell r="M264" t="str">
            <v>IX</v>
          </cell>
        </row>
        <row r="265">
          <cell r="B265" t="str">
            <v>4C 2.5sq(직매형)</v>
          </cell>
          <cell r="C265" t="str">
            <v>M</v>
          </cell>
          <cell r="D265">
            <v>6904</v>
          </cell>
          <cell r="E265">
            <v>6904</v>
          </cell>
          <cell r="F265">
            <v>1107</v>
          </cell>
          <cell r="G265">
            <v>6904</v>
          </cell>
          <cell r="H265">
            <v>841</v>
          </cell>
          <cell r="I265">
            <v>6904</v>
          </cell>
          <cell r="J265">
            <v>1000</v>
          </cell>
          <cell r="M265" t="str">
            <v>IX</v>
          </cell>
        </row>
        <row r="266">
          <cell r="B266" t="str">
            <v>5C 2.5sq(직매형)</v>
          </cell>
          <cell r="C266" t="str">
            <v>M</v>
          </cell>
          <cell r="D266">
            <v>9391</v>
          </cell>
          <cell r="E266">
            <v>9391</v>
          </cell>
          <cell r="F266">
            <v>1107</v>
          </cell>
          <cell r="G266">
            <v>9391</v>
          </cell>
          <cell r="H266">
            <v>841</v>
          </cell>
          <cell r="I266">
            <v>9391</v>
          </cell>
          <cell r="J266">
            <v>1000</v>
          </cell>
          <cell r="M266" t="str">
            <v>IX</v>
          </cell>
        </row>
        <row r="267">
          <cell r="B267" t="str">
            <v>6C 2.5sq(직매형)</v>
          </cell>
          <cell r="C267" t="str">
            <v>M</v>
          </cell>
          <cell r="D267">
            <v>10064</v>
          </cell>
          <cell r="E267">
            <v>10064</v>
          </cell>
          <cell r="F267">
            <v>1107</v>
          </cell>
          <cell r="G267">
            <v>10064</v>
          </cell>
          <cell r="H267">
            <v>841</v>
          </cell>
          <cell r="I267">
            <v>10064</v>
          </cell>
          <cell r="J267">
            <v>1000</v>
          </cell>
          <cell r="M267" t="str">
            <v>IX</v>
          </cell>
        </row>
        <row r="268">
          <cell r="B268" t="str">
            <v>7C 2.5sq(직매형)</v>
          </cell>
          <cell r="C268" t="str">
            <v>M</v>
          </cell>
          <cell r="D268">
            <v>11537</v>
          </cell>
          <cell r="E268">
            <v>11537</v>
          </cell>
          <cell r="F268">
            <v>1107</v>
          </cell>
          <cell r="G268">
            <v>11537</v>
          </cell>
          <cell r="H268">
            <v>841</v>
          </cell>
          <cell r="I268">
            <v>11537</v>
          </cell>
          <cell r="J268">
            <v>1000</v>
          </cell>
          <cell r="M268" t="str">
            <v>IX</v>
          </cell>
        </row>
        <row r="269">
          <cell r="B269" t="str">
            <v>8C 2.5sq(직매형)</v>
          </cell>
          <cell r="C269" t="str">
            <v>M</v>
          </cell>
          <cell r="D269">
            <v>12972</v>
          </cell>
          <cell r="E269">
            <v>12972</v>
          </cell>
          <cell r="F269">
            <v>1107</v>
          </cell>
          <cell r="G269">
            <v>12972</v>
          </cell>
          <cell r="H269">
            <v>841</v>
          </cell>
          <cell r="I269">
            <v>12972</v>
          </cell>
          <cell r="J269">
            <v>1000</v>
          </cell>
          <cell r="M269" t="str">
            <v>IX</v>
          </cell>
        </row>
        <row r="270">
          <cell r="B270" t="str">
            <v>3C 4sq(직매형)</v>
          </cell>
          <cell r="C270" t="str">
            <v>M</v>
          </cell>
          <cell r="D270">
            <v>7801</v>
          </cell>
          <cell r="E270">
            <v>7801</v>
          </cell>
          <cell r="F270">
            <v>1107</v>
          </cell>
          <cell r="G270">
            <v>7801</v>
          </cell>
          <cell r="H270">
            <v>841</v>
          </cell>
          <cell r="I270">
            <v>7801</v>
          </cell>
          <cell r="J270">
            <v>1000</v>
          </cell>
          <cell r="M270" t="str">
            <v>IX</v>
          </cell>
        </row>
        <row r="271">
          <cell r="B271" t="str">
            <v>4C 4sq(직매형)</v>
          </cell>
          <cell r="C271" t="str">
            <v>M</v>
          </cell>
          <cell r="D271">
            <v>10226</v>
          </cell>
          <cell r="E271">
            <v>10226</v>
          </cell>
          <cell r="F271">
            <v>1107</v>
          </cell>
          <cell r="G271">
            <v>10226</v>
          </cell>
          <cell r="H271">
            <v>841</v>
          </cell>
          <cell r="I271">
            <v>10226</v>
          </cell>
          <cell r="J271">
            <v>1000</v>
          </cell>
          <cell r="M271" t="str">
            <v>IX</v>
          </cell>
        </row>
        <row r="272">
          <cell r="B272" t="str">
            <v>5C 4sq(직매형)</v>
          </cell>
          <cell r="C272" t="str">
            <v>M</v>
          </cell>
          <cell r="D272">
            <v>10992</v>
          </cell>
          <cell r="E272">
            <v>10992</v>
          </cell>
          <cell r="F272">
            <v>1107</v>
          </cell>
          <cell r="G272">
            <v>10992</v>
          </cell>
          <cell r="H272">
            <v>841</v>
          </cell>
          <cell r="I272">
            <v>10992</v>
          </cell>
          <cell r="J272">
            <v>1000</v>
          </cell>
          <cell r="M272" t="str">
            <v>IX</v>
          </cell>
        </row>
        <row r="273">
          <cell r="B273" t="str">
            <v>CN/CV-W 1C 60sq</v>
          </cell>
          <cell r="C273" t="str">
            <v>M</v>
          </cell>
          <cell r="D273">
            <v>18461</v>
          </cell>
          <cell r="E273">
            <v>18461</v>
          </cell>
          <cell r="F273">
            <v>1098</v>
          </cell>
          <cell r="G273">
            <v>18690</v>
          </cell>
          <cell r="H273">
            <v>835</v>
          </cell>
          <cell r="I273">
            <v>21001</v>
          </cell>
          <cell r="J273">
            <v>996</v>
          </cell>
        </row>
        <row r="274">
          <cell r="B274" t="str">
            <v>FR-CN/CO-W 1C 60sq</v>
          </cell>
          <cell r="C274" t="str">
            <v>M</v>
          </cell>
          <cell r="D274">
            <v>19384</v>
          </cell>
          <cell r="E274">
            <v>19384</v>
          </cell>
          <cell r="F274">
            <v>1098</v>
          </cell>
          <cell r="G274">
            <v>22262</v>
          </cell>
          <cell r="H274">
            <v>835</v>
          </cell>
          <cell r="I274">
            <v>19500</v>
          </cell>
          <cell r="J274">
            <v>996</v>
          </cell>
        </row>
        <row r="275">
          <cell r="B275" t="str">
            <v>25Kv 옥외 1C 60sq(240BIL)</v>
          </cell>
          <cell r="C275" t="str">
            <v>개</v>
          </cell>
          <cell r="D275">
            <v>85100</v>
          </cell>
          <cell r="E275">
            <v>85100</v>
          </cell>
          <cell r="F275">
            <v>1120</v>
          </cell>
          <cell r="I275">
            <v>85100</v>
          </cell>
          <cell r="J275">
            <v>1021</v>
          </cell>
        </row>
        <row r="276">
          <cell r="B276" t="str">
            <v>23Kv 옥외 3C 60sq(240BIL)</v>
          </cell>
          <cell r="C276" t="str">
            <v>개</v>
          </cell>
          <cell r="D276">
            <v>0</v>
          </cell>
        </row>
        <row r="277">
          <cell r="B277" t="str">
            <v>STP CAT5 4Pr</v>
          </cell>
          <cell r="C277" t="str">
            <v>M</v>
          </cell>
          <cell r="D277">
            <v>1610</v>
          </cell>
          <cell r="E277">
            <v>2690</v>
          </cell>
          <cell r="F277">
            <v>1109</v>
          </cell>
          <cell r="G277">
            <v>2690</v>
          </cell>
          <cell r="H277">
            <v>847</v>
          </cell>
          <cell r="I277">
            <v>1610</v>
          </cell>
          <cell r="J277">
            <v>1002</v>
          </cell>
        </row>
        <row r="278">
          <cell r="B278" t="str">
            <v>UTP CAT5e 4Pr</v>
          </cell>
          <cell r="C278" t="str">
            <v>M</v>
          </cell>
          <cell r="D278">
            <v>470</v>
          </cell>
          <cell r="E278">
            <v>790</v>
          </cell>
          <cell r="F278">
            <v>1109</v>
          </cell>
          <cell r="G278">
            <v>790</v>
          </cell>
          <cell r="H278">
            <v>847</v>
          </cell>
          <cell r="I278">
            <v>470</v>
          </cell>
          <cell r="J278">
            <v>1002</v>
          </cell>
        </row>
        <row r="279">
          <cell r="B279" t="str">
            <v>UTP CAT5e 25Pr</v>
          </cell>
          <cell r="C279" t="str">
            <v>M</v>
          </cell>
          <cell r="D279">
            <v>3330</v>
          </cell>
          <cell r="E279">
            <v>5550</v>
          </cell>
          <cell r="F279">
            <v>1109</v>
          </cell>
          <cell r="G279">
            <v>5550</v>
          </cell>
          <cell r="H279">
            <v>847</v>
          </cell>
          <cell r="I279">
            <v>3330</v>
          </cell>
          <cell r="J279">
            <v>1002</v>
          </cell>
        </row>
        <row r="280">
          <cell r="B280" t="str">
            <v>UTP CAT6e 4Pr</v>
          </cell>
          <cell r="C280" t="str">
            <v>M</v>
          </cell>
          <cell r="D280">
            <v>1120</v>
          </cell>
          <cell r="E280">
            <v>1120</v>
          </cell>
          <cell r="F280">
            <v>1109</v>
          </cell>
          <cell r="G280">
            <v>1120</v>
          </cell>
          <cell r="H280">
            <v>847</v>
          </cell>
        </row>
        <row r="281">
          <cell r="B281" t="str">
            <v>5C-HFBT</v>
          </cell>
          <cell r="C281" t="str">
            <v>M</v>
          </cell>
          <cell r="D281">
            <v>495</v>
          </cell>
          <cell r="E281">
            <v>760</v>
          </cell>
          <cell r="F281">
            <v>1105</v>
          </cell>
          <cell r="G281">
            <v>634</v>
          </cell>
          <cell r="H281">
            <v>840</v>
          </cell>
          <cell r="I281">
            <v>495</v>
          </cell>
          <cell r="J281">
            <v>1007</v>
          </cell>
        </row>
        <row r="282">
          <cell r="B282" t="str">
            <v>7C-HFBT</v>
          </cell>
          <cell r="C282" t="str">
            <v>M</v>
          </cell>
          <cell r="D282">
            <v>919</v>
          </cell>
          <cell r="E282">
            <v>920</v>
          </cell>
          <cell r="F282">
            <v>1105</v>
          </cell>
          <cell r="G282">
            <v>1128</v>
          </cell>
          <cell r="H282">
            <v>840</v>
          </cell>
          <cell r="I282">
            <v>919</v>
          </cell>
          <cell r="J282">
            <v>1007</v>
          </cell>
        </row>
        <row r="283">
          <cell r="B283" t="str">
            <v>RGB 5C</v>
          </cell>
          <cell r="C283" t="str">
            <v>M</v>
          </cell>
          <cell r="D283">
            <v>2800</v>
          </cell>
          <cell r="E283">
            <v>2800</v>
          </cell>
          <cell r="F283">
            <v>1266</v>
          </cell>
          <cell r="G283">
            <v>13000</v>
          </cell>
          <cell r="H283">
            <v>845</v>
          </cell>
        </row>
        <row r="284">
          <cell r="B284" t="str">
            <v>스피커 케이블 2C</v>
          </cell>
          <cell r="C284" t="str">
            <v>M</v>
          </cell>
          <cell r="D284">
            <v>2200</v>
          </cell>
          <cell r="G284">
            <v>2200</v>
          </cell>
          <cell r="H284">
            <v>845</v>
          </cell>
          <cell r="I284">
            <v>3000</v>
          </cell>
          <cell r="J284">
            <v>1006</v>
          </cell>
          <cell r="M284" t="str">
            <v>5200UP</v>
          </cell>
        </row>
        <row r="285">
          <cell r="B285" t="str">
            <v>2C 편조실드 마이크케이블</v>
          </cell>
          <cell r="C285" t="str">
            <v>M</v>
          </cell>
          <cell r="D285">
            <v>5000</v>
          </cell>
          <cell r="G285">
            <v>5400</v>
          </cell>
          <cell r="H285">
            <v>845</v>
          </cell>
          <cell r="I285">
            <v>5000</v>
          </cell>
          <cell r="J285">
            <v>1006</v>
          </cell>
          <cell r="M285" t="str">
            <v>1800F</v>
          </cell>
        </row>
        <row r="286">
          <cell r="B286" t="str">
            <v>RG-58</v>
          </cell>
          <cell r="C286" t="str">
            <v>M</v>
          </cell>
          <cell r="D286">
            <v>4800</v>
          </cell>
          <cell r="G286">
            <v>4800</v>
          </cell>
          <cell r="H286">
            <v>845</v>
          </cell>
          <cell r="I286">
            <v>5400</v>
          </cell>
          <cell r="J286">
            <v>1006</v>
          </cell>
          <cell r="M286" t="str">
            <v>50Ω 8219</v>
          </cell>
        </row>
        <row r="287">
          <cell r="B287" t="str">
            <v>HDMI용 VER 1.4 10M</v>
          </cell>
          <cell r="C287" t="str">
            <v>M</v>
          </cell>
          <cell r="D287">
            <v>208000</v>
          </cell>
          <cell r="G287">
            <v>208000</v>
          </cell>
          <cell r="H287">
            <v>846</v>
          </cell>
        </row>
        <row r="288">
          <cell r="B288" t="str">
            <v>F/O CABLE MM 4C</v>
          </cell>
          <cell r="C288" t="str">
            <v>M</v>
          </cell>
          <cell r="D288">
            <v>1000</v>
          </cell>
          <cell r="E288">
            <v>1000</v>
          </cell>
          <cell r="F288">
            <v>1105</v>
          </cell>
          <cell r="G288">
            <v>1821</v>
          </cell>
          <cell r="H288">
            <v>849</v>
          </cell>
          <cell r="I288">
            <v>2400</v>
          </cell>
          <cell r="J288">
            <v>1002</v>
          </cell>
          <cell r="M288" t="str">
            <v>광케이블</v>
          </cell>
        </row>
        <row r="289">
          <cell r="B289" t="str">
            <v>F/O CABLE MM 8C</v>
          </cell>
          <cell r="C289" t="str">
            <v>M</v>
          </cell>
          <cell r="D289">
            <v>1300</v>
          </cell>
          <cell r="E289">
            <v>1300</v>
          </cell>
          <cell r="F289">
            <v>1105</v>
          </cell>
          <cell r="G289">
            <v>2731</v>
          </cell>
          <cell r="H289">
            <v>849</v>
          </cell>
          <cell r="I289">
            <v>3450</v>
          </cell>
          <cell r="J289">
            <v>1002</v>
          </cell>
          <cell r="M289" t="str">
            <v>광케이블</v>
          </cell>
        </row>
        <row r="290">
          <cell r="B290" t="str">
            <v>F/O CABLE SM 4C</v>
          </cell>
          <cell r="C290" t="str">
            <v>M</v>
          </cell>
          <cell r="D290">
            <v>800</v>
          </cell>
          <cell r="E290">
            <v>800</v>
          </cell>
          <cell r="F290">
            <v>1105</v>
          </cell>
          <cell r="G290">
            <v>1214</v>
          </cell>
          <cell r="H290">
            <v>849</v>
          </cell>
          <cell r="M290" t="str">
            <v>광케이블</v>
          </cell>
        </row>
        <row r="291">
          <cell r="B291" t="str">
            <v>F/O CABLE SM 8C</v>
          </cell>
          <cell r="C291" t="str">
            <v>M</v>
          </cell>
          <cell r="D291">
            <v>900</v>
          </cell>
          <cell r="E291">
            <v>900</v>
          </cell>
          <cell r="F291">
            <v>1105</v>
          </cell>
          <cell r="G291">
            <v>1365</v>
          </cell>
          <cell r="H291">
            <v>849</v>
          </cell>
          <cell r="M291" t="str">
            <v>광케이블</v>
          </cell>
        </row>
        <row r="292">
          <cell r="B292" t="str">
            <v>3T x 25 (0.66Kg/m)</v>
          </cell>
          <cell r="C292" t="str">
            <v>M</v>
          </cell>
          <cell r="D292">
            <v>10098</v>
          </cell>
          <cell r="E292">
            <v>10098</v>
          </cell>
          <cell r="F292">
            <v>1104</v>
          </cell>
        </row>
        <row r="293">
          <cell r="B293" t="str">
            <v>5T x 25(1.11Kg/m)</v>
          </cell>
          <cell r="C293" t="str">
            <v>M</v>
          </cell>
          <cell r="D293">
            <v>16983</v>
          </cell>
          <cell r="E293">
            <v>16983</v>
          </cell>
          <cell r="F293">
            <v>1104</v>
          </cell>
        </row>
        <row r="294">
          <cell r="B294" t="str">
            <v>6T x 50(2.67Kg/m)</v>
          </cell>
          <cell r="C294" t="str">
            <v>M</v>
          </cell>
          <cell r="D294">
            <v>40851</v>
          </cell>
          <cell r="E294">
            <v>40851</v>
          </cell>
          <cell r="F294">
            <v>1104</v>
          </cell>
        </row>
        <row r="295">
          <cell r="B295" t="str">
            <v>100*100*100</v>
          </cell>
          <cell r="C295" t="str">
            <v>개</v>
          </cell>
          <cell r="D295">
            <v>5800</v>
          </cell>
          <cell r="F295">
            <v>1127</v>
          </cell>
          <cell r="I295">
            <v>5800</v>
          </cell>
          <cell r="J295">
            <v>1027</v>
          </cell>
        </row>
        <row r="296">
          <cell r="B296" t="str">
            <v>150*150*100</v>
          </cell>
          <cell r="C296" t="str">
            <v>개</v>
          </cell>
          <cell r="D296">
            <v>7510</v>
          </cell>
          <cell r="F296">
            <v>1127</v>
          </cell>
          <cell r="I296">
            <v>7510</v>
          </cell>
          <cell r="J296">
            <v>1027</v>
          </cell>
        </row>
        <row r="297">
          <cell r="B297" t="str">
            <v>200*200*100</v>
          </cell>
          <cell r="C297" t="str">
            <v>개</v>
          </cell>
          <cell r="D297">
            <v>10250</v>
          </cell>
          <cell r="F297">
            <v>1127</v>
          </cell>
          <cell r="I297">
            <v>10250</v>
          </cell>
          <cell r="J297">
            <v>1027</v>
          </cell>
        </row>
        <row r="298">
          <cell r="B298" t="str">
            <v>200*200*150</v>
          </cell>
          <cell r="C298" t="str">
            <v>개</v>
          </cell>
          <cell r="D298">
            <v>12500</v>
          </cell>
          <cell r="F298">
            <v>1127</v>
          </cell>
          <cell r="I298">
            <v>12500</v>
          </cell>
          <cell r="J298">
            <v>1027</v>
          </cell>
        </row>
        <row r="299">
          <cell r="B299" t="str">
            <v>200*200*200</v>
          </cell>
          <cell r="C299" t="str">
            <v>개</v>
          </cell>
          <cell r="D299">
            <v>14600</v>
          </cell>
          <cell r="F299">
            <v>1127</v>
          </cell>
          <cell r="I299">
            <v>14600</v>
          </cell>
          <cell r="J299">
            <v>1027</v>
          </cell>
        </row>
        <row r="300">
          <cell r="B300" t="str">
            <v>300*300*150</v>
          </cell>
          <cell r="C300" t="str">
            <v>개</v>
          </cell>
          <cell r="D300">
            <v>20100</v>
          </cell>
          <cell r="F300">
            <v>1127</v>
          </cell>
          <cell r="I300">
            <v>20100</v>
          </cell>
          <cell r="J300">
            <v>1027</v>
          </cell>
        </row>
        <row r="301">
          <cell r="B301" t="str">
            <v>300*300*200</v>
          </cell>
          <cell r="C301" t="str">
            <v>개</v>
          </cell>
          <cell r="D301">
            <v>23400</v>
          </cell>
          <cell r="F301">
            <v>1127</v>
          </cell>
          <cell r="I301">
            <v>23400</v>
          </cell>
          <cell r="J301">
            <v>1027</v>
          </cell>
        </row>
        <row r="302">
          <cell r="B302" t="str">
            <v>400*400*200</v>
          </cell>
          <cell r="C302" t="str">
            <v>개</v>
          </cell>
          <cell r="D302">
            <v>37300</v>
          </cell>
          <cell r="F302">
            <v>1127</v>
          </cell>
          <cell r="I302">
            <v>37300</v>
          </cell>
          <cell r="J302">
            <v>1027</v>
          </cell>
        </row>
        <row r="303">
          <cell r="B303" t="str">
            <v>500*500*300</v>
          </cell>
          <cell r="C303" t="str">
            <v>개</v>
          </cell>
          <cell r="D303">
            <v>0</v>
          </cell>
          <cell r="J303">
            <v>1027</v>
          </cell>
        </row>
        <row r="304">
          <cell r="B304" t="str">
            <v>600*600*300</v>
          </cell>
          <cell r="C304" t="str">
            <v>개</v>
          </cell>
          <cell r="D304">
            <v>0</v>
          </cell>
          <cell r="J304">
            <v>1027</v>
          </cell>
        </row>
        <row r="305">
          <cell r="B305" t="str">
            <v>Concrete 4각</v>
          </cell>
          <cell r="C305" t="str">
            <v>개</v>
          </cell>
          <cell r="D305">
            <v>3036</v>
          </cell>
          <cell r="E305">
            <v>3100</v>
          </cell>
          <cell r="F305">
            <v>1127</v>
          </cell>
          <cell r="G305">
            <v>3036</v>
          </cell>
          <cell r="H305">
            <v>873</v>
          </cell>
          <cell r="I305">
            <v>3100</v>
          </cell>
          <cell r="J305">
            <v>1027</v>
          </cell>
          <cell r="M305" t="str">
            <v>H54(2)mm</v>
          </cell>
        </row>
        <row r="306">
          <cell r="B306" t="str">
            <v>Concrete 8각</v>
          </cell>
          <cell r="C306" t="str">
            <v>개</v>
          </cell>
          <cell r="D306">
            <v>2904</v>
          </cell>
          <cell r="E306">
            <v>2980</v>
          </cell>
          <cell r="F306">
            <v>1127</v>
          </cell>
          <cell r="G306">
            <v>2904</v>
          </cell>
          <cell r="H306">
            <v>873</v>
          </cell>
          <cell r="I306">
            <v>3000</v>
          </cell>
          <cell r="J306">
            <v>1027</v>
          </cell>
          <cell r="M306" t="str">
            <v>H54(2)mm</v>
          </cell>
        </row>
        <row r="307">
          <cell r="B307" t="str">
            <v>Outlet 4각</v>
          </cell>
          <cell r="C307" t="str">
            <v>개</v>
          </cell>
          <cell r="D307">
            <v>836</v>
          </cell>
          <cell r="E307">
            <v>3020</v>
          </cell>
          <cell r="F307">
            <v>1127</v>
          </cell>
          <cell r="G307">
            <v>836</v>
          </cell>
          <cell r="H307">
            <v>873</v>
          </cell>
          <cell r="I307">
            <v>1000</v>
          </cell>
          <cell r="J307">
            <v>1027</v>
          </cell>
          <cell r="M307" t="str">
            <v>2개용 콘센트박스</v>
          </cell>
        </row>
        <row r="308">
          <cell r="B308" t="str">
            <v>SW/1G</v>
          </cell>
          <cell r="C308" t="str">
            <v>개</v>
          </cell>
          <cell r="D308">
            <v>583</v>
          </cell>
          <cell r="E308">
            <v>650</v>
          </cell>
          <cell r="F308">
            <v>1127</v>
          </cell>
          <cell r="G308">
            <v>583</v>
          </cell>
          <cell r="H308">
            <v>873</v>
          </cell>
          <cell r="I308">
            <v>650</v>
          </cell>
          <cell r="J308">
            <v>1027</v>
          </cell>
          <cell r="M308" t="str">
            <v>H54(2)mm</v>
          </cell>
        </row>
        <row r="309">
          <cell r="B309" t="str">
            <v>SW/2G</v>
          </cell>
          <cell r="C309" t="str">
            <v>개</v>
          </cell>
          <cell r="D309">
            <v>811</v>
          </cell>
          <cell r="E309">
            <v>920</v>
          </cell>
          <cell r="F309">
            <v>1127</v>
          </cell>
          <cell r="G309">
            <v>811</v>
          </cell>
          <cell r="H309">
            <v>873</v>
          </cell>
          <cell r="I309">
            <v>1000</v>
          </cell>
          <cell r="J309">
            <v>1027</v>
          </cell>
          <cell r="M309" t="str">
            <v>H54(2)mm</v>
          </cell>
        </row>
        <row r="310">
          <cell r="B310" t="str">
            <v>평커버</v>
          </cell>
          <cell r="C310" t="str">
            <v>개</v>
          </cell>
          <cell r="D310">
            <v>286</v>
          </cell>
          <cell r="E310">
            <v>290</v>
          </cell>
          <cell r="F310">
            <v>1127</v>
          </cell>
          <cell r="G310">
            <v>286</v>
          </cell>
          <cell r="H310">
            <v>873</v>
          </cell>
          <cell r="I310">
            <v>300</v>
          </cell>
          <cell r="J310">
            <v>1027</v>
          </cell>
          <cell r="M310" t="str">
            <v>2개용</v>
          </cell>
        </row>
        <row r="311">
          <cell r="B311" t="str">
            <v>오목커버</v>
          </cell>
          <cell r="C311" t="str">
            <v>개</v>
          </cell>
          <cell r="D311">
            <v>377</v>
          </cell>
          <cell r="E311">
            <v>400</v>
          </cell>
          <cell r="F311">
            <v>1127</v>
          </cell>
          <cell r="G311">
            <v>377</v>
          </cell>
          <cell r="H311">
            <v>873</v>
          </cell>
          <cell r="I311">
            <v>400</v>
          </cell>
          <cell r="J311">
            <v>1027</v>
          </cell>
        </row>
        <row r="312">
          <cell r="B312" t="str">
            <v>50*35mm</v>
          </cell>
          <cell r="C312" t="str">
            <v>M</v>
          </cell>
          <cell r="D312">
            <v>12600</v>
          </cell>
          <cell r="E312">
            <v>12600</v>
          </cell>
          <cell r="F312">
            <v>1122</v>
          </cell>
          <cell r="G312">
            <v>15000</v>
          </cell>
          <cell r="H312">
            <v>871</v>
          </cell>
          <cell r="I312">
            <v>15000</v>
          </cell>
          <cell r="J312">
            <v>1030</v>
          </cell>
          <cell r="M312" t="str">
            <v>조립형</v>
          </cell>
        </row>
        <row r="313">
          <cell r="B313" t="str">
            <v>60*60mm</v>
          </cell>
          <cell r="C313" t="str">
            <v>M</v>
          </cell>
          <cell r="D313">
            <v>18900</v>
          </cell>
          <cell r="E313">
            <v>18900</v>
          </cell>
          <cell r="F313">
            <v>1122</v>
          </cell>
          <cell r="G313">
            <v>20000</v>
          </cell>
          <cell r="H313">
            <v>871</v>
          </cell>
          <cell r="I313">
            <v>20000</v>
          </cell>
          <cell r="J313">
            <v>1030</v>
          </cell>
          <cell r="M313" t="str">
            <v>조립형</v>
          </cell>
        </row>
        <row r="314">
          <cell r="B314" t="str">
            <v>70*40mm</v>
          </cell>
          <cell r="C314" t="str">
            <v>M</v>
          </cell>
          <cell r="D314">
            <v>18900</v>
          </cell>
          <cell r="E314">
            <v>18900</v>
          </cell>
          <cell r="F314">
            <v>1122</v>
          </cell>
          <cell r="G314">
            <v>20000</v>
          </cell>
          <cell r="H314">
            <v>871</v>
          </cell>
          <cell r="I314">
            <v>20000</v>
          </cell>
          <cell r="J314">
            <v>1030</v>
          </cell>
          <cell r="M314" t="str">
            <v>조립형</v>
          </cell>
        </row>
        <row r="315">
          <cell r="B315" t="str">
            <v>100*50mm</v>
          </cell>
          <cell r="C315" t="str">
            <v>M</v>
          </cell>
          <cell r="D315">
            <v>22680</v>
          </cell>
          <cell r="E315">
            <v>22680</v>
          </cell>
          <cell r="F315">
            <v>1122</v>
          </cell>
          <cell r="G315">
            <v>25000</v>
          </cell>
          <cell r="H315">
            <v>871</v>
          </cell>
          <cell r="I315">
            <v>25000</v>
          </cell>
          <cell r="J315">
            <v>1030</v>
          </cell>
          <cell r="M315" t="str">
            <v>조립형</v>
          </cell>
        </row>
        <row r="316">
          <cell r="B316" t="str">
            <v>120*60mm</v>
          </cell>
          <cell r="C316" t="str">
            <v>M</v>
          </cell>
          <cell r="D316">
            <v>31500</v>
          </cell>
          <cell r="E316">
            <v>31500</v>
          </cell>
          <cell r="F316">
            <v>1122</v>
          </cell>
          <cell r="G316">
            <v>35000</v>
          </cell>
          <cell r="H316">
            <v>871</v>
          </cell>
          <cell r="I316">
            <v>35000</v>
          </cell>
          <cell r="J316">
            <v>1030</v>
          </cell>
          <cell r="M316" t="str">
            <v>조립형</v>
          </cell>
        </row>
        <row r="317">
          <cell r="B317" t="str">
            <v>150*100mm</v>
          </cell>
          <cell r="C317" t="str">
            <v>M</v>
          </cell>
          <cell r="D317">
            <v>44100</v>
          </cell>
          <cell r="E317">
            <v>44100</v>
          </cell>
          <cell r="F317">
            <v>1122</v>
          </cell>
          <cell r="G317">
            <v>50000</v>
          </cell>
          <cell r="H317">
            <v>871</v>
          </cell>
          <cell r="I317">
            <v>50000</v>
          </cell>
          <cell r="J317">
            <v>1030</v>
          </cell>
          <cell r="M317" t="str">
            <v>조립형</v>
          </cell>
        </row>
        <row r="318">
          <cell r="B318" t="str">
            <v>BODY 40*40</v>
          </cell>
          <cell r="C318" t="str">
            <v>M</v>
          </cell>
          <cell r="D318">
            <v>2300</v>
          </cell>
          <cell r="F318">
            <v>1140</v>
          </cell>
          <cell r="G318">
            <v>2300</v>
          </cell>
          <cell r="H318">
            <v>867</v>
          </cell>
          <cell r="I318">
            <v>2370</v>
          </cell>
          <cell r="J318">
            <v>1040</v>
          </cell>
        </row>
        <row r="319">
          <cell r="B319" t="str">
            <v>BODY 70*40</v>
          </cell>
          <cell r="C319" t="str">
            <v>M</v>
          </cell>
          <cell r="D319">
            <v>2970</v>
          </cell>
          <cell r="F319">
            <v>1140</v>
          </cell>
          <cell r="G319">
            <v>2980</v>
          </cell>
          <cell r="H319">
            <v>867</v>
          </cell>
          <cell r="I319">
            <v>2970</v>
          </cell>
          <cell r="J319">
            <v>1040</v>
          </cell>
        </row>
        <row r="320">
          <cell r="B320" t="str">
            <v>BODY 110*50</v>
          </cell>
          <cell r="C320" t="str">
            <v>M</v>
          </cell>
          <cell r="D320">
            <v>3900</v>
          </cell>
          <cell r="F320">
            <v>1140</v>
          </cell>
          <cell r="G320">
            <v>4230</v>
          </cell>
          <cell r="H320">
            <v>867</v>
          </cell>
          <cell r="I320">
            <v>3900</v>
          </cell>
          <cell r="J320">
            <v>1040</v>
          </cell>
        </row>
        <row r="321">
          <cell r="B321" t="str">
            <v>COVER 40*40</v>
          </cell>
          <cell r="C321" t="str">
            <v>M</v>
          </cell>
          <cell r="D321">
            <v>880</v>
          </cell>
          <cell r="F321">
            <v>1140</v>
          </cell>
          <cell r="G321">
            <v>900</v>
          </cell>
          <cell r="H321">
            <v>867</v>
          </cell>
          <cell r="I321">
            <v>880</v>
          </cell>
          <cell r="J321">
            <v>1040</v>
          </cell>
        </row>
        <row r="322">
          <cell r="B322" t="str">
            <v>COVER 70*40</v>
          </cell>
          <cell r="C322" t="str">
            <v>M</v>
          </cell>
          <cell r="D322">
            <v>1190</v>
          </cell>
          <cell r="F322">
            <v>1140</v>
          </cell>
          <cell r="G322">
            <v>1190</v>
          </cell>
          <cell r="H322">
            <v>867</v>
          </cell>
          <cell r="I322">
            <v>1310</v>
          </cell>
          <cell r="J322">
            <v>1040</v>
          </cell>
        </row>
        <row r="323">
          <cell r="B323" t="str">
            <v>COVER 110*50</v>
          </cell>
          <cell r="C323" t="str">
            <v>M</v>
          </cell>
          <cell r="D323">
            <v>1870</v>
          </cell>
          <cell r="F323">
            <v>1140</v>
          </cell>
          <cell r="G323">
            <v>1870</v>
          </cell>
          <cell r="H323">
            <v>867</v>
          </cell>
          <cell r="I323">
            <v>2080</v>
          </cell>
          <cell r="J323">
            <v>1040</v>
          </cell>
        </row>
        <row r="324">
          <cell r="B324" t="str">
            <v>JOINER 40*40</v>
          </cell>
          <cell r="C324" t="str">
            <v>M</v>
          </cell>
          <cell r="D324">
            <v>650</v>
          </cell>
          <cell r="F324">
            <v>1140</v>
          </cell>
          <cell r="G324">
            <v>650</v>
          </cell>
          <cell r="H324">
            <v>867</v>
          </cell>
          <cell r="I324">
            <v>650</v>
          </cell>
          <cell r="J324">
            <v>1040</v>
          </cell>
        </row>
        <row r="325">
          <cell r="B325" t="str">
            <v>JOINER 70*40</v>
          </cell>
          <cell r="C325" t="str">
            <v>M</v>
          </cell>
          <cell r="D325">
            <v>1050</v>
          </cell>
          <cell r="F325">
            <v>1140</v>
          </cell>
          <cell r="G325">
            <v>1050</v>
          </cell>
          <cell r="H325">
            <v>867</v>
          </cell>
          <cell r="I325">
            <v>1070</v>
          </cell>
          <cell r="J325">
            <v>1040</v>
          </cell>
        </row>
        <row r="326">
          <cell r="B326" t="str">
            <v>JOINER 110*50</v>
          </cell>
          <cell r="C326" t="str">
            <v>M</v>
          </cell>
          <cell r="D326">
            <v>1600</v>
          </cell>
          <cell r="F326">
            <v>1140</v>
          </cell>
          <cell r="G326">
            <v>1600</v>
          </cell>
          <cell r="H326">
            <v>867</v>
          </cell>
          <cell r="I326">
            <v>2000</v>
          </cell>
          <cell r="J326">
            <v>1040</v>
          </cell>
        </row>
        <row r="327">
          <cell r="B327" t="str">
            <v>A Hangger 40*40</v>
          </cell>
          <cell r="C327" t="str">
            <v>M</v>
          </cell>
          <cell r="D327">
            <v>600</v>
          </cell>
          <cell r="F327">
            <v>1140</v>
          </cell>
          <cell r="G327">
            <v>600</v>
          </cell>
          <cell r="H327">
            <v>867</v>
          </cell>
          <cell r="I327">
            <v>650</v>
          </cell>
          <cell r="J327">
            <v>1040</v>
          </cell>
        </row>
        <row r="328">
          <cell r="B328" t="str">
            <v>A Hangger 70*40</v>
          </cell>
          <cell r="C328" t="str">
            <v>M</v>
          </cell>
          <cell r="D328">
            <v>950</v>
          </cell>
          <cell r="F328">
            <v>1140</v>
          </cell>
          <cell r="G328">
            <v>950</v>
          </cell>
          <cell r="H328">
            <v>867</v>
          </cell>
          <cell r="I328">
            <v>1070</v>
          </cell>
          <cell r="J328">
            <v>1040</v>
          </cell>
        </row>
        <row r="329">
          <cell r="B329" t="str">
            <v>A Hangger 110*50</v>
          </cell>
          <cell r="C329" t="str">
            <v>M</v>
          </cell>
          <cell r="D329">
            <v>1300</v>
          </cell>
          <cell r="F329">
            <v>1140</v>
          </cell>
          <cell r="G329">
            <v>1300</v>
          </cell>
          <cell r="H329">
            <v>867</v>
          </cell>
          <cell r="I329">
            <v>2000</v>
          </cell>
          <cell r="J329">
            <v>1040</v>
          </cell>
        </row>
        <row r="330">
          <cell r="B330" t="str">
            <v>END CAP 40*40</v>
          </cell>
          <cell r="C330" t="str">
            <v>M</v>
          </cell>
          <cell r="D330">
            <v>470</v>
          </cell>
          <cell r="F330">
            <v>1140</v>
          </cell>
          <cell r="G330">
            <v>500</v>
          </cell>
          <cell r="H330">
            <v>867</v>
          </cell>
          <cell r="I330">
            <v>470</v>
          </cell>
          <cell r="J330">
            <v>1040</v>
          </cell>
        </row>
        <row r="331">
          <cell r="B331" t="str">
            <v>END CAP 70*40</v>
          </cell>
          <cell r="C331" t="str">
            <v>M</v>
          </cell>
          <cell r="D331">
            <v>630</v>
          </cell>
          <cell r="F331">
            <v>1140</v>
          </cell>
          <cell r="G331">
            <v>650</v>
          </cell>
          <cell r="H331">
            <v>867</v>
          </cell>
          <cell r="I331">
            <v>630</v>
          </cell>
          <cell r="J331">
            <v>1040</v>
          </cell>
        </row>
        <row r="332">
          <cell r="B332" t="str">
            <v>END CAP 110*50</v>
          </cell>
          <cell r="C332" t="str">
            <v>M</v>
          </cell>
          <cell r="D332">
            <v>800</v>
          </cell>
          <cell r="F332">
            <v>1140</v>
          </cell>
          <cell r="G332">
            <v>800</v>
          </cell>
          <cell r="H332">
            <v>867</v>
          </cell>
          <cell r="I332">
            <v>900</v>
          </cell>
          <cell r="J332">
            <v>1040</v>
          </cell>
        </row>
        <row r="333">
          <cell r="B333" t="str">
            <v>Body 150*100*2.3T</v>
          </cell>
          <cell r="C333" t="str">
            <v>M</v>
          </cell>
          <cell r="D333">
            <v>8930</v>
          </cell>
          <cell r="E333">
            <v>17850</v>
          </cell>
          <cell r="F333">
            <v>1134</v>
          </cell>
          <cell r="G333">
            <v>8930</v>
          </cell>
          <cell r="H333">
            <v>867</v>
          </cell>
          <cell r="I333">
            <v>10140</v>
          </cell>
          <cell r="J333">
            <v>1041</v>
          </cell>
        </row>
        <row r="334">
          <cell r="B334" t="str">
            <v>W150 HOR ELBOW</v>
          </cell>
          <cell r="C334" t="str">
            <v>M</v>
          </cell>
          <cell r="D334">
            <v>12500</v>
          </cell>
          <cell r="E334">
            <v>23900</v>
          </cell>
          <cell r="F334">
            <v>1134</v>
          </cell>
          <cell r="G334">
            <v>12500</v>
          </cell>
          <cell r="H334">
            <v>867</v>
          </cell>
          <cell r="I334">
            <v>15210</v>
          </cell>
          <cell r="J334">
            <v>1041</v>
          </cell>
        </row>
        <row r="335">
          <cell r="B335" t="str">
            <v>W150 VER ELBOW</v>
          </cell>
          <cell r="C335" t="str">
            <v>M</v>
          </cell>
          <cell r="D335">
            <v>12500</v>
          </cell>
          <cell r="E335">
            <v>23900</v>
          </cell>
          <cell r="F335">
            <v>1134</v>
          </cell>
          <cell r="G335">
            <v>12500</v>
          </cell>
          <cell r="H335">
            <v>867</v>
          </cell>
          <cell r="I335">
            <v>15210</v>
          </cell>
          <cell r="J335">
            <v>1041</v>
          </cell>
        </row>
        <row r="336">
          <cell r="B336" t="str">
            <v>W150 HOR TEE</v>
          </cell>
          <cell r="C336" t="str">
            <v>M</v>
          </cell>
          <cell r="D336">
            <v>18260</v>
          </cell>
          <cell r="E336">
            <v>41400</v>
          </cell>
          <cell r="F336">
            <v>1134</v>
          </cell>
          <cell r="G336">
            <v>20540</v>
          </cell>
          <cell r="H336">
            <v>867</v>
          </cell>
          <cell r="I336">
            <v>18260</v>
          </cell>
          <cell r="J336">
            <v>1041</v>
          </cell>
        </row>
        <row r="337">
          <cell r="B337" t="str">
            <v>W150 VER TEE</v>
          </cell>
          <cell r="C337" t="str">
            <v>M</v>
          </cell>
          <cell r="D337">
            <v>18260</v>
          </cell>
          <cell r="E337">
            <v>41400</v>
          </cell>
          <cell r="F337">
            <v>1134</v>
          </cell>
          <cell r="G337">
            <v>20540</v>
          </cell>
          <cell r="H337">
            <v>867</v>
          </cell>
          <cell r="I337">
            <v>18260</v>
          </cell>
          <cell r="J337">
            <v>1041</v>
          </cell>
        </row>
        <row r="338">
          <cell r="B338" t="str">
            <v>W150 HOR CROSS</v>
          </cell>
          <cell r="C338" t="str">
            <v>M</v>
          </cell>
          <cell r="D338">
            <v>25000</v>
          </cell>
          <cell r="E338">
            <v>51170</v>
          </cell>
          <cell r="F338">
            <v>1134</v>
          </cell>
          <cell r="G338">
            <v>25000</v>
          </cell>
          <cell r="H338">
            <v>867</v>
          </cell>
          <cell r="I338">
            <v>25350</v>
          </cell>
          <cell r="J338">
            <v>1041</v>
          </cell>
        </row>
        <row r="339">
          <cell r="B339" t="str">
            <v>W150 COVER</v>
          </cell>
          <cell r="C339" t="str">
            <v>M</v>
          </cell>
          <cell r="D339">
            <v>6520</v>
          </cell>
          <cell r="E339">
            <v>14560</v>
          </cell>
          <cell r="F339">
            <v>1134</v>
          </cell>
          <cell r="G339">
            <v>6520</v>
          </cell>
          <cell r="H339">
            <v>867</v>
          </cell>
          <cell r="I339">
            <v>6650</v>
          </cell>
          <cell r="J339">
            <v>1041</v>
          </cell>
        </row>
        <row r="340">
          <cell r="B340" t="str">
            <v>W150 HOR ELBOW COVER</v>
          </cell>
          <cell r="C340" t="str">
            <v>M</v>
          </cell>
          <cell r="D340">
            <v>9780</v>
          </cell>
          <cell r="E340">
            <v>14500</v>
          </cell>
          <cell r="F340">
            <v>1134</v>
          </cell>
          <cell r="G340">
            <v>9780</v>
          </cell>
          <cell r="H340">
            <v>867</v>
          </cell>
          <cell r="I340">
            <v>11970</v>
          </cell>
          <cell r="J340">
            <v>1041</v>
          </cell>
        </row>
        <row r="341">
          <cell r="B341" t="str">
            <v>W150 VER ELBOW COVER</v>
          </cell>
          <cell r="C341" t="str">
            <v>M</v>
          </cell>
          <cell r="D341">
            <v>9780</v>
          </cell>
          <cell r="E341">
            <v>14500</v>
          </cell>
          <cell r="F341">
            <v>1134</v>
          </cell>
          <cell r="G341">
            <v>9780</v>
          </cell>
          <cell r="H341">
            <v>867</v>
          </cell>
          <cell r="I341">
            <v>11970</v>
          </cell>
          <cell r="J341">
            <v>1041</v>
          </cell>
        </row>
        <row r="342">
          <cell r="B342" t="str">
            <v>W150 HOR TEE COVER</v>
          </cell>
          <cell r="C342" t="str">
            <v>M</v>
          </cell>
          <cell r="D342">
            <v>13300</v>
          </cell>
          <cell r="E342">
            <v>41990</v>
          </cell>
          <cell r="F342">
            <v>1134</v>
          </cell>
          <cell r="G342">
            <v>19560</v>
          </cell>
          <cell r="H342">
            <v>867</v>
          </cell>
          <cell r="I342">
            <v>13300</v>
          </cell>
          <cell r="J342">
            <v>1041</v>
          </cell>
        </row>
        <row r="343">
          <cell r="B343" t="str">
            <v>W150 VER TEE COVER</v>
          </cell>
          <cell r="C343" t="str">
            <v>M</v>
          </cell>
          <cell r="D343">
            <v>13300</v>
          </cell>
          <cell r="E343">
            <v>41990</v>
          </cell>
          <cell r="F343">
            <v>1134</v>
          </cell>
          <cell r="G343">
            <v>19560</v>
          </cell>
          <cell r="H343">
            <v>867</v>
          </cell>
          <cell r="I343">
            <v>13300</v>
          </cell>
          <cell r="J343">
            <v>1041</v>
          </cell>
        </row>
        <row r="344">
          <cell r="B344" t="str">
            <v>W150 HOR CROSS COVER</v>
          </cell>
          <cell r="C344" t="str">
            <v>M</v>
          </cell>
          <cell r="D344">
            <v>19950</v>
          </cell>
          <cell r="E344">
            <v>67240</v>
          </cell>
          <cell r="F344">
            <v>1134</v>
          </cell>
          <cell r="G344">
            <v>26080</v>
          </cell>
          <cell r="H344">
            <v>867</v>
          </cell>
          <cell r="I344">
            <v>19950</v>
          </cell>
          <cell r="J344">
            <v>1041</v>
          </cell>
        </row>
        <row r="345">
          <cell r="B345" t="str">
            <v>END PLATE W150</v>
          </cell>
          <cell r="C345" t="str">
            <v>개</v>
          </cell>
          <cell r="D345">
            <v>2800</v>
          </cell>
          <cell r="F345">
            <v>1136</v>
          </cell>
          <cell r="G345">
            <v>3170</v>
          </cell>
          <cell r="H345">
            <v>870</v>
          </cell>
          <cell r="I345">
            <v>2800</v>
          </cell>
          <cell r="J345">
            <v>1041</v>
          </cell>
          <cell r="M345" t="str">
            <v>END CAP</v>
          </cell>
        </row>
        <row r="346">
          <cell r="B346" t="str">
            <v>Body 200*100*2.3T</v>
          </cell>
          <cell r="C346" t="str">
            <v>M</v>
          </cell>
          <cell r="D346">
            <v>10420</v>
          </cell>
          <cell r="E346">
            <v>22550</v>
          </cell>
          <cell r="F346">
            <v>1134</v>
          </cell>
          <cell r="G346">
            <v>10850</v>
          </cell>
          <cell r="H346">
            <v>867</v>
          </cell>
          <cell r="I346">
            <v>10420</v>
          </cell>
          <cell r="J346">
            <v>1041</v>
          </cell>
        </row>
        <row r="347">
          <cell r="B347" t="str">
            <v>W200 HOR ELBOW</v>
          </cell>
          <cell r="C347" t="str">
            <v>M</v>
          </cell>
          <cell r="D347">
            <v>15190</v>
          </cell>
          <cell r="E347">
            <v>26870</v>
          </cell>
          <cell r="F347">
            <v>1134</v>
          </cell>
          <cell r="G347">
            <v>15190</v>
          </cell>
          <cell r="H347">
            <v>867</v>
          </cell>
          <cell r="I347">
            <v>15630</v>
          </cell>
          <cell r="J347">
            <v>1041</v>
          </cell>
        </row>
        <row r="348">
          <cell r="B348" t="str">
            <v>W200 VER ELBOW</v>
          </cell>
          <cell r="C348" t="str">
            <v>M</v>
          </cell>
          <cell r="D348">
            <v>15190</v>
          </cell>
          <cell r="E348">
            <v>26870</v>
          </cell>
          <cell r="F348">
            <v>1134</v>
          </cell>
          <cell r="G348">
            <v>15190</v>
          </cell>
          <cell r="H348">
            <v>867</v>
          </cell>
          <cell r="I348">
            <v>15630</v>
          </cell>
          <cell r="J348">
            <v>1041</v>
          </cell>
        </row>
        <row r="349">
          <cell r="B349" t="str">
            <v>W200 HOR TEE</v>
          </cell>
          <cell r="C349" t="str">
            <v>M</v>
          </cell>
          <cell r="D349">
            <v>18760</v>
          </cell>
          <cell r="E349">
            <v>55720</v>
          </cell>
          <cell r="F349">
            <v>1134</v>
          </cell>
          <cell r="G349">
            <v>25000</v>
          </cell>
          <cell r="H349">
            <v>867</v>
          </cell>
          <cell r="I349">
            <v>18760</v>
          </cell>
          <cell r="J349">
            <v>1041</v>
          </cell>
        </row>
        <row r="350">
          <cell r="B350" t="str">
            <v>W200 VER TEE</v>
          </cell>
          <cell r="C350" t="str">
            <v>M</v>
          </cell>
          <cell r="D350">
            <v>18760</v>
          </cell>
          <cell r="E350">
            <v>55720</v>
          </cell>
          <cell r="F350">
            <v>1134</v>
          </cell>
          <cell r="G350">
            <v>25000</v>
          </cell>
          <cell r="H350">
            <v>867</v>
          </cell>
          <cell r="I350">
            <v>18760</v>
          </cell>
          <cell r="J350">
            <v>1041</v>
          </cell>
        </row>
        <row r="351">
          <cell r="B351" t="str">
            <v>W200 HOR CROSS</v>
          </cell>
          <cell r="C351" t="str">
            <v>M</v>
          </cell>
          <cell r="D351">
            <v>26050</v>
          </cell>
          <cell r="E351">
            <v>67760</v>
          </cell>
          <cell r="F351">
            <v>1134</v>
          </cell>
          <cell r="G351">
            <v>35810</v>
          </cell>
          <cell r="H351">
            <v>867</v>
          </cell>
          <cell r="I351">
            <v>26050</v>
          </cell>
          <cell r="J351">
            <v>1041</v>
          </cell>
        </row>
        <row r="352">
          <cell r="B352" t="str">
            <v>W200 COVER</v>
          </cell>
          <cell r="C352" t="str">
            <v>M</v>
          </cell>
          <cell r="D352">
            <v>8230</v>
          </cell>
          <cell r="E352">
            <v>24050</v>
          </cell>
          <cell r="F352">
            <v>1134</v>
          </cell>
          <cell r="G352">
            <v>8230</v>
          </cell>
          <cell r="H352">
            <v>867</v>
          </cell>
          <cell r="I352">
            <v>8400</v>
          </cell>
          <cell r="J352">
            <v>1041</v>
          </cell>
        </row>
        <row r="353">
          <cell r="B353" t="str">
            <v>W200 HOR ELBOW COVER</v>
          </cell>
          <cell r="C353" t="str">
            <v>M</v>
          </cell>
          <cell r="D353">
            <v>12350</v>
          </cell>
          <cell r="E353">
            <v>19390</v>
          </cell>
          <cell r="F353">
            <v>1134</v>
          </cell>
          <cell r="G353">
            <v>12350</v>
          </cell>
          <cell r="H353">
            <v>867</v>
          </cell>
          <cell r="I353">
            <v>15120</v>
          </cell>
          <cell r="J353">
            <v>1041</v>
          </cell>
        </row>
        <row r="354">
          <cell r="B354" t="str">
            <v>W200 VER ELBOW COVER</v>
          </cell>
          <cell r="C354" t="str">
            <v>M</v>
          </cell>
          <cell r="D354">
            <v>12350</v>
          </cell>
          <cell r="E354">
            <v>19390</v>
          </cell>
          <cell r="F354">
            <v>1134</v>
          </cell>
          <cell r="G354">
            <v>12350</v>
          </cell>
          <cell r="H354">
            <v>867</v>
          </cell>
          <cell r="I354">
            <v>15120</v>
          </cell>
          <cell r="J354">
            <v>1041</v>
          </cell>
        </row>
        <row r="355">
          <cell r="B355" t="str">
            <v>W200 HOR TEE COVER</v>
          </cell>
          <cell r="C355" t="str">
            <v>M</v>
          </cell>
          <cell r="D355">
            <v>16800</v>
          </cell>
          <cell r="E355">
            <v>49380</v>
          </cell>
          <cell r="F355">
            <v>1134</v>
          </cell>
          <cell r="G355">
            <v>24690</v>
          </cell>
          <cell r="H355">
            <v>867</v>
          </cell>
          <cell r="I355">
            <v>16800</v>
          </cell>
          <cell r="J355">
            <v>1041</v>
          </cell>
        </row>
        <row r="356">
          <cell r="B356" t="str">
            <v>W200 VER TEE COVER</v>
          </cell>
          <cell r="C356" t="str">
            <v>M</v>
          </cell>
          <cell r="D356">
            <v>16800</v>
          </cell>
          <cell r="E356">
            <v>49380</v>
          </cell>
          <cell r="F356">
            <v>1134</v>
          </cell>
          <cell r="G356">
            <v>24690</v>
          </cell>
          <cell r="H356">
            <v>867</v>
          </cell>
          <cell r="I356">
            <v>16800</v>
          </cell>
          <cell r="J356">
            <v>1041</v>
          </cell>
        </row>
        <row r="357">
          <cell r="B357" t="str">
            <v>W200 HOR CROSS COVER</v>
          </cell>
          <cell r="C357" t="str">
            <v>M</v>
          </cell>
          <cell r="D357">
            <v>25200</v>
          </cell>
          <cell r="E357">
            <v>76230</v>
          </cell>
          <cell r="F357">
            <v>1134</v>
          </cell>
          <cell r="G357">
            <v>31270</v>
          </cell>
          <cell r="H357">
            <v>867</v>
          </cell>
          <cell r="I357">
            <v>25200</v>
          </cell>
          <cell r="J357">
            <v>1041</v>
          </cell>
        </row>
        <row r="358">
          <cell r="B358" t="str">
            <v>END PLATE W200</v>
          </cell>
          <cell r="C358" t="str">
            <v>개</v>
          </cell>
          <cell r="D358">
            <v>3500</v>
          </cell>
          <cell r="F358">
            <v>1136</v>
          </cell>
          <cell r="G358">
            <v>4290</v>
          </cell>
          <cell r="H358">
            <v>870</v>
          </cell>
          <cell r="I358">
            <v>3500</v>
          </cell>
          <cell r="J358">
            <v>1041</v>
          </cell>
          <cell r="M358" t="str">
            <v>END CAP</v>
          </cell>
        </row>
        <row r="359">
          <cell r="B359" t="str">
            <v>Body 300*100*2.3T</v>
          </cell>
          <cell r="C359" t="str">
            <v>M</v>
          </cell>
          <cell r="D359">
            <v>11160</v>
          </cell>
          <cell r="E359">
            <v>24580</v>
          </cell>
          <cell r="F359">
            <v>1134</v>
          </cell>
          <cell r="G359">
            <v>12320</v>
          </cell>
          <cell r="H359">
            <v>867</v>
          </cell>
          <cell r="I359">
            <v>11160</v>
          </cell>
          <cell r="J359">
            <v>1041</v>
          </cell>
        </row>
        <row r="360">
          <cell r="B360" t="str">
            <v>Body 400*100*2.3T</v>
          </cell>
          <cell r="C360" t="str">
            <v>M</v>
          </cell>
          <cell r="D360">
            <v>12020</v>
          </cell>
          <cell r="I360">
            <v>12020</v>
          </cell>
          <cell r="J360">
            <v>1041</v>
          </cell>
        </row>
        <row r="361">
          <cell r="B361" t="str">
            <v>W300 HOR ELBOW</v>
          </cell>
          <cell r="C361" t="str">
            <v>M</v>
          </cell>
          <cell r="D361">
            <v>16430</v>
          </cell>
          <cell r="E361">
            <v>36020</v>
          </cell>
          <cell r="F361">
            <v>1134</v>
          </cell>
          <cell r="G361">
            <v>16430</v>
          </cell>
          <cell r="H361">
            <v>867</v>
          </cell>
          <cell r="I361">
            <v>16740</v>
          </cell>
          <cell r="J361">
            <v>1041</v>
          </cell>
        </row>
        <row r="362">
          <cell r="B362" t="str">
            <v>W400 HOR ELBOW</v>
          </cell>
          <cell r="C362" t="str">
            <v>M</v>
          </cell>
          <cell r="D362">
            <v>18030</v>
          </cell>
          <cell r="I362">
            <v>18030</v>
          </cell>
          <cell r="J362">
            <v>1041</v>
          </cell>
        </row>
        <row r="363">
          <cell r="B363" t="str">
            <v>W300 VER ELBOW</v>
          </cell>
          <cell r="C363" t="str">
            <v>M</v>
          </cell>
          <cell r="D363">
            <v>16430</v>
          </cell>
          <cell r="E363">
            <v>36020</v>
          </cell>
          <cell r="F363">
            <v>1134</v>
          </cell>
          <cell r="G363">
            <v>16430</v>
          </cell>
          <cell r="H363">
            <v>867</v>
          </cell>
          <cell r="I363">
            <v>16740</v>
          </cell>
          <cell r="J363">
            <v>1041</v>
          </cell>
        </row>
        <row r="364">
          <cell r="B364" t="str">
            <v>W300 HOR TEE</v>
          </cell>
          <cell r="C364" t="str">
            <v>M</v>
          </cell>
          <cell r="D364">
            <v>20090</v>
          </cell>
          <cell r="E364">
            <v>62370</v>
          </cell>
          <cell r="F364">
            <v>1134</v>
          </cell>
          <cell r="G364">
            <v>27380</v>
          </cell>
          <cell r="H364">
            <v>867</v>
          </cell>
          <cell r="I364">
            <v>20090</v>
          </cell>
          <cell r="J364">
            <v>1041</v>
          </cell>
        </row>
        <row r="365">
          <cell r="B365" t="str">
            <v>W400 HOR TEE</v>
          </cell>
          <cell r="C365" t="str">
            <v>M</v>
          </cell>
          <cell r="D365">
            <v>21640</v>
          </cell>
          <cell r="I365">
            <v>21640</v>
          </cell>
          <cell r="J365">
            <v>1041</v>
          </cell>
        </row>
        <row r="366">
          <cell r="B366" t="str">
            <v>W300 VER TEE</v>
          </cell>
          <cell r="C366" t="str">
            <v>M</v>
          </cell>
          <cell r="D366">
            <v>20090</v>
          </cell>
          <cell r="E366">
            <v>62370</v>
          </cell>
          <cell r="F366">
            <v>1134</v>
          </cell>
          <cell r="G366">
            <v>27380</v>
          </cell>
          <cell r="H366">
            <v>867</v>
          </cell>
          <cell r="I366">
            <v>20090</v>
          </cell>
          <cell r="J366">
            <v>1041</v>
          </cell>
        </row>
        <row r="367">
          <cell r="B367" t="str">
            <v>W300 HOR CROSS</v>
          </cell>
          <cell r="C367" t="str">
            <v>M</v>
          </cell>
          <cell r="D367">
            <v>27900</v>
          </cell>
          <cell r="E367">
            <v>78460</v>
          </cell>
          <cell r="F367">
            <v>1134</v>
          </cell>
          <cell r="G367">
            <v>40660</v>
          </cell>
          <cell r="H367">
            <v>867</v>
          </cell>
          <cell r="I367">
            <v>27900</v>
          </cell>
          <cell r="J367">
            <v>1041</v>
          </cell>
        </row>
        <row r="368">
          <cell r="B368" t="str">
            <v>W300 COVER</v>
          </cell>
          <cell r="C368" t="str">
            <v>M</v>
          </cell>
          <cell r="D368">
            <v>11660</v>
          </cell>
          <cell r="E368">
            <v>34060</v>
          </cell>
          <cell r="F368">
            <v>1134</v>
          </cell>
          <cell r="G368">
            <v>11660</v>
          </cell>
          <cell r="H368">
            <v>867</v>
          </cell>
          <cell r="I368">
            <v>11890</v>
          </cell>
          <cell r="J368">
            <v>1041</v>
          </cell>
        </row>
        <row r="369">
          <cell r="B369" t="str">
            <v>W400 COVER</v>
          </cell>
          <cell r="C369" t="str">
            <v>M</v>
          </cell>
          <cell r="D369">
            <v>15390</v>
          </cell>
          <cell r="I369">
            <v>15390</v>
          </cell>
          <cell r="J369">
            <v>1041</v>
          </cell>
        </row>
        <row r="370">
          <cell r="B370" t="str">
            <v>W300 HOR ELBOW COVER</v>
          </cell>
          <cell r="C370" t="str">
            <v>M</v>
          </cell>
          <cell r="D370">
            <v>17490</v>
          </cell>
          <cell r="E370">
            <v>30860</v>
          </cell>
          <cell r="F370">
            <v>1134</v>
          </cell>
          <cell r="G370">
            <v>17490</v>
          </cell>
          <cell r="H370">
            <v>867</v>
          </cell>
          <cell r="I370">
            <v>21410</v>
          </cell>
          <cell r="J370">
            <v>1041</v>
          </cell>
        </row>
        <row r="371">
          <cell r="B371" t="str">
            <v>W400 HOR ELBOW COVER</v>
          </cell>
          <cell r="C371" t="str">
            <v>M</v>
          </cell>
          <cell r="D371">
            <v>27710</v>
          </cell>
          <cell r="I371">
            <v>27710</v>
          </cell>
          <cell r="J371">
            <v>1041</v>
          </cell>
        </row>
        <row r="372">
          <cell r="B372" t="str">
            <v>W300 VER ELBOW COVER</v>
          </cell>
          <cell r="C372" t="str">
            <v>M</v>
          </cell>
          <cell r="D372">
            <v>17490</v>
          </cell>
          <cell r="E372">
            <v>30860</v>
          </cell>
          <cell r="F372">
            <v>1134</v>
          </cell>
          <cell r="G372">
            <v>17490</v>
          </cell>
          <cell r="H372">
            <v>867</v>
          </cell>
          <cell r="I372">
            <v>21410</v>
          </cell>
          <cell r="J372">
            <v>1041</v>
          </cell>
        </row>
        <row r="373">
          <cell r="B373" t="str">
            <v>W300 HOR TEE COVER</v>
          </cell>
          <cell r="C373" t="str">
            <v>M</v>
          </cell>
          <cell r="D373">
            <v>23780</v>
          </cell>
          <cell r="E373">
            <v>68800</v>
          </cell>
          <cell r="F373">
            <v>1134</v>
          </cell>
          <cell r="G373">
            <v>34980</v>
          </cell>
          <cell r="H373">
            <v>867</v>
          </cell>
          <cell r="I373">
            <v>23780</v>
          </cell>
          <cell r="J373">
            <v>1041</v>
          </cell>
        </row>
        <row r="374">
          <cell r="B374" t="str">
            <v>W400 HOR TEE COVER</v>
          </cell>
          <cell r="C374" t="str">
            <v>M</v>
          </cell>
          <cell r="D374">
            <v>30780</v>
          </cell>
          <cell r="I374">
            <v>30780</v>
          </cell>
          <cell r="J374">
            <v>1041</v>
          </cell>
        </row>
        <row r="375">
          <cell r="B375" t="str">
            <v>W300 VER TEE COVER</v>
          </cell>
          <cell r="C375" t="str">
            <v>M</v>
          </cell>
          <cell r="D375">
            <v>23780</v>
          </cell>
          <cell r="E375">
            <v>68800</v>
          </cell>
          <cell r="F375">
            <v>1134</v>
          </cell>
          <cell r="G375">
            <v>34980</v>
          </cell>
          <cell r="H375">
            <v>867</v>
          </cell>
          <cell r="I375">
            <v>23780</v>
          </cell>
          <cell r="J375">
            <v>1041</v>
          </cell>
        </row>
        <row r="376">
          <cell r="B376" t="str">
            <v>W300 HOR CROSS COVER</v>
          </cell>
          <cell r="C376" t="str">
            <v>M</v>
          </cell>
          <cell r="D376">
            <v>35670</v>
          </cell>
          <cell r="E376">
            <v>99230</v>
          </cell>
          <cell r="F376">
            <v>1134</v>
          </cell>
          <cell r="G376">
            <v>44310</v>
          </cell>
          <cell r="H376">
            <v>867</v>
          </cell>
          <cell r="I376">
            <v>35670</v>
          </cell>
          <cell r="J376">
            <v>1041</v>
          </cell>
        </row>
        <row r="377">
          <cell r="B377" t="str">
            <v>END PLATE W300</v>
          </cell>
          <cell r="C377" t="str">
            <v>개</v>
          </cell>
          <cell r="D377">
            <v>3700</v>
          </cell>
          <cell r="F377">
            <v>1136</v>
          </cell>
          <cell r="G377">
            <v>6470</v>
          </cell>
          <cell r="H377">
            <v>870</v>
          </cell>
          <cell r="I377">
            <v>3700</v>
          </cell>
          <cell r="J377">
            <v>1041</v>
          </cell>
          <cell r="M377" t="str">
            <v>END CAP</v>
          </cell>
        </row>
        <row r="378">
          <cell r="B378" t="str">
            <v>END PLATE W400</v>
          </cell>
          <cell r="C378" t="str">
            <v>개</v>
          </cell>
          <cell r="D378">
            <v>8540</v>
          </cell>
          <cell r="F378">
            <v>1136</v>
          </cell>
          <cell r="G378">
            <v>8540</v>
          </cell>
          <cell r="H378">
            <v>870</v>
          </cell>
          <cell r="M378" t="str">
            <v>END CAP</v>
          </cell>
        </row>
        <row r="379">
          <cell r="B379" t="str">
            <v>JOINT CONNECTOR</v>
          </cell>
          <cell r="C379" t="str">
            <v>개</v>
          </cell>
          <cell r="D379">
            <v>1000</v>
          </cell>
          <cell r="I379">
            <v>1000</v>
          </cell>
          <cell r="J379">
            <v>1041</v>
          </cell>
          <cell r="M379" t="str">
            <v>100H</v>
          </cell>
        </row>
        <row r="380">
          <cell r="B380" t="str">
            <v>BOLT/NUT STS 3/8"</v>
          </cell>
          <cell r="C380" t="str">
            <v>개</v>
          </cell>
          <cell r="D380">
            <v>600</v>
          </cell>
          <cell r="I380">
            <v>600</v>
          </cell>
          <cell r="J380">
            <v>1034</v>
          </cell>
          <cell r="M380" t="str">
            <v>STS</v>
          </cell>
        </row>
        <row r="381">
          <cell r="B381" t="str">
            <v>BONDING JUMPER #14</v>
          </cell>
          <cell r="C381" t="str">
            <v>개</v>
          </cell>
          <cell r="D381">
            <v>1000</v>
          </cell>
          <cell r="I381">
            <v>1000</v>
          </cell>
          <cell r="J381">
            <v>1041</v>
          </cell>
        </row>
        <row r="382">
          <cell r="B382" t="str">
            <v>Hold Down Clamp</v>
          </cell>
          <cell r="C382" t="str">
            <v>개</v>
          </cell>
          <cell r="D382">
            <v>600</v>
          </cell>
          <cell r="I382">
            <v>600</v>
          </cell>
          <cell r="J382">
            <v>1034</v>
          </cell>
        </row>
        <row r="383">
          <cell r="B383" t="str">
            <v>CHANNEL BRACKET SINGLE 250L</v>
          </cell>
          <cell r="C383" t="str">
            <v>개</v>
          </cell>
          <cell r="D383">
            <v>0</v>
          </cell>
        </row>
        <row r="384">
          <cell r="B384" t="str">
            <v>AL Body 150*100*2.5t</v>
          </cell>
          <cell r="C384" t="str">
            <v>M</v>
          </cell>
          <cell r="D384">
            <v>23020</v>
          </cell>
          <cell r="I384">
            <v>23020</v>
          </cell>
          <cell r="J384">
            <v>1034</v>
          </cell>
        </row>
        <row r="385">
          <cell r="B385" t="str">
            <v>AL Body 200*100*2.5t</v>
          </cell>
          <cell r="C385" t="str">
            <v>M</v>
          </cell>
          <cell r="D385">
            <v>23780</v>
          </cell>
          <cell r="I385">
            <v>23780</v>
          </cell>
          <cell r="J385">
            <v>1034</v>
          </cell>
        </row>
        <row r="386">
          <cell r="B386" t="str">
            <v>AL Body 300*100*2.5t</v>
          </cell>
          <cell r="C386" t="str">
            <v>M</v>
          </cell>
          <cell r="D386">
            <v>25370</v>
          </cell>
          <cell r="I386">
            <v>25370</v>
          </cell>
          <cell r="J386">
            <v>1034</v>
          </cell>
        </row>
        <row r="387">
          <cell r="B387" t="str">
            <v>AL Body 400*100*2.5t</v>
          </cell>
          <cell r="C387" t="str">
            <v>M</v>
          </cell>
          <cell r="D387">
            <v>26880</v>
          </cell>
          <cell r="I387">
            <v>26880</v>
          </cell>
          <cell r="J387">
            <v>1034</v>
          </cell>
        </row>
        <row r="388">
          <cell r="B388" t="str">
            <v>AL Body 500*100*2.5t</v>
          </cell>
          <cell r="C388" t="str">
            <v>M</v>
          </cell>
          <cell r="D388">
            <v>28400</v>
          </cell>
          <cell r="I388">
            <v>28400</v>
          </cell>
          <cell r="J388">
            <v>1034</v>
          </cell>
        </row>
        <row r="389">
          <cell r="B389" t="str">
            <v>AL W150 COVER</v>
          </cell>
          <cell r="C389" t="str">
            <v>M</v>
          </cell>
          <cell r="D389">
            <v>14390</v>
          </cell>
          <cell r="I389">
            <v>14390</v>
          </cell>
          <cell r="J389">
            <v>1034</v>
          </cell>
        </row>
        <row r="390">
          <cell r="B390" t="str">
            <v>AL W200 COVER</v>
          </cell>
          <cell r="C390" t="str">
            <v>M</v>
          </cell>
          <cell r="D390">
            <v>17810</v>
          </cell>
          <cell r="I390">
            <v>17810</v>
          </cell>
          <cell r="J390">
            <v>1034</v>
          </cell>
        </row>
        <row r="391">
          <cell r="B391" t="str">
            <v>AL W300 COVER</v>
          </cell>
          <cell r="C391" t="str">
            <v>M</v>
          </cell>
          <cell r="D391">
            <v>24660</v>
          </cell>
          <cell r="I391">
            <v>24660</v>
          </cell>
          <cell r="J391">
            <v>1034</v>
          </cell>
        </row>
        <row r="392">
          <cell r="B392" t="str">
            <v>AL W400 COVER</v>
          </cell>
          <cell r="C392" t="str">
            <v>M</v>
          </cell>
          <cell r="D392">
            <v>31510</v>
          </cell>
          <cell r="I392">
            <v>31510</v>
          </cell>
          <cell r="J392">
            <v>1034</v>
          </cell>
        </row>
        <row r="393">
          <cell r="B393" t="str">
            <v>AL W500 COVER</v>
          </cell>
          <cell r="C393" t="str">
            <v>M</v>
          </cell>
          <cell r="D393">
            <v>38360</v>
          </cell>
          <cell r="I393">
            <v>38360</v>
          </cell>
          <cell r="J393">
            <v>1034</v>
          </cell>
        </row>
        <row r="394">
          <cell r="B394" t="str">
            <v>산업용 및 세대용</v>
          </cell>
          <cell r="C394" t="str">
            <v>면</v>
          </cell>
          <cell r="D394">
            <v>0</v>
          </cell>
          <cell r="F394">
            <v>1192</v>
          </cell>
          <cell r="H394">
            <v>906</v>
          </cell>
          <cell r="I394" t="str">
            <v xml:space="preserve"> </v>
          </cell>
          <cell r="M394" t="str">
            <v>페이지참조</v>
          </cell>
        </row>
        <row r="395">
          <cell r="B395" t="str">
            <v>표준형 4P 400AF</v>
          </cell>
          <cell r="C395" t="str">
            <v>개</v>
          </cell>
          <cell r="D395">
            <v>508600</v>
          </cell>
          <cell r="E395">
            <v>508600</v>
          </cell>
          <cell r="F395">
            <v>1178</v>
          </cell>
          <cell r="G395">
            <v>508600</v>
          </cell>
          <cell r="H395">
            <v>895</v>
          </cell>
          <cell r="I395">
            <v>508600</v>
          </cell>
          <cell r="J395">
            <v>1069</v>
          </cell>
          <cell r="M395" t="str">
            <v>ABS</v>
          </cell>
        </row>
        <row r="396">
          <cell r="B396" t="str">
            <v>표준형 3P 400AF</v>
          </cell>
          <cell r="C396" t="str">
            <v>개</v>
          </cell>
          <cell r="D396">
            <v>417300</v>
          </cell>
          <cell r="E396">
            <v>417300</v>
          </cell>
          <cell r="F396">
            <v>1178</v>
          </cell>
          <cell r="G396">
            <v>417300</v>
          </cell>
          <cell r="H396">
            <v>895</v>
          </cell>
          <cell r="I396">
            <v>417300</v>
          </cell>
          <cell r="J396">
            <v>1069</v>
          </cell>
          <cell r="M396" t="str">
            <v>ABS</v>
          </cell>
        </row>
        <row r="397">
          <cell r="B397" t="str">
            <v>표준형 4P 250AF</v>
          </cell>
          <cell r="C397" t="str">
            <v>개</v>
          </cell>
          <cell r="D397">
            <v>287900</v>
          </cell>
          <cell r="E397">
            <v>287900</v>
          </cell>
          <cell r="F397">
            <v>1178</v>
          </cell>
          <cell r="G397">
            <v>287900</v>
          </cell>
          <cell r="H397">
            <v>895</v>
          </cell>
          <cell r="I397">
            <v>287900</v>
          </cell>
          <cell r="J397">
            <v>1069</v>
          </cell>
          <cell r="M397" t="str">
            <v>ABS</v>
          </cell>
        </row>
        <row r="398">
          <cell r="B398" t="str">
            <v>표준형 3P 250AF</v>
          </cell>
          <cell r="C398" t="str">
            <v>개</v>
          </cell>
          <cell r="D398">
            <v>251000</v>
          </cell>
          <cell r="E398">
            <v>251000</v>
          </cell>
          <cell r="F398">
            <v>1178</v>
          </cell>
          <cell r="G398">
            <v>251000</v>
          </cell>
          <cell r="H398">
            <v>895</v>
          </cell>
          <cell r="I398">
            <v>251000</v>
          </cell>
          <cell r="J398">
            <v>1069</v>
          </cell>
          <cell r="M398" t="str">
            <v>ABS</v>
          </cell>
        </row>
        <row r="399">
          <cell r="B399" t="str">
            <v>표준형 2P 250AF</v>
          </cell>
          <cell r="C399" t="str">
            <v>개</v>
          </cell>
          <cell r="D399">
            <v>211200</v>
          </cell>
          <cell r="E399">
            <v>211200</v>
          </cell>
          <cell r="F399">
            <v>1178</v>
          </cell>
          <cell r="G399">
            <v>211200</v>
          </cell>
          <cell r="H399">
            <v>895</v>
          </cell>
          <cell r="I399">
            <v>211200</v>
          </cell>
          <cell r="J399">
            <v>1069</v>
          </cell>
          <cell r="M399" t="str">
            <v>ABS</v>
          </cell>
        </row>
        <row r="400">
          <cell r="B400" t="str">
            <v>표준형 4P 125AF</v>
          </cell>
          <cell r="C400" t="str">
            <v>개</v>
          </cell>
          <cell r="D400">
            <v>129300</v>
          </cell>
          <cell r="E400">
            <v>129300</v>
          </cell>
          <cell r="F400">
            <v>1178</v>
          </cell>
          <cell r="G400">
            <v>129300</v>
          </cell>
          <cell r="H400">
            <v>895</v>
          </cell>
          <cell r="I400">
            <v>129300</v>
          </cell>
          <cell r="J400">
            <v>1069</v>
          </cell>
          <cell r="M400" t="str">
            <v>ABS</v>
          </cell>
        </row>
        <row r="401">
          <cell r="B401" t="str">
            <v>표준형 3P 125AF</v>
          </cell>
          <cell r="C401" t="str">
            <v>개</v>
          </cell>
          <cell r="D401">
            <v>104400</v>
          </cell>
          <cell r="E401">
            <v>104400</v>
          </cell>
          <cell r="F401">
            <v>1178</v>
          </cell>
          <cell r="G401">
            <v>104400</v>
          </cell>
          <cell r="H401">
            <v>895</v>
          </cell>
          <cell r="I401">
            <v>104400</v>
          </cell>
          <cell r="J401">
            <v>1069</v>
          </cell>
          <cell r="M401" t="str">
            <v>ABS</v>
          </cell>
        </row>
        <row r="402">
          <cell r="B402" t="str">
            <v>표준형 2P 125AF</v>
          </cell>
          <cell r="C402" t="str">
            <v>개</v>
          </cell>
          <cell r="D402">
            <v>81300</v>
          </cell>
          <cell r="E402">
            <v>81300</v>
          </cell>
          <cell r="F402">
            <v>1178</v>
          </cell>
          <cell r="G402">
            <v>81300</v>
          </cell>
          <cell r="H402">
            <v>895</v>
          </cell>
          <cell r="I402">
            <v>81300</v>
          </cell>
          <cell r="J402">
            <v>1069</v>
          </cell>
          <cell r="M402" t="str">
            <v>ABS</v>
          </cell>
        </row>
        <row r="403">
          <cell r="B403" t="str">
            <v>표준형 4P 60AF</v>
          </cell>
          <cell r="C403" t="str">
            <v>개</v>
          </cell>
          <cell r="D403">
            <v>70600</v>
          </cell>
          <cell r="E403">
            <v>70600</v>
          </cell>
          <cell r="F403">
            <v>1178</v>
          </cell>
          <cell r="G403">
            <v>70600</v>
          </cell>
          <cell r="H403">
            <v>895</v>
          </cell>
          <cell r="I403">
            <v>70600</v>
          </cell>
          <cell r="J403">
            <v>1069</v>
          </cell>
          <cell r="M403" t="str">
            <v>ABS</v>
          </cell>
        </row>
        <row r="404">
          <cell r="B404" t="str">
            <v>표준형 3P 60AF</v>
          </cell>
          <cell r="C404" t="str">
            <v>개</v>
          </cell>
          <cell r="D404">
            <v>55900</v>
          </cell>
          <cell r="E404">
            <v>55900</v>
          </cell>
          <cell r="F404">
            <v>1178</v>
          </cell>
          <cell r="G404">
            <v>55900</v>
          </cell>
          <cell r="H404">
            <v>895</v>
          </cell>
          <cell r="I404">
            <v>55900</v>
          </cell>
          <cell r="J404">
            <v>1069</v>
          </cell>
          <cell r="M404" t="str">
            <v>ABS</v>
          </cell>
        </row>
        <row r="405">
          <cell r="B405" t="str">
            <v>표준형 2P 60AF</v>
          </cell>
          <cell r="C405" t="str">
            <v>개</v>
          </cell>
          <cell r="D405">
            <v>42600</v>
          </cell>
          <cell r="E405">
            <v>42600</v>
          </cell>
          <cell r="F405">
            <v>1178</v>
          </cell>
          <cell r="G405">
            <v>42600</v>
          </cell>
          <cell r="H405">
            <v>895</v>
          </cell>
          <cell r="I405">
            <v>42600</v>
          </cell>
          <cell r="J405">
            <v>1069</v>
          </cell>
          <cell r="M405" t="str">
            <v>ABS</v>
          </cell>
        </row>
        <row r="406">
          <cell r="B406" t="str">
            <v>표준형 4P 50AF</v>
          </cell>
          <cell r="C406" t="str">
            <v>개</v>
          </cell>
          <cell r="D406">
            <v>66900</v>
          </cell>
          <cell r="E406">
            <v>66900</v>
          </cell>
          <cell r="F406">
            <v>1178</v>
          </cell>
          <cell r="G406">
            <v>66900</v>
          </cell>
          <cell r="H406">
            <v>895</v>
          </cell>
          <cell r="I406">
            <v>66900</v>
          </cell>
          <cell r="J406">
            <v>1069</v>
          </cell>
          <cell r="M406" t="str">
            <v>ABS</v>
          </cell>
        </row>
        <row r="407">
          <cell r="B407" t="str">
            <v>표준형 3P 50AF</v>
          </cell>
          <cell r="C407" t="str">
            <v>개</v>
          </cell>
          <cell r="D407">
            <v>53600</v>
          </cell>
          <cell r="E407">
            <v>53600</v>
          </cell>
          <cell r="F407">
            <v>1178</v>
          </cell>
          <cell r="G407">
            <v>53600</v>
          </cell>
          <cell r="H407">
            <v>895</v>
          </cell>
          <cell r="I407">
            <v>53600</v>
          </cell>
          <cell r="J407">
            <v>1069</v>
          </cell>
          <cell r="M407" t="str">
            <v>ABS</v>
          </cell>
        </row>
        <row r="408">
          <cell r="B408" t="str">
            <v>표준형 2P 50AF</v>
          </cell>
          <cell r="C408" t="str">
            <v>개</v>
          </cell>
          <cell r="D408">
            <v>40100</v>
          </cell>
          <cell r="E408">
            <v>40100</v>
          </cell>
          <cell r="F408">
            <v>1178</v>
          </cell>
          <cell r="G408">
            <v>40100</v>
          </cell>
          <cell r="H408">
            <v>895</v>
          </cell>
          <cell r="I408">
            <v>40100</v>
          </cell>
          <cell r="J408">
            <v>1069</v>
          </cell>
          <cell r="M408" t="str">
            <v>ABS</v>
          </cell>
        </row>
        <row r="409">
          <cell r="B409" t="str">
            <v>표준형 4P 30AF</v>
          </cell>
          <cell r="C409" t="str">
            <v>개</v>
          </cell>
          <cell r="D409">
            <v>58600</v>
          </cell>
          <cell r="E409">
            <v>58600</v>
          </cell>
          <cell r="F409">
            <v>1178</v>
          </cell>
          <cell r="G409">
            <v>58600</v>
          </cell>
          <cell r="H409">
            <v>895</v>
          </cell>
          <cell r="I409">
            <v>58600</v>
          </cell>
          <cell r="J409">
            <v>1069</v>
          </cell>
          <cell r="M409" t="str">
            <v>ABS</v>
          </cell>
        </row>
        <row r="410">
          <cell r="B410" t="str">
            <v>표준형 3P 30AF</v>
          </cell>
          <cell r="C410" t="str">
            <v>개</v>
          </cell>
          <cell r="D410">
            <v>49300</v>
          </cell>
          <cell r="E410">
            <v>49300</v>
          </cell>
          <cell r="F410">
            <v>1178</v>
          </cell>
          <cell r="G410">
            <v>49300</v>
          </cell>
          <cell r="H410">
            <v>895</v>
          </cell>
          <cell r="I410">
            <v>49300</v>
          </cell>
          <cell r="J410">
            <v>1069</v>
          </cell>
          <cell r="M410" t="str">
            <v>ABS</v>
          </cell>
        </row>
        <row r="411">
          <cell r="B411" t="str">
            <v>표준형 2P 30AF</v>
          </cell>
          <cell r="C411" t="str">
            <v>개</v>
          </cell>
          <cell r="D411">
            <v>30100</v>
          </cell>
          <cell r="E411">
            <v>30100</v>
          </cell>
          <cell r="F411">
            <v>1178</v>
          </cell>
          <cell r="G411">
            <v>30100</v>
          </cell>
          <cell r="H411">
            <v>895</v>
          </cell>
          <cell r="I411">
            <v>30100</v>
          </cell>
          <cell r="J411">
            <v>1069</v>
          </cell>
          <cell r="M411" t="str">
            <v>ABS</v>
          </cell>
        </row>
        <row r="412">
          <cell r="B412" t="str">
            <v>분전반형 2P 100AF</v>
          </cell>
          <cell r="C412" t="str">
            <v>개</v>
          </cell>
          <cell r="D412">
            <v>22000</v>
          </cell>
          <cell r="E412">
            <v>22000</v>
          </cell>
          <cell r="F412">
            <v>1183</v>
          </cell>
          <cell r="M412" t="str">
            <v>CBE</v>
          </cell>
        </row>
        <row r="413">
          <cell r="B413" t="str">
            <v>분전반형 2P 50AF</v>
          </cell>
          <cell r="C413" t="str">
            <v>개</v>
          </cell>
          <cell r="D413">
            <v>19200</v>
          </cell>
          <cell r="E413">
            <v>19200</v>
          </cell>
          <cell r="F413">
            <v>1183</v>
          </cell>
          <cell r="M413" t="str">
            <v>CBE</v>
          </cell>
        </row>
        <row r="414">
          <cell r="B414" t="str">
            <v>분전반형 2P 30AF</v>
          </cell>
          <cell r="C414" t="str">
            <v>개</v>
          </cell>
          <cell r="D414">
            <v>11200</v>
          </cell>
          <cell r="E414">
            <v>11200</v>
          </cell>
          <cell r="F414">
            <v>1183</v>
          </cell>
          <cell r="M414" t="str">
            <v>CBE</v>
          </cell>
        </row>
        <row r="415">
          <cell r="B415" t="str">
            <v>분전반용 2P 30AF</v>
          </cell>
          <cell r="C415" t="str">
            <v>개</v>
          </cell>
          <cell r="D415">
            <v>8800</v>
          </cell>
          <cell r="E415">
            <v>8800</v>
          </cell>
          <cell r="F415">
            <v>1186</v>
          </cell>
          <cell r="M415" t="str">
            <v>SG (NC소)</v>
          </cell>
        </row>
        <row r="416">
          <cell r="B416" t="str">
            <v>2P 30AF(분전반용)</v>
          </cell>
          <cell r="C416" t="str">
            <v>개</v>
          </cell>
          <cell r="D416">
            <v>16100</v>
          </cell>
          <cell r="E416">
            <v>16100</v>
          </cell>
          <cell r="F416">
            <v>1185</v>
          </cell>
          <cell r="G416">
            <v>16100</v>
          </cell>
          <cell r="H416">
            <v>901</v>
          </cell>
          <cell r="I416">
            <v>16100</v>
          </cell>
          <cell r="J416">
            <v>1065</v>
          </cell>
          <cell r="M416" t="str">
            <v>KGRd</v>
          </cell>
        </row>
        <row r="417">
          <cell r="B417" t="str">
            <v>2P 50AF(분전반용)</v>
          </cell>
          <cell r="C417" t="str">
            <v>개</v>
          </cell>
          <cell r="D417">
            <v>42200</v>
          </cell>
          <cell r="E417">
            <v>42200</v>
          </cell>
          <cell r="F417">
            <v>1185</v>
          </cell>
          <cell r="G417">
            <v>42200</v>
          </cell>
          <cell r="H417">
            <v>901</v>
          </cell>
          <cell r="I417">
            <v>42200</v>
          </cell>
          <cell r="J417">
            <v>1065</v>
          </cell>
          <cell r="M417" t="str">
            <v>Fb</v>
          </cell>
        </row>
        <row r="418">
          <cell r="B418" t="str">
            <v>3P 30AF (표준형)</v>
          </cell>
          <cell r="C418" t="str">
            <v>개</v>
          </cell>
          <cell r="D418">
            <v>80200</v>
          </cell>
          <cell r="E418">
            <v>80200</v>
          </cell>
          <cell r="F418">
            <v>1185</v>
          </cell>
          <cell r="G418">
            <v>80200</v>
          </cell>
          <cell r="H418">
            <v>901</v>
          </cell>
          <cell r="I418">
            <v>80200</v>
          </cell>
          <cell r="J418">
            <v>1065</v>
          </cell>
          <cell r="M418" t="str">
            <v>EBS TYPE</v>
          </cell>
        </row>
        <row r="419">
          <cell r="B419" t="str">
            <v>4P 30AF (표준형)</v>
          </cell>
          <cell r="C419" t="str">
            <v>개</v>
          </cell>
          <cell r="D419">
            <v>110100</v>
          </cell>
          <cell r="E419">
            <v>110100</v>
          </cell>
          <cell r="F419">
            <v>1185</v>
          </cell>
          <cell r="G419">
            <v>110100</v>
          </cell>
          <cell r="H419">
            <v>901</v>
          </cell>
          <cell r="I419">
            <v>110100</v>
          </cell>
          <cell r="J419">
            <v>1065</v>
          </cell>
        </row>
        <row r="420">
          <cell r="B420" t="str">
            <v>4P 50AF (표준형)</v>
          </cell>
          <cell r="C420" t="str">
            <v>개</v>
          </cell>
          <cell r="D420">
            <v>143400</v>
          </cell>
          <cell r="E420">
            <v>143400</v>
          </cell>
          <cell r="F420">
            <v>1185</v>
          </cell>
          <cell r="G420">
            <v>143400</v>
          </cell>
          <cell r="H420">
            <v>901</v>
          </cell>
          <cell r="I420">
            <v>143400</v>
          </cell>
          <cell r="J420">
            <v>1065</v>
          </cell>
        </row>
        <row r="421">
          <cell r="B421" t="str">
            <v>4P 60AF (표준형)</v>
          </cell>
          <cell r="C421" t="str">
            <v>개</v>
          </cell>
          <cell r="D421">
            <v>170400</v>
          </cell>
          <cell r="E421">
            <v>170400</v>
          </cell>
          <cell r="F421">
            <v>1185</v>
          </cell>
          <cell r="G421">
            <v>170400</v>
          </cell>
          <cell r="H421">
            <v>901</v>
          </cell>
          <cell r="I421">
            <v>170400</v>
          </cell>
          <cell r="J421">
            <v>1065</v>
          </cell>
        </row>
        <row r="422">
          <cell r="B422" t="str">
            <v>4P 125AF (표준형)</v>
          </cell>
          <cell r="C422" t="str">
            <v>개</v>
          </cell>
          <cell r="D422">
            <v>213900</v>
          </cell>
          <cell r="E422">
            <v>213900</v>
          </cell>
          <cell r="F422">
            <v>1185</v>
          </cell>
          <cell r="G422">
            <v>213900</v>
          </cell>
          <cell r="H422">
            <v>901</v>
          </cell>
          <cell r="I422">
            <v>213900</v>
          </cell>
          <cell r="J422">
            <v>1065</v>
          </cell>
        </row>
        <row r="423">
          <cell r="B423" t="str">
            <v>220V2.5kW 440V4kW 표준형</v>
          </cell>
          <cell r="C423" t="str">
            <v>개</v>
          </cell>
          <cell r="D423">
            <v>12900</v>
          </cell>
          <cell r="E423">
            <v>12900</v>
          </cell>
          <cell r="F423">
            <v>1168</v>
          </cell>
          <cell r="G423">
            <v>12900</v>
          </cell>
          <cell r="H423">
            <v>902</v>
          </cell>
          <cell r="I423">
            <v>12900</v>
          </cell>
          <cell r="J423">
            <v>1067</v>
          </cell>
        </row>
        <row r="424">
          <cell r="B424" t="str">
            <v>∮16*1800mm</v>
          </cell>
          <cell r="C424" t="str">
            <v>대</v>
          </cell>
          <cell r="D424">
            <v>6900</v>
          </cell>
          <cell r="E424">
            <v>10200</v>
          </cell>
          <cell r="F424">
            <v>1222</v>
          </cell>
          <cell r="G424">
            <v>6900</v>
          </cell>
          <cell r="H424">
            <v>925</v>
          </cell>
          <cell r="I424">
            <v>12788</v>
          </cell>
          <cell r="J424">
            <v>1134</v>
          </cell>
        </row>
        <row r="425">
          <cell r="B425" t="str">
            <v>∮16 일반형</v>
          </cell>
          <cell r="C425" t="str">
            <v>대</v>
          </cell>
          <cell r="D425">
            <v>1200</v>
          </cell>
          <cell r="E425">
            <v>1800</v>
          </cell>
          <cell r="F425">
            <v>1222</v>
          </cell>
          <cell r="G425">
            <v>1200</v>
          </cell>
          <cell r="H425">
            <v>925</v>
          </cell>
        </row>
        <row r="426">
          <cell r="B426" t="str">
            <v>1로 1구</v>
          </cell>
          <cell r="C426" t="str">
            <v>개</v>
          </cell>
          <cell r="D426">
            <v>1670</v>
          </cell>
          <cell r="E426">
            <v>1670</v>
          </cell>
          <cell r="F426">
            <v>1227</v>
          </cell>
          <cell r="G426">
            <v>3967</v>
          </cell>
          <cell r="H426">
            <v>930</v>
          </cell>
          <cell r="I426">
            <v>3140</v>
          </cell>
          <cell r="J426">
            <v>1098</v>
          </cell>
        </row>
        <row r="427">
          <cell r="B427" t="str">
            <v>1로 2구</v>
          </cell>
          <cell r="C427" t="str">
            <v>개</v>
          </cell>
          <cell r="D427">
            <v>2480</v>
          </cell>
          <cell r="E427">
            <v>2480</v>
          </cell>
          <cell r="F427">
            <v>1227</v>
          </cell>
          <cell r="G427">
            <v>5934</v>
          </cell>
          <cell r="H427">
            <v>930</v>
          </cell>
          <cell r="I427">
            <v>4710</v>
          </cell>
          <cell r="J427">
            <v>1098</v>
          </cell>
        </row>
        <row r="428">
          <cell r="B428" t="str">
            <v>1로 3구</v>
          </cell>
          <cell r="C428" t="str">
            <v>개</v>
          </cell>
          <cell r="D428">
            <v>3200</v>
          </cell>
          <cell r="E428">
            <v>3200</v>
          </cell>
          <cell r="F428">
            <v>1227</v>
          </cell>
          <cell r="G428">
            <v>7900</v>
          </cell>
          <cell r="H428">
            <v>930</v>
          </cell>
          <cell r="I428">
            <v>6280</v>
          </cell>
          <cell r="J428">
            <v>1098</v>
          </cell>
        </row>
        <row r="429">
          <cell r="B429" t="str">
            <v>1로 4구</v>
          </cell>
          <cell r="C429" t="str">
            <v>개</v>
          </cell>
          <cell r="D429">
            <v>4960</v>
          </cell>
          <cell r="E429">
            <v>4960</v>
          </cell>
          <cell r="F429">
            <v>1227</v>
          </cell>
          <cell r="G429">
            <v>11867</v>
          </cell>
          <cell r="H429">
            <v>930</v>
          </cell>
          <cell r="I429">
            <v>9420</v>
          </cell>
          <cell r="J429">
            <v>1098</v>
          </cell>
        </row>
        <row r="430">
          <cell r="B430" t="str">
            <v>1로 5구</v>
          </cell>
          <cell r="C430" t="str">
            <v>개</v>
          </cell>
          <cell r="D430">
            <v>5680</v>
          </cell>
          <cell r="E430">
            <v>5680</v>
          </cell>
          <cell r="F430">
            <v>1227</v>
          </cell>
          <cell r="G430">
            <v>13834</v>
          </cell>
          <cell r="H430">
            <v>930</v>
          </cell>
          <cell r="I430">
            <v>11000</v>
          </cell>
          <cell r="J430">
            <v>1098</v>
          </cell>
        </row>
        <row r="431">
          <cell r="B431" t="str">
            <v>1로 6구</v>
          </cell>
          <cell r="C431" t="str">
            <v>개</v>
          </cell>
          <cell r="D431">
            <v>6400</v>
          </cell>
          <cell r="E431">
            <v>6400</v>
          </cell>
          <cell r="F431">
            <v>1227</v>
          </cell>
          <cell r="G431">
            <v>15800</v>
          </cell>
          <cell r="H431">
            <v>930</v>
          </cell>
          <cell r="I431">
            <v>12570</v>
          </cell>
          <cell r="J431">
            <v>1098</v>
          </cell>
        </row>
        <row r="432">
          <cell r="B432" t="str">
            <v>3로 1구</v>
          </cell>
          <cell r="C432" t="str">
            <v>개</v>
          </cell>
          <cell r="D432">
            <v>2240</v>
          </cell>
          <cell r="E432">
            <v>2240</v>
          </cell>
          <cell r="F432">
            <v>1227</v>
          </cell>
          <cell r="G432">
            <v>4434</v>
          </cell>
          <cell r="H432">
            <v>930</v>
          </cell>
          <cell r="I432">
            <v>3420</v>
          </cell>
          <cell r="J432">
            <v>1098</v>
          </cell>
        </row>
        <row r="433">
          <cell r="B433" t="str">
            <v>3로 2구</v>
          </cell>
          <cell r="C433" t="str">
            <v>개</v>
          </cell>
          <cell r="D433">
            <v>3670</v>
          </cell>
          <cell r="E433">
            <v>3670</v>
          </cell>
          <cell r="F433">
            <v>1227</v>
          </cell>
          <cell r="G433">
            <v>6667</v>
          </cell>
          <cell r="H433">
            <v>930</v>
          </cell>
          <cell r="I433">
            <v>5280</v>
          </cell>
          <cell r="J433">
            <v>1098</v>
          </cell>
        </row>
        <row r="434">
          <cell r="B434" t="str">
            <v>220V 접지1구</v>
          </cell>
          <cell r="C434" t="str">
            <v>개</v>
          </cell>
          <cell r="D434">
            <v>1760</v>
          </cell>
          <cell r="E434">
            <v>1760</v>
          </cell>
          <cell r="F434">
            <v>1228</v>
          </cell>
          <cell r="G434">
            <v>2300</v>
          </cell>
          <cell r="H434">
            <v>930</v>
          </cell>
          <cell r="I434">
            <v>2300</v>
          </cell>
          <cell r="J434">
            <v>1099</v>
          </cell>
        </row>
        <row r="435">
          <cell r="B435" t="str">
            <v>220V 접지2구</v>
          </cell>
          <cell r="C435" t="str">
            <v>개</v>
          </cell>
          <cell r="D435">
            <v>1920</v>
          </cell>
          <cell r="E435">
            <v>1920</v>
          </cell>
          <cell r="F435">
            <v>1228</v>
          </cell>
          <cell r="G435">
            <v>2717</v>
          </cell>
          <cell r="H435">
            <v>930</v>
          </cell>
          <cell r="I435">
            <v>2717</v>
          </cell>
          <cell r="J435">
            <v>1099</v>
          </cell>
        </row>
        <row r="436">
          <cell r="B436" t="str">
            <v>220V 접지4구</v>
          </cell>
          <cell r="C436" t="str">
            <v>개</v>
          </cell>
          <cell r="D436">
            <v>3840</v>
          </cell>
          <cell r="E436">
            <v>3840</v>
          </cell>
          <cell r="F436">
            <v>1228</v>
          </cell>
          <cell r="G436">
            <v>5851</v>
          </cell>
          <cell r="H436">
            <v>930</v>
          </cell>
          <cell r="I436">
            <v>5851</v>
          </cell>
          <cell r="J436">
            <v>1099</v>
          </cell>
        </row>
        <row r="437">
          <cell r="B437" t="str">
            <v>방우형 1구</v>
          </cell>
          <cell r="C437" t="str">
            <v>개</v>
          </cell>
          <cell r="D437">
            <v>3567</v>
          </cell>
          <cell r="E437">
            <v>3600</v>
          </cell>
          <cell r="F437">
            <v>1228</v>
          </cell>
          <cell r="G437">
            <v>3567</v>
          </cell>
          <cell r="H437">
            <v>930</v>
          </cell>
          <cell r="I437">
            <v>3567</v>
          </cell>
          <cell r="J437">
            <v>1099</v>
          </cell>
        </row>
        <row r="438">
          <cell r="B438" t="str">
            <v>방우형 2구</v>
          </cell>
          <cell r="C438" t="str">
            <v>개</v>
          </cell>
          <cell r="D438">
            <v>4251</v>
          </cell>
          <cell r="E438">
            <v>4400</v>
          </cell>
          <cell r="F438">
            <v>1228</v>
          </cell>
          <cell r="G438">
            <v>4251</v>
          </cell>
          <cell r="H438">
            <v>930</v>
          </cell>
          <cell r="I438">
            <v>4251</v>
          </cell>
          <cell r="J438">
            <v>1099</v>
          </cell>
        </row>
        <row r="439">
          <cell r="B439" t="str">
            <v>노출형 2구</v>
          </cell>
          <cell r="C439" t="str">
            <v>개</v>
          </cell>
          <cell r="D439">
            <v>2567</v>
          </cell>
          <cell r="E439">
            <v>2880</v>
          </cell>
          <cell r="F439">
            <v>1228</v>
          </cell>
          <cell r="G439">
            <v>2567</v>
          </cell>
          <cell r="H439">
            <v>930</v>
          </cell>
          <cell r="I439">
            <v>2567</v>
          </cell>
          <cell r="J439">
            <v>1099</v>
          </cell>
        </row>
        <row r="440">
          <cell r="B440" t="str">
            <v>누전차단기 부착형 1구</v>
          </cell>
          <cell r="C440" t="str">
            <v>개</v>
          </cell>
          <cell r="D440">
            <v>18800</v>
          </cell>
          <cell r="E440">
            <v>19200</v>
          </cell>
          <cell r="F440">
            <v>1228</v>
          </cell>
          <cell r="G440">
            <v>18800</v>
          </cell>
          <cell r="H440">
            <v>930</v>
          </cell>
          <cell r="I440">
            <v>18800</v>
          </cell>
          <cell r="J440">
            <v>1099</v>
          </cell>
        </row>
        <row r="441">
          <cell r="B441" t="str">
            <v>누전차단기 부착형 2구</v>
          </cell>
          <cell r="C441" t="str">
            <v>개</v>
          </cell>
          <cell r="D441">
            <v>21584</v>
          </cell>
          <cell r="E441">
            <v>25600</v>
          </cell>
          <cell r="F441">
            <v>1228</v>
          </cell>
          <cell r="G441">
            <v>21584</v>
          </cell>
          <cell r="H441">
            <v>930</v>
          </cell>
          <cell r="I441">
            <v>21584</v>
          </cell>
          <cell r="J441">
            <v>1099</v>
          </cell>
        </row>
        <row r="442">
          <cell r="B442" t="str">
            <v>대기전력차단형 1구</v>
          </cell>
          <cell r="C442" t="str">
            <v>개</v>
          </cell>
          <cell r="D442">
            <v>44000</v>
          </cell>
          <cell r="E442">
            <v>44000</v>
          </cell>
          <cell r="F442">
            <v>1227</v>
          </cell>
          <cell r="G442">
            <v>54500</v>
          </cell>
          <cell r="H442">
            <v>930</v>
          </cell>
          <cell r="I442">
            <v>54550</v>
          </cell>
          <cell r="J442">
            <v>1099</v>
          </cell>
        </row>
        <row r="443">
          <cell r="B443" t="str">
            <v>대기전력차단형 3구</v>
          </cell>
          <cell r="C443" t="str">
            <v>개</v>
          </cell>
          <cell r="D443">
            <v>50000</v>
          </cell>
          <cell r="E443">
            <v>50000</v>
          </cell>
          <cell r="F443">
            <v>1227</v>
          </cell>
          <cell r="G443">
            <v>59500</v>
          </cell>
          <cell r="H443">
            <v>930</v>
          </cell>
          <cell r="I443">
            <v>59550</v>
          </cell>
          <cell r="J443">
            <v>1099</v>
          </cell>
        </row>
        <row r="444">
          <cell r="B444" t="str">
            <v>8Pin 1구</v>
          </cell>
          <cell r="C444" t="str">
            <v>개</v>
          </cell>
          <cell r="D444">
            <v>2270</v>
          </cell>
          <cell r="E444">
            <v>2270</v>
          </cell>
          <cell r="F444">
            <v>1228</v>
          </cell>
          <cell r="G444">
            <v>2750</v>
          </cell>
          <cell r="H444">
            <v>930</v>
          </cell>
          <cell r="I444">
            <v>2750</v>
          </cell>
          <cell r="J444">
            <v>1099</v>
          </cell>
        </row>
        <row r="445">
          <cell r="B445" t="str">
            <v>8Pin 2구</v>
          </cell>
          <cell r="C445" t="str">
            <v>개</v>
          </cell>
          <cell r="D445">
            <v>3960</v>
          </cell>
          <cell r="E445">
            <v>3960</v>
          </cell>
          <cell r="F445">
            <v>1228</v>
          </cell>
          <cell r="G445">
            <v>7000</v>
          </cell>
          <cell r="H445">
            <v>1085</v>
          </cell>
          <cell r="I445">
            <v>7000</v>
          </cell>
          <cell r="J445">
            <v>1177</v>
          </cell>
        </row>
        <row r="446">
          <cell r="B446" t="str">
            <v>콘넥터</v>
          </cell>
          <cell r="C446" t="str">
            <v>개</v>
          </cell>
          <cell r="D446">
            <v>250</v>
          </cell>
          <cell r="G446">
            <v>250</v>
          </cell>
          <cell r="H446">
            <v>1085</v>
          </cell>
          <cell r="I446">
            <v>250</v>
          </cell>
          <cell r="J446">
            <v>1177</v>
          </cell>
        </row>
        <row r="447">
          <cell r="B447" t="str">
            <v>종단형</v>
          </cell>
          <cell r="C447" t="str">
            <v>개</v>
          </cell>
          <cell r="D447">
            <v>1920</v>
          </cell>
          <cell r="E447">
            <v>1920</v>
          </cell>
          <cell r="F447">
            <v>1228</v>
          </cell>
          <cell r="G447">
            <v>3000</v>
          </cell>
          <cell r="H447">
            <v>1058</v>
          </cell>
          <cell r="I447">
            <v>2917</v>
          </cell>
          <cell r="J447">
            <v>1099</v>
          </cell>
          <cell r="M447" t="str">
            <v>CATV 단말</v>
          </cell>
        </row>
        <row r="448">
          <cell r="B448" t="str">
            <v>콘크리트용 AL 4각</v>
          </cell>
          <cell r="C448" t="str">
            <v>개</v>
          </cell>
          <cell r="D448">
            <v>66010</v>
          </cell>
          <cell r="F448">
            <v>1138</v>
          </cell>
          <cell r="G448">
            <v>66010</v>
          </cell>
          <cell r="H448">
            <v>870</v>
          </cell>
        </row>
        <row r="449">
          <cell r="B449" t="str">
            <v>ACCESS용 AL</v>
          </cell>
          <cell r="C449" t="str">
            <v>개</v>
          </cell>
          <cell r="D449">
            <v>62570</v>
          </cell>
          <cell r="F449">
            <v>1138</v>
          </cell>
          <cell r="G449">
            <v>62570</v>
          </cell>
          <cell r="H449">
            <v>870</v>
          </cell>
        </row>
        <row r="450">
          <cell r="B450" t="str">
            <v>대기전력차단2구(박스별도)</v>
          </cell>
          <cell r="C450" t="str">
            <v>개</v>
          </cell>
          <cell r="D450">
            <v>47000</v>
          </cell>
          <cell r="L450">
            <v>47000</v>
          </cell>
          <cell r="M450" t="str">
            <v>물가정보
P826</v>
          </cell>
        </row>
        <row r="451">
          <cell r="B451" t="str">
            <v>IDC 10P</v>
          </cell>
          <cell r="C451" t="str">
            <v>개</v>
          </cell>
          <cell r="D451">
            <v>3600</v>
          </cell>
          <cell r="G451">
            <v>3600</v>
          </cell>
          <cell r="H451">
            <v>1085</v>
          </cell>
          <cell r="I451">
            <v>3600</v>
          </cell>
          <cell r="J451">
            <v>1177</v>
          </cell>
        </row>
        <row r="452">
          <cell r="B452" t="str">
            <v>IDC 20P</v>
          </cell>
          <cell r="C452" t="str">
            <v>개</v>
          </cell>
          <cell r="D452">
            <v>9500</v>
          </cell>
          <cell r="G452">
            <v>9500</v>
          </cell>
          <cell r="H452">
            <v>1085</v>
          </cell>
          <cell r="I452">
            <v>9500</v>
          </cell>
          <cell r="J452">
            <v>1177</v>
          </cell>
        </row>
        <row r="453">
          <cell r="B453" t="str">
            <v>보호기 10P</v>
          </cell>
          <cell r="C453" t="str">
            <v>개</v>
          </cell>
          <cell r="D453">
            <v>18000</v>
          </cell>
          <cell r="G453">
            <v>18000</v>
          </cell>
          <cell r="H453">
            <v>1085</v>
          </cell>
          <cell r="I453">
            <v>18000</v>
          </cell>
          <cell r="J453">
            <v>1177</v>
          </cell>
        </row>
        <row r="454">
          <cell r="B454" t="str">
            <v>TB 25P</v>
          </cell>
          <cell r="C454" t="str">
            <v>개</v>
          </cell>
          <cell r="D454">
            <v>8000</v>
          </cell>
          <cell r="E454">
            <v>15000</v>
          </cell>
          <cell r="F454">
            <v>1302</v>
          </cell>
          <cell r="G454">
            <v>8000</v>
          </cell>
          <cell r="H454">
            <v>1085</v>
          </cell>
          <cell r="I454">
            <v>8000</v>
          </cell>
          <cell r="J454">
            <v>1177</v>
          </cell>
        </row>
        <row r="455">
          <cell r="B455" t="str">
            <v>TB 50P</v>
          </cell>
          <cell r="C455" t="str">
            <v>개</v>
          </cell>
          <cell r="D455">
            <v>16000</v>
          </cell>
          <cell r="E455">
            <v>20000</v>
          </cell>
          <cell r="F455">
            <v>1302</v>
          </cell>
          <cell r="G455">
            <v>16000</v>
          </cell>
          <cell r="H455">
            <v>1085</v>
          </cell>
          <cell r="I455">
            <v>16000</v>
          </cell>
          <cell r="J455">
            <v>1177</v>
          </cell>
        </row>
        <row r="456">
          <cell r="B456" t="str">
            <v>TB 100P</v>
          </cell>
          <cell r="C456" t="str">
            <v>개</v>
          </cell>
          <cell r="D456">
            <v>35000</v>
          </cell>
          <cell r="E456">
            <v>35000</v>
          </cell>
          <cell r="F456">
            <v>1302</v>
          </cell>
          <cell r="G456">
            <v>35700</v>
          </cell>
          <cell r="H456">
            <v>1085</v>
          </cell>
          <cell r="I456">
            <v>35700</v>
          </cell>
          <cell r="J456">
            <v>1177</v>
          </cell>
        </row>
        <row r="457">
          <cell r="B457" t="str">
            <v>24PORT</v>
          </cell>
          <cell r="C457" t="str">
            <v>개</v>
          </cell>
          <cell r="D457">
            <v>120000</v>
          </cell>
          <cell r="G457">
            <v>120000</v>
          </cell>
          <cell r="H457">
            <v>1085</v>
          </cell>
          <cell r="I457">
            <v>120000</v>
          </cell>
          <cell r="J457">
            <v>1177</v>
          </cell>
        </row>
        <row r="458">
          <cell r="B458" t="str">
            <v>48PORT</v>
          </cell>
          <cell r="C458" t="str">
            <v>개</v>
          </cell>
          <cell r="D458">
            <v>260000</v>
          </cell>
          <cell r="G458">
            <v>260000</v>
          </cell>
          <cell r="H458">
            <v>1085</v>
          </cell>
          <cell r="I458">
            <v>260000</v>
          </cell>
          <cell r="J458">
            <v>1177</v>
          </cell>
        </row>
        <row r="459">
          <cell r="B459" t="str">
            <v>단자함용 FDF 8PORT SC</v>
          </cell>
          <cell r="C459" t="str">
            <v>개</v>
          </cell>
          <cell r="D459">
            <v>48000</v>
          </cell>
          <cell r="G459">
            <v>48000</v>
          </cell>
          <cell r="H459">
            <v>1079</v>
          </cell>
        </row>
        <row r="460">
          <cell r="B460" t="str">
            <v>T 10P</v>
          </cell>
          <cell r="C460" t="str">
            <v>개</v>
          </cell>
          <cell r="D460">
            <v>39300</v>
          </cell>
          <cell r="E460">
            <v>39300</v>
          </cell>
          <cell r="F460">
            <v>1307</v>
          </cell>
        </row>
        <row r="461">
          <cell r="B461" t="str">
            <v>T 20P</v>
          </cell>
          <cell r="C461" t="str">
            <v>개</v>
          </cell>
          <cell r="D461">
            <v>40600</v>
          </cell>
          <cell r="E461">
            <v>40600</v>
          </cell>
          <cell r="F461">
            <v>1307</v>
          </cell>
        </row>
        <row r="462">
          <cell r="B462" t="str">
            <v>T 50P</v>
          </cell>
          <cell r="C462" t="str">
            <v>개</v>
          </cell>
          <cell r="D462">
            <v>72500</v>
          </cell>
          <cell r="E462">
            <v>72500</v>
          </cell>
          <cell r="F462">
            <v>1307</v>
          </cell>
        </row>
        <row r="463">
          <cell r="B463" t="str">
            <v>T 10P(노출)</v>
          </cell>
          <cell r="C463" t="str">
            <v>개</v>
          </cell>
          <cell r="D463">
            <v>23300</v>
          </cell>
          <cell r="E463">
            <v>23300</v>
          </cell>
          <cell r="F463">
            <v>1307</v>
          </cell>
        </row>
        <row r="464">
          <cell r="B464" t="str">
            <v>T 20P(노출)</v>
          </cell>
          <cell r="C464" t="str">
            <v>개</v>
          </cell>
          <cell r="D464">
            <v>24600</v>
          </cell>
          <cell r="E464">
            <v>24600</v>
          </cell>
          <cell r="F464">
            <v>1307</v>
          </cell>
        </row>
        <row r="465">
          <cell r="B465" t="str">
            <v>T 50P(노출)</v>
          </cell>
          <cell r="C465" t="str">
            <v>개</v>
          </cell>
          <cell r="D465">
            <v>48400</v>
          </cell>
          <cell r="E465">
            <v>48400</v>
          </cell>
          <cell r="F465">
            <v>1307</v>
          </cell>
        </row>
        <row r="466">
          <cell r="B466" t="str">
            <v>COVER-SUS, 300*400*100mm</v>
          </cell>
          <cell r="C466" t="str">
            <v>개</v>
          </cell>
          <cell r="D466">
            <v>65000</v>
          </cell>
          <cell r="E466">
            <v>65000</v>
          </cell>
          <cell r="F466">
            <v>1307</v>
          </cell>
        </row>
        <row r="467">
          <cell r="B467" t="str">
            <v>COVER-SUS, 400*400*130mm</v>
          </cell>
          <cell r="C467" t="str">
            <v>개</v>
          </cell>
          <cell r="D467">
            <v>81000</v>
          </cell>
          <cell r="E467">
            <v>81000</v>
          </cell>
          <cell r="F467">
            <v>1307</v>
          </cell>
        </row>
        <row r="468">
          <cell r="B468" t="str">
            <v>COVER-SUS, 400*500*130mm</v>
          </cell>
          <cell r="C468" t="str">
            <v>개</v>
          </cell>
          <cell r="D468">
            <v>102000</v>
          </cell>
          <cell r="E468">
            <v>102000</v>
          </cell>
          <cell r="F468">
            <v>1307</v>
          </cell>
        </row>
        <row r="469">
          <cell r="B469" t="str">
            <v>COVER-SUS, 500*600*130mm</v>
          </cell>
          <cell r="C469" t="str">
            <v>개</v>
          </cell>
          <cell r="D469">
            <v>140000</v>
          </cell>
          <cell r="E469">
            <v>140000</v>
          </cell>
          <cell r="F469">
            <v>1307</v>
          </cell>
        </row>
        <row r="470">
          <cell r="B470" t="str">
            <v>COVER-SUS, 600*700*130mm</v>
          </cell>
          <cell r="C470" t="str">
            <v>개</v>
          </cell>
          <cell r="D470">
            <v>168000</v>
          </cell>
          <cell r="E470">
            <v>168000</v>
          </cell>
          <cell r="F470">
            <v>1307</v>
          </cell>
        </row>
        <row r="471">
          <cell r="B471" t="str">
            <v>COVER-SUS, 700*800*130mm</v>
          </cell>
          <cell r="C471" t="str">
            <v>개</v>
          </cell>
          <cell r="D471">
            <v>219000</v>
          </cell>
          <cell r="E471">
            <v>219000</v>
          </cell>
          <cell r="F471">
            <v>1307</v>
          </cell>
        </row>
        <row r="472">
          <cell r="B472" t="str">
            <v>ALL SUS 300*400*100mm</v>
          </cell>
          <cell r="C472" t="str">
            <v>개</v>
          </cell>
          <cell r="D472">
            <v>83000</v>
          </cell>
          <cell r="E472">
            <v>83000</v>
          </cell>
          <cell r="F472">
            <v>1307</v>
          </cell>
        </row>
        <row r="473">
          <cell r="B473" t="str">
            <v>ALL SUS 400*400*130mm</v>
          </cell>
          <cell r="C473" t="str">
            <v>개</v>
          </cell>
          <cell r="D473">
            <v>95000</v>
          </cell>
          <cell r="E473">
            <v>95000</v>
          </cell>
          <cell r="F473">
            <v>1307</v>
          </cell>
        </row>
        <row r="474">
          <cell r="B474" t="str">
            <v>ALL SUS 400*500*130mm</v>
          </cell>
          <cell r="C474" t="str">
            <v>개</v>
          </cell>
          <cell r="D474">
            <v>115000</v>
          </cell>
          <cell r="E474">
            <v>115000</v>
          </cell>
          <cell r="F474">
            <v>1307</v>
          </cell>
        </row>
        <row r="475">
          <cell r="B475" t="str">
            <v>ALL SUS 500*600*130mm</v>
          </cell>
          <cell r="C475" t="str">
            <v>개</v>
          </cell>
          <cell r="D475">
            <v>150000</v>
          </cell>
          <cell r="E475">
            <v>150000</v>
          </cell>
          <cell r="F475">
            <v>1307</v>
          </cell>
        </row>
        <row r="476">
          <cell r="B476" t="str">
            <v>ALL SUS 600*700*130mm</v>
          </cell>
          <cell r="C476" t="str">
            <v>개</v>
          </cell>
          <cell r="D476">
            <v>196000</v>
          </cell>
          <cell r="E476">
            <v>196000</v>
          </cell>
          <cell r="F476">
            <v>1307</v>
          </cell>
        </row>
        <row r="477">
          <cell r="B477" t="str">
            <v>ALL ST 300*400*130mm</v>
          </cell>
          <cell r="C477" t="str">
            <v>개</v>
          </cell>
          <cell r="D477">
            <v>41000</v>
          </cell>
          <cell r="E477">
            <v>41000</v>
          </cell>
          <cell r="F477">
            <v>1307</v>
          </cell>
        </row>
        <row r="478">
          <cell r="B478" t="str">
            <v>ALL ST 400*400*130mm</v>
          </cell>
          <cell r="C478" t="str">
            <v>개</v>
          </cell>
          <cell r="D478">
            <v>58000</v>
          </cell>
          <cell r="E478">
            <v>58000</v>
          </cell>
          <cell r="F478">
            <v>1307</v>
          </cell>
        </row>
        <row r="479">
          <cell r="B479" t="str">
            <v>ALL ST 400*500*130mm</v>
          </cell>
          <cell r="C479" t="str">
            <v>개</v>
          </cell>
          <cell r="D479">
            <v>71000</v>
          </cell>
          <cell r="E479">
            <v>71000</v>
          </cell>
          <cell r="F479">
            <v>1307</v>
          </cell>
        </row>
        <row r="480">
          <cell r="B480" t="str">
            <v>ALL ST 500*600*130mm</v>
          </cell>
          <cell r="C480" t="str">
            <v>개</v>
          </cell>
          <cell r="D480">
            <v>101000</v>
          </cell>
          <cell r="E480">
            <v>101000</v>
          </cell>
          <cell r="F480">
            <v>1307</v>
          </cell>
        </row>
        <row r="481">
          <cell r="B481" t="str">
            <v>ALL ST 600*700*130mm</v>
          </cell>
          <cell r="C481" t="str">
            <v>개</v>
          </cell>
          <cell r="D481">
            <v>122000</v>
          </cell>
          <cell r="E481">
            <v>122000</v>
          </cell>
          <cell r="F481">
            <v>1307</v>
          </cell>
        </row>
        <row r="482">
          <cell r="B482" t="str">
            <v>ALL ST 700*800*130mm</v>
          </cell>
          <cell r="C482" t="str">
            <v>개</v>
          </cell>
          <cell r="D482">
            <v>161000</v>
          </cell>
          <cell r="E482">
            <v>161000</v>
          </cell>
          <cell r="F482">
            <v>1307</v>
          </cell>
        </row>
        <row r="483">
          <cell r="B483" t="str">
            <v>1000Mbps 5PORT</v>
          </cell>
          <cell r="C483" t="str">
            <v>개</v>
          </cell>
          <cell r="D483">
            <v>23900</v>
          </cell>
          <cell r="G483">
            <v>23900</v>
          </cell>
          <cell r="H483">
            <v>1219</v>
          </cell>
        </row>
        <row r="484">
          <cell r="B484" t="str">
            <v>1000Mbps 8PORT</v>
          </cell>
          <cell r="C484" t="str">
            <v>개</v>
          </cell>
          <cell r="D484">
            <v>35900</v>
          </cell>
          <cell r="G484">
            <v>35900</v>
          </cell>
          <cell r="H484">
            <v>1219</v>
          </cell>
          <cell r="M484" t="str">
            <v>물가정보
p72</v>
          </cell>
        </row>
        <row r="485">
          <cell r="B485" t="str">
            <v>1000Mbps 16PORT</v>
          </cell>
          <cell r="C485" t="str">
            <v>개</v>
          </cell>
          <cell r="D485">
            <v>98000</v>
          </cell>
          <cell r="G485">
            <v>129000</v>
          </cell>
          <cell r="H485">
            <v>1219</v>
          </cell>
          <cell r="I485">
            <v>98000</v>
          </cell>
          <cell r="J485">
            <v>1379</v>
          </cell>
          <cell r="M485" t="str">
            <v>IPTIME
SG16M-MINI</v>
          </cell>
        </row>
        <row r="486">
          <cell r="B486" t="str">
            <v>1000Mbps 24PORT</v>
          </cell>
          <cell r="C486" t="str">
            <v>개</v>
          </cell>
          <cell r="D486">
            <v>160000</v>
          </cell>
          <cell r="H486">
            <v>1219</v>
          </cell>
          <cell r="I486">
            <v>160000</v>
          </cell>
          <cell r="J486">
            <v>1379</v>
          </cell>
          <cell r="M486" t="str">
            <v>IPTIME
SG24BCM-MINI</v>
          </cell>
        </row>
        <row r="487">
          <cell r="B487" t="str">
            <v>2분배기</v>
          </cell>
          <cell r="C487" t="str">
            <v>개</v>
          </cell>
          <cell r="D487">
            <v>3000</v>
          </cell>
          <cell r="G487">
            <v>3000</v>
          </cell>
          <cell r="H487">
            <v>1058</v>
          </cell>
        </row>
        <row r="488">
          <cell r="B488" t="str">
            <v>3분배기</v>
          </cell>
          <cell r="C488" t="str">
            <v>개</v>
          </cell>
          <cell r="D488">
            <v>4000</v>
          </cell>
          <cell r="G488">
            <v>4000</v>
          </cell>
          <cell r="H488">
            <v>1058</v>
          </cell>
        </row>
        <row r="489">
          <cell r="B489" t="str">
            <v>4분배기</v>
          </cell>
          <cell r="C489" t="str">
            <v>개</v>
          </cell>
          <cell r="D489">
            <v>5000</v>
          </cell>
          <cell r="G489">
            <v>5000</v>
          </cell>
          <cell r="H489">
            <v>1058</v>
          </cell>
        </row>
        <row r="490">
          <cell r="B490" t="str">
            <v>6분배기</v>
          </cell>
          <cell r="C490" t="str">
            <v>개</v>
          </cell>
          <cell r="D490">
            <v>7000</v>
          </cell>
          <cell r="G490">
            <v>7000</v>
          </cell>
          <cell r="H490">
            <v>1058</v>
          </cell>
        </row>
        <row r="491">
          <cell r="B491" t="str">
            <v>8분배기</v>
          </cell>
          <cell r="C491" t="str">
            <v>개</v>
          </cell>
          <cell r="D491">
            <v>8000</v>
          </cell>
          <cell r="G491">
            <v>8000</v>
          </cell>
          <cell r="H491">
            <v>1058</v>
          </cell>
        </row>
        <row r="492">
          <cell r="B492" t="str">
            <v>2분기기</v>
          </cell>
          <cell r="C492" t="str">
            <v>개</v>
          </cell>
          <cell r="D492">
            <v>5000</v>
          </cell>
          <cell r="G492">
            <v>5000</v>
          </cell>
          <cell r="H492">
            <v>1058</v>
          </cell>
        </row>
        <row r="493">
          <cell r="B493" t="str">
            <v>4분기기</v>
          </cell>
          <cell r="C493" t="str">
            <v>개</v>
          </cell>
          <cell r="D493">
            <v>6000</v>
          </cell>
          <cell r="G493">
            <v>6000</v>
          </cell>
          <cell r="H493">
            <v>1058</v>
          </cell>
        </row>
        <row r="494">
          <cell r="B494" t="str">
            <v>8분기기</v>
          </cell>
          <cell r="C494" t="str">
            <v>개</v>
          </cell>
          <cell r="D494">
            <v>9000</v>
          </cell>
          <cell r="G494">
            <v>9000</v>
          </cell>
          <cell r="H494">
            <v>1058</v>
          </cell>
        </row>
        <row r="495">
          <cell r="B495" t="str">
            <v>CATV AMP</v>
          </cell>
          <cell r="C495" t="str">
            <v>개</v>
          </cell>
          <cell r="D495">
            <v>120000</v>
          </cell>
          <cell r="G495">
            <v>120000</v>
          </cell>
          <cell r="H495">
            <v>1058</v>
          </cell>
        </row>
        <row r="496">
          <cell r="B496" t="str">
            <v>SMATV AMP</v>
          </cell>
          <cell r="C496" t="str">
            <v>개</v>
          </cell>
          <cell r="D496">
            <v>180000</v>
          </cell>
          <cell r="G496">
            <v>180000</v>
          </cell>
          <cell r="H496">
            <v>1058</v>
          </cell>
        </row>
        <row r="497">
          <cell r="B497" t="str">
            <v>MIC JACK BOX 1CH</v>
          </cell>
          <cell r="C497" t="str">
            <v>개</v>
          </cell>
          <cell r="D497">
            <v>89700</v>
          </cell>
          <cell r="E497">
            <v>89700</v>
          </cell>
          <cell r="F497">
            <v>1272</v>
          </cell>
          <cell r="I497">
            <v>89700</v>
          </cell>
          <cell r="J497">
            <v>1149</v>
          </cell>
        </row>
        <row r="498">
          <cell r="B498" t="str">
            <v>MIC JACK BOX 2CH</v>
          </cell>
          <cell r="C498" t="str">
            <v>개</v>
          </cell>
          <cell r="D498">
            <v>92200</v>
          </cell>
          <cell r="E498">
            <v>92200</v>
          </cell>
          <cell r="F498">
            <v>1272</v>
          </cell>
          <cell r="I498">
            <v>92200</v>
          </cell>
          <cell r="J498">
            <v>1149</v>
          </cell>
        </row>
        <row r="499">
          <cell r="B499" t="str">
            <v>MIC JACK PLATE 1CH</v>
          </cell>
          <cell r="C499" t="str">
            <v>개</v>
          </cell>
          <cell r="D499">
            <v>127900</v>
          </cell>
          <cell r="E499">
            <v>127900</v>
          </cell>
          <cell r="F499">
            <v>1272</v>
          </cell>
          <cell r="I499">
            <v>127900</v>
          </cell>
          <cell r="J499">
            <v>1149</v>
          </cell>
        </row>
        <row r="500">
          <cell r="B500" t="str">
            <v>MIC JACK PLATE 2CH</v>
          </cell>
          <cell r="C500" t="str">
            <v>개</v>
          </cell>
          <cell r="D500">
            <v>108000</v>
          </cell>
          <cell r="E500">
            <v>135300</v>
          </cell>
          <cell r="F500">
            <v>1272</v>
          </cell>
          <cell r="G500">
            <v>108000</v>
          </cell>
          <cell r="H500">
            <v>994</v>
          </cell>
          <cell r="I500">
            <v>135300</v>
          </cell>
          <cell r="J500">
            <v>1149</v>
          </cell>
        </row>
        <row r="501">
          <cell r="B501" t="str">
            <v>AUDIO,DATA</v>
          </cell>
          <cell r="C501" t="str">
            <v>개</v>
          </cell>
          <cell r="D501">
            <v>134000</v>
          </cell>
          <cell r="E501">
            <v>134000</v>
          </cell>
          <cell r="F501">
            <v>1272</v>
          </cell>
          <cell r="G501">
            <v>153000</v>
          </cell>
          <cell r="H501">
            <v>994</v>
          </cell>
          <cell r="I501">
            <v>134000</v>
          </cell>
          <cell r="J501">
            <v>1149</v>
          </cell>
        </row>
        <row r="502">
          <cell r="B502" t="str">
            <v>벽부형 매입원형 1W</v>
          </cell>
          <cell r="C502" t="str">
            <v>개</v>
          </cell>
          <cell r="D502">
            <v>25000</v>
          </cell>
          <cell r="E502">
            <v>25000</v>
          </cell>
          <cell r="F502">
            <v>1276</v>
          </cell>
          <cell r="G502">
            <v>31000</v>
          </cell>
          <cell r="H502">
            <v>1010</v>
          </cell>
          <cell r="M502" t="str">
            <v>K.S</v>
          </cell>
        </row>
        <row r="503">
          <cell r="B503" t="str">
            <v>천정형 3W</v>
          </cell>
          <cell r="C503" t="str">
            <v>개</v>
          </cell>
          <cell r="D503">
            <v>33000</v>
          </cell>
          <cell r="E503">
            <v>33000</v>
          </cell>
          <cell r="F503">
            <v>1276</v>
          </cell>
          <cell r="G503">
            <v>33000</v>
          </cell>
          <cell r="H503">
            <v>1010</v>
          </cell>
          <cell r="M503" t="str">
            <v>K.S, 원형</v>
          </cell>
        </row>
        <row r="504">
          <cell r="B504" t="str">
            <v>천정형 6W</v>
          </cell>
          <cell r="C504" t="str">
            <v>개</v>
          </cell>
          <cell r="D504">
            <v>0</v>
          </cell>
          <cell r="H504">
            <v>1010</v>
          </cell>
          <cell r="M504" t="str">
            <v>K.S, 원형</v>
          </cell>
        </row>
        <row r="505">
          <cell r="B505" t="str">
            <v>천정형 15W</v>
          </cell>
          <cell r="C505" t="str">
            <v>개</v>
          </cell>
          <cell r="D505">
            <v>139000</v>
          </cell>
          <cell r="E505">
            <v>139000</v>
          </cell>
          <cell r="F505">
            <v>1276</v>
          </cell>
          <cell r="G505">
            <v>139000</v>
          </cell>
          <cell r="H505">
            <v>1010</v>
          </cell>
          <cell r="M505" t="str">
            <v>K.S, 원형</v>
          </cell>
        </row>
        <row r="506">
          <cell r="B506" t="str">
            <v>벽부형 3W</v>
          </cell>
          <cell r="C506" t="str">
            <v>개</v>
          </cell>
          <cell r="D506">
            <v>35000</v>
          </cell>
          <cell r="E506">
            <v>35000</v>
          </cell>
          <cell r="F506">
            <v>1276</v>
          </cell>
          <cell r="G506">
            <v>35000</v>
          </cell>
          <cell r="H506">
            <v>1010</v>
          </cell>
          <cell r="M506" t="str">
            <v>K.S</v>
          </cell>
        </row>
        <row r="507">
          <cell r="B507" t="str">
            <v>벽부형 10W</v>
          </cell>
          <cell r="C507" t="str">
            <v>개</v>
          </cell>
          <cell r="D507">
            <v>43000</v>
          </cell>
          <cell r="E507">
            <v>43000</v>
          </cell>
          <cell r="F507">
            <v>1276</v>
          </cell>
          <cell r="G507">
            <v>43000</v>
          </cell>
          <cell r="H507">
            <v>1010</v>
          </cell>
          <cell r="M507" t="str">
            <v>K.S</v>
          </cell>
        </row>
        <row r="508">
          <cell r="B508" t="str">
            <v>벽부형 30W</v>
          </cell>
          <cell r="C508" t="str">
            <v>개</v>
          </cell>
          <cell r="D508">
            <v>110000</v>
          </cell>
          <cell r="E508">
            <v>110000</v>
          </cell>
          <cell r="F508">
            <v>1276</v>
          </cell>
          <cell r="G508">
            <v>110000</v>
          </cell>
          <cell r="H508">
            <v>1010</v>
          </cell>
          <cell r="M508" t="str">
            <v>K.S</v>
          </cell>
        </row>
        <row r="509">
          <cell r="B509" t="str">
            <v>옥외 COLUMN 10W</v>
          </cell>
          <cell r="C509" t="str">
            <v>개</v>
          </cell>
          <cell r="D509">
            <v>88000</v>
          </cell>
          <cell r="E509">
            <v>88000</v>
          </cell>
          <cell r="F509">
            <v>1276</v>
          </cell>
          <cell r="G509">
            <v>88000</v>
          </cell>
          <cell r="H509">
            <v>1010</v>
          </cell>
          <cell r="M509" t="str">
            <v>CU-4?FOU</v>
          </cell>
        </row>
        <row r="510">
          <cell r="B510" t="str">
            <v>옥외 COLUMN 20W</v>
          </cell>
          <cell r="C510" t="str">
            <v>개</v>
          </cell>
          <cell r="D510">
            <v>113000</v>
          </cell>
          <cell r="E510">
            <v>113000</v>
          </cell>
          <cell r="F510">
            <v>1276</v>
          </cell>
          <cell r="G510">
            <v>113000</v>
          </cell>
          <cell r="H510">
            <v>1010</v>
          </cell>
          <cell r="M510" t="str">
            <v>CU-4?FOU</v>
          </cell>
        </row>
        <row r="511">
          <cell r="B511" t="str">
            <v>옥외 COLUMN 40W</v>
          </cell>
          <cell r="C511" t="str">
            <v>개</v>
          </cell>
          <cell r="D511">
            <v>188000</v>
          </cell>
          <cell r="E511">
            <v>188000</v>
          </cell>
          <cell r="F511">
            <v>1276</v>
          </cell>
          <cell r="G511">
            <v>188000</v>
          </cell>
          <cell r="H511">
            <v>1010</v>
          </cell>
          <cell r="M511" t="str">
            <v>CU-4?FOU</v>
          </cell>
        </row>
        <row r="512">
          <cell r="B512" t="str">
            <v>실내 COLUMN 20W</v>
          </cell>
          <cell r="C512" t="str">
            <v>개</v>
          </cell>
          <cell r="D512">
            <v>110000</v>
          </cell>
          <cell r="E512">
            <v>110000</v>
          </cell>
          <cell r="F512">
            <v>1276</v>
          </cell>
          <cell r="G512">
            <v>110000</v>
          </cell>
          <cell r="H512">
            <v>1010</v>
          </cell>
          <cell r="M512" t="str">
            <v>CU-42F</v>
          </cell>
        </row>
        <row r="513">
          <cell r="B513" t="str">
            <v>실내 COLUMN 40W</v>
          </cell>
          <cell r="C513" t="str">
            <v>개</v>
          </cell>
          <cell r="D513">
            <v>183000</v>
          </cell>
          <cell r="E513">
            <v>183000</v>
          </cell>
          <cell r="F513">
            <v>1276</v>
          </cell>
          <cell r="G513">
            <v>183000</v>
          </cell>
          <cell r="H513">
            <v>1010</v>
          </cell>
          <cell r="M513" t="str">
            <v>CU-44F</v>
          </cell>
        </row>
        <row r="514">
          <cell r="B514" t="str">
            <v>단독경보형</v>
          </cell>
          <cell r="C514" t="str">
            <v>개</v>
          </cell>
          <cell r="D514">
            <v>30000</v>
          </cell>
          <cell r="H514">
            <v>757</v>
          </cell>
          <cell r="I514">
            <v>30000</v>
          </cell>
          <cell r="J514">
            <v>1193</v>
          </cell>
        </row>
        <row r="515">
          <cell r="B515" t="str">
            <v>차동식</v>
          </cell>
          <cell r="C515" t="str">
            <v>개</v>
          </cell>
          <cell r="D515">
            <v>4800</v>
          </cell>
          <cell r="E515">
            <v>5000</v>
          </cell>
          <cell r="F515">
            <v>989</v>
          </cell>
          <cell r="G515">
            <v>5000</v>
          </cell>
          <cell r="H515">
            <v>757</v>
          </cell>
          <cell r="I515">
            <v>4800</v>
          </cell>
          <cell r="J515">
            <v>1195</v>
          </cell>
        </row>
        <row r="516">
          <cell r="B516" t="str">
            <v>정온식</v>
          </cell>
          <cell r="C516" t="str">
            <v>개</v>
          </cell>
          <cell r="D516">
            <v>4800</v>
          </cell>
          <cell r="E516">
            <v>5000</v>
          </cell>
          <cell r="F516">
            <v>989</v>
          </cell>
          <cell r="G516">
            <v>5000</v>
          </cell>
          <cell r="H516">
            <v>757</v>
          </cell>
          <cell r="I516">
            <v>4800</v>
          </cell>
          <cell r="J516">
            <v>1195</v>
          </cell>
        </row>
        <row r="517">
          <cell r="B517" t="str">
            <v>연기식</v>
          </cell>
          <cell r="C517" t="str">
            <v>개</v>
          </cell>
          <cell r="D517">
            <v>18000</v>
          </cell>
          <cell r="E517">
            <v>25000</v>
          </cell>
          <cell r="F517">
            <v>989</v>
          </cell>
          <cell r="G517">
            <v>18000</v>
          </cell>
          <cell r="H517">
            <v>757</v>
          </cell>
          <cell r="I517">
            <v>18000</v>
          </cell>
          <cell r="J517">
            <v>1195</v>
          </cell>
        </row>
        <row r="518">
          <cell r="B518" t="str">
            <v>LED 소형 단면</v>
          </cell>
          <cell r="C518" t="str">
            <v>개</v>
          </cell>
          <cell r="D518">
            <v>100000</v>
          </cell>
          <cell r="E518">
            <v>100000</v>
          </cell>
          <cell r="F518">
            <v>989</v>
          </cell>
          <cell r="G518">
            <v>100000</v>
          </cell>
          <cell r="H518">
            <v>756</v>
          </cell>
          <cell r="I518">
            <v>100000</v>
          </cell>
          <cell r="J518">
            <v>1194</v>
          </cell>
        </row>
        <row r="519">
          <cell r="B519" t="str">
            <v>LED 소형 양면</v>
          </cell>
          <cell r="C519" t="str">
            <v>개</v>
          </cell>
          <cell r="D519">
            <v>130000</v>
          </cell>
          <cell r="E519">
            <v>130000</v>
          </cell>
          <cell r="F519">
            <v>989</v>
          </cell>
          <cell r="G519">
            <v>150000</v>
          </cell>
          <cell r="H519">
            <v>757</v>
          </cell>
          <cell r="J519">
            <v>1195</v>
          </cell>
        </row>
        <row r="520">
          <cell r="B520" t="str">
            <v>LED 중형 단면</v>
          </cell>
          <cell r="C520" t="str">
            <v>개</v>
          </cell>
          <cell r="D520">
            <v>130000</v>
          </cell>
          <cell r="E520">
            <v>130000</v>
          </cell>
          <cell r="F520">
            <v>989</v>
          </cell>
          <cell r="G520">
            <v>160000</v>
          </cell>
          <cell r="H520">
            <v>756</v>
          </cell>
          <cell r="I520">
            <v>160000</v>
          </cell>
          <cell r="J520">
            <v>1196</v>
          </cell>
        </row>
        <row r="521">
          <cell r="B521" t="str">
            <v>LED 중형 양면</v>
          </cell>
          <cell r="C521" t="str">
            <v>개</v>
          </cell>
          <cell r="D521">
            <v>160000</v>
          </cell>
          <cell r="E521">
            <v>160000</v>
          </cell>
          <cell r="F521">
            <v>989</v>
          </cell>
          <cell r="G521">
            <v>200000</v>
          </cell>
          <cell r="H521">
            <v>757</v>
          </cell>
          <cell r="J521">
            <v>1195</v>
          </cell>
        </row>
        <row r="522">
          <cell r="B522" t="str">
            <v>LED 대형 단면</v>
          </cell>
          <cell r="C522" t="str">
            <v>개</v>
          </cell>
          <cell r="D522">
            <v>160000</v>
          </cell>
          <cell r="E522">
            <v>160000</v>
          </cell>
          <cell r="F522">
            <v>989</v>
          </cell>
          <cell r="G522">
            <v>200000</v>
          </cell>
          <cell r="H522">
            <v>756</v>
          </cell>
          <cell r="I522">
            <v>180000</v>
          </cell>
          <cell r="J522">
            <v>1193</v>
          </cell>
        </row>
        <row r="523">
          <cell r="B523" t="str">
            <v>LED 대형 양면</v>
          </cell>
          <cell r="C523" t="str">
            <v>개</v>
          </cell>
          <cell r="D523">
            <v>180000</v>
          </cell>
          <cell r="E523">
            <v>180000</v>
          </cell>
          <cell r="F523">
            <v>989</v>
          </cell>
          <cell r="H523">
            <v>757</v>
          </cell>
          <cell r="I523">
            <v>220000</v>
          </cell>
          <cell r="J523">
            <v>1193</v>
          </cell>
        </row>
        <row r="524">
          <cell r="B524" t="str">
            <v>LED 소형 벽부</v>
          </cell>
          <cell r="C524" t="str">
            <v>개</v>
          </cell>
          <cell r="D524">
            <v>100000</v>
          </cell>
          <cell r="F524">
            <v>989</v>
          </cell>
          <cell r="G524">
            <v>100000</v>
          </cell>
          <cell r="H524">
            <v>757</v>
          </cell>
          <cell r="I524">
            <v>100000</v>
          </cell>
          <cell r="J524">
            <v>1195</v>
          </cell>
        </row>
        <row r="525">
          <cell r="B525" t="str">
            <v>LED 중형 벽부</v>
          </cell>
          <cell r="C525" t="str">
            <v>개</v>
          </cell>
          <cell r="D525">
            <v>150000</v>
          </cell>
          <cell r="F525">
            <v>989</v>
          </cell>
          <cell r="G525">
            <v>160000</v>
          </cell>
          <cell r="H525">
            <v>757</v>
          </cell>
          <cell r="I525">
            <v>150000</v>
          </cell>
          <cell r="J525">
            <v>1195</v>
          </cell>
        </row>
        <row r="526">
          <cell r="B526" t="str">
            <v>LED 대형 벽부</v>
          </cell>
          <cell r="C526" t="str">
            <v>개</v>
          </cell>
          <cell r="D526">
            <v>180000</v>
          </cell>
          <cell r="F526">
            <v>989</v>
          </cell>
          <cell r="H526">
            <v>757</v>
          </cell>
          <cell r="I526">
            <v>180000</v>
          </cell>
          <cell r="J526">
            <v>1193</v>
          </cell>
        </row>
        <row r="527">
          <cell r="B527" t="str">
            <v>LED 통로</v>
          </cell>
          <cell r="C527" t="str">
            <v>개</v>
          </cell>
          <cell r="D527">
            <v>100000</v>
          </cell>
          <cell r="E527">
            <v>100000</v>
          </cell>
          <cell r="F527">
            <v>988</v>
          </cell>
          <cell r="G527">
            <v>100000</v>
          </cell>
          <cell r="H527">
            <v>757</v>
          </cell>
          <cell r="I527">
            <v>100000</v>
          </cell>
          <cell r="J527">
            <v>1195</v>
          </cell>
        </row>
        <row r="528">
          <cell r="B528" t="str">
            <v>LED 거실통로유도등(소형)</v>
          </cell>
          <cell r="C528" t="str">
            <v>개</v>
          </cell>
          <cell r="D528">
            <v>0</v>
          </cell>
          <cell r="H528">
            <v>762</v>
          </cell>
        </row>
        <row r="529">
          <cell r="B529" t="str">
            <v>LED 거실통로유도등(중형)</v>
          </cell>
          <cell r="C529" t="str">
            <v>개</v>
          </cell>
          <cell r="D529">
            <v>160000</v>
          </cell>
          <cell r="E529">
            <v>160000</v>
          </cell>
          <cell r="F529">
            <v>988</v>
          </cell>
          <cell r="G529">
            <v>160000</v>
          </cell>
          <cell r="H529">
            <v>756</v>
          </cell>
          <cell r="I529">
            <v>160000</v>
          </cell>
          <cell r="J529">
            <v>1196</v>
          </cell>
        </row>
        <row r="530">
          <cell r="B530" t="str">
            <v>LED 계단통로유도등(소형)</v>
          </cell>
          <cell r="C530" t="str">
            <v>개</v>
          </cell>
          <cell r="D530">
            <v>120000</v>
          </cell>
          <cell r="E530">
            <v>150000</v>
          </cell>
          <cell r="F530">
            <v>989</v>
          </cell>
          <cell r="G530">
            <v>200000</v>
          </cell>
          <cell r="H530">
            <v>758</v>
          </cell>
          <cell r="I530">
            <v>120000</v>
          </cell>
          <cell r="J530">
            <v>1195</v>
          </cell>
        </row>
        <row r="531">
          <cell r="B531" t="str">
            <v>LED 계단통로유도등(중형)</v>
          </cell>
          <cell r="C531" t="str">
            <v>개</v>
          </cell>
          <cell r="D531">
            <v>180000</v>
          </cell>
          <cell r="G531">
            <v>180000</v>
          </cell>
          <cell r="H531">
            <v>757</v>
          </cell>
          <cell r="I531">
            <v>190000</v>
          </cell>
          <cell r="J531">
            <v>1193</v>
          </cell>
        </row>
        <row r="532">
          <cell r="B532" t="str">
            <v>P형1급 5회로</v>
          </cell>
          <cell r="C532" t="str">
            <v>개</v>
          </cell>
          <cell r="D532">
            <v>0</v>
          </cell>
          <cell r="H532">
            <v>757</v>
          </cell>
        </row>
        <row r="533">
          <cell r="B533" t="str">
            <v>P형1급 10회로</v>
          </cell>
          <cell r="C533" t="str">
            <v>개</v>
          </cell>
          <cell r="D533">
            <v>800000</v>
          </cell>
          <cell r="H533">
            <v>757</v>
          </cell>
          <cell r="I533">
            <v>800000</v>
          </cell>
          <cell r="J533">
            <v>1195</v>
          </cell>
        </row>
        <row r="534">
          <cell r="B534" t="str">
            <v>P형 수신기 기본</v>
          </cell>
          <cell r="C534" t="str">
            <v>개</v>
          </cell>
          <cell r="D534">
            <v>0</v>
          </cell>
          <cell r="H534">
            <v>758</v>
          </cell>
        </row>
        <row r="535">
          <cell r="B535" t="str">
            <v>1회로당</v>
          </cell>
          <cell r="C535" t="str">
            <v>개</v>
          </cell>
          <cell r="D535">
            <v>30000</v>
          </cell>
          <cell r="G535">
            <v>30000</v>
          </cell>
          <cell r="H535">
            <v>756</v>
          </cell>
        </row>
        <row r="536">
          <cell r="B536" t="str">
            <v>복합형 P형 수신기 (기본 20회로)</v>
          </cell>
          <cell r="C536" t="str">
            <v>개</v>
          </cell>
          <cell r="D536">
            <v>1300000</v>
          </cell>
          <cell r="H536">
            <v>757</v>
          </cell>
          <cell r="I536">
            <v>1300000</v>
          </cell>
          <cell r="J536">
            <v>1195</v>
          </cell>
        </row>
        <row r="537">
          <cell r="B537" t="str">
            <v>복합형 P형 수신기 (기본 30회로)</v>
          </cell>
          <cell r="C537" t="str">
            <v>개</v>
          </cell>
          <cell r="D537">
            <v>0</v>
          </cell>
          <cell r="H537">
            <v>757</v>
          </cell>
          <cell r="J537">
            <v>1211</v>
          </cell>
        </row>
        <row r="538">
          <cell r="B538" t="str">
            <v>복합형 1회로당</v>
          </cell>
          <cell r="C538" t="str">
            <v>개</v>
          </cell>
          <cell r="D538">
            <v>30000</v>
          </cell>
          <cell r="E538">
            <v>30000</v>
          </cell>
          <cell r="F538">
            <v>988</v>
          </cell>
          <cell r="H538">
            <v>756</v>
          </cell>
          <cell r="I538">
            <v>30000</v>
          </cell>
          <cell r="J538">
            <v>1196</v>
          </cell>
        </row>
        <row r="539">
          <cell r="B539" t="str">
            <v>일반형</v>
          </cell>
          <cell r="C539" t="str">
            <v>개</v>
          </cell>
          <cell r="D539">
            <v>0</v>
          </cell>
          <cell r="H539">
            <v>758</v>
          </cell>
        </row>
        <row r="540">
          <cell r="B540" t="str">
            <v>S.V.P 조작함</v>
          </cell>
          <cell r="C540" t="str">
            <v>개</v>
          </cell>
          <cell r="D540">
            <v>50000</v>
          </cell>
          <cell r="E540">
            <v>60000</v>
          </cell>
          <cell r="F540">
            <v>988</v>
          </cell>
          <cell r="G540">
            <v>60000</v>
          </cell>
          <cell r="H540">
            <v>757</v>
          </cell>
          <cell r="I540">
            <v>50000</v>
          </cell>
          <cell r="J540">
            <v>1195</v>
          </cell>
        </row>
        <row r="541">
          <cell r="B541" t="str">
            <v>커버SUS, 박스ST(경종,표시등 내장)</v>
          </cell>
          <cell r="C541" t="str">
            <v>SET</v>
          </cell>
          <cell r="D541">
            <v>0</v>
          </cell>
        </row>
        <row r="542">
          <cell r="B542" t="str">
            <v>ALL SUS(경종,표시등 내장)</v>
          </cell>
          <cell r="C542" t="str">
            <v>SET</v>
          </cell>
          <cell r="D542">
            <v>110000</v>
          </cell>
          <cell r="E542">
            <v>110000</v>
          </cell>
          <cell r="F542">
            <v>988</v>
          </cell>
          <cell r="G542">
            <v>110000</v>
          </cell>
          <cell r="H542">
            <v>756</v>
          </cell>
          <cell r="I542">
            <v>110000</v>
          </cell>
          <cell r="J542">
            <v>1196</v>
          </cell>
        </row>
        <row r="543">
          <cell r="B543" t="str">
            <v>DC24V 전자식</v>
          </cell>
          <cell r="C543" t="str">
            <v>개</v>
          </cell>
          <cell r="D543">
            <v>25000</v>
          </cell>
          <cell r="E543">
            <v>28000</v>
          </cell>
          <cell r="F543">
            <v>989</v>
          </cell>
          <cell r="G543">
            <v>30000</v>
          </cell>
          <cell r="H543">
            <v>757</v>
          </cell>
          <cell r="I543">
            <v>25000</v>
          </cell>
          <cell r="J543">
            <v>1195</v>
          </cell>
        </row>
        <row r="544">
          <cell r="B544" t="str">
            <v>DC24V LED</v>
          </cell>
          <cell r="C544" t="str">
            <v>개</v>
          </cell>
          <cell r="D544">
            <v>2000</v>
          </cell>
          <cell r="E544">
            <v>2500</v>
          </cell>
          <cell r="F544">
            <v>989</v>
          </cell>
          <cell r="G544">
            <v>3000</v>
          </cell>
          <cell r="H544">
            <v>757</v>
          </cell>
          <cell r="I544">
            <v>2000</v>
          </cell>
          <cell r="J544">
            <v>1195</v>
          </cell>
        </row>
        <row r="545">
          <cell r="B545" t="str">
            <v>P형1급</v>
          </cell>
          <cell r="C545" t="str">
            <v>개</v>
          </cell>
          <cell r="D545">
            <v>4500</v>
          </cell>
          <cell r="E545">
            <v>4500</v>
          </cell>
          <cell r="F545">
            <v>989</v>
          </cell>
          <cell r="G545">
            <v>5000</v>
          </cell>
          <cell r="H545">
            <v>756</v>
          </cell>
          <cell r="I545">
            <v>5000</v>
          </cell>
          <cell r="J545">
            <v>1195</v>
          </cell>
        </row>
        <row r="546">
          <cell r="B546" t="str">
            <v>DC 24V</v>
          </cell>
          <cell r="C546" t="str">
            <v>개</v>
          </cell>
          <cell r="D546">
            <v>6000</v>
          </cell>
          <cell r="E546">
            <v>7000</v>
          </cell>
          <cell r="F546">
            <v>989</v>
          </cell>
          <cell r="G546">
            <v>6000</v>
          </cell>
          <cell r="H546">
            <v>757</v>
          </cell>
          <cell r="I546">
            <v>6000</v>
          </cell>
          <cell r="J546">
            <v>1193</v>
          </cell>
        </row>
        <row r="547">
          <cell r="B547" t="str">
            <v>전원:DC24V,15CD이상</v>
          </cell>
          <cell r="C547" t="str">
            <v>개</v>
          </cell>
          <cell r="D547">
            <v>40000</v>
          </cell>
          <cell r="E547">
            <v>60000</v>
          </cell>
          <cell r="F547">
            <v>988</v>
          </cell>
          <cell r="G547">
            <v>40000</v>
          </cell>
          <cell r="H547">
            <v>757</v>
          </cell>
          <cell r="I547">
            <v>40000</v>
          </cell>
          <cell r="J547">
            <v>1193</v>
          </cell>
        </row>
        <row r="548">
          <cell r="B548" t="str">
            <v>10A</v>
          </cell>
          <cell r="C548" t="str">
            <v>개</v>
          </cell>
          <cell r="D548">
            <v>200000</v>
          </cell>
          <cell r="G548">
            <v>200000</v>
          </cell>
          <cell r="H548">
            <v>757</v>
          </cell>
        </row>
        <row r="549">
          <cell r="B549" t="str">
            <v>ABC 단위분말(3.3Kg)</v>
          </cell>
          <cell r="C549" t="str">
            <v>개</v>
          </cell>
          <cell r="D549">
            <v>25700</v>
          </cell>
          <cell r="E549">
            <v>27000</v>
          </cell>
          <cell r="F549">
            <v>985</v>
          </cell>
          <cell r="G549">
            <v>26000</v>
          </cell>
          <cell r="H549">
            <v>751</v>
          </cell>
          <cell r="I549">
            <v>25700</v>
          </cell>
          <cell r="J549">
            <v>1185</v>
          </cell>
        </row>
        <row r="550">
          <cell r="B550" t="str">
            <v>4L (용기재질 : STS)</v>
          </cell>
          <cell r="C550" t="str">
            <v>개</v>
          </cell>
          <cell r="D550">
            <v>77300</v>
          </cell>
          <cell r="I550">
            <v>77300</v>
          </cell>
          <cell r="J550">
            <v>1185</v>
          </cell>
        </row>
        <row r="551">
          <cell r="B551" t="str">
            <v>자동확산</v>
          </cell>
          <cell r="C551" t="str">
            <v>개</v>
          </cell>
          <cell r="D551">
            <v>23500</v>
          </cell>
          <cell r="E551">
            <v>24000</v>
          </cell>
          <cell r="F551">
            <v>985</v>
          </cell>
          <cell r="G551">
            <v>27000</v>
          </cell>
          <cell r="H551">
            <v>751</v>
          </cell>
          <cell r="I551">
            <v>23500</v>
          </cell>
          <cell r="J551">
            <v>1185</v>
          </cell>
        </row>
        <row r="552">
          <cell r="B552" t="str">
            <v>3.3Kg용</v>
          </cell>
          <cell r="C552" t="str">
            <v>개</v>
          </cell>
          <cell r="D552">
            <v>1500</v>
          </cell>
          <cell r="E552">
            <v>1500</v>
          </cell>
          <cell r="F552">
            <v>985</v>
          </cell>
          <cell r="G552">
            <v>1500</v>
          </cell>
          <cell r="H552">
            <v>751</v>
          </cell>
          <cell r="I552">
            <v>3000</v>
          </cell>
          <cell r="J552">
            <v>1185</v>
          </cell>
        </row>
        <row r="553">
          <cell r="B553" t="str">
            <v>ST-표지포함 (SY-4700A)</v>
          </cell>
          <cell r="C553" t="str">
            <v>개</v>
          </cell>
          <cell r="D553">
            <v>0</v>
          </cell>
        </row>
        <row r="554">
          <cell r="B554" t="str">
            <v>경고용 200x250</v>
          </cell>
          <cell r="C554" t="str">
            <v>M</v>
          </cell>
          <cell r="D554">
            <v>202</v>
          </cell>
          <cell r="I554">
            <v>202</v>
          </cell>
          <cell r="J554">
            <v>1134</v>
          </cell>
        </row>
        <row r="555">
          <cell r="B555" t="str">
            <v>경고용 300x250</v>
          </cell>
          <cell r="C555" t="str">
            <v>M</v>
          </cell>
          <cell r="D555">
            <v>297</v>
          </cell>
          <cell r="I555">
            <v>297</v>
          </cell>
          <cell r="J555">
            <v>1134</v>
          </cell>
        </row>
        <row r="556">
          <cell r="B556" t="str">
            <v>D130x2m</v>
          </cell>
          <cell r="C556" t="str">
            <v>조</v>
          </cell>
          <cell r="D556">
            <v>39856</v>
          </cell>
          <cell r="I556">
            <v>39856</v>
          </cell>
          <cell r="J556">
            <v>1134</v>
          </cell>
        </row>
        <row r="557">
          <cell r="B557" t="str">
            <v>입상관 밴드</v>
          </cell>
          <cell r="C557" t="str">
            <v>개</v>
          </cell>
          <cell r="D557">
            <v>2704</v>
          </cell>
          <cell r="I557">
            <v>2704</v>
          </cell>
          <cell r="J557">
            <v>1134</v>
          </cell>
        </row>
        <row r="558">
          <cell r="B558" t="str">
            <v>콘크리트 450x950x700</v>
          </cell>
          <cell r="C558" t="str">
            <v>개</v>
          </cell>
          <cell r="D558">
            <v>90000</v>
          </cell>
          <cell r="I558">
            <v>95000</v>
          </cell>
          <cell r="J558">
            <v>1125</v>
          </cell>
          <cell r="L558">
            <v>90000</v>
          </cell>
          <cell r="M558" t="str">
            <v>물가정보
248</v>
          </cell>
        </row>
        <row r="559">
          <cell r="B559" t="str">
            <v>1120x620x132</v>
          </cell>
          <cell r="C559" t="str">
            <v>개</v>
          </cell>
          <cell r="D559">
            <v>370000</v>
          </cell>
          <cell r="E559">
            <v>540000</v>
          </cell>
          <cell r="F559">
            <v>214</v>
          </cell>
          <cell r="I559">
            <v>470000</v>
          </cell>
          <cell r="J559">
            <v>235</v>
          </cell>
          <cell r="L559">
            <v>370000</v>
          </cell>
          <cell r="M559" t="str">
            <v>물가정보
248</v>
          </cell>
        </row>
        <row r="560">
          <cell r="B560" t="str">
            <v>3/8" SUS 75mm</v>
          </cell>
          <cell r="C560" t="str">
            <v>개</v>
          </cell>
          <cell r="D560">
            <v>710</v>
          </cell>
          <cell r="E560">
            <v>710</v>
          </cell>
          <cell r="F560">
            <v>93</v>
          </cell>
        </row>
        <row r="561">
          <cell r="B561" t="str">
            <v>40*25*2.0t</v>
          </cell>
          <cell r="C561" t="str">
            <v>M</v>
          </cell>
          <cell r="D561">
            <v>4866.666666666667</v>
          </cell>
          <cell r="E561">
            <v>4866.666666666667</v>
          </cell>
          <cell r="F561">
            <v>1127</v>
          </cell>
        </row>
        <row r="563">
          <cell r="B563" t="str">
            <v>천정형</v>
          </cell>
          <cell r="C563" t="str">
            <v>개</v>
          </cell>
          <cell r="D563">
            <v>330000</v>
          </cell>
          <cell r="K563">
            <v>330000</v>
          </cell>
        </row>
        <row r="565">
          <cell r="B565" t="str">
            <v>ㄱ형강, 등변, 100*100*10mm</v>
          </cell>
          <cell r="C565" t="str">
            <v>kg</v>
          </cell>
          <cell r="D565">
            <v>1200</v>
          </cell>
          <cell r="I565">
            <v>1200</v>
          </cell>
          <cell r="J565">
            <v>54</v>
          </cell>
        </row>
        <row r="566">
          <cell r="B566" t="str">
            <v>일반구조용압연강판, 6mm</v>
          </cell>
          <cell r="C566" t="str">
            <v>kg</v>
          </cell>
          <cell r="D566">
            <v>1365</v>
          </cell>
          <cell r="G566">
            <v>1365</v>
          </cell>
          <cell r="H566">
            <v>26</v>
          </cell>
        </row>
        <row r="567">
          <cell r="B567" t="str">
            <v>M25*L250mm</v>
          </cell>
          <cell r="C567" t="str">
            <v>개</v>
          </cell>
          <cell r="D567">
            <v>3440</v>
          </cell>
          <cell r="I567">
            <v>3440</v>
          </cell>
          <cell r="J567">
            <v>96</v>
          </cell>
        </row>
        <row r="568">
          <cell r="B568" t="str">
            <v>M10*20</v>
          </cell>
          <cell r="C568" t="str">
            <v>개</v>
          </cell>
          <cell r="D568">
            <v>79</v>
          </cell>
          <cell r="I568">
            <v>79</v>
          </cell>
          <cell r="J568">
            <v>92</v>
          </cell>
        </row>
        <row r="569">
          <cell r="B569" t="str">
            <v>M10</v>
          </cell>
          <cell r="C569" t="str">
            <v>개</v>
          </cell>
          <cell r="D569">
            <v>30</v>
          </cell>
          <cell r="I569">
            <v>30</v>
          </cell>
          <cell r="J569">
            <v>98</v>
          </cell>
        </row>
        <row r="570">
          <cell r="B570" t="str">
            <v>파이프크램프, 36C</v>
          </cell>
          <cell r="C570" t="str">
            <v>개</v>
          </cell>
          <cell r="D570">
            <v>381</v>
          </cell>
          <cell r="I570">
            <v>381</v>
          </cell>
          <cell r="J570">
            <v>1012</v>
          </cell>
        </row>
        <row r="571">
          <cell r="B571" t="str">
            <v>파이프크램프, 42C</v>
          </cell>
          <cell r="C571" t="str">
            <v>개</v>
          </cell>
          <cell r="D571">
            <v>443</v>
          </cell>
          <cell r="I571">
            <v>443</v>
          </cell>
          <cell r="J571">
            <v>1012</v>
          </cell>
        </row>
        <row r="573">
          <cell r="B573" t="str">
            <v>3/8" 1m ST</v>
          </cell>
          <cell r="C573" t="str">
            <v>개</v>
          </cell>
          <cell r="D573">
            <v>3506</v>
          </cell>
          <cell r="G573">
            <v>3506</v>
          </cell>
          <cell r="H573">
            <v>51</v>
          </cell>
        </row>
        <row r="574">
          <cell r="B574" t="str">
            <v>3/8"</v>
          </cell>
          <cell r="C574" t="str">
            <v>개</v>
          </cell>
          <cell r="D574">
            <v>750</v>
          </cell>
          <cell r="G574">
            <v>750</v>
          </cell>
          <cell r="H574">
            <v>96</v>
          </cell>
        </row>
        <row r="575">
          <cell r="B575" t="str">
            <v>36C</v>
          </cell>
          <cell r="C575" t="str">
            <v>개</v>
          </cell>
          <cell r="D575">
            <v>828</v>
          </cell>
          <cell r="G575">
            <v>828</v>
          </cell>
          <cell r="H575">
            <v>864</v>
          </cell>
        </row>
        <row r="576">
          <cell r="B576" t="str">
            <v>너트 SUS M10</v>
          </cell>
          <cell r="C576" t="str">
            <v>개</v>
          </cell>
          <cell r="D576">
            <v>143</v>
          </cell>
          <cell r="I576">
            <v>143</v>
          </cell>
          <cell r="J576">
            <v>98</v>
          </cell>
        </row>
        <row r="577">
          <cell r="B577" t="str">
            <v>SUS D10</v>
          </cell>
          <cell r="C577" t="str">
            <v>개</v>
          </cell>
          <cell r="D577">
            <v>19</v>
          </cell>
          <cell r="I577">
            <v>19</v>
          </cell>
          <cell r="J577">
            <v>96</v>
          </cell>
        </row>
        <row r="578">
          <cell r="B578" t="str">
            <v>42C</v>
          </cell>
          <cell r="C578" t="str">
            <v>개</v>
          </cell>
          <cell r="D578">
            <v>904</v>
          </cell>
          <cell r="G578">
            <v>904</v>
          </cell>
          <cell r="H578">
            <v>864</v>
          </cell>
        </row>
        <row r="580">
          <cell r="B580" t="str">
            <v>W400 HOR ELBOW IN 90°</v>
          </cell>
          <cell r="C580" t="str">
            <v>개</v>
          </cell>
          <cell r="D580">
            <v>18030</v>
          </cell>
          <cell r="L580">
            <v>18030</v>
          </cell>
        </row>
        <row r="581">
          <cell r="B581" t="str">
            <v>W400 HOR ELBOW IN 90° COVER</v>
          </cell>
          <cell r="C581" t="str">
            <v>개</v>
          </cell>
          <cell r="D581">
            <v>27710</v>
          </cell>
          <cell r="L581">
            <v>27710</v>
          </cell>
        </row>
        <row r="582">
          <cell r="B582" t="str">
            <v>W400 VER TEE (UP)</v>
          </cell>
          <cell r="C582" t="str">
            <v>개</v>
          </cell>
          <cell r="D582">
            <v>21640</v>
          </cell>
          <cell r="L582">
            <v>21640</v>
          </cell>
        </row>
        <row r="583">
          <cell r="B583" t="str">
            <v>W400 VER TEE (UP) COVER</v>
          </cell>
          <cell r="C583" t="str">
            <v>개</v>
          </cell>
          <cell r="D583">
            <v>30780</v>
          </cell>
          <cell r="L583">
            <v>30780</v>
          </cell>
        </row>
        <row r="588">
          <cell r="B588" t="str">
            <v>UTP CAT6e 4Pr</v>
          </cell>
          <cell r="C588" t="str">
            <v>M</v>
          </cell>
          <cell r="D588">
            <v>1120</v>
          </cell>
          <cell r="E588">
            <v>1120</v>
          </cell>
          <cell r="F588">
            <v>1109</v>
          </cell>
        </row>
        <row r="589">
          <cell r="B589" t="str">
            <v>일괄소등</v>
          </cell>
          <cell r="C589" t="str">
            <v>개</v>
          </cell>
          <cell r="D589">
            <v>56000</v>
          </cell>
          <cell r="E589">
            <v>56000</v>
          </cell>
          <cell r="F589">
            <v>1227</v>
          </cell>
        </row>
        <row r="591">
          <cell r="B591" t="str">
            <v>4P 30A</v>
          </cell>
          <cell r="C591" t="str">
            <v>개</v>
          </cell>
          <cell r="D591">
            <v>1750</v>
          </cell>
          <cell r="G591">
            <v>1750</v>
          </cell>
          <cell r="H591">
            <v>856</v>
          </cell>
        </row>
        <row r="592">
          <cell r="B592" t="str">
            <v>AC 110/220V 25mm</v>
          </cell>
          <cell r="C592" t="str">
            <v>개</v>
          </cell>
          <cell r="D592">
            <v>9580</v>
          </cell>
          <cell r="G592">
            <v>9580</v>
          </cell>
          <cell r="H592">
            <v>910</v>
          </cell>
        </row>
        <row r="594">
          <cell r="B594" t="str">
            <v>경유</v>
          </cell>
          <cell r="C594" t="str">
            <v>L</v>
          </cell>
          <cell r="D594">
            <v>1864</v>
          </cell>
          <cell r="E594">
            <v>1864</v>
          </cell>
          <cell r="F594" t="str">
            <v>하권32</v>
          </cell>
        </row>
        <row r="596">
          <cell r="B596" t="str">
            <v>14"x5.0mm</v>
          </cell>
          <cell r="C596" t="str">
            <v>개</v>
          </cell>
          <cell r="D596">
            <v>260000</v>
          </cell>
          <cell r="I596">
            <v>260000</v>
          </cell>
          <cell r="J596">
            <v>1338</v>
          </cell>
        </row>
        <row r="599">
          <cell r="B599" t="str">
            <v>철거 FCV 1C 25sq</v>
          </cell>
          <cell r="C599" t="str">
            <v>kg</v>
          </cell>
          <cell r="D599">
            <v>8600</v>
          </cell>
          <cell r="I599">
            <v>8600</v>
          </cell>
          <cell r="J599">
            <v>1472</v>
          </cell>
        </row>
        <row r="600">
          <cell r="B600" t="str">
            <v>철거 FCV 1C 35sq</v>
          </cell>
          <cell r="C600" t="str">
            <v>kg</v>
          </cell>
          <cell r="D600">
            <v>8600</v>
          </cell>
          <cell r="I600">
            <v>8600</v>
          </cell>
          <cell r="J600">
            <v>1472</v>
          </cell>
        </row>
        <row r="601">
          <cell r="B601" t="str">
            <v>철거 FCV 1C 50sq</v>
          </cell>
          <cell r="C601" t="str">
            <v>kg</v>
          </cell>
          <cell r="D601">
            <v>8600</v>
          </cell>
          <cell r="I601">
            <v>8600</v>
          </cell>
          <cell r="J601">
            <v>1472</v>
          </cell>
        </row>
        <row r="602">
          <cell r="B602" t="str">
            <v>철거 FCV 2C 6sq</v>
          </cell>
          <cell r="C602" t="str">
            <v>kg</v>
          </cell>
          <cell r="D602">
            <v>8600</v>
          </cell>
          <cell r="I602">
            <v>8600</v>
          </cell>
          <cell r="J602">
            <v>1472</v>
          </cell>
        </row>
        <row r="603">
          <cell r="B603" t="str">
            <v>철거 FCV 2C 10sq</v>
          </cell>
          <cell r="C603" t="str">
            <v>kg</v>
          </cell>
          <cell r="D603">
            <v>8600</v>
          </cell>
          <cell r="I603">
            <v>8600</v>
          </cell>
          <cell r="J603">
            <v>1472</v>
          </cell>
        </row>
        <row r="604">
          <cell r="B604" t="str">
            <v>철거 FCV 2C 16sq</v>
          </cell>
          <cell r="C604" t="str">
            <v>kg</v>
          </cell>
          <cell r="D604">
            <v>8600</v>
          </cell>
          <cell r="I604">
            <v>8600</v>
          </cell>
          <cell r="J604">
            <v>1472</v>
          </cell>
        </row>
        <row r="605">
          <cell r="B605" t="str">
            <v>철거 FCV 4C 6sq</v>
          </cell>
          <cell r="C605" t="str">
            <v>kg</v>
          </cell>
          <cell r="D605">
            <v>8600</v>
          </cell>
          <cell r="I605">
            <v>8600</v>
          </cell>
          <cell r="J605">
            <v>1472</v>
          </cell>
        </row>
        <row r="606">
          <cell r="B606" t="str">
            <v>철거 FCV 4C 10sq</v>
          </cell>
          <cell r="C606" t="str">
            <v>kg</v>
          </cell>
          <cell r="D606">
            <v>8600</v>
          </cell>
          <cell r="I606">
            <v>8600</v>
          </cell>
          <cell r="J606">
            <v>1472</v>
          </cell>
        </row>
        <row r="614">
          <cell r="B614" t="str">
            <v xml:space="preserve">2022년 하반기 </v>
          </cell>
        </row>
        <row r="615">
          <cell r="B615" t="str">
            <v>내선전공</v>
          </cell>
          <cell r="C615" t="str">
            <v>인</v>
          </cell>
          <cell r="D615">
            <v>259089</v>
          </cell>
        </row>
        <row r="616">
          <cell r="B616" t="str">
            <v>특고압케이블공</v>
          </cell>
          <cell r="C616" t="str">
            <v>인</v>
          </cell>
          <cell r="D616">
            <v>399437</v>
          </cell>
        </row>
        <row r="617">
          <cell r="B617" t="str">
            <v>저압케이블전공</v>
          </cell>
          <cell r="C617" t="str">
            <v>인</v>
          </cell>
          <cell r="D617">
            <v>272282</v>
          </cell>
        </row>
        <row r="618">
          <cell r="B618" t="str">
            <v>배전전공</v>
          </cell>
          <cell r="C618" t="str">
            <v>인</v>
          </cell>
          <cell r="D618">
            <v>387818</v>
          </cell>
        </row>
        <row r="619">
          <cell r="B619" t="str">
            <v>플랜트전공</v>
          </cell>
          <cell r="C619" t="str">
            <v>인</v>
          </cell>
          <cell r="D619">
            <v>241264</v>
          </cell>
        </row>
        <row r="620">
          <cell r="B620" t="str">
            <v>전기공사기사</v>
          </cell>
          <cell r="C620" t="str">
            <v>인</v>
          </cell>
          <cell r="D620">
            <v>292105</v>
          </cell>
        </row>
        <row r="621">
          <cell r="B621" t="str">
            <v>전기공사산업기사</v>
          </cell>
          <cell r="C621" t="str">
            <v>인</v>
          </cell>
          <cell r="D621">
            <v>260292</v>
          </cell>
        </row>
        <row r="622">
          <cell r="B622" t="str">
            <v>변전전공</v>
          </cell>
          <cell r="C622" t="str">
            <v>인</v>
          </cell>
          <cell r="D622">
            <v>429168</v>
          </cell>
        </row>
        <row r="623">
          <cell r="B623" t="str">
            <v>통신내선공</v>
          </cell>
          <cell r="C623" t="str">
            <v>인</v>
          </cell>
          <cell r="D623">
            <v>242964</v>
          </cell>
        </row>
        <row r="624">
          <cell r="B624" t="str">
            <v>통신설비공</v>
          </cell>
          <cell r="C624" t="str">
            <v>인</v>
          </cell>
          <cell r="D624">
            <v>272067</v>
          </cell>
        </row>
        <row r="625">
          <cell r="B625" t="str">
            <v>통신외선공</v>
          </cell>
          <cell r="C625" t="str">
            <v>인</v>
          </cell>
          <cell r="D625">
            <v>357144</v>
          </cell>
        </row>
        <row r="626">
          <cell r="B626" t="str">
            <v>통신케이블공</v>
          </cell>
          <cell r="C626" t="str">
            <v>인</v>
          </cell>
          <cell r="D626">
            <v>381041</v>
          </cell>
        </row>
        <row r="627">
          <cell r="B627" t="str">
            <v>무선안테나공</v>
          </cell>
          <cell r="C627" t="str">
            <v>인</v>
          </cell>
          <cell r="D627">
            <v>311012</v>
          </cell>
        </row>
        <row r="628">
          <cell r="B628" t="str">
            <v>통신관련기사</v>
          </cell>
          <cell r="C628" t="str">
            <v>인</v>
          </cell>
          <cell r="D628">
            <v>284842</v>
          </cell>
        </row>
        <row r="629">
          <cell r="B629" t="str">
            <v>통신관련산업기사</v>
          </cell>
          <cell r="C629" t="str">
            <v>인</v>
          </cell>
          <cell r="D629">
            <v>273786</v>
          </cell>
        </row>
        <row r="630">
          <cell r="B630" t="str">
            <v>광케이블설치사</v>
          </cell>
          <cell r="C630" t="str">
            <v>인</v>
          </cell>
          <cell r="D630">
            <v>398214</v>
          </cell>
        </row>
        <row r="631">
          <cell r="B631" t="str">
            <v>H/W시험사</v>
          </cell>
          <cell r="C631" t="str">
            <v>인</v>
          </cell>
          <cell r="D631">
            <v>349792</v>
          </cell>
        </row>
        <row r="632">
          <cell r="B632" t="str">
            <v>S/W시험사</v>
          </cell>
          <cell r="C632" t="str">
            <v>인</v>
          </cell>
          <cell r="D632">
            <v>391265</v>
          </cell>
        </row>
        <row r="633">
          <cell r="B633" t="str">
            <v>보통인부</v>
          </cell>
          <cell r="C633" t="str">
            <v>인</v>
          </cell>
          <cell r="D633">
            <v>153671</v>
          </cell>
        </row>
        <row r="634">
          <cell r="B634" t="str">
            <v>특별인부</v>
          </cell>
          <cell r="C634" t="str">
            <v>인</v>
          </cell>
          <cell r="D634">
            <v>192375</v>
          </cell>
        </row>
        <row r="635">
          <cell r="B635" t="str">
            <v>건설기계조장</v>
          </cell>
          <cell r="C635" t="str">
            <v>인</v>
          </cell>
          <cell r="D635">
            <v>183489</v>
          </cell>
        </row>
        <row r="636">
          <cell r="B636" t="str">
            <v>건설기계운전사</v>
          </cell>
          <cell r="C636" t="str">
            <v>인</v>
          </cell>
          <cell r="D636">
            <v>230245</v>
          </cell>
        </row>
        <row r="637">
          <cell r="B637" t="str">
            <v>기계설비공</v>
          </cell>
          <cell r="C637" t="str">
            <v>인</v>
          </cell>
          <cell r="D637">
            <v>210486</v>
          </cell>
        </row>
        <row r="638">
          <cell r="B638" t="str">
            <v>비계공</v>
          </cell>
          <cell r="C638" t="str">
            <v>인</v>
          </cell>
          <cell r="D638">
            <v>269039</v>
          </cell>
        </row>
        <row r="639">
          <cell r="B639" t="str">
            <v>형틀목공</v>
          </cell>
          <cell r="C639" t="str">
            <v>인</v>
          </cell>
          <cell r="D639">
            <v>246376</v>
          </cell>
        </row>
        <row r="640">
          <cell r="B640" t="str">
            <v>용접공(일반)</v>
          </cell>
          <cell r="C640" t="str">
            <v>인</v>
          </cell>
          <cell r="D640">
            <v>238739</v>
          </cell>
        </row>
        <row r="641">
          <cell r="B641" t="str">
            <v>콘크리트공</v>
          </cell>
          <cell r="C641" t="str">
            <v>인</v>
          </cell>
          <cell r="D641">
            <v>235988</v>
          </cell>
        </row>
        <row r="642">
          <cell r="B642" t="str">
            <v>철공</v>
          </cell>
          <cell r="C642" t="str">
            <v>인</v>
          </cell>
          <cell r="D642">
            <v>211415</v>
          </cell>
        </row>
        <row r="643">
          <cell r="B643" t="str">
            <v>할석공</v>
          </cell>
          <cell r="C643" t="str">
            <v>인</v>
          </cell>
          <cell r="D643">
            <v>208344</v>
          </cell>
        </row>
        <row r="644">
          <cell r="B644" t="str">
            <v>착암공</v>
          </cell>
          <cell r="C644" t="str">
            <v>인</v>
          </cell>
          <cell r="D644">
            <v>189031</v>
          </cell>
        </row>
        <row r="645">
          <cell r="B645" t="str">
            <v>방수공</v>
          </cell>
          <cell r="C645" t="str">
            <v>인</v>
          </cell>
          <cell r="D645">
            <v>191620</v>
          </cell>
        </row>
        <row r="646">
          <cell r="B646" t="str">
            <v>미장공</v>
          </cell>
          <cell r="C646" t="str">
            <v>인</v>
          </cell>
          <cell r="D646">
            <v>239846</v>
          </cell>
        </row>
        <row r="647">
          <cell r="B647" t="str">
            <v>도장공</v>
          </cell>
          <cell r="C647" t="str">
            <v>인</v>
          </cell>
          <cell r="D647">
            <v>235799</v>
          </cell>
        </row>
        <row r="648">
          <cell r="B648" t="str">
            <v>내장공</v>
          </cell>
          <cell r="C648" t="str">
            <v>인</v>
          </cell>
          <cell r="D648">
            <v>222738</v>
          </cell>
        </row>
        <row r="649">
          <cell r="B649" t="str">
            <v>플랜트기계설치공</v>
          </cell>
          <cell r="C649" t="str">
            <v>인</v>
          </cell>
          <cell r="D649">
            <v>228122</v>
          </cell>
        </row>
        <row r="650">
          <cell r="B650" t="str">
            <v>석면해체공</v>
          </cell>
          <cell r="C650" t="str">
            <v>인</v>
          </cell>
          <cell r="D650">
            <v>191523</v>
          </cell>
        </row>
        <row r="651">
          <cell r="B651" t="str">
            <v>인력운반공</v>
          </cell>
          <cell r="C651" t="str">
            <v>인</v>
          </cell>
          <cell r="D651">
            <v>162860</v>
          </cell>
        </row>
        <row r="652">
          <cell r="B652" t="str">
            <v>포장공</v>
          </cell>
          <cell r="C652" t="str">
            <v>인</v>
          </cell>
          <cell r="D652">
            <v>232804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예산서(통신)"/>
      <sheetName val="갑지(통신)"/>
      <sheetName val="총괄표"/>
      <sheetName val="내역서"/>
      <sheetName val="일위대가"/>
      <sheetName val="물량산출서"/>
      <sheetName val="단가비교표(통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4">
          <cell r="B4" t="str">
            <v>HI-PVC 16C</v>
          </cell>
          <cell r="C4" t="str">
            <v>M</v>
          </cell>
          <cell r="D4">
            <v>290</v>
          </cell>
          <cell r="E4">
            <v>290</v>
          </cell>
          <cell r="F4">
            <v>1129</v>
          </cell>
          <cell r="G4">
            <v>348</v>
          </cell>
          <cell r="H4">
            <v>891</v>
          </cell>
          <cell r="I4">
            <v>332</v>
          </cell>
          <cell r="J4">
            <v>1007</v>
          </cell>
        </row>
        <row r="5">
          <cell r="B5" t="str">
            <v>HI-PVC 22C</v>
          </cell>
          <cell r="C5" t="str">
            <v>M</v>
          </cell>
          <cell r="D5">
            <v>350</v>
          </cell>
          <cell r="E5">
            <v>350</v>
          </cell>
          <cell r="F5">
            <v>1129</v>
          </cell>
          <cell r="G5">
            <v>418</v>
          </cell>
          <cell r="H5">
            <v>891</v>
          </cell>
          <cell r="I5">
            <v>400</v>
          </cell>
          <cell r="J5">
            <v>1007</v>
          </cell>
        </row>
        <row r="6">
          <cell r="B6" t="str">
            <v>HI-PVC 28C</v>
          </cell>
          <cell r="C6" t="str">
            <v>M</v>
          </cell>
          <cell r="D6">
            <v>670</v>
          </cell>
          <cell r="E6">
            <v>670</v>
          </cell>
          <cell r="F6">
            <v>1129</v>
          </cell>
          <cell r="G6">
            <v>809</v>
          </cell>
          <cell r="H6">
            <v>891</v>
          </cell>
          <cell r="I6">
            <v>774</v>
          </cell>
          <cell r="J6">
            <v>1007</v>
          </cell>
        </row>
        <row r="7">
          <cell r="B7" t="str">
            <v>HI-PVC 36C</v>
          </cell>
          <cell r="C7" t="str">
            <v>M</v>
          </cell>
          <cell r="D7">
            <v>850</v>
          </cell>
          <cell r="E7">
            <v>850</v>
          </cell>
          <cell r="F7">
            <v>1129</v>
          </cell>
          <cell r="G7">
            <v>1086</v>
          </cell>
          <cell r="H7">
            <v>891</v>
          </cell>
          <cell r="I7">
            <v>1121</v>
          </cell>
          <cell r="J7">
            <v>1007</v>
          </cell>
        </row>
        <row r="8">
          <cell r="B8" t="str">
            <v>HI-PVC 42C</v>
          </cell>
          <cell r="C8" t="str">
            <v>M</v>
          </cell>
          <cell r="D8">
            <v>1100</v>
          </cell>
          <cell r="E8">
            <v>1100</v>
          </cell>
          <cell r="F8">
            <v>1129</v>
          </cell>
          <cell r="G8">
            <v>1418</v>
          </cell>
          <cell r="H8">
            <v>891</v>
          </cell>
          <cell r="I8">
            <v>1466</v>
          </cell>
          <cell r="J8">
            <v>1007</v>
          </cell>
        </row>
        <row r="9">
          <cell r="B9" t="str">
            <v>HI-PVC 54C</v>
          </cell>
          <cell r="C9" t="str">
            <v>M</v>
          </cell>
          <cell r="D9">
            <v>1600</v>
          </cell>
          <cell r="E9">
            <v>1600</v>
          </cell>
          <cell r="F9">
            <v>1129</v>
          </cell>
          <cell r="G9">
            <v>2014</v>
          </cell>
          <cell r="H9">
            <v>891</v>
          </cell>
          <cell r="I9">
            <v>2081</v>
          </cell>
          <cell r="J9">
            <v>1007</v>
          </cell>
        </row>
        <row r="10">
          <cell r="B10" t="str">
            <v>HI-PVC 70C</v>
          </cell>
          <cell r="C10" t="str">
            <v>M</v>
          </cell>
          <cell r="D10">
            <v>2100</v>
          </cell>
          <cell r="E10">
            <v>2100</v>
          </cell>
          <cell r="F10">
            <v>1129</v>
          </cell>
          <cell r="G10">
            <v>2492</v>
          </cell>
          <cell r="H10">
            <v>891</v>
          </cell>
          <cell r="I10">
            <v>2680</v>
          </cell>
          <cell r="J10">
            <v>1007</v>
          </cell>
        </row>
        <row r="11">
          <cell r="B11" t="str">
            <v>HI-PVC 82C</v>
          </cell>
          <cell r="C11" t="str">
            <v>M</v>
          </cell>
          <cell r="D11">
            <v>3100</v>
          </cell>
          <cell r="E11">
            <v>3100</v>
          </cell>
          <cell r="F11">
            <v>1129</v>
          </cell>
          <cell r="G11">
            <v>3950</v>
          </cell>
          <cell r="H11">
            <v>891</v>
          </cell>
          <cell r="I11">
            <v>4084</v>
          </cell>
          <cell r="J11">
            <v>1007</v>
          </cell>
        </row>
        <row r="12">
          <cell r="B12" t="str">
            <v>HI-PVC 104C</v>
          </cell>
          <cell r="C12" t="str">
            <v>M</v>
          </cell>
          <cell r="D12">
            <v>4350</v>
          </cell>
          <cell r="E12">
            <v>4350</v>
          </cell>
          <cell r="F12">
            <v>1129</v>
          </cell>
          <cell r="G12">
            <v>4674</v>
          </cell>
          <cell r="H12">
            <v>891</v>
          </cell>
          <cell r="I12">
            <v>4834</v>
          </cell>
          <cell r="J12">
            <v>1007</v>
          </cell>
        </row>
        <row r="13">
          <cell r="B13" t="str">
            <v>난연성 CD 16C</v>
          </cell>
          <cell r="C13" t="str">
            <v>M</v>
          </cell>
          <cell r="D13">
            <v>180</v>
          </cell>
          <cell r="E13">
            <v>180</v>
          </cell>
          <cell r="F13">
            <v>1126</v>
          </cell>
          <cell r="G13">
            <v>275</v>
          </cell>
          <cell r="H13">
            <v>889</v>
          </cell>
          <cell r="I13">
            <v>281</v>
          </cell>
          <cell r="J13">
            <v>1008</v>
          </cell>
        </row>
        <row r="14">
          <cell r="B14" t="str">
            <v>난연성 CD 22C</v>
          </cell>
          <cell r="C14" t="str">
            <v>M</v>
          </cell>
          <cell r="D14">
            <v>290</v>
          </cell>
          <cell r="E14">
            <v>290</v>
          </cell>
          <cell r="F14">
            <v>1126</v>
          </cell>
          <cell r="G14">
            <v>413</v>
          </cell>
          <cell r="H14">
            <v>889</v>
          </cell>
          <cell r="I14">
            <v>421</v>
          </cell>
          <cell r="J14">
            <v>1008</v>
          </cell>
        </row>
        <row r="15">
          <cell r="B15" t="str">
            <v>난연성 CD 28C</v>
          </cell>
          <cell r="C15" t="str">
            <v>M</v>
          </cell>
          <cell r="D15">
            <v>360</v>
          </cell>
          <cell r="E15">
            <v>360</v>
          </cell>
          <cell r="F15">
            <v>1126</v>
          </cell>
          <cell r="G15">
            <v>550</v>
          </cell>
          <cell r="H15">
            <v>889</v>
          </cell>
          <cell r="I15">
            <v>561</v>
          </cell>
          <cell r="J15">
            <v>1008</v>
          </cell>
        </row>
        <row r="16">
          <cell r="B16" t="str">
            <v>난연성 CD 36C</v>
          </cell>
          <cell r="C16" t="str">
            <v>M</v>
          </cell>
          <cell r="D16">
            <v>720</v>
          </cell>
          <cell r="E16">
            <v>720</v>
          </cell>
          <cell r="F16">
            <v>1126</v>
          </cell>
        </row>
        <row r="17">
          <cell r="B17" t="str">
            <v>PE 16C</v>
          </cell>
          <cell r="C17" t="str">
            <v>M</v>
          </cell>
          <cell r="D17">
            <v>250</v>
          </cell>
          <cell r="E17">
            <v>250</v>
          </cell>
          <cell r="F17">
            <v>1126</v>
          </cell>
          <cell r="G17">
            <v>301</v>
          </cell>
          <cell r="H17">
            <v>891</v>
          </cell>
          <cell r="I17">
            <v>340</v>
          </cell>
          <cell r="J17">
            <v>1009</v>
          </cell>
        </row>
        <row r="18">
          <cell r="B18" t="str">
            <v>PE 22C</v>
          </cell>
          <cell r="C18" t="str">
            <v>M</v>
          </cell>
          <cell r="D18">
            <v>340</v>
          </cell>
          <cell r="E18">
            <v>340</v>
          </cell>
          <cell r="F18">
            <v>1126</v>
          </cell>
          <cell r="G18">
            <v>350</v>
          </cell>
          <cell r="H18">
            <v>891</v>
          </cell>
          <cell r="I18">
            <v>446</v>
          </cell>
          <cell r="J18">
            <v>1009</v>
          </cell>
        </row>
        <row r="19">
          <cell r="B19" t="str">
            <v>PE 28C</v>
          </cell>
          <cell r="C19" t="str">
            <v>M</v>
          </cell>
          <cell r="D19">
            <v>480</v>
          </cell>
          <cell r="E19">
            <v>480</v>
          </cell>
          <cell r="F19">
            <v>1126</v>
          </cell>
          <cell r="G19">
            <v>517</v>
          </cell>
          <cell r="H19">
            <v>891</v>
          </cell>
          <cell r="I19">
            <v>650</v>
          </cell>
          <cell r="J19">
            <v>1009</v>
          </cell>
        </row>
        <row r="20">
          <cell r="B20" t="str">
            <v>PE 36C</v>
          </cell>
          <cell r="C20" t="str">
            <v>M</v>
          </cell>
          <cell r="D20">
            <v>700</v>
          </cell>
          <cell r="E20">
            <v>700</v>
          </cell>
          <cell r="F20">
            <v>1126</v>
          </cell>
          <cell r="G20">
            <v>775</v>
          </cell>
          <cell r="H20">
            <v>891</v>
          </cell>
          <cell r="I20">
            <v>969</v>
          </cell>
          <cell r="J20">
            <v>1009</v>
          </cell>
        </row>
        <row r="21">
          <cell r="B21" t="str">
            <v>PE 42C</v>
          </cell>
          <cell r="C21" t="str">
            <v>M</v>
          </cell>
          <cell r="D21">
            <v>850</v>
          </cell>
          <cell r="E21">
            <v>850</v>
          </cell>
          <cell r="F21">
            <v>1126</v>
          </cell>
          <cell r="G21">
            <v>1049</v>
          </cell>
          <cell r="H21">
            <v>891</v>
          </cell>
          <cell r="I21">
            <v>1226</v>
          </cell>
          <cell r="J21">
            <v>1009</v>
          </cell>
        </row>
        <row r="22">
          <cell r="B22" t="str">
            <v>PE 54C</v>
          </cell>
          <cell r="C22" t="str">
            <v>M</v>
          </cell>
          <cell r="D22">
            <v>1250</v>
          </cell>
          <cell r="E22">
            <v>1250</v>
          </cell>
          <cell r="F22">
            <v>1126</v>
          </cell>
          <cell r="G22">
            <v>1573</v>
          </cell>
          <cell r="H22">
            <v>891</v>
          </cell>
          <cell r="I22">
            <v>1779</v>
          </cell>
          <cell r="J22">
            <v>1009</v>
          </cell>
        </row>
        <row r="23">
          <cell r="B23" t="str">
            <v>PE 70C</v>
          </cell>
          <cell r="C23" t="str">
            <v>M</v>
          </cell>
          <cell r="D23">
            <v>2200</v>
          </cell>
          <cell r="E23">
            <v>2200</v>
          </cell>
          <cell r="F23">
            <v>1126</v>
          </cell>
          <cell r="G23">
            <v>2339</v>
          </cell>
          <cell r="H23">
            <v>891</v>
          </cell>
          <cell r="I23">
            <v>3486</v>
          </cell>
          <cell r="J23">
            <v>1009</v>
          </cell>
        </row>
        <row r="24">
          <cell r="B24" t="str">
            <v>PE 82C</v>
          </cell>
          <cell r="C24" t="str">
            <v>M</v>
          </cell>
          <cell r="D24">
            <v>2800</v>
          </cell>
          <cell r="E24">
            <v>2800</v>
          </cell>
          <cell r="F24">
            <v>1126</v>
          </cell>
          <cell r="G24">
            <v>3249</v>
          </cell>
          <cell r="H24">
            <v>891</v>
          </cell>
          <cell r="I24">
            <v>4016</v>
          </cell>
          <cell r="J24">
            <v>1009</v>
          </cell>
        </row>
        <row r="25">
          <cell r="B25" t="str">
            <v>PE 100C</v>
          </cell>
          <cell r="C25" t="str">
            <v>M</v>
          </cell>
          <cell r="D25">
            <v>4400</v>
          </cell>
          <cell r="E25">
            <v>4400</v>
          </cell>
          <cell r="F25">
            <v>1126</v>
          </cell>
          <cell r="G25">
            <v>4572</v>
          </cell>
          <cell r="H25">
            <v>891</v>
          </cell>
          <cell r="I25">
            <v>5524</v>
          </cell>
          <cell r="J25">
            <v>1009</v>
          </cell>
        </row>
        <row r="26">
          <cell r="B26" t="str">
            <v>ELP 30D</v>
          </cell>
          <cell r="C26" t="str">
            <v>M</v>
          </cell>
          <cell r="D26">
            <v>320</v>
          </cell>
          <cell r="E26">
            <v>320</v>
          </cell>
          <cell r="F26">
            <v>1128</v>
          </cell>
          <cell r="G26">
            <v>393</v>
          </cell>
          <cell r="H26">
            <v>891</v>
          </cell>
          <cell r="I26">
            <v>391</v>
          </cell>
          <cell r="J26">
            <v>1008</v>
          </cell>
        </row>
        <row r="27">
          <cell r="B27" t="str">
            <v>ELP 40D</v>
          </cell>
          <cell r="C27" t="str">
            <v>M</v>
          </cell>
          <cell r="D27">
            <v>430</v>
          </cell>
          <cell r="E27">
            <v>430</v>
          </cell>
          <cell r="F27">
            <v>1128</v>
          </cell>
          <cell r="G27">
            <v>589</v>
          </cell>
          <cell r="H27">
            <v>891</v>
          </cell>
          <cell r="I27">
            <v>563</v>
          </cell>
          <cell r="J27">
            <v>1008</v>
          </cell>
        </row>
        <row r="28">
          <cell r="B28" t="str">
            <v>ELP 50D</v>
          </cell>
          <cell r="C28" t="str">
            <v>M</v>
          </cell>
          <cell r="D28">
            <v>620</v>
          </cell>
          <cell r="E28">
            <v>620</v>
          </cell>
          <cell r="F28">
            <v>1128</v>
          </cell>
          <cell r="G28">
            <v>739</v>
          </cell>
          <cell r="H28">
            <v>891</v>
          </cell>
          <cell r="I28">
            <v>750</v>
          </cell>
          <cell r="J28">
            <v>1008</v>
          </cell>
        </row>
        <row r="29">
          <cell r="B29" t="str">
            <v>ELP 65D</v>
          </cell>
          <cell r="C29" t="str">
            <v>M</v>
          </cell>
          <cell r="D29">
            <v>960</v>
          </cell>
          <cell r="E29">
            <v>960</v>
          </cell>
          <cell r="F29">
            <v>1128</v>
          </cell>
          <cell r="G29">
            <v>982</v>
          </cell>
          <cell r="H29">
            <v>891</v>
          </cell>
          <cell r="I29">
            <v>1250</v>
          </cell>
          <cell r="J29">
            <v>1008</v>
          </cell>
        </row>
        <row r="30">
          <cell r="B30" t="str">
            <v>ELP 80D</v>
          </cell>
          <cell r="C30" t="str">
            <v>M</v>
          </cell>
          <cell r="D30">
            <v>1260</v>
          </cell>
          <cell r="E30">
            <v>1260</v>
          </cell>
          <cell r="F30">
            <v>1128</v>
          </cell>
          <cell r="G30">
            <v>1374</v>
          </cell>
          <cell r="H30">
            <v>891</v>
          </cell>
          <cell r="I30">
            <v>1719</v>
          </cell>
          <cell r="J30">
            <v>1008</v>
          </cell>
        </row>
        <row r="31">
          <cell r="B31" t="str">
            <v>ELP 100D</v>
          </cell>
          <cell r="C31" t="str">
            <v>M</v>
          </cell>
          <cell r="D31">
            <v>1720</v>
          </cell>
          <cell r="E31">
            <v>1720</v>
          </cell>
          <cell r="F31">
            <v>1128</v>
          </cell>
          <cell r="G31">
            <v>2067</v>
          </cell>
          <cell r="H31">
            <v>891</v>
          </cell>
          <cell r="I31">
            <v>2188</v>
          </cell>
          <cell r="J31">
            <v>1008</v>
          </cell>
        </row>
        <row r="32">
          <cell r="B32" t="str">
            <v>ELP 125D</v>
          </cell>
          <cell r="C32" t="str">
            <v>M</v>
          </cell>
          <cell r="D32">
            <v>2500</v>
          </cell>
          <cell r="E32">
            <v>2500</v>
          </cell>
          <cell r="F32">
            <v>1128</v>
          </cell>
          <cell r="G32">
            <v>2945</v>
          </cell>
          <cell r="H32">
            <v>891</v>
          </cell>
          <cell r="I32">
            <v>3204</v>
          </cell>
          <cell r="J32">
            <v>1008</v>
          </cell>
        </row>
        <row r="33">
          <cell r="B33" t="str">
            <v>ELP 150D</v>
          </cell>
          <cell r="C33" t="str">
            <v>M</v>
          </cell>
          <cell r="D33">
            <v>3400</v>
          </cell>
          <cell r="E33">
            <v>3400</v>
          </cell>
          <cell r="F33">
            <v>1112</v>
          </cell>
          <cell r="G33">
            <v>4123</v>
          </cell>
          <cell r="H33">
            <v>891</v>
          </cell>
          <cell r="I33">
            <v>3906</v>
          </cell>
          <cell r="J33">
            <v>1008</v>
          </cell>
        </row>
        <row r="34">
          <cell r="B34" t="str">
            <v>ELP 175D</v>
          </cell>
          <cell r="C34" t="str">
            <v>M</v>
          </cell>
          <cell r="D34">
            <v>5891</v>
          </cell>
          <cell r="E34">
            <v>6500</v>
          </cell>
          <cell r="F34">
            <v>1128</v>
          </cell>
          <cell r="G34">
            <v>5891</v>
          </cell>
          <cell r="H34">
            <v>891</v>
          </cell>
          <cell r="I34">
            <v>7500</v>
          </cell>
          <cell r="J34">
            <v>1008</v>
          </cell>
        </row>
        <row r="35">
          <cell r="B35" t="str">
            <v>ELP 200D</v>
          </cell>
          <cell r="C35" t="str">
            <v>M</v>
          </cell>
          <cell r="D35">
            <v>7200</v>
          </cell>
          <cell r="E35">
            <v>7200</v>
          </cell>
          <cell r="F35">
            <v>1128</v>
          </cell>
          <cell r="G35">
            <v>7357</v>
          </cell>
          <cell r="H35">
            <v>891</v>
          </cell>
          <cell r="I35">
            <v>8594</v>
          </cell>
          <cell r="J35">
            <v>1008</v>
          </cell>
        </row>
        <row r="36">
          <cell r="B36" t="str">
            <v>ST 16C</v>
          </cell>
          <cell r="C36" t="str">
            <v>M</v>
          </cell>
          <cell r="D36">
            <v>2164</v>
          </cell>
          <cell r="E36">
            <v>2830</v>
          </cell>
          <cell r="F36">
            <v>1123</v>
          </cell>
          <cell r="G36">
            <v>2164</v>
          </cell>
          <cell r="H36">
            <v>894</v>
          </cell>
          <cell r="I36">
            <v>2856</v>
          </cell>
          <cell r="J36">
            <v>1012</v>
          </cell>
        </row>
        <row r="37">
          <cell r="B37" t="str">
            <v>ST 22C</v>
          </cell>
          <cell r="C37" t="str">
            <v>M</v>
          </cell>
          <cell r="D37">
            <v>2799</v>
          </cell>
          <cell r="E37">
            <v>3600</v>
          </cell>
          <cell r="F37">
            <v>1123</v>
          </cell>
          <cell r="G37">
            <v>2799</v>
          </cell>
          <cell r="H37">
            <v>894</v>
          </cell>
          <cell r="I37">
            <v>3695</v>
          </cell>
          <cell r="J37">
            <v>1012</v>
          </cell>
        </row>
        <row r="38">
          <cell r="B38" t="str">
            <v>ST 28C</v>
          </cell>
          <cell r="C38" t="str">
            <v>M</v>
          </cell>
          <cell r="D38">
            <v>3609</v>
          </cell>
          <cell r="E38">
            <v>4700</v>
          </cell>
          <cell r="F38">
            <v>1123</v>
          </cell>
          <cell r="G38">
            <v>3609</v>
          </cell>
          <cell r="H38">
            <v>894</v>
          </cell>
          <cell r="I38">
            <v>4810</v>
          </cell>
          <cell r="J38">
            <v>1012</v>
          </cell>
        </row>
        <row r="39">
          <cell r="B39" t="str">
            <v>ST 36C</v>
          </cell>
          <cell r="C39" t="str">
            <v>M</v>
          </cell>
          <cell r="D39">
            <v>4617</v>
          </cell>
          <cell r="E39">
            <v>6050</v>
          </cell>
          <cell r="F39">
            <v>1123</v>
          </cell>
          <cell r="G39">
            <v>4617</v>
          </cell>
          <cell r="H39">
            <v>894</v>
          </cell>
          <cell r="I39">
            <v>6152</v>
          </cell>
          <cell r="J39">
            <v>1012</v>
          </cell>
        </row>
        <row r="40">
          <cell r="B40" t="str">
            <v>ST 42C</v>
          </cell>
          <cell r="C40" t="str">
            <v>M</v>
          </cell>
          <cell r="D40">
            <v>5308</v>
          </cell>
          <cell r="E40">
            <v>6960</v>
          </cell>
          <cell r="F40">
            <v>1123</v>
          </cell>
          <cell r="G40">
            <v>5308</v>
          </cell>
          <cell r="H40">
            <v>894</v>
          </cell>
          <cell r="I40">
            <v>7073</v>
          </cell>
          <cell r="J40">
            <v>1012</v>
          </cell>
        </row>
        <row r="41">
          <cell r="B41" t="str">
            <v>ST 54C</v>
          </cell>
          <cell r="C41" t="str">
            <v>M</v>
          </cell>
          <cell r="D41">
            <v>7455</v>
          </cell>
          <cell r="E41">
            <v>9760</v>
          </cell>
          <cell r="F41">
            <v>1123</v>
          </cell>
          <cell r="G41">
            <v>7455</v>
          </cell>
          <cell r="H41">
            <v>894</v>
          </cell>
          <cell r="I41">
            <v>9934</v>
          </cell>
          <cell r="J41">
            <v>1012</v>
          </cell>
        </row>
        <row r="42">
          <cell r="B42" t="str">
            <v>ST 70C</v>
          </cell>
          <cell r="C42" t="str">
            <v>M</v>
          </cell>
          <cell r="D42">
            <v>9502</v>
          </cell>
          <cell r="E42">
            <v>12440</v>
          </cell>
          <cell r="F42">
            <v>1123</v>
          </cell>
          <cell r="G42">
            <v>9502</v>
          </cell>
          <cell r="H42">
            <v>894</v>
          </cell>
          <cell r="I42">
            <v>12665</v>
          </cell>
          <cell r="J42">
            <v>1012</v>
          </cell>
        </row>
        <row r="43">
          <cell r="B43" t="str">
            <v>ST 82C</v>
          </cell>
          <cell r="C43" t="str">
            <v>M</v>
          </cell>
          <cell r="D43">
            <v>10896</v>
          </cell>
          <cell r="E43">
            <v>14330</v>
          </cell>
          <cell r="F43">
            <v>1123</v>
          </cell>
          <cell r="G43">
            <v>10896</v>
          </cell>
          <cell r="H43">
            <v>894</v>
          </cell>
          <cell r="I43">
            <v>14564</v>
          </cell>
          <cell r="J43">
            <v>1012</v>
          </cell>
        </row>
        <row r="44">
          <cell r="B44" t="str">
            <v>ST 104C</v>
          </cell>
          <cell r="C44" t="str">
            <v>M</v>
          </cell>
          <cell r="D44">
            <v>17589</v>
          </cell>
          <cell r="E44">
            <v>23120</v>
          </cell>
          <cell r="F44">
            <v>1123</v>
          </cell>
          <cell r="G44">
            <v>17589</v>
          </cell>
          <cell r="H44">
            <v>894</v>
          </cell>
          <cell r="I44">
            <v>23509</v>
          </cell>
          <cell r="J44">
            <v>1012</v>
          </cell>
        </row>
        <row r="45">
          <cell r="B45" t="str">
            <v>워셔캡 16C</v>
          </cell>
          <cell r="C45" t="str">
            <v>개</v>
          </cell>
          <cell r="D45">
            <v>2170</v>
          </cell>
          <cell r="E45">
            <v>2170</v>
          </cell>
          <cell r="F45">
            <v>1123</v>
          </cell>
          <cell r="I45">
            <v>2527</v>
          </cell>
          <cell r="J45">
            <v>1012</v>
          </cell>
        </row>
        <row r="46">
          <cell r="B46" t="str">
            <v>워셔캡 22C</v>
          </cell>
          <cell r="C46" t="str">
            <v>개</v>
          </cell>
          <cell r="D46">
            <v>2510</v>
          </cell>
          <cell r="E46">
            <v>2510</v>
          </cell>
          <cell r="F46">
            <v>1123</v>
          </cell>
          <cell r="I46">
            <v>2925</v>
          </cell>
          <cell r="J46">
            <v>1012</v>
          </cell>
        </row>
        <row r="47">
          <cell r="B47" t="str">
            <v>워셔캡 28C</v>
          </cell>
          <cell r="C47" t="str">
            <v>개</v>
          </cell>
          <cell r="D47">
            <v>3140</v>
          </cell>
          <cell r="E47">
            <v>3140</v>
          </cell>
          <cell r="F47">
            <v>1123</v>
          </cell>
          <cell r="I47">
            <v>3662</v>
          </cell>
          <cell r="J47">
            <v>1012</v>
          </cell>
        </row>
        <row r="48">
          <cell r="B48" t="str">
            <v>워셔캡 36C</v>
          </cell>
          <cell r="C48" t="str">
            <v>개</v>
          </cell>
          <cell r="D48">
            <v>4780</v>
          </cell>
          <cell r="E48">
            <v>4780</v>
          </cell>
          <cell r="F48">
            <v>1123</v>
          </cell>
          <cell r="I48">
            <v>5581</v>
          </cell>
          <cell r="J48">
            <v>1012</v>
          </cell>
        </row>
        <row r="49">
          <cell r="B49" t="str">
            <v>워셔캡 42C</v>
          </cell>
          <cell r="C49" t="str">
            <v>개</v>
          </cell>
          <cell r="D49">
            <v>5070</v>
          </cell>
          <cell r="E49">
            <v>5070</v>
          </cell>
          <cell r="F49">
            <v>1123</v>
          </cell>
          <cell r="I49">
            <v>5920</v>
          </cell>
          <cell r="J49">
            <v>1012</v>
          </cell>
        </row>
        <row r="50">
          <cell r="B50" t="str">
            <v>워셔캡 54C</v>
          </cell>
          <cell r="C50" t="str">
            <v>개</v>
          </cell>
          <cell r="D50">
            <v>7300</v>
          </cell>
          <cell r="E50">
            <v>7300</v>
          </cell>
          <cell r="F50">
            <v>1123</v>
          </cell>
          <cell r="I50">
            <v>8529</v>
          </cell>
          <cell r="J50">
            <v>1012</v>
          </cell>
        </row>
        <row r="51">
          <cell r="B51" t="str">
            <v>워셔캡 70C</v>
          </cell>
          <cell r="C51" t="str">
            <v>개</v>
          </cell>
          <cell r="D51">
            <v>27950</v>
          </cell>
          <cell r="E51">
            <v>27950</v>
          </cell>
          <cell r="F51">
            <v>1123</v>
          </cell>
          <cell r="I51">
            <v>32690</v>
          </cell>
          <cell r="J51">
            <v>1012</v>
          </cell>
        </row>
        <row r="52">
          <cell r="B52" t="str">
            <v>워셔캡 82C</v>
          </cell>
          <cell r="C52" t="str">
            <v>개</v>
          </cell>
          <cell r="D52">
            <v>39120</v>
          </cell>
          <cell r="E52">
            <v>39120</v>
          </cell>
          <cell r="F52">
            <v>1123</v>
          </cell>
          <cell r="I52">
            <v>45759</v>
          </cell>
          <cell r="J52">
            <v>1012</v>
          </cell>
        </row>
        <row r="53">
          <cell r="B53" t="str">
            <v>워셔캡 104C</v>
          </cell>
          <cell r="C53" t="str">
            <v>개</v>
          </cell>
          <cell r="D53">
            <v>61400</v>
          </cell>
          <cell r="E53">
            <v>61400</v>
          </cell>
          <cell r="F53">
            <v>1123</v>
          </cell>
          <cell r="I53">
            <v>71826</v>
          </cell>
          <cell r="J53">
            <v>1012</v>
          </cell>
        </row>
        <row r="54">
          <cell r="B54" t="str">
            <v>비방수 16C</v>
          </cell>
          <cell r="C54" t="str">
            <v>M</v>
          </cell>
          <cell r="D54">
            <v>1200</v>
          </cell>
          <cell r="G54">
            <v>1200</v>
          </cell>
          <cell r="H54">
            <v>890</v>
          </cell>
          <cell r="J54">
            <v>1025</v>
          </cell>
        </row>
        <row r="55">
          <cell r="B55" t="str">
            <v>비방수 22C</v>
          </cell>
          <cell r="C55" t="str">
            <v>M</v>
          </cell>
          <cell r="D55">
            <v>1400</v>
          </cell>
          <cell r="G55">
            <v>1400</v>
          </cell>
          <cell r="H55">
            <v>890</v>
          </cell>
          <cell r="J55">
            <v>1025</v>
          </cell>
        </row>
        <row r="56">
          <cell r="B56" t="str">
            <v>비방수 28C</v>
          </cell>
          <cell r="C56" t="str">
            <v>M</v>
          </cell>
          <cell r="D56">
            <v>1650</v>
          </cell>
          <cell r="G56">
            <v>1650</v>
          </cell>
          <cell r="H56">
            <v>890</v>
          </cell>
          <cell r="J56">
            <v>1025</v>
          </cell>
        </row>
        <row r="57">
          <cell r="B57" t="str">
            <v>비방수 36C</v>
          </cell>
          <cell r="C57" t="str">
            <v>M</v>
          </cell>
          <cell r="D57">
            <v>2360</v>
          </cell>
          <cell r="G57">
            <v>2360</v>
          </cell>
          <cell r="H57">
            <v>890</v>
          </cell>
          <cell r="J57">
            <v>1025</v>
          </cell>
        </row>
        <row r="58">
          <cell r="B58" t="str">
            <v>비방수 42C</v>
          </cell>
          <cell r="C58" t="str">
            <v>M</v>
          </cell>
          <cell r="D58">
            <v>2780</v>
          </cell>
          <cell r="G58">
            <v>2780</v>
          </cell>
          <cell r="H58">
            <v>890</v>
          </cell>
          <cell r="J58">
            <v>1025</v>
          </cell>
        </row>
        <row r="59">
          <cell r="B59" t="str">
            <v>비방수 54C</v>
          </cell>
          <cell r="C59" t="str">
            <v>M</v>
          </cell>
          <cell r="D59">
            <v>3770</v>
          </cell>
          <cell r="G59">
            <v>3770</v>
          </cell>
          <cell r="H59">
            <v>890</v>
          </cell>
          <cell r="J59">
            <v>1025</v>
          </cell>
        </row>
        <row r="60">
          <cell r="B60" t="str">
            <v>고장력 비방수 16C</v>
          </cell>
          <cell r="C60" t="str">
            <v>M</v>
          </cell>
          <cell r="D60">
            <v>400</v>
          </cell>
          <cell r="E60">
            <v>400</v>
          </cell>
          <cell r="F60">
            <v>1123</v>
          </cell>
          <cell r="G60">
            <v>900</v>
          </cell>
          <cell r="H60">
            <v>890</v>
          </cell>
          <cell r="J60">
            <v>1025</v>
          </cell>
        </row>
        <row r="61">
          <cell r="B61" t="str">
            <v>고장력 비방수 22C</v>
          </cell>
          <cell r="C61" t="str">
            <v>M</v>
          </cell>
          <cell r="D61">
            <v>630</v>
          </cell>
          <cell r="E61">
            <v>630</v>
          </cell>
          <cell r="F61">
            <v>1123</v>
          </cell>
          <cell r="G61">
            <v>1440</v>
          </cell>
          <cell r="H61">
            <v>890</v>
          </cell>
          <cell r="J61">
            <v>1025</v>
          </cell>
        </row>
        <row r="62">
          <cell r="B62" t="str">
            <v>고장력 비방수 28C</v>
          </cell>
          <cell r="C62" t="str">
            <v>M</v>
          </cell>
          <cell r="D62">
            <v>920</v>
          </cell>
          <cell r="E62">
            <v>920</v>
          </cell>
          <cell r="F62">
            <v>1123</v>
          </cell>
          <cell r="G62">
            <v>1800</v>
          </cell>
          <cell r="H62">
            <v>890</v>
          </cell>
          <cell r="J62">
            <v>1025</v>
          </cell>
        </row>
        <row r="63">
          <cell r="B63" t="str">
            <v>방수 16C</v>
          </cell>
          <cell r="C63" t="str">
            <v>M</v>
          </cell>
          <cell r="D63">
            <v>1710</v>
          </cell>
          <cell r="G63">
            <v>1710</v>
          </cell>
          <cell r="H63">
            <v>890</v>
          </cell>
          <cell r="J63">
            <v>1025</v>
          </cell>
        </row>
        <row r="64">
          <cell r="B64" t="str">
            <v>방수 22C</v>
          </cell>
          <cell r="C64" t="str">
            <v>M</v>
          </cell>
          <cell r="D64">
            <v>1980</v>
          </cell>
          <cell r="G64">
            <v>1980</v>
          </cell>
          <cell r="H64">
            <v>890</v>
          </cell>
          <cell r="J64">
            <v>1025</v>
          </cell>
        </row>
        <row r="65">
          <cell r="B65" t="str">
            <v>방수 28C</v>
          </cell>
          <cell r="C65" t="str">
            <v>M</v>
          </cell>
          <cell r="D65">
            <v>2340</v>
          </cell>
          <cell r="G65">
            <v>2340</v>
          </cell>
          <cell r="H65">
            <v>890</v>
          </cell>
          <cell r="J65">
            <v>1025</v>
          </cell>
        </row>
        <row r="66">
          <cell r="B66" t="str">
            <v>방수 36C</v>
          </cell>
          <cell r="C66" t="str">
            <v>M</v>
          </cell>
          <cell r="D66">
            <v>3360</v>
          </cell>
          <cell r="G66">
            <v>3360</v>
          </cell>
          <cell r="H66">
            <v>890</v>
          </cell>
          <cell r="J66">
            <v>1025</v>
          </cell>
        </row>
        <row r="67">
          <cell r="B67" t="str">
            <v>방수 42C</v>
          </cell>
          <cell r="C67" t="str">
            <v>M</v>
          </cell>
          <cell r="D67">
            <v>3960</v>
          </cell>
          <cell r="G67">
            <v>3960</v>
          </cell>
          <cell r="H67">
            <v>890</v>
          </cell>
          <cell r="J67">
            <v>1025</v>
          </cell>
        </row>
        <row r="68">
          <cell r="B68" t="str">
            <v>방수 54C</v>
          </cell>
          <cell r="C68" t="str">
            <v>M</v>
          </cell>
          <cell r="D68">
            <v>5370</v>
          </cell>
          <cell r="G68">
            <v>5370</v>
          </cell>
          <cell r="H68">
            <v>890</v>
          </cell>
          <cell r="J68">
            <v>1025</v>
          </cell>
        </row>
        <row r="69">
          <cell r="B69" t="str">
            <v>방수 70C</v>
          </cell>
          <cell r="C69" t="str">
            <v>M</v>
          </cell>
          <cell r="D69">
            <v>8100</v>
          </cell>
          <cell r="G69">
            <v>8100</v>
          </cell>
          <cell r="H69">
            <v>890</v>
          </cell>
          <cell r="J69">
            <v>1025</v>
          </cell>
        </row>
        <row r="70">
          <cell r="B70" t="str">
            <v>방수 82C</v>
          </cell>
          <cell r="C70" t="str">
            <v>M</v>
          </cell>
          <cell r="D70">
            <v>10140</v>
          </cell>
          <cell r="G70">
            <v>10140</v>
          </cell>
          <cell r="H70">
            <v>890</v>
          </cell>
          <cell r="J70">
            <v>1025</v>
          </cell>
        </row>
        <row r="71">
          <cell r="B71" t="str">
            <v>방수 104C</v>
          </cell>
          <cell r="C71" t="str">
            <v>M</v>
          </cell>
          <cell r="D71">
            <v>14220</v>
          </cell>
          <cell r="G71">
            <v>14220</v>
          </cell>
          <cell r="H71">
            <v>890</v>
          </cell>
          <cell r="J71">
            <v>1025</v>
          </cell>
        </row>
        <row r="72">
          <cell r="B72" t="str">
            <v>고장력 방수 16C</v>
          </cell>
          <cell r="C72" t="str">
            <v>M</v>
          </cell>
          <cell r="D72">
            <v>500</v>
          </cell>
          <cell r="E72">
            <v>500</v>
          </cell>
          <cell r="F72">
            <v>1123</v>
          </cell>
          <cell r="G72">
            <v>1680</v>
          </cell>
          <cell r="H72">
            <v>890</v>
          </cell>
          <cell r="J72">
            <v>1025</v>
          </cell>
        </row>
        <row r="73">
          <cell r="B73" t="str">
            <v>고장력 방수 22C</v>
          </cell>
          <cell r="C73" t="str">
            <v>M</v>
          </cell>
          <cell r="D73">
            <v>650</v>
          </cell>
          <cell r="E73">
            <v>650</v>
          </cell>
          <cell r="F73">
            <v>1107</v>
          </cell>
          <cell r="G73">
            <v>2450</v>
          </cell>
          <cell r="H73">
            <v>890</v>
          </cell>
          <cell r="J73">
            <v>1025</v>
          </cell>
        </row>
        <row r="74">
          <cell r="B74" t="str">
            <v>고장력 방수 28C</v>
          </cell>
          <cell r="C74" t="str">
            <v>M</v>
          </cell>
          <cell r="D74">
            <v>950</v>
          </cell>
          <cell r="E74">
            <v>950</v>
          </cell>
          <cell r="F74">
            <v>1123</v>
          </cell>
          <cell r="G74">
            <v>2870</v>
          </cell>
          <cell r="H74">
            <v>890</v>
          </cell>
          <cell r="J74">
            <v>1025</v>
          </cell>
        </row>
        <row r="75">
          <cell r="B75" t="str">
            <v>고장력 방수 36C</v>
          </cell>
          <cell r="C75" t="str">
            <v>M</v>
          </cell>
          <cell r="D75">
            <v>1600</v>
          </cell>
          <cell r="E75">
            <v>1600</v>
          </cell>
          <cell r="F75">
            <v>1123</v>
          </cell>
          <cell r="G75">
            <v>4850</v>
          </cell>
          <cell r="H75">
            <v>890</v>
          </cell>
          <cell r="J75">
            <v>1025</v>
          </cell>
        </row>
        <row r="76">
          <cell r="B76" t="str">
            <v>고장력 방수 42C</v>
          </cell>
          <cell r="C76" t="str">
            <v>M</v>
          </cell>
          <cell r="D76">
            <v>1900</v>
          </cell>
          <cell r="E76">
            <v>1900</v>
          </cell>
          <cell r="F76">
            <v>1123</v>
          </cell>
          <cell r="G76">
            <v>6650</v>
          </cell>
          <cell r="H76">
            <v>890</v>
          </cell>
          <cell r="J76">
            <v>1025</v>
          </cell>
        </row>
        <row r="77">
          <cell r="B77" t="str">
            <v>고장력 방수 54C</v>
          </cell>
          <cell r="C77" t="str">
            <v>M</v>
          </cell>
          <cell r="D77">
            <v>2700</v>
          </cell>
          <cell r="E77">
            <v>2700</v>
          </cell>
          <cell r="F77">
            <v>1123</v>
          </cell>
          <cell r="G77">
            <v>8970</v>
          </cell>
          <cell r="H77">
            <v>890</v>
          </cell>
          <cell r="J77">
            <v>1025</v>
          </cell>
        </row>
        <row r="78">
          <cell r="B78" t="str">
            <v>고장력 방수 70C</v>
          </cell>
          <cell r="C78" t="str">
            <v>M</v>
          </cell>
          <cell r="D78">
            <v>5100</v>
          </cell>
          <cell r="E78">
            <v>5100</v>
          </cell>
          <cell r="F78">
            <v>1123</v>
          </cell>
          <cell r="G78">
            <v>10710</v>
          </cell>
          <cell r="H78">
            <v>890</v>
          </cell>
          <cell r="J78">
            <v>1025</v>
          </cell>
        </row>
        <row r="79">
          <cell r="B79" t="str">
            <v>고장력 방수 82C</v>
          </cell>
          <cell r="C79" t="str">
            <v>M</v>
          </cell>
          <cell r="D79">
            <v>6100</v>
          </cell>
          <cell r="E79">
            <v>6100</v>
          </cell>
          <cell r="F79">
            <v>1123</v>
          </cell>
          <cell r="G79">
            <v>13820</v>
          </cell>
          <cell r="H79">
            <v>890</v>
          </cell>
          <cell r="J79">
            <v>1025</v>
          </cell>
        </row>
        <row r="80">
          <cell r="B80" t="str">
            <v>방수 17C</v>
          </cell>
          <cell r="C80" t="str">
            <v>M</v>
          </cell>
          <cell r="D80">
            <v>6900</v>
          </cell>
          <cell r="G80">
            <v>6900</v>
          </cell>
          <cell r="H80">
            <v>890</v>
          </cell>
          <cell r="J80">
            <v>1025</v>
          </cell>
        </row>
        <row r="81">
          <cell r="B81" t="str">
            <v>방수 24C</v>
          </cell>
          <cell r="C81" t="str">
            <v>M</v>
          </cell>
          <cell r="D81">
            <v>9450</v>
          </cell>
          <cell r="G81">
            <v>9450</v>
          </cell>
          <cell r="H81">
            <v>890</v>
          </cell>
          <cell r="J81">
            <v>1025</v>
          </cell>
        </row>
        <row r="82">
          <cell r="B82" t="str">
            <v>방수 30C</v>
          </cell>
          <cell r="C82" t="str">
            <v>M</v>
          </cell>
          <cell r="D82">
            <v>12900</v>
          </cell>
          <cell r="G82">
            <v>12900</v>
          </cell>
          <cell r="H82">
            <v>890</v>
          </cell>
          <cell r="J82">
            <v>1025</v>
          </cell>
        </row>
        <row r="83">
          <cell r="B83" t="str">
            <v>방수 38C</v>
          </cell>
          <cell r="C83" t="str">
            <v>M</v>
          </cell>
          <cell r="D83">
            <v>14550</v>
          </cell>
          <cell r="G83">
            <v>14550</v>
          </cell>
          <cell r="H83">
            <v>890</v>
          </cell>
          <cell r="J83">
            <v>1025</v>
          </cell>
        </row>
        <row r="84">
          <cell r="B84" t="str">
            <v>방수 50C</v>
          </cell>
          <cell r="C84" t="str">
            <v>M</v>
          </cell>
          <cell r="D84">
            <v>19950</v>
          </cell>
          <cell r="G84">
            <v>19950</v>
          </cell>
          <cell r="H84">
            <v>890</v>
          </cell>
          <cell r="J84">
            <v>1025</v>
          </cell>
        </row>
        <row r="85">
          <cell r="B85" t="str">
            <v>방수 63C</v>
          </cell>
          <cell r="C85" t="str">
            <v>M</v>
          </cell>
          <cell r="D85">
            <v>30450</v>
          </cell>
          <cell r="G85">
            <v>30450</v>
          </cell>
          <cell r="H85">
            <v>890</v>
          </cell>
          <cell r="J85">
            <v>1025</v>
          </cell>
        </row>
        <row r="86">
          <cell r="B86" t="str">
            <v>방수 76C</v>
          </cell>
          <cell r="C86" t="str">
            <v>M</v>
          </cell>
          <cell r="D86">
            <v>40200</v>
          </cell>
          <cell r="G86">
            <v>40200</v>
          </cell>
          <cell r="H86">
            <v>890</v>
          </cell>
          <cell r="J86">
            <v>1025</v>
          </cell>
        </row>
        <row r="87">
          <cell r="B87" t="str">
            <v>방수 83C</v>
          </cell>
          <cell r="C87" t="str">
            <v>M</v>
          </cell>
          <cell r="D87">
            <v>54900</v>
          </cell>
          <cell r="G87">
            <v>54900</v>
          </cell>
          <cell r="H87">
            <v>890</v>
          </cell>
          <cell r="J87">
            <v>1025</v>
          </cell>
        </row>
        <row r="88">
          <cell r="B88" t="str">
            <v>방수 101C</v>
          </cell>
          <cell r="C88" t="str">
            <v>M</v>
          </cell>
          <cell r="D88">
            <v>73950</v>
          </cell>
          <cell r="G88">
            <v>73950</v>
          </cell>
          <cell r="H88">
            <v>890</v>
          </cell>
          <cell r="J88">
            <v>1025</v>
          </cell>
        </row>
        <row r="89">
          <cell r="B89" t="str">
            <v>비방수 콘넥터 16C</v>
          </cell>
          <cell r="C89" t="str">
            <v>M</v>
          </cell>
          <cell r="D89">
            <v>240</v>
          </cell>
          <cell r="E89">
            <v>240</v>
          </cell>
          <cell r="F89">
            <v>1123</v>
          </cell>
          <cell r="G89">
            <v>990</v>
          </cell>
          <cell r="H89">
            <v>890</v>
          </cell>
          <cell r="J89">
            <v>1025</v>
          </cell>
        </row>
        <row r="90">
          <cell r="B90" t="str">
            <v>비방수 콘넥터 22C</v>
          </cell>
          <cell r="C90" t="str">
            <v>M</v>
          </cell>
          <cell r="D90">
            <v>400</v>
          </cell>
          <cell r="E90">
            <v>400</v>
          </cell>
          <cell r="F90">
            <v>1123</v>
          </cell>
          <cell r="G90">
            <v>1260</v>
          </cell>
          <cell r="H90">
            <v>890</v>
          </cell>
          <cell r="J90">
            <v>1025</v>
          </cell>
        </row>
        <row r="91">
          <cell r="B91" t="str">
            <v>비방수 콘넥터 28C</v>
          </cell>
          <cell r="C91" t="str">
            <v>M</v>
          </cell>
          <cell r="D91">
            <v>700</v>
          </cell>
          <cell r="E91">
            <v>700</v>
          </cell>
          <cell r="F91">
            <v>1123</v>
          </cell>
          <cell r="G91">
            <v>1680</v>
          </cell>
          <cell r="H91">
            <v>890</v>
          </cell>
          <cell r="J91">
            <v>1025</v>
          </cell>
        </row>
        <row r="92">
          <cell r="B92" t="str">
            <v>비방수 콘넥터 36C</v>
          </cell>
          <cell r="C92" t="str">
            <v>M</v>
          </cell>
          <cell r="D92">
            <v>810</v>
          </cell>
          <cell r="E92">
            <v>810</v>
          </cell>
          <cell r="F92">
            <v>1123</v>
          </cell>
          <cell r="G92">
            <v>2520</v>
          </cell>
          <cell r="H92">
            <v>890</v>
          </cell>
          <cell r="J92">
            <v>1025</v>
          </cell>
        </row>
        <row r="93">
          <cell r="B93" t="str">
            <v>비방수 콘넥터 42C</v>
          </cell>
          <cell r="C93" t="str">
            <v>M</v>
          </cell>
          <cell r="D93">
            <v>1140</v>
          </cell>
          <cell r="E93">
            <v>1140</v>
          </cell>
          <cell r="F93">
            <v>1123</v>
          </cell>
          <cell r="G93">
            <v>3710</v>
          </cell>
          <cell r="H93">
            <v>890</v>
          </cell>
          <cell r="J93">
            <v>1025</v>
          </cell>
        </row>
        <row r="94">
          <cell r="B94" t="str">
            <v>비방수 콘넥터 54C</v>
          </cell>
          <cell r="C94" t="str">
            <v>M</v>
          </cell>
          <cell r="D94">
            <v>1480</v>
          </cell>
          <cell r="E94">
            <v>1480</v>
          </cell>
          <cell r="F94">
            <v>1123</v>
          </cell>
          <cell r="G94">
            <v>4940</v>
          </cell>
          <cell r="H94">
            <v>890</v>
          </cell>
          <cell r="J94">
            <v>1025</v>
          </cell>
        </row>
        <row r="95">
          <cell r="B95" t="str">
            <v>방수 콘넥터 16C</v>
          </cell>
          <cell r="C95" t="str">
            <v>M</v>
          </cell>
          <cell r="D95">
            <v>600</v>
          </cell>
          <cell r="E95">
            <v>600</v>
          </cell>
          <cell r="F95">
            <v>1123</v>
          </cell>
          <cell r="G95">
            <v>990</v>
          </cell>
          <cell r="H95">
            <v>890</v>
          </cell>
          <cell r="J95">
            <v>1025</v>
          </cell>
        </row>
        <row r="96">
          <cell r="B96" t="str">
            <v>방수 콘넥터 22C</v>
          </cell>
          <cell r="C96" t="str">
            <v>M</v>
          </cell>
          <cell r="D96">
            <v>800</v>
          </cell>
          <cell r="E96">
            <v>800</v>
          </cell>
          <cell r="F96">
            <v>1123</v>
          </cell>
          <cell r="G96">
            <v>1260</v>
          </cell>
          <cell r="H96">
            <v>890</v>
          </cell>
          <cell r="J96">
            <v>1025</v>
          </cell>
        </row>
        <row r="97">
          <cell r="B97" t="str">
            <v>방수 콘넥터 28C</v>
          </cell>
          <cell r="C97" t="str">
            <v>M</v>
          </cell>
          <cell r="D97">
            <v>1000</v>
          </cell>
          <cell r="E97">
            <v>1000</v>
          </cell>
          <cell r="F97">
            <v>1123</v>
          </cell>
          <cell r="G97">
            <v>1680</v>
          </cell>
          <cell r="H97">
            <v>890</v>
          </cell>
          <cell r="J97">
            <v>1025</v>
          </cell>
        </row>
        <row r="98">
          <cell r="B98" t="str">
            <v>방수 콘넥터 36C</v>
          </cell>
          <cell r="C98" t="str">
            <v>M</v>
          </cell>
          <cell r="D98">
            <v>1400</v>
          </cell>
          <cell r="E98">
            <v>1400</v>
          </cell>
          <cell r="F98">
            <v>1123</v>
          </cell>
          <cell r="G98">
            <v>2520</v>
          </cell>
          <cell r="H98">
            <v>890</v>
          </cell>
          <cell r="J98">
            <v>1025</v>
          </cell>
        </row>
        <row r="99">
          <cell r="B99" t="str">
            <v>방수 콘넥터 42C</v>
          </cell>
          <cell r="C99" t="str">
            <v>M</v>
          </cell>
          <cell r="D99">
            <v>2000</v>
          </cell>
          <cell r="E99">
            <v>2000</v>
          </cell>
          <cell r="F99">
            <v>1123</v>
          </cell>
          <cell r="G99">
            <v>3710</v>
          </cell>
          <cell r="H99">
            <v>890</v>
          </cell>
          <cell r="J99">
            <v>1025</v>
          </cell>
        </row>
        <row r="100">
          <cell r="B100" t="str">
            <v>방수 콘넥터 54C</v>
          </cell>
          <cell r="C100" t="str">
            <v>M</v>
          </cell>
          <cell r="D100">
            <v>2700</v>
          </cell>
          <cell r="E100">
            <v>2700</v>
          </cell>
          <cell r="F100">
            <v>1123</v>
          </cell>
          <cell r="G100">
            <v>4940</v>
          </cell>
          <cell r="H100">
            <v>890</v>
          </cell>
          <cell r="J100">
            <v>1025</v>
          </cell>
        </row>
        <row r="101">
          <cell r="B101" t="str">
            <v>방수 콘넥터 70C</v>
          </cell>
          <cell r="C101" t="str">
            <v>M</v>
          </cell>
          <cell r="D101">
            <v>6300</v>
          </cell>
          <cell r="E101">
            <v>6300</v>
          </cell>
          <cell r="F101">
            <v>1123</v>
          </cell>
          <cell r="G101">
            <v>8400</v>
          </cell>
          <cell r="H101">
            <v>890</v>
          </cell>
          <cell r="J101">
            <v>1025</v>
          </cell>
        </row>
        <row r="102">
          <cell r="B102" t="str">
            <v>방수 콘넥터 82C</v>
          </cell>
          <cell r="C102" t="str">
            <v>M</v>
          </cell>
          <cell r="D102">
            <v>10000</v>
          </cell>
          <cell r="E102">
            <v>10000</v>
          </cell>
          <cell r="F102">
            <v>1123</v>
          </cell>
          <cell r="G102">
            <v>15020</v>
          </cell>
          <cell r="H102">
            <v>890</v>
          </cell>
          <cell r="J102">
            <v>1025</v>
          </cell>
        </row>
        <row r="103">
          <cell r="B103" t="str">
            <v>방수 콘넥터 30C</v>
          </cell>
          <cell r="C103" t="str">
            <v>M</v>
          </cell>
          <cell r="D103">
            <v>5720</v>
          </cell>
          <cell r="G103">
            <v>5720</v>
          </cell>
          <cell r="H103">
            <v>890</v>
          </cell>
          <cell r="J103">
            <v>1025</v>
          </cell>
          <cell r="M103" t="str">
            <v>WUG</v>
          </cell>
        </row>
        <row r="104">
          <cell r="B104" t="str">
            <v>방수 콘넥터 38C</v>
          </cell>
          <cell r="C104" t="str">
            <v>M</v>
          </cell>
          <cell r="D104">
            <v>8940</v>
          </cell>
          <cell r="G104">
            <v>8940</v>
          </cell>
          <cell r="H104">
            <v>890</v>
          </cell>
          <cell r="J104">
            <v>1025</v>
          </cell>
          <cell r="M104" t="str">
            <v>WUG</v>
          </cell>
        </row>
        <row r="105">
          <cell r="B105" t="str">
            <v>방수 콘넥터 50C</v>
          </cell>
          <cell r="C105" t="str">
            <v>M</v>
          </cell>
          <cell r="D105">
            <v>11750</v>
          </cell>
          <cell r="G105">
            <v>11750</v>
          </cell>
          <cell r="H105">
            <v>890</v>
          </cell>
          <cell r="J105">
            <v>1025</v>
          </cell>
          <cell r="M105" t="str">
            <v>WUG</v>
          </cell>
        </row>
        <row r="106">
          <cell r="B106" t="str">
            <v>방수 콘넥터 63C</v>
          </cell>
          <cell r="C106" t="str">
            <v>M</v>
          </cell>
          <cell r="D106">
            <v>18750</v>
          </cell>
          <cell r="G106">
            <v>18750</v>
          </cell>
          <cell r="H106">
            <v>890</v>
          </cell>
          <cell r="J106">
            <v>1025</v>
          </cell>
          <cell r="M106" t="str">
            <v>WUG</v>
          </cell>
        </row>
        <row r="107">
          <cell r="B107" t="str">
            <v>방수 콘넥터 76C</v>
          </cell>
          <cell r="C107" t="str">
            <v>M</v>
          </cell>
          <cell r="D107">
            <v>32690</v>
          </cell>
          <cell r="G107">
            <v>32690</v>
          </cell>
          <cell r="H107">
            <v>890</v>
          </cell>
          <cell r="J107">
            <v>1025</v>
          </cell>
          <cell r="M107" t="str">
            <v>WUG</v>
          </cell>
        </row>
        <row r="108">
          <cell r="B108" t="str">
            <v>방수 콘넥터 83C</v>
          </cell>
          <cell r="C108" t="str">
            <v>M</v>
          </cell>
          <cell r="D108">
            <v>43610</v>
          </cell>
          <cell r="G108">
            <v>43610</v>
          </cell>
          <cell r="H108">
            <v>890</v>
          </cell>
          <cell r="J108">
            <v>1025</v>
          </cell>
          <cell r="M108" t="str">
            <v>WUG</v>
          </cell>
        </row>
        <row r="109">
          <cell r="B109" t="str">
            <v>방수 콘넥터 101C</v>
          </cell>
          <cell r="C109" t="str">
            <v>M</v>
          </cell>
          <cell r="D109">
            <v>78800</v>
          </cell>
          <cell r="G109">
            <v>78800</v>
          </cell>
          <cell r="H109">
            <v>890</v>
          </cell>
          <cell r="J109">
            <v>1025</v>
          </cell>
          <cell r="M109" t="str">
            <v>WUG</v>
          </cell>
        </row>
        <row r="110">
          <cell r="B110" t="str">
            <v>FCVV-S 2C 1.5sq</v>
          </cell>
          <cell r="C110" t="str">
            <v>M</v>
          </cell>
          <cell r="D110">
            <v>1471</v>
          </cell>
          <cell r="E110">
            <v>1471</v>
          </cell>
          <cell r="F110">
            <v>1100</v>
          </cell>
          <cell r="G110">
            <v>1736</v>
          </cell>
          <cell r="H110">
            <v>864</v>
          </cell>
          <cell r="I110">
            <v>1574</v>
          </cell>
          <cell r="J110">
            <v>979</v>
          </cell>
        </row>
        <row r="111">
          <cell r="B111" t="str">
            <v>FCVV-S 3C 1.5sq</v>
          </cell>
          <cell r="C111" t="str">
            <v>M</v>
          </cell>
          <cell r="D111">
            <v>1833</v>
          </cell>
          <cell r="E111">
            <v>1874</v>
          </cell>
          <cell r="F111">
            <v>1100</v>
          </cell>
          <cell r="G111">
            <v>2033</v>
          </cell>
          <cell r="H111">
            <v>864</v>
          </cell>
          <cell r="I111">
            <v>1833</v>
          </cell>
          <cell r="J111">
            <v>979</v>
          </cell>
        </row>
        <row r="112">
          <cell r="B112" t="str">
            <v>FCVV-S 4C 1.5sq</v>
          </cell>
          <cell r="C112" t="str">
            <v>M</v>
          </cell>
          <cell r="D112">
            <v>2125</v>
          </cell>
          <cell r="E112">
            <v>2179</v>
          </cell>
          <cell r="F112">
            <v>1100</v>
          </cell>
          <cell r="G112">
            <v>2355</v>
          </cell>
          <cell r="H112">
            <v>864</v>
          </cell>
          <cell r="I112">
            <v>2125</v>
          </cell>
          <cell r="J112">
            <v>979</v>
          </cell>
        </row>
        <row r="113">
          <cell r="B113" t="str">
            <v>FCVV-S 5C 1.5sq</v>
          </cell>
          <cell r="C113" t="str">
            <v>M</v>
          </cell>
          <cell r="D113">
            <v>2456</v>
          </cell>
          <cell r="E113">
            <v>2456</v>
          </cell>
          <cell r="F113">
            <v>1100</v>
          </cell>
          <cell r="G113">
            <v>2741</v>
          </cell>
          <cell r="H113">
            <v>864</v>
          </cell>
          <cell r="I113">
            <v>2472</v>
          </cell>
          <cell r="J113">
            <v>979</v>
          </cell>
        </row>
        <row r="114">
          <cell r="B114" t="str">
            <v>FCVV-S 6C 1.5sq</v>
          </cell>
          <cell r="C114" t="str">
            <v>M</v>
          </cell>
          <cell r="D114">
            <v>2781</v>
          </cell>
          <cell r="E114">
            <v>2831</v>
          </cell>
          <cell r="F114">
            <v>1100</v>
          </cell>
          <cell r="G114">
            <v>3094</v>
          </cell>
          <cell r="H114">
            <v>864</v>
          </cell>
          <cell r="I114">
            <v>2781</v>
          </cell>
          <cell r="J114">
            <v>979</v>
          </cell>
        </row>
        <row r="115">
          <cell r="B115" t="str">
            <v>FCVV-S 7C 1.5sq</v>
          </cell>
          <cell r="C115" t="str">
            <v>M</v>
          </cell>
          <cell r="D115">
            <v>2970</v>
          </cell>
          <cell r="E115">
            <v>3091</v>
          </cell>
          <cell r="F115">
            <v>1100</v>
          </cell>
          <cell r="G115">
            <v>3303</v>
          </cell>
          <cell r="H115">
            <v>864</v>
          </cell>
          <cell r="I115">
            <v>2970</v>
          </cell>
          <cell r="J115">
            <v>979</v>
          </cell>
        </row>
        <row r="116">
          <cell r="B116" t="str">
            <v>FCVV-S 8C 1.5sq</v>
          </cell>
          <cell r="C116" t="str">
            <v>M</v>
          </cell>
          <cell r="D116">
            <v>3292</v>
          </cell>
          <cell r="E116">
            <v>3635</v>
          </cell>
          <cell r="F116">
            <v>1100</v>
          </cell>
          <cell r="G116">
            <v>3664</v>
          </cell>
          <cell r="H116">
            <v>864</v>
          </cell>
          <cell r="I116">
            <v>3292</v>
          </cell>
          <cell r="J116">
            <v>979</v>
          </cell>
        </row>
        <row r="117">
          <cell r="B117" t="str">
            <v>FCVV-S 10C 1.5sq</v>
          </cell>
          <cell r="C117" t="str">
            <v>M</v>
          </cell>
          <cell r="D117">
            <v>4150</v>
          </cell>
          <cell r="E117">
            <v>4194</v>
          </cell>
          <cell r="F117">
            <v>1100</v>
          </cell>
          <cell r="G117">
            <v>4621</v>
          </cell>
          <cell r="H117">
            <v>864</v>
          </cell>
          <cell r="I117">
            <v>4150</v>
          </cell>
          <cell r="J117">
            <v>979</v>
          </cell>
        </row>
        <row r="118">
          <cell r="B118" t="str">
            <v>FCVV-S 12C 1.5sq</v>
          </cell>
          <cell r="C118" t="str">
            <v>M</v>
          </cell>
          <cell r="D118">
            <v>4661</v>
          </cell>
          <cell r="E118">
            <v>4894</v>
          </cell>
          <cell r="F118">
            <v>1100</v>
          </cell>
          <cell r="G118">
            <v>5194</v>
          </cell>
          <cell r="H118">
            <v>864</v>
          </cell>
          <cell r="I118">
            <v>4661</v>
          </cell>
          <cell r="J118">
            <v>979</v>
          </cell>
        </row>
        <row r="119">
          <cell r="B119" t="str">
            <v>FCVV-S 15C 1.5sq</v>
          </cell>
          <cell r="C119" t="str">
            <v>M</v>
          </cell>
          <cell r="D119">
            <v>5549</v>
          </cell>
          <cell r="E119">
            <v>5858</v>
          </cell>
          <cell r="F119">
            <v>1100</v>
          </cell>
          <cell r="G119">
            <v>6136</v>
          </cell>
          <cell r="H119">
            <v>864</v>
          </cell>
          <cell r="I119">
            <v>5549</v>
          </cell>
          <cell r="J119">
            <v>979</v>
          </cell>
        </row>
        <row r="120">
          <cell r="B120" t="str">
            <v>FCVV-S 20C 1.5sq</v>
          </cell>
          <cell r="C120" t="str">
            <v>M</v>
          </cell>
          <cell r="D120">
            <v>6911</v>
          </cell>
          <cell r="E120">
            <v>7328</v>
          </cell>
          <cell r="F120">
            <v>1100</v>
          </cell>
          <cell r="G120">
            <v>7703</v>
          </cell>
          <cell r="H120">
            <v>864</v>
          </cell>
          <cell r="I120">
            <v>6911</v>
          </cell>
          <cell r="J120">
            <v>979</v>
          </cell>
        </row>
        <row r="121">
          <cell r="B121" t="str">
            <v>FCVV-S 25C 1.5sq</v>
          </cell>
          <cell r="C121" t="str">
            <v>M</v>
          </cell>
          <cell r="D121">
            <v>8152</v>
          </cell>
          <cell r="E121">
            <v>9490</v>
          </cell>
          <cell r="F121">
            <v>1100</v>
          </cell>
          <cell r="G121">
            <v>9089</v>
          </cell>
          <cell r="H121">
            <v>864</v>
          </cell>
          <cell r="I121">
            <v>8152</v>
          </cell>
          <cell r="J121">
            <v>979</v>
          </cell>
        </row>
        <row r="122">
          <cell r="B122" t="str">
            <v>FCVV-S 30C 1.5sq</v>
          </cell>
          <cell r="C122" t="str">
            <v>M</v>
          </cell>
          <cell r="D122">
            <v>9715</v>
          </cell>
          <cell r="E122">
            <v>10493</v>
          </cell>
          <cell r="F122">
            <v>1100</v>
          </cell>
          <cell r="G122">
            <v>10838</v>
          </cell>
          <cell r="H122">
            <v>864</v>
          </cell>
          <cell r="I122">
            <v>9715</v>
          </cell>
          <cell r="J122">
            <v>979</v>
          </cell>
        </row>
        <row r="123">
          <cell r="B123" t="str">
            <v>FCVV-S 3C 2.5sq</v>
          </cell>
          <cell r="C123" t="str">
            <v>M</v>
          </cell>
          <cell r="D123">
            <v>2170</v>
          </cell>
          <cell r="E123">
            <v>2182</v>
          </cell>
          <cell r="F123">
            <v>1100</v>
          </cell>
          <cell r="G123">
            <v>2398</v>
          </cell>
          <cell r="H123">
            <v>864</v>
          </cell>
          <cell r="I123">
            <v>2170</v>
          </cell>
          <cell r="J123">
            <v>979</v>
          </cell>
        </row>
        <row r="124">
          <cell r="B124" t="str">
            <v>KIV 2.5sq</v>
          </cell>
          <cell r="C124" t="str">
            <v>M</v>
          </cell>
          <cell r="D124">
            <v>382</v>
          </cell>
          <cell r="E124">
            <v>385</v>
          </cell>
          <cell r="F124">
            <v>1099</v>
          </cell>
          <cell r="G124">
            <v>436</v>
          </cell>
          <cell r="H124">
            <v>866</v>
          </cell>
          <cell r="I124">
            <v>382</v>
          </cell>
          <cell r="J124">
            <v>978</v>
          </cell>
        </row>
        <row r="125">
          <cell r="B125" t="str">
            <v>KIV 4sq</v>
          </cell>
          <cell r="C125" t="str">
            <v>M</v>
          </cell>
          <cell r="D125">
            <v>551</v>
          </cell>
          <cell r="E125">
            <v>598</v>
          </cell>
          <cell r="F125">
            <v>1099</v>
          </cell>
          <cell r="G125">
            <v>689</v>
          </cell>
          <cell r="H125">
            <v>866</v>
          </cell>
          <cell r="I125">
            <v>551</v>
          </cell>
          <cell r="J125">
            <v>978</v>
          </cell>
        </row>
        <row r="126">
          <cell r="B126" t="str">
            <v>KIV 6sq</v>
          </cell>
          <cell r="C126" t="str">
            <v>M</v>
          </cell>
          <cell r="D126">
            <v>821</v>
          </cell>
          <cell r="E126">
            <v>886</v>
          </cell>
          <cell r="F126">
            <v>1099</v>
          </cell>
          <cell r="G126">
            <v>1018</v>
          </cell>
          <cell r="H126">
            <v>866</v>
          </cell>
          <cell r="I126">
            <v>821</v>
          </cell>
          <cell r="J126">
            <v>978</v>
          </cell>
        </row>
        <row r="127">
          <cell r="B127" t="str">
            <v>HFIX 1.5sq</v>
          </cell>
          <cell r="C127" t="str">
            <v>M</v>
          </cell>
          <cell r="D127">
            <v>315</v>
          </cell>
          <cell r="E127">
            <v>320</v>
          </cell>
          <cell r="F127">
            <v>1098</v>
          </cell>
          <cell r="G127">
            <v>332</v>
          </cell>
          <cell r="H127">
            <v>863</v>
          </cell>
          <cell r="I127">
            <v>315</v>
          </cell>
          <cell r="J127">
            <v>977</v>
          </cell>
          <cell r="M127" t="str">
            <v>단선</v>
          </cell>
        </row>
        <row r="128">
          <cell r="B128" t="str">
            <v>HFIX 2.5sq</v>
          </cell>
          <cell r="C128" t="str">
            <v>M</v>
          </cell>
          <cell r="D128">
            <v>488</v>
          </cell>
          <cell r="E128">
            <v>500</v>
          </cell>
          <cell r="F128">
            <v>1098</v>
          </cell>
          <cell r="G128">
            <v>516</v>
          </cell>
          <cell r="H128">
            <v>863</v>
          </cell>
          <cell r="I128">
            <v>488</v>
          </cell>
          <cell r="J128">
            <v>977</v>
          </cell>
          <cell r="M128" t="str">
            <v>단선</v>
          </cell>
        </row>
        <row r="129">
          <cell r="B129" t="str">
            <v>HFIX 4sq</v>
          </cell>
          <cell r="C129" t="str">
            <v>M</v>
          </cell>
          <cell r="D129">
            <v>749</v>
          </cell>
          <cell r="E129">
            <v>773</v>
          </cell>
          <cell r="F129">
            <v>1098</v>
          </cell>
          <cell r="G129">
            <v>751</v>
          </cell>
          <cell r="H129">
            <v>863</v>
          </cell>
          <cell r="I129">
            <v>749</v>
          </cell>
          <cell r="J129">
            <v>977</v>
          </cell>
          <cell r="M129" t="str">
            <v>단선</v>
          </cell>
        </row>
        <row r="130">
          <cell r="B130" t="str">
            <v>HFIX 1.5sq(바닥)</v>
          </cell>
          <cell r="C130" t="str">
            <v>M</v>
          </cell>
          <cell r="D130">
            <v>315</v>
          </cell>
          <cell r="E130">
            <v>320</v>
          </cell>
          <cell r="F130">
            <v>1098</v>
          </cell>
          <cell r="G130">
            <v>332</v>
          </cell>
          <cell r="H130">
            <v>863</v>
          </cell>
          <cell r="I130">
            <v>315</v>
          </cell>
          <cell r="J130">
            <v>977</v>
          </cell>
          <cell r="M130" t="str">
            <v>단선</v>
          </cell>
        </row>
        <row r="131">
          <cell r="B131" t="str">
            <v>HFIX 2.5sq(바닥)</v>
          </cell>
          <cell r="C131" t="str">
            <v>M</v>
          </cell>
          <cell r="D131">
            <v>488</v>
          </cell>
          <cell r="E131">
            <v>500</v>
          </cell>
          <cell r="F131">
            <v>1098</v>
          </cell>
          <cell r="G131">
            <v>516</v>
          </cell>
          <cell r="H131">
            <v>863</v>
          </cell>
          <cell r="I131">
            <v>488</v>
          </cell>
          <cell r="J131">
            <v>977</v>
          </cell>
          <cell r="M131" t="str">
            <v>단선</v>
          </cell>
        </row>
        <row r="132">
          <cell r="B132" t="str">
            <v>HFIX 4sq(바닥)</v>
          </cell>
          <cell r="C132" t="str">
            <v>M</v>
          </cell>
          <cell r="D132">
            <v>749</v>
          </cell>
          <cell r="E132">
            <v>773</v>
          </cell>
          <cell r="F132">
            <v>1098</v>
          </cell>
          <cell r="G132">
            <v>751</v>
          </cell>
          <cell r="H132">
            <v>863</v>
          </cell>
          <cell r="I132">
            <v>749</v>
          </cell>
          <cell r="J132">
            <v>977</v>
          </cell>
          <cell r="M132" t="str">
            <v>단선</v>
          </cell>
        </row>
        <row r="133">
          <cell r="B133" t="str">
            <v>HFIX 6sq</v>
          </cell>
          <cell r="C133" t="str">
            <v>M</v>
          </cell>
          <cell r="D133">
            <v>1136</v>
          </cell>
          <cell r="E133">
            <v>1199</v>
          </cell>
          <cell r="F133">
            <v>1098</v>
          </cell>
          <cell r="G133">
            <v>1144</v>
          </cell>
          <cell r="H133">
            <v>863</v>
          </cell>
          <cell r="I133">
            <v>1136</v>
          </cell>
          <cell r="J133">
            <v>977</v>
          </cell>
        </row>
        <row r="134">
          <cell r="B134" t="str">
            <v>HFIX 10sq</v>
          </cell>
          <cell r="C134" t="str">
            <v>M</v>
          </cell>
          <cell r="D134">
            <v>1858</v>
          </cell>
          <cell r="E134">
            <v>2007</v>
          </cell>
          <cell r="F134">
            <v>1098</v>
          </cell>
          <cell r="G134">
            <v>2330</v>
          </cell>
          <cell r="H134">
            <v>863</v>
          </cell>
          <cell r="I134">
            <v>1858</v>
          </cell>
          <cell r="J134">
            <v>977</v>
          </cell>
        </row>
        <row r="135">
          <cell r="B135" t="str">
            <v>HFIX 16sq</v>
          </cell>
          <cell r="C135" t="str">
            <v>M</v>
          </cell>
          <cell r="D135">
            <v>2965</v>
          </cell>
          <cell r="E135">
            <v>3197</v>
          </cell>
          <cell r="F135">
            <v>1098</v>
          </cell>
          <cell r="G135">
            <v>3017</v>
          </cell>
          <cell r="H135">
            <v>863</v>
          </cell>
          <cell r="I135">
            <v>2965</v>
          </cell>
          <cell r="J135">
            <v>977</v>
          </cell>
        </row>
        <row r="136">
          <cell r="B136" t="str">
            <v>FGV 2.5sq</v>
          </cell>
          <cell r="C136" t="str">
            <v>M</v>
          </cell>
          <cell r="D136">
            <v>593</v>
          </cell>
          <cell r="E136">
            <v>593</v>
          </cell>
          <cell r="F136">
            <v>1099</v>
          </cell>
          <cell r="G136">
            <v>657</v>
          </cell>
          <cell r="H136">
            <v>863</v>
          </cell>
          <cell r="I136">
            <v>595</v>
          </cell>
          <cell r="J136">
            <v>978</v>
          </cell>
        </row>
        <row r="137">
          <cell r="B137" t="str">
            <v>FGV 4sq</v>
          </cell>
          <cell r="C137" t="str">
            <v>M</v>
          </cell>
          <cell r="D137">
            <v>839</v>
          </cell>
          <cell r="E137">
            <v>894</v>
          </cell>
          <cell r="F137">
            <v>1099</v>
          </cell>
          <cell r="G137">
            <v>919</v>
          </cell>
          <cell r="H137">
            <v>863</v>
          </cell>
          <cell r="I137">
            <v>839</v>
          </cell>
          <cell r="J137">
            <v>978</v>
          </cell>
        </row>
        <row r="138">
          <cell r="B138" t="str">
            <v>FGV 6sq</v>
          </cell>
          <cell r="C138" t="str">
            <v>M</v>
          </cell>
          <cell r="D138">
            <v>983</v>
          </cell>
          <cell r="E138">
            <v>1256</v>
          </cell>
          <cell r="F138">
            <v>1099</v>
          </cell>
          <cell r="G138">
            <v>1056</v>
          </cell>
          <cell r="H138">
            <v>863</v>
          </cell>
          <cell r="I138">
            <v>983</v>
          </cell>
          <cell r="J138">
            <v>978</v>
          </cell>
        </row>
        <row r="139">
          <cell r="B139" t="str">
            <v>FGV 10sq</v>
          </cell>
          <cell r="C139" t="str">
            <v>M</v>
          </cell>
          <cell r="D139">
            <v>1554</v>
          </cell>
          <cell r="E139">
            <v>2012</v>
          </cell>
          <cell r="F139">
            <v>1099</v>
          </cell>
          <cell r="G139">
            <v>1778</v>
          </cell>
          <cell r="H139">
            <v>863</v>
          </cell>
          <cell r="I139">
            <v>1554</v>
          </cell>
          <cell r="J139">
            <v>978</v>
          </cell>
        </row>
        <row r="140">
          <cell r="B140" t="str">
            <v>FGV 16sq</v>
          </cell>
          <cell r="C140" t="str">
            <v>M</v>
          </cell>
          <cell r="D140">
            <v>2375</v>
          </cell>
          <cell r="E140">
            <v>3053</v>
          </cell>
          <cell r="F140">
            <v>1099</v>
          </cell>
          <cell r="G140">
            <v>2427</v>
          </cell>
          <cell r="H140">
            <v>863</v>
          </cell>
          <cell r="I140">
            <v>2375</v>
          </cell>
          <cell r="J140">
            <v>978</v>
          </cell>
        </row>
        <row r="141">
          <cell r="B141" t="str">
            <v>FGV 25sq</v>
          </cell>
          <cell r="C141" t="str">
            <v>M</v>
          </cell>
          <cell r="D141">
            <v>3429</v>
          </cell>
          <cell r="E141">
            <v>4754</v>
          </cell>
          <cell r="F141">
            <v>1099</v>
          </cell>
          <cell r="G141">
            <v>3740</v>
          </cell>
          <cell r="H141">
            <v>863</v>
          </cell>
          <cell r="I141">
            <v>3429</v>
          </cell>
          <cell r="J141">
            <v>978</v>
          </cell>
        </row>
        <row r="142">
          <cell r="B142" t="str">
            <v>FGV 35sq</v>
          </cell>
          <cell r="C142" t="str">
            <v>M</v>
          </cell>
          <cell r="D142">
            <v>4715</v>
          </cell>
          <cell r="E142">
            <v>6441</v>
          </cell>
          <cell r="F142">
            <v>1099</v>
          </cell>
          <cell r="G142">
            <v>5281</v>
          </cell>
          <cell r="H142">
            <v>863</v>
          </cell>
          <cell r="I142">
            <v>4715</v>
          </cell>
          <cell r="J142">
            <v>978</v>
          </cell>
        </row>
        <row r="143">
          <cell r="B143" t="str">
            <v>FGV 50sq</v>
          </cell>
          <cell r="C143" t="str">
            <v>M</v>
          </cell>
          <cell r="D143">
            <v>6624</v>
          </cell>
          <cell r="E143">
            <v>8717</v>
          </cell>
          <cell r="F143">
            <v>1099</v>
          </cell>
          <cell r="G143">
            <v>7189</v>
          </cell>
          <cell r="H143">
            <v>863</v>
          </cell>
          <cell r="I143">
            <v>6624</v>
          </cell>
          <cell r="J143">
            <v>978</v>
          </cell>
        </row>
        <row r="144">
          <cell r="B144" t="str">
            <v>FGV 70sq</v>
          </cell>
          <cell r="C144" t="str">
            <v>M</v>
          </cell>
          <cell r="D144">
            <v>9251</v>
          </cell>
          <cell r="E144">
            <v>12368</v>
          </cell>
          <cell r="F144">
            <v>1099</v>
          </cell>
          <cell r="G144">
            <v>10122</v>
          </cell>
          <cell r="H144">
            <v>863</v>
          </cell>
          <cell r="I144">
            <v>9251</v>
          </cell>
          <cell r="J144">
            <v>978</v>
          </cell>
        </row>
        <row r="145">
          <cell r="B145" t="str">
            <v>FGV 95sq</v>
          </cell>
          <cell r="C145" t="str">
            <v>M</v>
          </cell>
          <cell r="D145">
            <v>12500</v>
          </cell>
          <cell r="E145">
            <v>17082</v>
          </cell>
          <cell r="F145">
            <v>1099</v>
          </cell>
          <cell r="G145">
            <v>13627</v>
          </cell>
          <cell r="H145">
            <v>863</v>
          </cell>
          <cell r="I145">
            <v>12500</v>
          </cell>
          <cell r="J145">
            <v>978</v>
          </cell>
        </row>
        <row r="146">
          <cell r="B146" t="str">
            <v>FGV 120sq</v>
          </cell>
          <cell r="C146" t="str">
            <v>M</v>
          </cell>
          <cell r="D146">
            <v>14876</v>
          </cell>
          <cell r="E146">
            <v>21377</v>
          </cell>
          <cell r="F146">
            <v>1099</v>
          </cell>
          <cell r="G146">
            <v>16675</v>
          </cell>
          <cell r="H146">
            <v>863</v>
          </cell>
          <cell r="I146">
            <v>14876</v>
          </cell>
          <cell r="J146">
            <v>978</v>
          </cell>
        </row>
        <row r="147">
          <cell r="B147" t="str">
            <v>FGV 150sq</v>
          </cell>
          <cell r="C147" t="str">
            <v>M</v>
          </cell>
          <cell r="D147">
            <v>18747</v>
          </cell>
          <cell r="E147">
            <v>26430</v>
          </cell>
          <cell r="F147">
            <v>1099</v>
          </cell>
          <cell r="G147">
            <v>20283</v>
          </cell>
          <cell r="H147">
            <v>863</v>
          </cell>
          <cell r="I147">
            <v>18747</v>
          </cell>
          <cell r="J147">
            <v>978</v>
          </cell>
        </row>
        <row r="148">
          <cell r="B148" t="str">
            <v>HS 50sq</v>
          </cell>
          <cell r="C148" t="str">
            <v>M</v>
          </cell>
          <cell r="D148">
            <v>6622</v>
          </cell>
          <cell r="E148">
            <v>7860</v>
          </cell>
          <cell r="F148">
            <v>1105</v>
          </cell>
          <cell r="G148">
            <v>6831</v>
          </cell>
          <cell r="H148">
            <v>872</v>
          </cell>
          <cell r="I148">
            <v>6622</v>
          </cell>
          <cell r="J148">
            <v>992</v>
          </cell>
        </row>
        <row r="149">
          <cell r="B149" t="str">
            <v>HS 70sq</v>
          </cell>
          <cell r="C149" t="str">
            <v>M</v>
          </cell>
          <cell r="D149">
            <v>9308</v>
          </cell>
          <cell r="E149">
            <v>11370</v>
          </cell>
          <cell r="F149">
            <v>1105</v>
          </cell>
          <cell r="G149">
            <v>9833</v>
          </cell>
          <cell r="H149">
            <v>872</v>
          </cell>
          <cell r="I149">
            <v>9308</v>
          </cell>
          <cell r="J149">
            <v>992</v>
          </cell>
        </row>
        <row r="150">
          <cell r="B150" t="str">
            <v>FCV 1C 4sq</v>
          </cell>
          <cell r="C150" t="str">
            <v>M</v>
          </cell>
          <cell r="D150">
            <v>794</v>
          </cell>
          <cell r="E150">
            <v>876</v>
          </cell>
          <cell r="F150">
            <v>1099</v>
          </cell>
          <cell r="G150">
            <v>958</v>
          </cell>
          <cell r="H150">
            <v>864</v>
          </cell>
          <cell r="I150">
            <v>794</v>
          </cell>
          <cell r="J150">
            <v>977</v>
          </cell>
        </row>
        <row r="151">
          <cell r="B151" t="str">
            <v>FCV 1C 6sq</v>
          </cell>
          <cell r="C151" t="str">
            <v>M</v>
          </cell>
          <cell r="D151">
            <v>1088</v>
          </cell>
          <cell r="E151">
            <v>1262</v>
          </cell>
          <cell r="F151">
            <v>1099</v>
          </cell>
          <cell r="G151">
            <v>1116</v>
          </cell>
          <cell r="H151">
            <v>864</v>
          </cell>
          <cell r="I151">
            <v>1088</v>
          </cell>
          <cell r="J151">
            <v>977</v>
          </cell>
        </row>
        <row r="152">
          <cell r="B152" t="str">
            <v>FCV 1C 10sq</v>
          </cell>
          <cell r="C152" t="str">
            <v>M</v>
          </cell>
          <cell r="D152">
            <v>1690</v>
          </cell>
          <cell r="E152">
            <v>2027</v>
          </cell>
          <cell r="F152">
            <v>1099</v>
          </cell>
          <cell r="G152">
            <v>1878</v>
          </cell>
          <cell r="H152">
            <v>864</v>
          </cell>
          <cell r="I152">
            <v>1690</v>
          </cell>
          <cell r="J152">
            <v>977</v>
          </cell>
        </row>
        <row r="153">
          <cell r="B153" t="str">
            <v>FCV 1C 16sq</v>
          </cell>
          <cell r="C153" t="str">
            <v>M</v>
          </cell>
          <cell r="D153">
            <v>2372</v>
          </cell>
          <cell r="E153">
            <v>3035</v>
          </cell>
          <cell r="F153">
            <v>1099</v>
          </cell>
          <cell r="G153">
            <v>2489</v>
          </cell>
          <cell r="H153">
            <v>864</v>
          </cell>
          <cell r="I153">
            <v>2372</v>
          </cell>
          <cell r="J153">
            <v>977</v>
          </cell>
        </row>
        <row r="154">
          <cell r="B154" t="str">
            <v>FCV 1C 25sq</v>
          </cell>
          <cell r="C154" t="str">
            <v>M</v>
          </cell>
          <cell r="D154">
            <v>3582</v>
          </cell>
          <cell r="E154">
            <v>4688</v>
          </cell>
          <cell r="F154">
            <v>1099</v>
          </cell>
          <cell r="G154">
            <v>3797</v>
          </cell>
          <cell r="H154">
            <v>864</v>
          </cell>
          <cell r="I154">
            <v>3582</v>
          </cell>
          <cell r="J154">
            <v>977</v>
          </cell>
        </row>
        <row r="155">
          <cell r="B155" t="str">
            <v>FCV 1C 35sq</v>
          </cell>
          <cell r="C155" t="str">
            <v>M</v>
          </cell>
          <cell r="D155">
            <v>4888</v>
          </cell>
          <cell r="E155">
            <v>6423</v>
          </cell>
          <cell r="F155">
            <v>1099</v>
          </cell>
          <cell r="G155">
            <v>5357</v>
          </cell>
          <cell r="H155">
            <v>864</v>
          </cell>
          <cell r="I155">
            <v>4888</v>
          </cell>
          <cell r="J155">
            <v>977</v>
          </cell>
        </row>
        <row r="156">
          <cell r="B156" t="str">
            <v>FCV 1C 50sq</v>
          </cell>
          <cell r="C156" t="str">
            <v>M</v>
          </cell>
          <cell r="D156">
            <v>6534</v>
          </cell>
          <cell r="E156">
            <v>8687</v>
          </cell>
          <cell r="F156">
            <v>1099</v>
          </cell>
          <cell r="G156">
            <v>7242</v>
          </cell>
          <cell r="H156">
            <v>864</v>
          </cell>
          <cell r="I156">
            <v>6534</v>
          </cell>
          <cell r="J156">
            <v>977</v>
          </cell>
        </row>
        <row r="157">
          <cell r="B157" t="str">
            <v>FCV 1C 70sq</v>
          </cell>
          <cell r="C157" t="str">
            <v>M</v>
          </cell>
          <cell r="D157">
            <v>9111</v>
          </cell>
          <cell r="E157">
            <v>12462</v>
          </cell>
          <cell r="F157">
            <v>1099</v>
          </cell>
          <cell r="G157">
            <v>9743</v>
          </cell>
          <cell r="H157">
            <v>864</v>
          </cell>
          <cell r="I157">
            <v>9111</v>
          </cell>
          <cell r="J157">
            <v>977</v>
          </cell>
        </row>
        <row r="158">
          <cell r="B158" t="str">
            <v>FCV 1C 95sq</v>
          </cell>
          <cell r="C158" t="str">
            <v>M</v>
          </cell>
          <cell r="D158">
            <v>12600</v>
          </cell>
          <cell r="E158">
            <v>17007</v>
          </cell>
          <cell r="F158">
            <v>1099</v>
          </cell>
          <cell r="G158">
            <v>12600</v>
          </cell>
          <cell r="H158">
            <v>864</v>
          </cell>
          <cell r="I158">
            <v>12673</v>
          </cell>
          <cell r="J158">
            <v>977</v>
          </cell>
        </row>
        <row r="159">
          <cell r="B159" t="str">
            <v>FCV 1C 120sq</v>
          </cell>
          <cell r="C159" t="str">
            <v>M</v>
          </cell>
          <cell r="D159">
            <v>15451</v>
          </cell>
          <cell r="E159">
            <v>21317</v>
          </cell>
          <cell r="F159">
            <v>1099</v>
          </cell>
          <cell r="G159">
            <v>15451</v>
          </cell>
          <cell r="H159">
            <v>864</v>
          </cell>
          <cell r="I159">
            <v>15686</v>
          </cell>
          <cell r="J159">
            <v>977</v>
          </cell>
        </row>
        <row r="160">
          <cell r="B160" t="str">
            <v>FCV 1C 150sq</v>
          </cell>
          <cell r="C160" t="str">
            <v>M</v>
          </cell>
          <cell r="D160">
            <v>18782</v>
          </cell>
          <cell r="E160">
            <v>26231</v>
          </cell>
          <cell r="F160">
            <v>1099</v>
          </cell>
          <cell r="G160">
            <v>18782</v>
          </cell>
          <cell r="H160">
            <v>864</v>
          </cell>
          <cell r="I160">
            <v>19332</v>
          </cell>
          <cell r="J160">
            <v>977</v>
          </cell>
        </row>
        <row r="161">
          <cell r="B161" t="str">
            <v>FCV 1C 185sq</v>
          </cell>
          <cell r="C161" t="str">
            <v>M</v>
          </cell>
          <cell r="D161">
            <v>23186</v>
          </cell>
          <cell r="E161">
            <v>32876</v>
          </cell>
          <cell r="F161">
            <v>1099</v>
          </cell>
          <cell r="G161">
            <v>23186</v>
          </cell>
          <cell r="H161">
            <v>864</v>
          </cell>
          <cell r="I161">
            <v>23920</v>
          </cell>
          <cell r="J161">
            <v>977</v>
          </cell>
        </row>
        <row r="162">
          <cell r="B162" t="str">
            <v>FCV 1C 240sq</v>
          </cell>
          <cell r="C162" t="str">
            <v>M</v>
          </cell>
          <cell r="D162">
            <v>30347</v>
          </cell>
          <cell r="E162">
            <v>43188</v>
          </cell>
          <cell r="F162">
            <v>1099</v>
          </cell>
          <cell r="G162">
            <v>30347</v>
          </cell>
          <cell r="H162">
            <v>864</v>
          </cell>
          <cell r="I162">
            <v>30826</v>
          </cell>
          <cell r="J162">
            <v>977</v>
          </cell>
        </row>
        <row r="163">
          <cell r="B163" t="str">
            <v>FCV 1C 300sq</v>
          </cell>
          <cell r="C163" t="str">
            <v>M</v>
          </cell>
          <cell r="D163">
            <v>37904</v>
          </cell>
          <cell r="E163">
            <v>54081</v>
          </cell>
          <cell r="F163">
            <v>1099</v>
          </cell>
          <cell r="G163">
            <v>37904</v>
          </cell>
          <cell r="H163">
            <v>864</v>
          </cell>
          <cell r="I163">
            <v>39246</v>
          </cell>
          <cell r="J163">
            <v>977</v>
          </cell>
        </row>
        <row r="164">
          <cell r="B164" t="str">
            <v>FCV 1C 400sq</v>
          </cell>
          <cell r="C164" t="str">
            <v>M</v>
          </cell>
          <cell r="D164">
            <v>53554</v>
          </cell>
          <cell r="E164">
            <v>69482</v>
          </cell>
          <cell r="F164">
            <v>1099</v>
          </cell>
          <cell r="G164">
            <v>53554</v>
          </cell>
          <cell r="H164">
            <v>864</v>
          </cell>
          <cell r="I164">
            <v>54781</v>
          </cell>
          <cell r="J164">
            <v>977</v>
          </cell>
        </row>
        <row r="165">
          <cell r="B165" t="str">
            <v>FCV 1C 500sq</v>
          </cell>
          <cell r="C165" t="str">
            <v>M</v>
          </cell>
          <cell r="D165">
            <v>66466</v>
          </cell>
          <cell r="E165">
            <v>89549</v>
          </cell>
          <cell r="F165">
            <v>1099</v>
          </cell>
          <cell r="G165">
            <v>66466</v>
          </cell>
          <cell r="H165">
            <v>864</v>
          </cell>
          <cell r="I165">
            <v>67840</v>
          </cell>
          <cell r="J165">
            <v>977</v>
          </cell>
        </row>
        <row r="166">
          <cell r="B166" t="str">
            <v>FCV 1C 630sq</v>
          </cell>
          <cell r="C166" t="str">
            <v>M</v>
          </cell>
          <cell r="D166">
            <v>86101</v>
          </cell>
          <cell r="E166">
            <v>114591</v>
          </cell>
          <cell r="F166">
            <v>1099</v>
          </cell>
          <cell r="G166">
            <v>86101</v>
          </cell>
          <cell r="H166">
            <v>864</v>
          </cell>
          <cell r="I166">
            <v>86490</v>
          </cell>
          <cell r="J166">
            <v>977</v>
          </cell>
        </row>
        <row r="167">
          <cell r="B167" t="str">
            <v>FCV 2C 2.5sq</v>
          </cell>
          <cell r="C167" t="str">
            <v>M</v>
          </cell>
          <cell r="D167">
            <v>1280</v>
          </cell>
          <cell r="E167">
            <v>1316</v>
          </cell>
          <cell r="F167">
            <v>1099</v>
          </cell>
          <cell r="G167">
            <v>1622</v>
          </cell>
          <cell r="H167">
            <v>864</v>
          </cell>
          <cell r="I167">
            <v>1280</v>
          </cell>
          <cell r="J167">
            <v>977</v>
          </cell>
        </row>
        <row r="168">
          <cell r="B168" t="str">
            <v>FCV 2C 4sq</v>
          </cell>
          <cell r="C168" t="str">
            <v>M</v>
          </cell>
          <cell r="D168">
            <v>1779</v>
          </cell>
          <cell r="E168">
            <v>1880</v>
          </cell>
          <cell r="F168">
            <v>1099</v>
          </cell>
          <cell r="G168">
            <v>2071</v>
          </cell>
          <cell r="H168">
            <v>864</v>
          </cell>
          <cell r="I168">
            <v>1779</v>
          </cell>
          <cell r="J168">
            <v>977</v>
          </cell>
        </row>
        <row r="169">
          <cell r="B169" t="str">
            <v>FCV 2C 6sq</v>
          </cell>
          <cell r="C169" t="str">
            <v>M</v>
          </cell>
          <cell r="D169">
            <v>2406</v>
          </cell>
          <cell r="E169">
            <v>2697</v>
          </cell>
          <cell r="F169">
            <v>1099</v>
          </cell>
          <cell r="G169">
            <v>2416</v>
          </cell>
          <cell r="H169">
            <v>864</v>
          </cell>
          <cell r="I169">
            <v>2406</v>
          </cell>
          <cell r="J169">
            <v>977</v>
          </cell>
        </row>
        <row r="170">
          <cell r="B170" t="str">
            <v>FCV 2C 10sq</v>
          </cell>
          <cell r="C170" t="str">
            <v>M</v>
          </cell>
          <cell r="D170">
            <v>3661</v>
          </cell>
          <cell r="E170">
            <v>4274</v>
          </cell>
          <cell r="F170">
            <v>1099</v>
          </cell>
          <cell r="G170">
            <v>3908</v>
          </cell>
          <cell r="H170">
            <v>864</v>
          </cell>
          <cell r="I170">
            <v>3661</v>
          </cell>
          <cell r="J170">
            <v>977</v>
          </cell>
        </row>
        <row r="171">
          <cell r="B171" t="str">
            <v>FCV 2C 16sq</v>
          </cell>
          <cell r="C171" t="str">
            <v>M</v>
          </cell>
          <cell r="D171">
            <v>5046</v>
          </cell>
          <cell r="E171">
            <v>6512</v>
          </cell>
          <cell r="F171">
            <v>1099</v>
          </cell>
          <cell r="G171">
            <v>5075</v>
          </cell>
          <cell r="H171">
            <v>864</v>
          </cell>
          <cell r="I171">
            <v>5046</v>
          </cell>
          <cell r="J171">
            <v>977</v>
          </cell>
        </row>
        <row r="172">
          <cell r="B172" t="str">
            <v>FCV 2C 25sq</v>
          </cell>
          <cell r="C172" t="str">
            <v>M</v>
          </cell>
          <cell r="D172">
            <v>7720</v>
          </cell>
          <cell r="E172">
            <v>9887</v>
          </cell>
          <cell r="F172">
            <v>1099</v>
          </cell>
          <cell r="G172">
            <v>7880</v>
          </cell>
          <cell r="H172">
            <v>864</v>
          </cell>
          <cell r="I172">
            <v>7720</v>
          </cell>
          <cell r="J172">
            <v>977</v>
          </cell>
        </row>
        <row r="173">
          <cell r="B173" t="str">
            <v>FCV 3C 2.5sq</v>
          </cell>
          <cell r="C173" t="str">
            <v>M</v>
          </cell>
          <cell r="D173">
            <v>1664</v>
          </cell>
          <cell r="E173">
            <v>1790</v>
          </cell>
          <cell r="F173">
            <v>1099</v>
          </cell>
          <cell r="G173">
            <v>2429</v>
          </cell>
          <cell r="H173">
            <v>864</v>
          </cell>
          <cell r="I173">
            <v>1664</v>
          </cell>
          <cell r="J173">
            <v>977</v>
          </cell>
        </row>
        <row r="174">
          <cell r="B174" t="str">
            <v>FCV 3C 4sq</v>
          </cell>
          <cell r="C174" t="str">
            <v>M</v>
          </cell>
          <cell r="D174">
            <v>2355</v>
          </cell>
          <cell r="E174">
            <v>2642</v>
          </cell>
          <cell r="F174">
            <v>1099</v>
          </cell>
          <cell r="G174">
            <v>3096</v>
          </cell>
          <cell r="H174">
            <v>864</v>
          </cell>
          <cell r="I174">
            <v>2355</v>
          </cell>
          <cell r="J174">
            <v>977</v>
          </cell>
        </row>
        <row r="175">
          <cell r="B175" t="str">
            <v>FCV 3C 6sq</v>
          </cell>
          <cell r="C175" t="str">
            <v>M</v>
          </cell>
          <cell r="D175">
            <v>3251</v>
          </cell>
          <cell r="E175">
            <v>3792</v>
          </cell>
          <cell r="F175">
            <v>1099</v>
          </cell>
          <cell r="G175">
            <v>3601</v>
          </cell>
          <cell r="H175">
            <v>864</v>
          </cell>
          <cell r="I175">
            <v>3251</v>
          </cell>
          <cell r="J175">
            <v>977</v>
          </cell>
        </row>
        <row r="176">
          <cell r="B176" t="str">
            <v>FCV 3C 10sq</v>
          </cell>
          <cell r="C176" t="str">
            <v>M</v>
          </cell>
          <cell r="D176">
            <v>5171</v>
          </cell>
          <cell r="E176">
            <v>6132</v>
          </cell>
          <cell r="F176">
            <v>1099</v>
          </cell>
          <cell r="G176">
            <v>5852</v>
          </cell>
          <cell r="H176">
            <v>864</v>
          </cell>
          <cell r="I176">
            <v>5171</v>
          </cell>
          <cell r="J176">
            <v>977</v>
          </cell>
        </row>
        <row r="177">
          <cell r="B177" t="str">
            <v>FCV 3C 16sq</v>
          </cell>
          <cell r="C177" t="str">
            <v>M</v>
          </cell>
          <cell r="D177">
            <v>7115</v>
          </cell>
          <cell r="E177">
            <v>9419</v>
          </cell>
          <cell r="F177">
            <v>1099</v>
          </cell>
          <cell r="G177">
            <v>7589</v>
          </cell>
          <cell r="H177">
            <v>864</v>
          </cell>
          <cell r="I177">
            <v>7115</v>
          </cell>
          <cell r="J177">
            <v>977</v>
          </cell>
        </row>
        <row r="178">
          <cell r="B178" t="str">
            <v>FCV 3C 25sq</v>
          </cell>
          <cell r="C178" t="str">
            <v>M</v>
          </cell>
          <cell r="D178">
            <v>11059</v>
          </cell>
          <cell r="E178">
            <v>14366</v>
          </cell>
          <cell r="F178">
            <v>1099</v>
          </cell>
          <cell r="G178">
            <v>11789</v>
          </cell>
          <cell r="H178">
            <v>864</v>
          </cell>
          <cell r="I178">
            <v>11059</v>
          </cell>
          <cell r="J178">
            <v>977</v>
          </cell>
        </row>
        <row r="179">
          <cell r="B179" t="str">
            <v>FCV 4C 2.5sq</v>
          </cell>
          <cell r="C179" t="str">
            <v>M</v>
          </cell>
          <cell r="D179">
            <v>2080</v>
          </cell>
          <cell r="E179">
            <v>2301</v>
          </cell>
          <cell r="F179">
            <v>1099</v>
          </cell>
          <cell r="G179">
            <v>3222</v>
          </cell>
          <cell r="H179">
            <v>864</v>
          </cell>
          <cell r="I179">
            <v>2080</v>
          </cell>
          <cell r="J179">
            <v>977</v>
          </cell>
        </row>
        <row r="180">
          <cell r="B180" t="str">
            <v>FCV 4C 4sq</v>
          </cell>
          <cell r="C180" t="str">
            <v>M</v>
          </cell>
          <cell r="D180">
            <v>2982</v>
          </cell>
          <cell r="E180">
            <v>3389</v>
          </cell>
          <cell r="F180">
            <v>1099</v>
          </cell>
          <cell r="G180">
            <v>4116</v>
          </cell>
          <cell r="H180">
            <v>864</v>
          </cell>
          <cell r="I180">
            <v>2982</v>
          </cell>
          <cell r="J180">
            <v>977</v>
          </cell>
        </row>
        <row r="181">
          <cell r="B181" t="str">
            <v>FCV 4C 6sq</v>
          </cell>
          <cell r="C181" t="str">
            <v>M</v>
          </cell>
          <cell r="D181">
            <v>4186</v>
          </cell>
          <cell r="E181">
            <v>4980</v>
          </cell>
          <cell r="F181">
            <v>1099</v>
          </cell>
          <cell r="G181">
            <v>4786</v>
          </cell>
          <cell r="H181">
            <v>864</v>
          </cell>
          <cell r="I181">
            <v>4186</v>
          </cell>
          <cell r="J181">
            <v>977</v>
          </cell>
        </row>
        <row r="182">
          <cell r="B182" t="str">
            <v>FCV 4C 10sq</v>
          </cell>
          <cell r="C182" t="str">
            <v>M</v>
          </cell>
          <cell r="D182">
            <v>6643</v>
          </cell>
          <cell r="E182">
            <v>8046</v>
          </cell>
          <cell r="F182">
            <v>1099</v>
          </cell>
          <cell r="G182">
            <v>7772</v>
          </cell>
          <cell r="H182">
            <v>864</v>
          </cell>
          <cell r="I182">
            <v>6643</v>
          </cell>
          <cell r="J182">
            <v>977</v>
          </cell>
        </row>
        <row r="183">
          <cell r="B183" t="str">
            <v>FCV 4C 16sq</v>
          </cell>
          <cell r="C183" t="str">
            <v>M</v>
          </cell>
          <cell r="D183">
            <v>9421</v>
          </cell>
          <cell r="E183">
            <v>12309</v>
          </cell>
          <cell r="F183">
            <v>1099</v>
          </cell>
          <cell r="G183">
            <v>10097</v>
          </cell>
          <cell r="H183">
            <v>864</v>
          </cell>
          <cell r="I183">
            <v>9421</v>
          </cell>
          <cell r="J183">
            <v>977</v>
          </cell>
        </row>
        <row r="184">
          <cell r="B184" t="str">
            <v>FCV 4C 25sq</v>
          </cell>
          <cell r="C184" t="str">
            <v>M</v>
          </cell>
          <cell r="D184">
            <v>14544</v>
          </cell>
          <cell r="E184">
            <v>18957</v>
          </cell>
          <cell r="F184">
            <v>1099</v>
          </cell>
          <cell r="G184">
            <v>15674</v>
          </cell>
          <cell r="H184">
            <v>864</v>
          </cell>
          <cell r="I184">
            <v>14544</v>
          </cell>
          <cell r="J184">
            <v>977</v>
          </cell>
        </row>
        <row r="185">
          <cell r="B185" t="str">
            <v>FCV 4C 35sq</v>
          </cell>
          <cell r="C185" t="str">
            <v>M</v>
          </cell>
          <cell r="D185">
            <v>19421</v>
          </cell>
          <cell r="E185">
            <v>26268</v>
          </cell>
          <cell r="F185">
            <v>1099</v>
          </cell>
          <cell r="G185">
            <v>21638</v>
          </cell>
          <cell r="H185">
            <v>864</v>
          </cell>
          <cell r="I185">
            <v>19421</v>
          </cell>
          <cell r="J185">
            <v>977</v>
          </cell>
        </row>
        <row r="186">
          <cell r="B186" t="str">
            <v>FR-3 2C 1.5sq</v>
          </cell>
          <cell r="C186" t="str">
            <v>M</v>
          </cell>
          <cell r="D186">
            <v>1653</v>
          </cell>
          <cell r="E186">
            <v>1686</v>
          </cell>
          <cell r="F186">
            <v>1102</v>
          </cell>
          <cell r="G186">
            <v>1808</v>
          </cell>
          <cell r="H186">
            <v>867</v>
          </cell>
          <cell r="I186">
            <v>1653</v>
          </cell>
          <cell r="J186">
            <v>982</v>
          </cell>
          <cell r="M186" t="str">
            <v>TFR</v>
          </cell>
        </row>
        <row r="187">
          <cell r="B187" t="str">
            <v>FR-3 3C 1.5sq</v>
          </cell>
          <cell r="C187" t="str">
            <v>M</v>
          </cell>
          <cell r="D187">
            <v>1895</v>
          </cell>
          <cell r="E187">
            <v>2178</v>
          </cell>
          <cell r="F187">
            <v>1102</v>
          </cell>
          <cell r="G187">
            <v>1956</v>
          </cell>
          <cell r="H187">
            <v>867</v>
          </cell>
          <cell r="I187">
            <v>1895</v>
          </cell>
          <cell r="J187">
            <v>982</v>
          </cell>
          <cell r="M187" t="str">
            <v>TFR</v>
          </cell>
        </row>
        <row r="188">
          <cell r="B188" t="str">
            <v>FR-3 4C 1.5sq</v>
          </cell>
          <cell r="C188" t="str">
            <v>M</v>
          </cell>
          <cell r="D188">
            <v>2074</v>
          </cell>
          <cell r="E188">
            <v>2586</v>
          </cell>
          <cell r="F188">
            <v>1102</v>
          </cell>
          <cell r="G188">
            <v>2074</v>
          </cell>
          <cell r="H188">
            <v>867</v>
          </cell>
          <cell r="I188">
            <v>2188</v>
          </cell>
          <cell r="J188">
            <v>982</v>
          </cell>
          <cell r="M188" t="str">
            <v>TFR</v>
          </cell>
        </row>
        <row r="189">
          <cell r="B189" t="str">
            <v>FR-3 5C 1.5sq</v>
          </cell>
          <cell r="C189" t="str">
            <v>M</v>
          </cell>
          <cell r="D189">
            <v>2223</v>
          </cell>
          <cell r="E189">
            <v>2601</v>
          </cell>
          <cell r="F189">
            <v>1102</v>
          </cell>
          <cell r="G189">
            <v>2223</v>
          </cell>
          <cell r="H189">
            <v>867</v>
          </cell>
          <cell r="I189">
            <v>2492</v>
          </cell>
          <cell r="J189">
            <v>982</v>
          </cell>
          <cell r="M189" t="str">
            <v>TFR</v>
          </cell>
        </row>
        <row r="190">
          <cell r="B190" t="str">
            <v>FR-3 6C 1.5sq</v>
          </cell>
          <cell r="C190" t="str">
            <v>M</v>
          </cell>
          <cell r="D190">
            <v>2651</v>
          </cell>
          <cell r="E190">
            <v>2995</v>
          </cell>
          <cell r="F190">
            <v>1102</v>
          </cell>
          <cell r="G190">
            <v>2651</v>
          </cell>
          <cell r="H190">
            <v>867</v>
          </cell>
          <cell r="I190">
            <v>2779</v>
          </cell>
          <cell r="J190">
            <v>982</v>
          </cell>
          <cell r="M190" t="str">
            <v>TFR</v>
          </cell>
        </row>
        <row r="191">
          <cell r="B191" t="str">
            <v>FR-3 10C 1.5sq</v>
          </cell>
          <cell r="C191" t="str">
            <v>M</v>
          </cell>
          <cell r="D191">
            <v>3939</v>
          </cell>
          <cell r="E191">
            <v>4368</v>
          </cell>
          <cell r="F191">
            <v>1102</v>
          </cell>
          <cell r="G191">
            <v>3939</v>
          </cell>
          <cell r="H191">
            <v>867</v>
          </cell>
          <cell r="I191">
            <v>3944</v>
          </cell>
          <cell r="J191">
            <v>982</v>
          </cell>
          <cell r="M191" t="str">
            <v>TFR</v>
          </cell>
        </row>
        <row r="192">
          <cell r="B192" t="str">
            <v>FR-3 20C 1.5sq</v>
          </cell>
          <cell r="C192" t="str">
            <v>M</v>
          </cell>
          <cell r="D192">
            <v>5835</v>
          </cell>
          <cell r="E192">
            <v>7158</v>
          </cell>
          <cell r="F192">
            <v>1102</v>
          </cell>
          <cell r="G192">
            <v>5835</v>
          </cell>
          <cell r="H192">
            <v>867</v>
          </cell>
          <cell r="I192">
            <v>6503</v>
          </cell>
          <cell r="J192">
            <v>982</v>
          </cell>
          <cell r="M192" t="str">
            <v>TFR</v>
          </cell>
        </row>
        <row r="193">
          <cell r="B193" t="str">
            <v>FR-3 30C 1.5sq</v>
          </cell>
          <cell r="C193" t="str">
            <v>M</v>
          </cell>
          <cell r="D193">
            <v>8591</v>
          </cell>
          <cell r="E193">
            <v>10301</v>
          </cell>
          <cell r="F193">
            <v>1102</v>
          </cell>
          <cell r="G193">
            <v>8591</v>
          </cell>
          <cell r="H193">
            <v>867</v>
          </cell>
          <cell r="I193">
            <v>9038</v>
          </cell>
          <cell r="J193">
            <v>982</v>
          </cell>
          <cell r="M193" t="str">
            <v>TFR</v>
          </cell>
        </row>
        <row r="194">
          <cell r="B194" t="str">
            <v>FR-3 2C 2.5sq</v>
          </cell>
          <cell r="C194" t="str">
            <v>M</v>
          </cell>
          <cell r="D194">
            <v>1922</v>
          </cell>
          <cell r="E194">
            <v>2123</v>
          </cell>
          <cell r="F194">
            <v>1102</v>
          </cell>
          <cell r="G194">
            <v>2096</v>
          </cell>
          <cell r="H194">
            <v>867</v>
          </cell>
          <cell r="I194">
            <v>1922</v>
          </cell>
          <cell r="J194">
            <v>982</v>
          </cell>
          <cell r="M194" t="str">
            <v>TFR</v>
          </cell>
        </row>
        <row r="195">
          <cell r="B195" t="str">
            <v>FR-3 3C 2.5sq</v>
          </cell>
          <cell r="C195" t="str">
            <v>M</v>
          </cell>
          <cell r="D195">
            <v>1472</v>
          </cell>
          <cell r="E195">
            <v>2680</v>
          </cell>
          <cell r="F195">
            <v>1102</v>
          </cell>
          <cell r="G195">
            <v>2409</v>
          </cell>
          <cell r="H195">
            <v>867</v>
          </cell>
          <cell r="I195">
            <v>1472</v>
          </cell>
          <cell r="J195">
            <v>982</v>
          </cell>
          <cell r="M195" t="str">
            <v>TFR</v>
          </cell>
        </row>
        <row r="196">
          <cell r="B196" t="str">
            <v>FR-3 4C 2.5sq</v>
          </cell>
          <cell r="C196" t="str">
            <v>M</v>
          </cell>
          <cell r="D196">
            <v>2491</v>
          </cell>
          <cell r="E196">
            <v>3131</v>
          </cell>
          <cell r="F196">
            <v>1102</v>
          </cell>
          <cell r="G196">
            <v>2491</v>
          </cell>
          <cell r="H196">
            <v>867</v>
          </cell>
          <cell r="I196">
            <v>2695</v>
          </cell>
          <cell r="J196">
            <v>982</v>
          </cell>
          <cell r="M196" t="str">
            <v>TFR</v>
          </cell>
        </row>
        <row r="197">
          <cell r="B197" t="str">
            <v>FR-3 5C 2.5sq</v>
          </cell>
          <cell r="C197" t="str">
            <v>M</v>
          </cell>
          <cell r="D197">
            <v>2816</v>
          </cell>
          <cell r="E197">
            <v>3720</v>
          </cell>
          <cell r="F197">
            <v>1102</v>
          </cell>
          <cell r="G197">
            <v>2816</v>
          </cell>
          <cell r="H197">
            <v>867</v>
          </cell>
          <cell r="I197">
            <v>3158</v>
          </cell>
          <cell r="J197">
            <v>982</v>
          </cell>
          <cell r="M197" t="str">
            <v>TFR</v>
          </cell>
        </row>
        <row r="198">
          <cell r="B198" t="str">
            <v>FR-3 6C 2.5sq</v>
          </cell>
          <cell r="C198" t="str">
            <v>M</v>
          </cell>
          <cell r="D198">
            <v>3480</v>
          </cell>
          <cell r="E198">
            <v>4353</v>
          </cell>
          <cell r="F198">
            <v>1102</v>
          </cell>
          <cell r="G198">
            <v>3480</v>
          </cell>
          <cell r="H198">
            <v>867</v>
          </cell>
          <cell r="I198">
            <v>3589</v>
          </cell>
          <cell r="J198">
            <v>982</v>
          </cell>
          <cell r="M198" t="str">
            <v>TFR</v>
          </cell>
        </row>
        <row r="199">
          <cell r="B199" t="str">
            <v>FR-3 7C 2.5sq</v>
          </cell>
          <cell r="C199" t="str">
            <v>M</v>
          </cell>
          <cell r="D199">
            <v>3878</v>
          </cell>
          <cell r="E199">
            <v>4938</v>
          </cell>
          <cell r="F199">
            <v>1102</v>
          </cell>
          <cell r="G199">
            <v>3878</v>
          </cell>
          <cell r="H199">
            <v>867</v>
          </cell>
          <cell r="I199">
            <v>3890</v>
          </cell>
          <cell r="J199">
            <v>982</v>
          </cell>
          <cell r="M199" t="str">
            <v>TFR</v>
          </cell>
        </row>
        <row r="200">
          <cell r="B200" t="str">
            <v>FR-3 8C 2.5sq</v>
          </cell>
          <cell r="C200" t="str">
            <v>M</v>
          </cell>
          <cell r="D200">
            <v>3928</v>
          </cell>
          <cell r="E200">
            <v>5300</v>
          </cell>
          <cell r="F200">
            <v>1102</v>
          </cell>
          <cell r="G200">
            <v>3928</v>
          </cell>
          <cell r="H200">
            <v>867</v>
          </cell>
          <cell r="I200">
            <v>4330</v>
          </cell>
          <cell r="J200">
            <v>982</v>
          </cell>
          <cell r="M200" t="str">
            <v>TFR</v>
          </cell>
        </row>
        <row r="201">
          <cell r="B201" t="str">
            <v>FR-3 10C 2.5sq</v>
          </cell>
          <cell r="C201" t="str">
            <v>M</v>
          </cell>
          <cell r="D201">
            <v>5231</v>
          </cell>
          <cell r="E201">
            <v>6465</v>
          </cell>
          <cell r="F201">
            <v>1102</v>
          </cell>
          <cell r="G201">
            <v>5326</v>
          </cell>
          <cell r="H201">
            <v>867</v>
          </cell>
          <cell r="I201">
            <v>5231</v>
          </cell>
          <cell r="J201">
            <v>982</v>
          </cell>
          <cell r="M201" t="str">
            <v>TFR</v>
          </cell>
        </row>
        <row r="202">
          <cell r="B202" t="str">
            <v>FR-3 12C 2.5sq</v>
          </cell>
          <cell r="C202" t="str">
            <v>M</v>
          </cell>
          <cell r="D202">
            <v>5936</v>
          </cell>
          <cell r="E202">
            <v>7629</v>
          </cell>
          <cell r="F202">
            <v>1102</v>
          </cell>
          <cell r="G202">
            <v>5951</v>
          </cell>
          <cell r="H202">
            <v>867</v>
          </cell>
          <cell r="I202">
            <v>5936</v>
          </cell>
          <cell r="J202">
            <v>982</v>
          </cell>
          <cell r="M202" t="str">
            <v>TFR</v>
          </cell>
        </row>
        <row r="203">
          <cell r="B203" t="str">
            <v>FR-3 15C 2.5sq</v>
          </cell>
          <cell r="C203" t="str">
            <v>M</v>
          </cell>
          <cell r="D203">
            <v>6441</v>
          </cell>
          <cell r="E203">
            <v>8386</v>
          </cell>
          <cell r="F203">
            <v>1102</v>
          </cell>
          <cell r="G203">
            <v>6441</v>
          </cell>
          <cell r="H203">
            <v>867</v>
          </cell>
          <cell r="I203">
            <v>7187</v>
          </cell>
          <cell r="J203">
            <v>982</v>
          </cell>
          <cell r="M203" t="str">
            <v>TFR</v>
          </cell>
        </row>
        <row r="204">
          <cell r="B204" t="str">
            <v>FR-3 20C 2.5sq</v>
          </cell>
          <cell r="C204" t="str">
            <v>M</v>
          </cell>
          <cell r="D204">
            <v>8139</v>
          </cell>
          <cell r="E204">
            <v>10838</v>
          </cell>
          <cell r="F204">
            <v>1102</v>
          </cell>
          <cell r="G204">
            <v>8139</v>
          </cell>
          <cell r="H204">
            <v>867</v>
          </cell>
          <cell r="I204">
            <v>9072</v>
          </cell>
          <cell r="J204">
            <v>982</v>
          </cell>
          <cell r="M204" t="str">
            <v>TFR</v>
          </cell>
        </row>
        <row r="205">
          <cell r="B205" t="str">
            <v>FR-3 25C 2.5sq</v>
          </cell>
          <cell r="C205" t="str">
            <v>M</v>
          </cell>
          <cell r="D205">
            <v>11054</v>
          </cell>
          <cell r="E205">
            <v>13661</v>
          </cell>
          <cell r="F205">
            <v>1102</v>
          </cell>
          <cell r="G205">
            <v>11608</v>
          </cell>
          <cell r="H205">
            <v>867</v>
          </cell>
          <cell r="I205">
            <v>11054</v>
          </cell>
          <cell r="J205">
            <v>982</v>
          </cell>
          <cell r="M205" t="str">
            <v>TFR</v>
          </cell>
        </row>
        <row r="206">
          <cell r="B206" t="str">
            <v>FR-3 30C 2.5sq</v>
          </cell>
          <cell r="C206" t="str">
            <v>M</v>
          </cell>
          <cell r="D206">
            <v>12129</v>
          </cell>
          <cell r="E206">
            <v>16022</v>
          </cell>
          <cell r="F206">
            <v>1102</v>
          </cell>
          <cell r="G206">
            <v>12129</v>
          </cell>
          <cell r="H206">
            <v>867</v>
          </cell>
          <cell r="I206">
            <v>13660</v>
          </cell>
          <cell r="J206">
            <v>982</v>
          </cell>
          <cell r="M206" t="str">
            <v>TFR</v>
          </cell>
        </row>
        <row r="207">
          <cell r="B207" t="str">
            <v>FR-8 1C 25sq</v>
          </cell>
          <cell r="C207" t="str">
            <v>M</v>
          </cell>
          <cell r="D207">
            <v>4733</v>
          </cell>
          <cell r="E207">
            <v>5885</v>
          </cell>
          <cell r="F207">
            <v>1102</v>
          </cell>
          <cell r="G207">
            <v>4733</v>
          </cell>
          <cell r="H207">
            <v>867</v>
          </cell>
          <cell r="I207">
            <v>4996</v>
          </cell>
          <cell r="J207">
            <v>982</v>
          </cell>
          <cell r="M207" t="str">
            <v>TFR</v>
          </cell>
        </row>
        <row r="208">
          <cell r="B208" t="str">
            <v>FR-8 1C 35sq</v>
          </cell>
          <cell r="C208" t="str">
            <v>M</v>
          </cell>
          <cell r="D208">
            <v>6677</v>
          </cell>
          <cell r="E208">
            <v>8037</v>
          </cell>
          <cell r="F208">
            <v>1102</v>
          </cell>
          <cell r="G208">
            <v>6677</v>
          </cell>
          <cell r="H208">
            <v>867</v>
          </cell>
          <cell r="I208">
            <v>6725</v>
          </cell>
          <cell r="J208">
            <v>982</v>
          </cell>
          <cell r="M208" t="str">
            <v>TFR</v>
          </cell>
        </row>
        <row r="209">
          <cell r="B209" t="str">
            <v>FR-8 1C 50sq</v>
          </cell>
          <cell r="C209" t="str">
            <v>M</v>
          </cell>
          <cell r="D209">
            <v>9013</v>
          </cell>
          <cell r="E209">
            <v>10652</v>
          </cell>
          <cell r="F209">
            <v>1102</v>
          </cell>
          <cell r="G209">
            <v>9013</v>
          </cell>
          <cell r="H209">
            <v>867</v>
          </cell>
          <cell r="I209">
            <v>9516</v>
          </cell>
          <cell r="J209">
            <v>982</v>
          </cell>
          <cell r="M209" t="str">
            <v>TFR</v>
          </cell>
        </row>
        <row r="210">
          <cell r="B210" t="str">
            <v>FR-8 1C 70sq</v>
          </cell>
          <cell r="C210" t="str">
            <v>M</v>
          </cell>
          <cell r="D210">
            <v>12770</v>
          </cell>
          <cell r="E210">
            <v>14944</v>
          </cell>
          <cell r="F210">
            <v>1102</v>
          </cell>
          <cell r="G210">
            <v>12770</v>
          </cell>
          <cell r="H210">
            <v>867</v>
          </cell>
          <cell r="I210">
            <v>13832</v>
          </cell>
          <cell r="J210">
            <v>982</v>
          </cell>
          <cell r="M210" t="str">
            <v>TFR</v>
          </cell>
        </row>
        <row r="211">
          <cell r="B211" t="str">
            <v>FR-8 1C 95sq</v>
          </cell>
          <cell r="C211" t="str">
            <v>M</v>
          </cell>
          <cell r="D211">
            <v>15843</v>
          </cell>
          <cell r="E211">
            <v>20333</v>
          </cell>
          <cell r="F211">
            <v>1102</v>
          </cell>
          <cell r="G211">
            <v>15843</v>
          </cell>
          <cell r="H211">
            <v>867</v>
          </cell>
          <cell r="I211">
            <v>17222</v>
          </cell>
          <cell r="J211">
            <v>982</v>
          </cell>
          <cell r="M211" t="str">
            <v>TFR</v>
          </cell>
        </row>
        <row r="212">
          <cell r="B212" t="str">
            <v>FR-8 1C 120sq</v>
          </cell>
          <cell r="C212" t="str">
            <v>M</v>
          </cell>
          <cell r="D212">
            <v>19428</v>
          </cell>
          <cell r="E212">
            <v>25433</v>
          </cell>
          <cell r="F212">
            <v>1102</v>
          </cell>
          <cell r="G212">
            <v>19428</v>
          </cell>
          <cell r="H212">
            <v>867</v>
          </cell>
          <cell r="I212">
            <v>21567</v>
          </cell>
          <cell r="J212">
            <v>982</v>
          </cell>
          <cell r="M212" t="str">
            <v>TFR</v>
          </cell>
        </row>
        <row r="213">
          <cell r="B213" t="str">
            <v>FR-8 1C 150sq</v>
          </cell>
          <cell r="C213" t="str">
            <v>M</v>
          </cell>
          <cell r="D213">
            <v>23619</v>
          </cell>
          <cell r="E213">
            <v>31038</v>
          </cell>
          <cell r="F213">
            <v>1102</v>
          </cell>
          <cell r="G213">
            <v>23619</v>
          </cell>
          <cell r="H213">
            <v>867</v>
          </cell>
          <cell r="I213">
            <v>26552</v>
          </cell>
          <cell r="J213">
            <v>982</v>
          </cell>
          <cell r="M213" t="str">
            <v>TFR</v>
          </cell>
        </row>
        <row r="214">
          <cell r="B214" t="str">
            <v>FR-8 1C 185sq</v>
          </cell>
          <cell r="C214" t="str">
            <v>M</v>
          </cell>
          <cell r="D214">
            <v>27941</v>
          </cell>
          <cell r="E214">
            <v>38637</v>
          </cell>
          <cell r="F214">
            <v>1102</v>
          </cell>
          <cell r="G214">
            <v>27941</v>
          </cell>
          <cell r="H214">
            <v>867</v>
          </cell>
          <cell r="I214">
            <v>31462</v>
          </cell>
          <cell r="J214">
            <v>982</v>
          </cell>
          <cell r="M214" t="str">
            <v>TFR</v>
          </cell>
        </row>
        <row r="215">
          <cell r="B215" t="str">
            <v>FR-8 1C 240sq</v>
          </cell>
          <cell r="C215" t="str">
            <v>M</v>
          </cell>
          <cell r="D215">
            <v>36579</v>
          </cell>
          <cell r="E215">
            <v>50255</v>
          </cell>
          <cell r="F215">
            <v>1102</v>
          </cell>
          <cell r="G215">
            <v>36579</v>
          </cell>
          <cell r="H215">
            <v>867</v>
          </cell>
          <cell r="I215">
            <v>41024</v>
          </cell>
          <cell r="J215">
            <v>982</v>
          </cell>
          <cell r="M215" t="str">
            <v>TFR</v>
          </cell>
        </row>
        <row r="216">
          <cell r="B216" t="str">
            <v>FR-8 1C 300sq</v>
          </cell>
          <cell r="C216" t="str">
            <v>M</v>
          </cell>
          <cell r="D216">
            <v>45686</v>
          </cell>
          <cell r="E216">
            <v>62337</v>
          </cell>
          <cell r="F216">
            <v>1102</v>
          </cell>
          <cell r="G216">
            <v>45686</v>
          </cell>
          <cell r="H216">
            <v>867</v>
          </cell>
          <cell r="I216">
            <v>51334</v>
          </cell>
          <cell r="J216">
            <v>982</v>
          </cell>
          <cell r="M216" t="str">
            <v>TFR</v>
          </cell>
        </row>
        <row r="217">
          <cell r="B217" t="str">
            <v>FR-8 2C 2.5sq</v>
          </cell>
          <cell r="C217" t="str">
            <v>M</v>
          </cell>
          <cell r="D217">
            <v>2365</v>
          </cell>
          <cell r="E217">
            <v>2365</v>
          </cell>
          <cell r="F217">
            <v>1102</v>
          </cell>
          <cell r="G217">
            <v>2598</v>
          </cell>
          <cell r="H217">
            <v>867</v>
          </cell>
          <cell r="I217">
            <v>2431</v>
          </cell>
          <cell r="J217">
            <v>982</v>
          </cell>
          <cell r="M217" t="str">
            <v>TFR</v>
          </cell>
        </row>
        <row r="218">
          <cell r="B218" t="str">
            <v>FR-8 2C 4sq</v>
          </cell>
          <cell r="C218" t="str">
            <v>M</v>
          </cell>
          <cell r="D218">
            <v>3099</v>
          </cell>
          <cell r="E218">
            <v>3100</v>
          </cell>
          <cell r="F218">
            <v>1102</v>
          </cell>
          <cell r="G218">
            <v>3310</v>
          </cell>
          <cell r="H218">
            <v>867</v>
          </cell>
          <cell r="I218">
            <v>3099</v>
          </cell>
          <cell r="J218">
            <v>982</v>
          </cell>
          <cell r="M218" t="str">
            <v>TFR</v>
          </cell>
        </row>
        <row r="219">
          <cell r="B219" t="str">
            <v>FR-8 2C 6sq</v>
          </cell>
          <cell r="C219" t="str">
            <v>M</v>
          </cell>
          <cell r="D219">
            <v>3653</v>
          </cell>
          <cell r="E219">
            <v>4135</v>
          </cell>
          <cell r="F219">
            <v>1102</v>
          </cell>
          <cell r="G219">
            <v>3858</v>
          </cell>
          <cell r="H219">
            <v>867</v>
          </cell>
          <cell r="I219">
            <v>3653</v>
          </cell>
          <cell r="J219">
            <v>982</v>
          </cell>
          <cell r="M219" t="str">
            <v>TFR</v>
          </cell>
        </row>
        <row r="220">
          <cell r="B220" t="str">
            <v>FR-8 3C 2.5sq</v>
          </cell>
          <cell r="C220" t="str">
            <v>M</v>
          </cell>
          <cell r="D220">
            <v>3618</v>
          </cell>
          <cell r="E220">
            <v>3887</v>
          </cell>
          <cell r="F220">
            <v>1102</v>
          </cell>
          <cell r="G220">
            <v>3870</v>
          </cell>
          <cell r="H220">
            <v>867</v>
          </cell>
          <cell r="I220">
            <v>3618</v>
          </cell>
          <cell r="J220">
            <v>982</v>
          </cell>
          <cell r="M220" t="str">
            <v>TFR</v>
          </cell>
        </row>
        <row r="221">
          <cell r="B221" t="str">
            <v>FR-8 3C 4sq</v>
          </cell>
          <cell r="C221" t="str">
            <v>M</v>
          </cell>
          <cell r="D221">
            <v>4613</v>
          </cell>
          <cell r="E221">
            <v>5121</v>
          </cell>
          <cell r="F221">
            <v>1102</v>
          </cell>
          <cell r="G221">
            <v>4939</v>
          </cell>
          <cell r="H221">
            <v>867</v>
          </cell>
          <cell r="I221">
            <v>4613</v>
          </cell>
          <cell r="J221">
            <v>982</v>
          </cell>
          <cell r="M221" t="str">
            <v>TFR</v>
          </cell>
        </row>
        <row r="222">
          <cell r="B222" t="str">
            <v>FR-8 3C 6sq</v>
          </cell>
          <cell r="C222" t="str">
            <v>M</v>
          </cell>
          <cell r="D222">
            <v>5438</v>
          </cell>
          <cell r="E222">
            <v>5533</v>
          </cell>
          <cell r="F222">
            <v>1102</v>
          </cell>
          <cell r="G222">
            <v>5741</v>
          </cell>
          <cell r="H222">
            <v>867</v>
          </cell>
          <cell r="I222">
            <v>5438</v>
          </cell>
          <cell r="J222">
            <v>982</v>
          </cell>
          <cell r="M222" t="str">
            <v>TFR</v>
          </cell>
        </row>
        <row r="223">
          <cell r="B223" t="str">
            <v>FR-8 3C 10sq</v>
          </cell>
          <cell r="C223" t="str">
            <v>M</v>
          </cell>
          <cell r="D223">
            <v>8186</v>
          </cell>
          <cell r="E223">
            <v>8186</v>
          </cell>
          <cell r="F223">
            <v>1102</v>
          </cell>
          <cell r="G223">
            <v>8273</v>
          </cell>
          <cell r="H223">
            <v>867</v>
          </cell>
          <cell r="I223">
            <v>10339</v>
          </cell>
          <cell r="J223">
            <v>982</v>
          </cell>
          <cell r="M223" t="str">
            <v>TFR</v>
          </cell>
        </row>
        <row r="224">
          <cell r="B224" t="str">
            <v>FR-8 3C 16sq</v>
          </cell>
          <cell r="C224" t="str">
            <v>M</v>
          </cell>
          <cell r="D224">
            <v>9968</v>
          </cell>
          <cell r="E224">
            <v>12253</v>
          </cell>
          <cell r="F224">
            <v>1102</v>
          </cell>
          <cell r="G224">
            <v>9968</v>
          </cell>
          <cell r="H224">
            <v>867</v>
          </cell>
          <cell r="I224">
            <v>13165</v>
          </cell>
          <cell r="J224">
            <v>982</v>
          </cell>
          <cell r="M224" t="str">
            <v>TFR</v>
          </cell>
        </row>
        <row r="225">
          <cell r="B225" t="str">
            <v>FR-8 4C 4sq</v>
          </cell>
          <cell r="C225" t="str">
            <v>M</v>
          </cell>
          <cell r="D225">
            <v>6130</v>
          </cell>
          <cell r="E225">
            <v>6402</v>
          </cell>
          <cell r="F225">
            <v>1102</v>
          </cell>
          <cell r="G225">
            <v>6563</v>
          </cell>
          <cell r="H225">
            <v>867</v>
          </cell>
          <cell r="I225">
            <v>6130</v>
          </cell>
          <cell r="J225">
            <v>982</v>
          </cell>
          <cell r="M225" t="str">
            <v>TFR</v>
          </cell>
        </row>
        <row r="226">
          <cell r="B226" t="str">
            <v>FR-8 4C 6sq</v>
          </cell>
          <cell r="C226" t="str">
            <v>M</v>
          </cell>
          <cell r="D226">
            <v>7223</v>
          </cell>
          <cell r="E226">
            <v>7784</v>
          </cell>
          <cell r="F226">
            <v>1102</v>
          </cell>
          <cell r="G226">
            <v>7631</v>
          </cell>
          <cell r="H226">
            <v>867</v>
          </cell>
          <cell r="I226">
            <v>7223</v>
          </cell>
          <cell r="J226">
            <v>982</v>
          </cell>
          <cell r="M226" t="str">
            <v>TFR</v>
          </cell>
        </row>
        <row r="227">
          <cell r="B227" t="str">
            <v>FR-8 4C 10sq</v>
          </cell>
          <cell r="C227" t="str">
            <v>M</v>
          </cell>
          <cell r="D227">
            <v>11004</v>
          </cell>
          <cell r="E227">
            <v>11876</v>
          </cell>
          <cell r="F227">
            <v>1102</v>
          </cell>
          <cell r="G227">
            <v>11004</v>
          </cell>
          <cell r="H227">
            <v>867</v>
          </cell>
          <cell r="I227">
            <v>13723</v>
          </cell>
          <cell r="J227">
            <v>982</v>
          </cell>
          <cell r="M227" t="str">
            <v>TFR</v>
          </cell>
        </row>
        <row r="228">
          <cell r="B228" t="str">
            <v>FR-8 4C 16sq</v>
          </cell>
          <cell r="C228" t="str">
            <v>M</v>
          </cell>
          <cell r="D228">
            <v>13247</v>
          </cell>
          <cell r="E228">
            <v>15901</v>
          </cell>
          <cell r="F228">
            <v>1102</v>
          </cell>
          <cell r="G228">
            <v>13247</v>
          </cell>
          <cell r="H228">
            <v>867</v>
          </cell>
          <cell r="I228">
            <v>17480</v>
          </cell>
          <cell r="J228">
            <v>982</v>
          </cell>
          <cell r="M228" t="str">
            <v>TFR</v>
          </cell>
        </row>
        <row r="229">
          <cell r="B229" t="str">
            <v>CN/CV-W 1C 60sq</v>
          </cell>
          <cell r="C229" t="str">
            <v>M</v>
          </cell>
          <cell r="D229">
            <v>15985</v>
          </cell>
          <cell r="E229">
            <v>20876</v>
          </cell>
          <cell r="F229">
            <v>1098</v>
          </cell>
          <cell r="G229">
            <v>19940</v>
          </cell>
          <cell r="H229">
            <v>865</v>
          </cell>
          <cell r="I229">
            <v>15985</v>
          </cell>
          <cell r="J229">
            <v>980</v>
          </cell>
        </row>
        <row r="230">
          <cell r="B230" t="str">
            <v>FR-CN/CO-W 1C 60sq</v>
          </cell>
          <cell r="C230" t="str">
            <v>M</v>
          </cell>
          <cell r="D230">
            <v>19041</v>
          </cell>
          <cell r="E230">
            <v>19384</v>
          </cell>
          <cell r="F230">
            <v>1098</v>
          </cell>
          <cell r="G230">
            <v>23751</v>
          </cell>
          <cell r="H230">
            <v>865</v>
          </cell>
          <cell r="I230">
            <v>19041</v>
          </cell>
          <cell r="J230">
            <v>980</v>
          </cell>
        </row>
        <row r="231">
          <cell r="B231" t="str">
            <v>25Kv 옥외 1C 60sq(240BIL)</v>
          </cell>
          <cell r="C231" t="str">
            <v>개</v>
          </cell>
          <cell r="D231">
            <v>85100</v>
          </cell>
          <cell r="E231">
            <v>85100</v>
          </cell>
          <cell r="F231">
            <v>1120</v>
          </cell>
          <cell r="I231">
            <v>85100</v>
          </cell>
          <cell r="J231">
            <v>1005</v>
          </cell>
        </row>
        <row r="232">
          <cell r="B232" t="str">
            <v>23Kv 옥외 3C 60sq(240BIL)</v>
          </cell>
          <cell r="C232" t="str">
            <v>개</v>
          </cell>
          <cell r="D232">
            <v>0</v>
          </cell>
        </row>
        <row r="233">
          <cell r="B233" t="str">
            <v>STP CAT5 4Pr</v>
          </cell>
          <cell r="C233" t="str">
            <v>M</v>
          </cell>
          <cell r="D233">
            <v>1610</v>
          </cell>
          <cell r="E233">
            <v>1610</v>
          </cell>
          <cell r="F233">
            <v>1109</v>
          </cell>
          <cell r="G233">
            <v>1610</v>
          </cell>
          <cell r="H233">
            <v>877</v>
          </cell>
          <cell r="I233">
            <v>1610</v>
          </cell>
          <cell r="J233">
            <v>986</v>
          </cell>
        </row>
        <row r="234">
          <cell r="B234" t="str">
            <v>UTP CAT5e 4Pr</v>
          </cell>
          <cell r="C234" t="str">
            <v>M</v>
          </cell>
          <cell r="D234">
            <v>470</v>
          </cell>
          <cell r="E234">
            <v>470</v>
          </cell>
          <cell r="F234">
            <v>1109</v>
          </cell>
          <cell r="G234">
            <v>470</v>
          </cell>
          <cell r="H234">
            <v>877</v>
          </cell>
          <cell r="I234">
            <v>470</v>
          </cell>
          <cell r="J234">
            <v>986</v>
          </cell>
        </row>
        <row r="235">
          <cell r="B235" t="str">
            <v>UTP CAT5e 25Pr</v>
          </cell>
          <cell r="C235" t="str">
            <v>M</v>
          </cell>
          <cell r="D235">
            <v>3330</v>
          </cell>
          <cell r="E235">
            <v>3330</v>
          </cell>
          <cell r="F235">
            <v>1109</v>
          </cell>
          <cell r="G235">
            <v>3330</v>
          </cell>
          <cell r="H235">
            <v>877</v>
          </cell>
          <cell r="I235">
            <v>3330</v>
          </cell>
          <cell r="J235">
            <v>986</v>
          </cell>
        </row>
        <row r="236">
          <cell r="B236" t="str">
            <v>5C-HFBT</v>
          </cell>
          <cell r="C236" t="str">
            <v>M</v>
          </cell>
          <cell r="D236">
            <v>495</v>
          </cell>
          <cell r="E236">
            <v>600</v>
          </cell>
          <cell r="F236">
            <v>1105</v>
          </cell>
          <cell r="G236">
            <v>667</v>
          </cell>
          <cell r="H236">
            <v>870</v>
          </cell>
          <cell r="I236">
            <v>495</v>
          </cell>
          <cell r="J236">
            <v>991</v>
          </cell>
        </row>
        <row r="237">
          <cell r="B237" t="str">
            <v>7C-HFBT</v>
          </cell>
          <cell r="C237" t="str">
            <v>M</v>
          </cell>
          <cell r="D237">
            <v>800</v>
          </cell>
          <cell r="E237">
            <v>800</v>
          </cell>
          <cell r="F237">
            <v>1105</v>
          </cell>
          <cell r="G237">
            <v>1187</v>
          </cell>
          <cell r="H237">
            <v>870</v>
          </cell>
          <cell r="I237">
            <v>919</v>
          </cell>
          <cell r="J237">
            <v>991</v>
          </cell>
        </row>
        <row r="238">
          <cell r="B238" t="str">
            <v>RGB 5C</v>
          </cell>
          <cell r="C238" t="str">
            <v>M</v>
          </cell>
          <cell r="D238">
            <v>2800</v>
          </cell>
          <cell r="E238">
            <v>2800</v>
          </cell>
          <cell r="F238">
            <v>1266</v>
          </cell>
          <cell r="G238">
            <v>13000</v>
          </cell>
          <cell r="H238">
            <v>875</v>
          </cell>
        </row>
        <row r="239">
          <cell r="B239" t="str">
            <v>스피커 케이블 2C</v>
          </cell>
          <cell r="C239" t="str">
            <v>M</v>
          </cell>
          <cell r="D239">
            <v>2200</v>
          </cell>
          <cell r="G239">
            <v>2200</v>
          </cell>
          <cell r="H239">
            <v>875</v>
          </cell>
          <cell r="I239">
            <v>3000</v>
          </cell>
          <cell r="J239">
            <v>990</v>
          </cell>
          <cell r="M239" t="str">
            <v>5200UP</v>
          </cell>
        </row>
        <row r="240">
          <cell r="B240" t="str">
            <v>2C 편조실드 마이크케이블</v>
          </cell>
          <cell r="C240" t="str">
            <v>M</v>
          </cell>
          <cell r="D240">
            <v>5000</v>
          </cell>
          <cell r="G240">
            <v>5400</v>
          </cell>
          <cell r="H240">
            <v>875</v>
          </cell>
          <cell r="I240">
            <v>5000</v>
          </cell>
          <cell r="J240">
            <v>990</v>
          </cell>
          <cell r="M240" t="str">
            <v>1800F</v>
          </cell>
        </row>
        <row r="241">
          <cell r="B241" t="str">
            <v>RG-58</v>
          </cell>
          <cell r="C241" t="str">
            <v>M</v>
          </cell>
          <cell r="D241">
            <v>4800</v>
          </cell>
          <cell r="G241">
            <v>4800</v>
          </cell>
          <cell r="H241">
            <v>875</v>
          </cell>
          <cell r="I241">
            <v>5400</v>
          </cell>
          <cell r="J241">
            <v>990</v>
          </cell>
          <cell r="M241" t="str">
            <v>50Ω 8219</v>
          </cell>
        </row>
        <row r="242">
          <cell r="B242" t="str">
            <v>HDMI용 VER 1.4 10M</v>
          </cell>
          <cell r="C242" t="str">
            <v>M</v>
          </cell>
          <cell r="D242">
            <v>190200</v>
          </cell>
          <cell r="G242">
            <v>190200</v>
          </cell>
          <cell r="H242">
            <v>876</v>
          </cell>
        </row>
        <row r="243">
          <cell r="B243" t="str">
            <v>F/O CABLE MM 4C</v>
          </cell>
          <cell r="C243" t="str">
            <v>M</v>
          </cell>
          <cell r="D243">
            <v>1000</v>
          </cell>
          <cell r="E243">
            <v>1000</v>
          </cell>
          <cell r="F243">
            <v>1105</v>
          </cell>
          <cell r="G243">
            <v>2400</v>
          </cell>
          <cell r="H243">
            <v>877</v>
          </cell>
          <cell r="I243">
            <v>2400</v>
          </cell>
          <cell r="J243">
            <v>986</v>
          </cell>
          <cell r="M243" t="str">
            <v>광케이블</v>
          </cell>
        </row>
        <row r="244">
          <cell r="B244" t="str">
            <v>F/O CABLE MM 8C</v>
          </cell>
          <cell r="C244" t="str">
            <v>M</v>
          </cell>
          <cell r="D244">
            <v>1300</v>
          </cell>
          <cell r="E244">
            <v>1300</v>
          </cell>
          <cell r="F244">
            <v>1105</v>
          </cell>
          <cell r="G244">
            <v>3450</v>
          </cell>
          <cell r="H244">
            <v>877</v>
          </cell>
          <cell r="I244">
            <v>3450</v>
          </cell>
          <cell r="J244">
            <v>986</v>
          </cell>
          <cell r="M244" t="str">
            <v>광케이블</v>
          </cell>
        </row>
        <row r="245">
          <cell r="B245" t="str">
            <v>3T x 25 (0.66Kg/m)</v>
          </cell>
          <cell r="C245" t="str">
            <v>M</v>
          </cell>
          <cell r="D245">
            <v>8580</v>
          </cell>
          <cell r="E245">
            <v>8580</v>
          </cell>
          <cell r="F245">
            <v>1104</v>
          </cell>
        </row>
        <row r="246">
          <cell r="B246" t="str">
            <v>5T x 25(1.11Kg/m)</v>
          </cell>
          <cell r="C246" t="str">
            <v>M</v>
          </cell>
          <cell r="D246">
            <v>14430.000000000002</v>
          </cell>
          <cell r="E246">
            <v>14430.000000000002</v>
          </cell>
          <cell r="F246">
            <v>1104</v>
          </cell>
        </row>
        <row r="247">
          <cell r="B247" t="str">
            <v>6T x 50(2.67Kg/m)</v>
          </cell>
          <cell r="C247" t="str">
            <v>M</v>
          </cell>
          <cell r="D247">
            <v>34710</v>
          </cell>
          <cell r="E247">
            <v>34710</v>
          </cell>
          <cell r="F247">
            <v>1104</v>
          </cell>
        </row>
        <row r="248">
          <cell r="B248" t="str">
            <v>100*100*100</v>
          </cell>
          <cell r="C248" t="str">
            <v>개</v>
          </cell>
          <cell r="D248">
            <v>3000</v>
          </cell>
          <cell r="E248">
            <v>3000</v>
          </cell>
          <cell r="F248">
            <v>1127</v>
          </cell>
          <cell r="I248">
            <v>3000</v>
          </cell>
          <cell r="J248">
            <v>1011</v>
          </cell>
        </row>
        <row r="249">
          <cell r="B249" t="str">
            <v>150*150*100</v>
          </cell>
          <cell r="C249" t="str">
            <v>개</v>
          </cell>
          <cell r="D249">
            <v>3500</v>
          </cell>
          <cell r="E249">
            <v>3500</v>
          </cell>
          <cell r="F249">
            <v>1127</v>
          </cell>
          <cell r="I249">
            <v>3500</v>
          </cell>
          <cell r="J249">
            <v>1011</v>
          </cell>
        </row>
        <row r="250">
          <cell r="B250" t="str">
            <v>200*200*100</v>
          </cell>
          <cell r="C250" t="str">
            <v>개</v>
          </cell>
          <cell r="D250">
            <v>4900</v>
          </cell>
          <cell r="E250">
            <v>4900</v>
          </cell>
          <cell r="F250">
            <v>1127</v>
          </cell>
          <cell r="I250">
            <v>4900</v>
          </cell>
          <cell r="J250">
            <v>1011</v>
          </cell>
        </row>
        <row r="251">
          <cell r="B251" t="str">
            <v>200*200*150</v>
          </cell>
          <cell r="C251" t="str">
            <v>개</v>
          </cell>
          <cell r="D251">
            <v>5900</v>
          </cell>
          <cell r="E251">
            <v>5900</v>
          </cell>
          <cell r="F251">
            <v>1127</v>
          </cell>
          <cell r="I251">
            <v>5900</v>
          </cell>
          <cell r="J251">
            <v>1011</v>
          </cell>
        </row>
        <row r="252">
          <cell r="B252" t="str">
            <v>200*200*200</v>
          </cell>
          <cell r="C252" t="str">
            <v>개</v>
          </cell>
          <cell r="D252">
            <v>7000</v>
          </cell>
          <cell r="E252">
            <v>7000</v>
          </cell>
          <cell r="F252">
            <v>1127</v>
          </cell>
          <cell r="I252">
            <v>7000</v>
          </cell>
          <cell r="J252">
            <v>1011</v>
          </cell>
        </row>
        <row r="253">
          <cell r="B253" t="str">
            <v>300*300*150</v>
          </cell>
          <cell r="C253" t="str">
            <v>개</v>
          </cell>
          <cell r="D253">
            <v>10600</v>
          </cell>
          <cell r="E253">
            <v>10600</v>
          </cell>
          <cell r="F253">
            <v>1127</v>
          </cell>
          <cell r="I253">
            <v>10600</v>
          </cell>
          <cell r="J253">
            <v>1011</v>
          </cell>
        </row>
        <row r="254">
          <cell r="B254" t="str">
            <v>300*300*200</v>
          </cell>
          <cell r="C254" t="str">
            <v>개</v>
          </cell>
          <cell r="D254">
            <v>11400</v>
          </cell>
          <cell r="E254">
            <v>11400</v>
          </cell>
          <cell r="F254">
            <v>1127</v>
          </cell>
          <cell r="I254">
            <v>11400</v>
          </cell>
          <cell r="J254">
            <v>1011</v>
          </cell>
        </row>
        <row r="255">
          <cell r="B255" t="str">
            <v>400*400*200</v>
          </cell>
          <cell r="C255" t="str">
            <v>개</v>
          </cell>
          <cell r="D255">
            <v>22300</v>
          </cell>
          <cell r="E255">
            <v>22300</v>
          </cell>
          <cell r="F255">
            <v>1127</v>
          </cell>
          <cell r="I255">
            <v>22300</v>
          </cell>
          <cell r="J255">
            <v>1011</v>
          </cell>
        </row>
        <row r="256">
          <cell r="B256" t="str">
            <v>500*500*300</v>
          </cell>
          <cell r="C256" t="str">
            <v>개</v>
          </cell>
          <cell r="D256">
            <v>0</v>
          </cell>
          <cell r="J256">
            <v>1011</v>
          </cell>
        </row>
        <row r="257">
          <cell r="B257" t="str">
            <v>600*600*300</v>
          </cell>
          <cell r="C257" t="str">
            <v>개</v>
          </cell>
          <cell r="D257">
            <v>0</v>
          </cell>
          <cell r="J257">
            <v>1011</v>
          </cell>
        </row>
        <row r="258">
          <cell r="B258" t="str">
            <v>Concrete 4각</v>
          </cell>
          <cell r="C258" t="str">
            <v>개</v>
          </cell>
          <cell r="D258">
            <v>3036</v>
          </cell>
          <cell r="E258">
            <v>3100</v>
          </cell>
          <cell r="F258">
            <v>1127</v>
          </cell>
          <cell r="G258">
            <v>3036</v>
          </cell>
          <cell r="H258">
            <v>905</v>
          </cell>
          <cell r="I258">
            <v>3100</v>
          </cell>
          <cell r="J258">
            <v>1011</v>
          </cell>
          <cell r="M258" t="str">
            <v>H54(2)mm</v>
          </cell>
        </row>
        <row r="259">
          <cell r="B259" t="str">
            <v>Concrete 8각</v>
          </cell>
          <cell r="C259" t="str">
            <v>개</v>
          </cell>
          <cell r="D259">
            <v>2904</v>
          </cell>
          <cell r="E259">
            <v>2980</v>
          </cell>
          <cell r="F259">
            <v>1127</v>
          </cell>
          <cell r="G259">
            <v>2904</v>
          </cell>
          <cell r="H259">
            <v>905</v>
          </cell>
          <cell r="I259">
            <v>3000</v>
          </cell>
          <cell r="J259">
            <v>1011</v>
          </cell>
          <cell r="M259" t="str">
            <v>H54(2)mm</v>
          </cell>
        </row>
        <row r="260">
          <cell r="B260" t="str">
            <v>Outlet 4각</v>
          </cell>
          <cell r="C260" t="str">
            <v>개</v>
          </cell>
          <cell r="D260">
            <v>836</v>
          </cell>
          <cell r="E260">
            <v>3020</v>
          </cell>
          <cell r="F260">
            <v>1127</v>
          </cell>
          <cell r="G260">
            <v>836</v>
          </cell>
          <cell r="H260">
            <v>905</v>
          </cell>
          <cell r="I260">
            <v>1000</v>
          </cell>
          <cell r="J260">
            <v>1011</v>
          </cell>
          <cell r="M260" t="str">
            <v>2개용 콘센트박스</v>
          </cell>
        </row>
        <row r="261">
          <cell r="B261" t="str">
            <v>SW/1G</v>
          </cell>
          <cell r="C261" t="str">
            <v>개</v>
          </cell>
          <cell r="D261">
            <v>583</v>
          </cell>
          <cell r="E261">
            <v>650</v>
          </cell>
          <cell r="F261">
            <v>1127</v>
          </cell>
          <cell r="G261">
            <v>583</v>
          </cell>
          <cell r="H261">
            <v>905</v>
          </cell>
          <cell r="I261">
            <v>650</v>
          </cell>
          <cell r="J261">
            <v>1011</v>
          </cell>
          <cell r="M261" t="str">
            <v>H54(2)mm</v>
          </cell>
        </row>
        <row r="262">
          <cell r="B262" t="str">
            <v>SW/2G</v>
          </cell>
          <cell r="C262" t="str">
            <v>개</v>
          </cell>
          <cell r="D262">
            <v>811</v>
          </cell>
          <cell r="E262">
            <v>920</v>
          </cell>
          <cell r="F262">
            <v>1127</v>
          </cell>
          <cell r="G262">
            <v>811</v>
          </cell>
          <cell r="H262">
            <v>905</v>
          </cell>
          <cell r="I262">
            <v>1000</v>
          </cell>
          <cell r="J262">
            <v>1011</v>
          </cell>
          <cell r="M262" t="str">
            <v>H54(2)mm</v>
          </cell>
        </row>
        <row r="263">
          <cell r="B263" t="str">
            <v>평커버</v>
          </cell>
          <cell r="C263" t="str">
            <v>개</v>
          </cell>
          <cell r="D263">
            <v>286</v>
          </cell>
          <cell r="E263">
            <v>290</v>
          </cell>
          <cell r="F263">
            <v>1127</v>
          </cell>
          <cell r="G263">
            <v>286</v>
          </cell>
          <cell r="H263">
            <v>905</v>
          </cell>
          <cell r="I263">
            <v>300</v>
          </cell>
          <cell r="J263">
            <v>1011</v>
          </cell>
          <cell r="M263" t="str">
            <v>2개용</v>
          </cell>
        </row>
        <row r="264">
          <cell r="B264" t="str">
            <v>오목커버</v>
          </cell>
          <cell r="C264" t="str">
            <v>개</v>
          </cell>
          <cell r="D264">
            <v>377</v>
          </cell>
          <cell r="E264">
            <v>400</v>
          </cell>
          <cell r="F264">
            <v>1127</v>
          </cell>
          <cell r="G264">
            <v>377</v>
          </cell>
          <cell r="H264">
            <v>905</v>
          </cell>
          <cell r="I264">
            <v>400</v>
          </cell>
          <cell r="J264">
            <v>1011</v>
          </cell>
        </row>
        <row r="265">
          <cell r="B265" t="str">
            <v>50*35mm</v>
          </cell>
          <cell r="C265" t="str">
            <v>M</v>
          </cell>
          <cell r="D265">
            <v>8000</v>
          </cell>
          <cell r="E265">
            <v>9600</v>
          </cell>
          <cell r="F265">
            <v>1122</v>
          </cell>
          <cell r="G265">
            <v>8000</v>
          </cell>
          <cell r="H265">
            <v>903</v>
          </cell>
          <cell r="I265">
            <v>11000</v>
          </cell>
          <cell r="J265">
            <v>1014</v>
          </cell>
          <cell r="M265" t="str">
            <v>조립형</v>
          </cell>
        </row>
        <row r="266">
          <cell r="B266" t="str">
            <v>60*60mm</v>
          </cell>
          <cell r="C266" t="str">
            <v>M</v>
          </cell>
          <cell r="D266">
            <v>12000</v>
          </cell>
          <cell r="E266">
            <v>13200</v>
          </cell>
          <cell r="F266">
            <v>1122</v>
          </cell>
          <cell r="G266">
            <v>12000</v>
          </cell>
          <cell r="H266">
            <v>903</v>
          </cell>
          <cell r="I266">
            <v>15000</v>
          </cell>
          <cell r="J266">
            <v>1014</v>
          </cell>
          <cell r="M266" t="str">
            <v>조립형</v>
          </cell>
        </row>
        <row r="267">
          <cell r="B267" t="str">
            <v>70*40mm</v>
          </cell>
          <cell r="C267" t="str">
            <v>M</v>
          </cell>
          <cell r="D267">
            <v>10000</v>
          </cell>
          <cell r="E267">
            <v>12000</v>
          </cell>
          <cell r="F267">
            <v>1122</v>
          </cell>
          <cell r="G267">
            <v>10000</v>
          </cell>
          <cell r="H267">
            <v>903</v>
          </cell>
          <cell r="I267">
            <v>15000</v>
          </cell>
          <cell r="J267">
            <v>1014</v>
          </cell>
          <cell r="M267" t="str">
            <v>조립형</v>
          </cell>
        </row>
        <row r="268">
          <cell r="B268" t="str">
            <v>100*50mm</v>
          </cell>
          <cell r="C268" t="str">
            <v>M</v>
          </cell>
          <cell r="D268">
            <v>14000</v>
          </cell>
          <cell r="E268">
            <v>15600</v>
          </cell>
          <cell r="F268">
            <v>1122</v>
          </cell>
          <cell r="G268">
            <v>14000</v>
          </cell>
          <cell r="H268">
            <v>903</v>
          </cell>
          <cell r="I268">
            <v>17000</v>
          </cell>
          <cell r="J268">
            <v>1014</v>
          </cell>
          <cell r="M268" t="str">
            <v>조립형</v>
          </cell>
        </row>
        <row r="269">
          <cell r="B269" t="str">
            <v>120*60mm</v>
          </cell>
          <cell r="C269" t="str">
            <v>M</v>
          </cell>
          <cell r="D269">
            <v>20000</v>
          </cell>
          <cell r="E269">
            <v>21600</v>
          </cell>
          <cell r="F269">
            <v>1122</v>
          </cell>
          <cell r="G269">
            <v>20000</v>
          </cell>
          <cell r="H269">
            <v>903</v>
          </cell>
          <cell r="I269">
            <v>24000</v>
          </cell>
          <cell r="J269">
            <v>1014</v>
          </cell>
          <cell r="M269" t="str">
            <v>조립형</v>
          </cell>
        </row>
        <row r="270">
          <cell r="B270" t="str">
            <v>150*100mm</v>
          </cell>
          <cell r="C270" t="str">
            <v>M</v>
          </cell>
          <cell r="D270">
            <v>29000</v>
          </cell>
          <cell r="E270">
            <v>31200</v>
          </cell>
          <cell r="F270">
            <v>1122</v>
          </cell>
          <cell r="G270">
            <v>29000</v>
          </cell>
          <cell r="H270">
            <v>903</v>
          </cell>
          <cell r="I270">
            <v>34000</v>
          </cell>
          <cell r="J270">
            <v>1014</v>
          </cell>
          <cell r="M270" t="str">
            <v>조립형</v>
          </cell>
        </row>
        <row r="271">
          <cell r="B271" t="str">
            <v>BODY 40*40</v>
          </cell>
          <cell r="C271" t="str">
            <v>M</v>
          </cell>
          <cell r="D271">
            <v>2370</v>
          </cell>
          <cell r="E271">
            <v>2970</v>
          </cell>
          <cell r="F271">
            <v>1140</v>
          </cell>
          <cell r="G271">
            <v>2450</v>
          </cell>
          <cell r="H271">
            <v>903</v>
          </cell>
          <cell r="I271">
            <v>2370</v>
          </cell>
          <cell r="J271">
            <v>1024</v>
          </cell>
        </row>
        <row r="272">
          <cell r="B272" t="str">
            <v>BODY 70*40</v>
          </cell>
          <cell r="C272" t="str">
            <v>M</v>
          </cell>
          <cell r="D272">
            <v>2970</v>
          </cell>
          <cell r="E272">
            <v>3590</v>
          </cell>
          <cell r="F272">
            <v>1140</v>
          </cell>
          <cell r="G272">
            <v>3100</v>
          </cell>
          <cell r="H272">
            <v>903</v>
          </cell>
          <cell r="I272">
            <v>2970</v>
          </cell>
          <cell r="J272">
            <v>1024</v>
          </cell>
        </row>
        <row r="273">
          <cell r="B273" t="str">
            <v>BODY 110*50</v>
          </cell>
          <cell r="C273" t="str">
            <v>M</v>
          </cell>
          <cell r="D273">
            <v>3900</v>
          </cell>
          <cell r="E273">
            <v>4940</v>
          </cell>
          <cell r="F273">
            <v>1140</v>
          </cell>
          <cell r="G273">
            <v>4800</v>
          </cell>
          <cell r="H273">
            <v>903</v>
          </cell>
          <cell r="I273">
            <v>3900</v>
          </cell>
          <cell r="J273">
            <v>1024</v>
          </cell>
        </row>
        <row r="274">
          <cell r="B274" t="str">
            <v>COVER 40*40</v>
          </cell>
          <cell r="C274" t="str">
            <v>M</v>
          </cell>
          <cell r="D274">
            <v>880</v>
          </cell>
          <cell r="E274">
            <v>980</v>
          </cell>
          <cell r="F274">
            <v>1140</v>
          </cell>
          <cell r="G274">
            <v>980</v>
          </cell>
          <cell r="H274">
            <v>903</v>
          </cell>
          <cell r="I274">
            <v>880</v>
          </cell>
          <cell r="J274">
            <v>1024</v>
          </cell>
        </row>
        <row r="275">
          <cell r="B275" t="str">
            <v>COVER 70*40</v>
          </cell>
          <cell r="C275" t="str">
            <v>M</v>
          </cell>
          <cell r="D275">
            <v>1260</v>
          </cell>
          <cell r="E275">
            <v>1330</v>
          </cell>
          <cell r="F275">
            <v>1140</v>
          </cell>
          <cell r="G275">
            <v>1260</v>
          </cell>
          <cell r="H275">
            <v>903</v>
          </cell>
          <cell r="I275">
            <v>1310</v>
          </cell>
          <cell r="J275">
            <v>1024</v>
          </cell>
        </row>
        <row r="276">
          <cell r="B276" t="str">
            <v>COVER 110*50</v>
          </cell>
          <cell r="C276" t="str">
            <v>M</v>
          </cell>
          <cell r="D276">
            <v>1920</v>
          </cell>
          <cell r="E276">
            <v>2060</v>
          </cell>
          <cell r="F276">
            <v>1140</v>
          </cell>
          <cell r="G276">
            <v>1920</v>
          </cell>
          <cell r="H276">
            <v>903</v>
          </cell>
          <cell r="I276">
            <v>2080</v>
          </cell>
          <cell r="J276">
            <v>1024</v>
          </cell>
        </row>
        <row r="277">
          <cell r="B277" t="str">
            <v>JOINER 40*40</v>
          </cell>
          <cell r="C277" t="str">
            <v>M</v>
          </cell>
          <cell r="D277">
            <v>650</v>
          </cell>
          <cell r="E277">
            <v>690</v>
          </cell>
          <cell r="F277">
            <v>1140</v>
          </cell>
          <cell r="G277">
            <v>650</v>
          </cell>
          <cell r="H277">
            <v>903</v>
          </cell>
          <cell r="I277">
            <v>650</v>
          </cell>
          <cell r="J277">
            <v>1024</v>
          </cell>
        </row>
        <row r="278">
          <cell r="B278" t="str">
            <v>JOINER 70*40</v>
          </cell>
          <cell r="C278" t="str">
            <v>M</v>
          </cell>
          <cell r="D278">
            <v>1070</v>
          </cell>
          <cell r="E278">
            <v>1290</v>
          </cell>
          <cell r="F278">
            <v>1140</v>
          </cell>
          <cell r="G278">
            <v>1100</v>
          </cell>
          <cell r="H278">
            <v>903</v>
          </cell>
          <cell r="I278">
            <v>1070</v>
          </cell>
          <cell r="J278">
            <v>1024</v>
          </cell>
        </row>
        <row r="279">
          <cell r="B279" t="str">
            <v>JOINER 110*50</v>
          </cell>
          <cell r="C279" t="str">
            <v>M</v>
          </cell>
          <cell r="D279">
            <v>1860</v>
          </cell>
          <cell r="E279">
            <v>1860</v>
          </cell>
          <cell r="F279">
            <v>1140</v>
          </cell>
          <cell r="G279">
            <v>2040</v>
          </cell>
          <cell r="H279">
            <v>903</v>
          </cell>
          <cell r="I279">
            <v>2000</v>
          </cell>
          <cell r="J279">
            <v>1024</v>
          </cell>
        </row>
        <row r="280">
          <cell r="B280" t="str">
            <v>A Hangger 40*40</v>
          </cell>
          <cell r="C280" t="str">
            <v>M</v>
          </cell>
          <cell r="D280">
            <v>620</v>
          </cell>
          <cell r="E280">
            <v>650</v>
          </cell>
          <cell r="F280">
            <v>1140</v>
          </cell>
          <cell r="G280">
            <v>620</v>
          </cell>
          <cell r="H280">
            <v>903</v>
          </cell>
          <cell r="I280">
            <v>650</v>
          </cell>
          <cell r="J280">
            <v>1024</v>
          </cell>
        </row>
        <row r="281">
          <cell r="B281" t="str">
            <v>A Hangger 70*40</v>
          </cell>
          <cell r="C281" t="str">
            <v>M</v>
          </cell>
          <cell r="D281">
            <v>730</v>
          </cell>
          <cell r="E281">
            <v>730</v>
          </cell>
          <cell r="F281">
            <v>1140</v>
          </cell>
          <cell r="G281">
            <v>1020</v>
          </cell>
          <cell r="H281">
            <v>903</v>
          </cell>
          <cell r="I281">
            <v>1070</v>
          </cell>
          <cell r="J281">
            <v>1024</v>
          </cell>
        </row>
        <row r="282">
          <cell r="B282" t="str">
            <v>A Hangger 110*50</v>
          </cell>
          <cell r="C282" t="str">
            <v>M</v>
          </cell>
          <cell r="D282">
            <v>1190</v>
          </cell>
          <cell r="E282">
            <v>1190</v>
          </cell>
          <cell r="F282">
            <v>1140</v>
          </cell>
          <cell r="G282">
            <v>1450</v>
          </cell>
          <cell r="H282">
            <v>903</v>
          </cell>
          <cell r="I282">
            <v>2000</v>
          </cell>
          <cell r="J282">
            <v>1024</v>
          </cell>
        </row>
        <row r="283">
          <cell r="B283" t="str">
            <v>END CAP 40*40</v>
          </cell>
          <cell r="C283" t="str">
            <v>M</v>
          </cell>
          <cell r="D283">
            <v>470</v>
          </cell>
          <cell r="E283">
            <v>510</v>
          </cell>
          <cell r="F283">
            <v>1140</v>
          </cell>
          <cell r="G283">
            <v>520</v>
          </cell>
          <cell r="H283">
            <v>903</v>
          </cell>
          <cell r="I283">
            <v>470</v>
          </cell>
          <cell r="J283">
            <v>1024</v>
          </cell>
        </row>
        <row r="284">
          <cell r="B284" t="str">
            <v>END CAP 70*40</v>
          </cell>
          <cell r="C284" t="str">
            <v>M</v>
          </cell>
          <cell r="D284">
            <v>630</v>
          </cell>
          <cell r="E284">
            <v>670</v>
          </cell>
          <cell r="F284">
            <v>1140</v>
          </cell>
          <cell r="G284">
            <v>780</v>
          </cell>
          <cell r="H284">
            <v>903</v>
          </cell>
          <cell r="I284">
            <v>630</v>
          </cell>
          <cell r="J284">
            <v>1024</v>
          </cell>
        </row>
        <row r="285">
          <cell r="B285" t="str">
            <v>END CAP 110*50</v>
          </cell>
          <cell r="C285" t="str">
            <v>M</v>
          </cell>
          <cell r="D285">
            <v>630</v>
          </cell>
          <cell r="E285">
            <v>630</v>
          </cell>
          <cell r="F285">
            <v>1140</v>
          </cell>
          <cell r="G285">
            <v>1020</v>
          </cell>
          <cell r="H285">
            <v>903</v>
          </cell>
          <cell r="I285">
            <v>900</v>
          </cell>
          <cell r="J285">
            <v>1024</v>
          </cell>
        </row>
        <row r="286">
          <cell r="B286" t="str">
            <v>Body 150*100*2.3T</v>
          </cell>
          <cell r="C286" t="str">
            <v>M</v>
          </cell>
          <cell r="D286">
            <v>8930</v>
          </cell>
          <cell r="E286">
            <v>17850</v>
          </cell>
          <cell r="F286">
            <v>1134</v>
          </cell>
          <cell r="G286">
            <v>8930</v>
          </cell>
          <cell r="H286">
            <v>897</v>
          </cell>
          <cell r="I286">
            <v>10140</v>
          </cell>
          <cell r="J286">
            <v>1025</v>
          </cell>
        </row>
        <row r="287">
          <cell r="B287" t="str">
            <v>W150 HOR ELBOW</v>
          </cell>
          <cell r="C287" t="str">
            <v>M</v>
          </cell>
          <cell r="D287">
            <v>12500</v>
          </cell>
          <cell r="E287">
            <v>23900</v>
          </cell>
          <cell r="F287">
            <v>1134</v>
          </cell>
          <cell r="G287">
            <v>12500</v>
          </cell>
          <cell r="H287">
            <v>897</v>
          </cell>
          <cell r="I287">
            <v>15210</v>
          </cell>
          <cell r="J287">
            <v>1025</v>
          </cell>
        </row>
        <row r="288">
          <cell r="B288" t="str">
            <v>W150 VER ELBOW</v>
          </cell>
          <cell r="C288" t="str">
            <v>M</v>
          </cell>
          <cell r="D288">
            <v>12500</v>
          </cell>
          <cell r="E288">
            <v>23900</v>
          </cell>
          <cell r="F288">
            <v>1134</v>
          </cell>
          <cell r="G288">
            <v>12500</v>
          </cell>
          <cell r="H288">
            <v>897</v>
          </cell>
          <cell r="I288">
            <v>15210</v>
          </cell>
          <cell r="J288">
            <v>1025</v>
          </cell>
        </row>
        <row r="289">
          <cell r="B289" t="str">
            <v>W150 HOR TEE</v>
          </cell>
          <cell r="C289" t="str">
            <v>M</v>
          </cell>
          <cell r="D289">
            <v>18260</v>
          </cell>
          <cell r="E289">
            <v>41400</v>
          </cell>
          <cell r="F289">
            <v>1134</v>
          </cell>
          <cell r="G289">
            <v>20540</v>
          </cell>
          <cell r="H289">
            <v>897</v>
          </cell>
          <cell r="I289">
            <v>18260</v>
          </cell>
          <cell r="J289">
            <v>1025</v>
          </cell>
        </row>
        <row r="290">
          <cell r="B290" t="str">
            <v>W150 VER TEE</v>
          </cell>
          <cell r="C290" t="str">
            <v>M</v>
          </cell>
          <cell r="D290">
            <v>18260</v>
          </cell>
          <cell r="E290">
            <v>41400</v>
          </cell>
          <cell r="F290">
            <v>1134</v>
          </cell>
          <cell r="G290">
            <v>20540</v>
          </cell>
          <cell r="H290">
            <v>897</v>
          </cell>
          <cell r="I290">
            <v>18260</v>
          </cell>
          <cell r="J290">
            <v>1025</v>
          </cell>
        </row>
        <row r="291">
          <cell r="B291" t="str">
            <v>W150 HOR CROSS</v>
          </cell>
          <cell r="C291" t="str">
            <v>M</v>
          </cell>
          <cell r="D291">
            <v>25000</v>
          </cell>
          <cell r="E291">
            <v>51170</v>
          </cell>
          <cell r="F291">
            <v>1134</v>
          </cell>
          <cell r="G291">
            <v>25000</v>
          </cell>
          <cell r="H291">
            <v>897</v>
          </cell>
          <cell r="I291">
            <v>25350</v>
          </cell>
          <cell r="J291">
            <v>1025</v>
          </cell>
        </row>
        <row r="292">
          <cell r="B292" t="str">
            <v>W150 COVER</v>
          </cell>
          <cell r="C292" t="str">
            <v>M</v>
          </cell>
          <cell r="D292">
            <v>6520</v>
          </cell>
          <cell r="E292">
            <v>14560</v>
          </cell>
          <cell r="F292">
            <v>1134</v>
          </cell>
          <cell r="G292">
            <v>6520</v>
          </cell>
          <cell r="H292">
            <v>897</v>
          </cell>
          <cell r="I292">
            <v>6650</v>
          </cell>
          <cell r="J292">
            <v>1025</v>
          </cell>
        </row>
        <row r="293">
          <cell r="B293" t="str">
            <v>W150 HOR ELBOW COVER</v>
          </cell>
          <cell r="C293" t="str">
            <v>M</v>
          </cell>
          <cell r="D293">
            <v>9780</v>
          </cell>
          <cell r="E293">
            <v>14500</v>
          </cell>
          <cell r="F293">
            <v>1134</v>
          </cell>
          <cell r="G293">
            <v>9780</v>
          </cell>
          <cell r="H293">
            <v>897</v>
          </cell>
          <cell r="I293">
            <v>11970</v>
          </cell>
          <cell r="J293">
            <v>1025</v>
          </cell>
        </row>
        <row r="294">
          <cell r="B294" t="str">
            <v>W150 VER ELBOW COVER</v>
          </cell>
          <cell r="C294" t="str">
            <v>M</v>
          </cell>
          <cell r="D294">
            <v>9780</v>
          </cell>
          <cell r="E294">
            <v>14500</v>
          </cell>
          <cell r="F294">
            <v>1134</v>
          </cell>
          <cell r="G294">
            <v>9780</v>
          </cell>
          <cell r="H294">
            <v>897</v>
          </cell>
          <cell r="I294">
            <v>11970</v>
          </cell>
          <cell r="J294">
            <v>1025</v>
          </cell>
        </row>
        <row r="295">
          <cell r="B295" t="str">
            <v>W150 HOR TEE COVER</v>
          </cell>
          <cell r="C295" t="str">
            <v>M</v>
          </cell>
          <cell r="D295">
            <v>13300</v>
          </cell>
          <cell r="E295">
            <v>41990</v>
          </cell>
          <cell r="F295">
            <v>1134</v>
          </cell>
          <cell r="G295">
            <v>19560</v>
          </cell>
          <cell r="H295">
            <v>897</v>
          </cell>
          <cell r="I295">
            <v>13300</v>
          </cell>
          <cell r="J295">
            <v>1025</v>
          </cell>
        </row>
        <row r="296">
          <cell r="B296" t="str">
            <v>W150 VER TEE COVER</v>
          </cell>
          <cell r="C296" t="str">
            <v>M</v>
          </cell>
          <cell r="D296">
            <v>13300</v>
          </cell>
          <cell r="E296">
            <v>41990</v>
          </cell>
          <cell r="F296">
            <v>1134</v>
          </cell>
          <cell r="G296">
            <v>19560</v>
          </cell>
          <cell r="H296">
            <v>897</v>
          </cell>
          <cell r="I296">
            <v>13300</v>
          </cell>
          <cell r="J296">
            <v>1025</v>
          </cell>
        </row>
        <row r="297">
          <cell r="B297" t="str">
            <v>W150 HOR CROSS COVER</v>
          </cell>
          <cell r="C297" t="str">
            <v>M</v>
          </cell>
          <cell r="D297">
            <v>19950</v>
          </cell>
          <cell r="E297">
            <v>67240</v>
          </cell>
          <cell r="F297">
            <v>1134</v>
          </cell>
          <cell r="G297">
            <v>26080</v>
          </cell>
          <cell r="H297">
            <v>897</v>
          </cell>
          <cell r="I297">
            <v>19950</v>
          </cell>
          <cell r="J297">
            <v>1025</v>
          </cell>
        </row>
        <row r="298">
          <cell r="B298" t="str">
            <v>END PLATE W150</v>
          </cell>
          <cell r="C298" t="str">
            <v>개</v>
          </cell>
          <cell r="D298">
            <v>2800</v>
          </cell>
          <cell r="E298">
            <v>6220</v>
          </cell>
          <cell r="F298">
            <v>1136</v>
          </cell>
          <cell r="G298">
            <v>3170</v>
          </cell>
          <cell r="H298">
            <v>901</v>
          </cell>
          <cell r="I298">
            <v>2800</v>
          </cell>
          <cell r="J298">
            <v>1025</v>
          </cell>
          <cell r="M298" t="str">
            <v>END CAP</v>
          </cell>
        </row>
        <row r="299">
          <cell r="B299" t="str">
            <v>Body 200*100*2.3T</v>
          </cell>
          <cell r="C299" t="str">
            <v>M</v>
          </cell>
          <cell r="D299">
            <v>10420</v>
          </cell>
          <cell r="E299">
            <v>22550</v>
          </cell>
          <cell r="F299">
            <v>1134</v>
          </cell>
          <cell r="G299">
            <v>10850</v>
          </cell>
          <cell r="H299">
            <v>897</v>
          </cell>
          <cell r="I299">
            <v>10420</v>
          </cell>
          <cell r="J299">
            <v>1025</v>
          </cell>
        </row>
        <row r="300">
          <cell r="B300" t="str">
            <v>W200 HOR ELBOW</v>
          </cell>
          <cell r="C300" t="str">
            <v>M</v>
          </cell>
          <cell r="D300">
            <v>15190</v>
          </cell>
          <cell r="E300">
            <v>26870</v>
          </cell>
          <cell r="F300">
            <v>1134</v>
          </cell>
          <cell r="G300">
            <v>15190</v>
          </cell>
          <cell r="H300">
            <v>897</v>
          </cell>
          <cell r="I300">
            <v>15630</v>
          </cell>
          <cell r="J300">
            <v>1025</v>
          </cell>
        </row>
        <row r="301">
          <cell r="B301" t="str">
            <v>W200 VER ELBOW</v>
          </cell>
          <cell r="C301" t="str">
            <v>M</v>
          </cell>
          <cell r="D301">
            <v>15190</v>
          </cell>
          <cell r="E301">
            <v>26870</v>
          </cell>
          <cell r="F301">
            <v>1134</v>
          </cell>
          <cell r="G301">
            <v>15190</v>
          </cell>
          <cell r="H301">
            <v>897</v>
          </cell>
          <cell r="I301">
            <v>15630</v>
          </cell>
          <cell r="J301">
            <v>1025</v>
          </cell>
        </row>
        <row r="302">
          <cell r="B302" t="str">
            <v>W200 HOR TEE</v>
          </cell>
          <cell r="C302" t="str">
            <v>M</v>
          </cell>
          <cell r="D302">
            <v>18760</v>
          </cell>
          <cell r="E302">
            <v>55720</v>
          </cell>
          <cell r="F302">
            <v>1134</v>
          </cell>
          <cell r="G302">
            <v>25000</v>
          </cell>
          <cell r="H302">
            <v>897</v>
          </cell>
          <cell r="I302">
            <v>18760</v>
          </cell>
          <cell r="J302">
            <v>1025</v>
          </cell>
        </row>
        <row r="303">
          <cell r="B303" t="str">
            <v>W200 VER TEE</v>
          </cell>
          <cell r="C303" t="str">
            <v>M</v>
          </cell>
          <cell r="D303">
            <v>18760</v>
          </cell>
          <cell r="E303">
            <v>55720</v>
          </cell>
          <cell r="F303">
            <v>1134</v>
          </cell>
          <cell r="G303">
            <v>25000</v>
          </cell>
          <cell r="H303">
            <v>897</v>
          </cell>
          <cell r="I303">
            <v>18760</v>
          </cell>
          <cell r="J303">
            <v>1025</v>
          </cell>
        </row>
        <row r="304">
          <cell r="B304" t="str">
            <v>W200 HOR CROSS</v>
          </cell>
          <cell r="C304" t="str">
            <v>M</v>
          </cell>
          <cell r="D304">
            <v>26050</v>
          </cell>
          <cell r="E304">
            <v>67760</v>
          </cell>
          <cell r="F304">
            <v>1134</v>
          </cell>
          <cell r="G304">
            <v>35810</v>
          </cell>
          <cell r="H304">
            <v>897</v>
          </cell>
          <cell r="I304">
            <v>26050</v>
          </cell>
          <cell r="J304">
            <v>1025</v>
          </cell>
        </row>
        <row r="305">
          <cell r="B305" t="str">
            <v>W200 COVER</v>
          </cell>
          <cell r="C305" t="str">
            <v>M</v>
          </cell>
          <cell r="D305">
            <v>8230</v>
          </cell>
          <cell r="E305">
            <v>24050</v>
          </cell>
          <cell r="F305">
            <v>1134</v>
          </cell>
          <cell r="G305">
            <v>8230</v>
          </cell>
          <cell r="H305">
            <v>897</v>
          </cell>
          <cell r="I305">
            <v>8400</v>
          </cell>
          <cell r="J305">
            <v>1025</v>
          </cell>
        </row>
        <row r="306">
          <cell r="B306" t="str">
            <v>W200 HOR ELBOW COVER</v>
          </cell>
          <cell r="C306" t="str">
            <v>M</v>
          </cell>
          <cell r="D306">
            <v>12350</v>
          </cell>
          <cell r="E306">
            <v>19390</v>
          </cell>
          <cell r="F306">
            <v>1134</v>
          </cell>
          <cell r="G306">
            <v>12350</v>
          </cell>
          <cell r="H306">
            <v>897</v>
          </cell>
          <cell r="I306">
            <v>15120</v>
          </cell>
          <cell r="J306">
            <v>1025</v>
          </cell>
        </row>
        <row r="307">
          <cell r="B307" t="str">
            <v>W200 VER ELBOW COVER</v>
          </cell>
          <cell r="C307" t="str">
            <v>M</v>
          </cell>
          <cell r="D307">
            <v>12350</v>
          </cell>
          <cell r="E307">
            <v>19390</v>
          </cell>
          <cell r="F307">
            <v>1134</v>
          </cell>
          <cell r="G307">
            <v>12350</v>
          </cell>
          <cell r="H307">
            <v>897</v>
          </cell>
          <cell r="I307">
            <v>15120</v>
          </cell>
          <cell r="J307">
            <v>1025</v>
          </cell>
        </row>
        <row r="308">
          <cell r="B308" t="str">
            <v>W200 HOR TEE COVER</v>
          </cell>
          <cell r="C308" t="str">
            <v>M</v>
          </cell>
          <cell r="D308">
            <v>16800</v>
          </cell>
          <cell r="E308">
            <v>49380</v>
          </cell>
          <cell r="F308">
            <v>1134</v>
          </cell>
          <cell r="G308">
            <v>24690</v>
          </cell>
          <cell r="H308">
            <v>897</v>
          </cell>
          <cell r="I308">
            <v>16800</v>
          </cell>
          <cell r="J308">
            <v>1025</v>
          </cell>
        </row>
        <row r="309">
          <cell r="B309" t="str">
            <v>W200 VER TEE COVER</v>
          </cell>
          <cell r="C309" t="str">
            <v>M</v>
          </cell>
          <cell r="D309">
            <v>16800</v>
          </cell>
          <cell r="E309">
            <v>49380</v>
          </cell>
          <cell r="F309">
            <v>1134</v>
          </cell>
          <cell r="G309">
            <v>24690</v>
          </cell>
          <cell r="H309">
            <v>897</v>
          </cell>
          <cell r="I309">
            <v>16800</v>
          </cell>
          <cell r="J309">
            <v>1025</v>
          </cell>
        </row>
        <row r="310">
          <cell r="B310" t="str">
            <v>W200 HOR CROSS COVER</v>
          </cell>
          <cell r="C310" t="str">
            <v>M</v>
          </cell>
          <cell r="D310">
            <v>25200</v>
          </cell>
          <cell r="E310">
            <v>76230</v>
          </cell>
          <cell r="F310">
            <v>1134</v>
          </cell>
          <cell r="G310">
            <v>31270</v>
          </cell>
          <cell r="H310">
            <v>897</v>
          </cell>
          <cell r="I310">
            <v>25200</v>
          </cell>
          <cell r="J310">
            <v>1025</v>
          </cell>
        </row>
        <row r="311">
          <cell r="B311" t="str">
            <v>END PLATE W200</v>
          </cell>
          <cell r="C311" t="str">
            <v>개</v>
          </cell>
          <cell r="D311">
            <v>3500</v>
          </cell>
          <cell r="E311">
            <v>8410</v>
          </cell>
          <cell r="F311">
            <v>1136</v>
          </cell>
          <cell r="G311">
            <v>4290</v>
          </cell>
          <cell r="H311">
            <v>901</v>
          </cell>
          <cell r="I311">
            <v>3500</v>
          </cell>
          <cell r="J311">
            <v>1025</v>
          </cell>
          <cell r="M311" t="str">
            <v>END CAP</v>
          </cell>
        </row>
        <row r="312">
          <cell r="B312" t="str">
            <v>Body 300*100*2.3T</v>
          </cell>
          <cell r="C312" t="str">
            <v>M</v>
          </cell>
          <cell r="D312">
            <v>11160</v>
          </cell>
          <cell r="E312">
            <v>24580</v>
          </cell>
          <cell r="F312">
            <v>1134</v>
          </cell>
          <cell r="G312">
            <v>12320</v>
          </cell>
          <cell r="H312">
            <v>897</v>
          </cell>
          <cell r="I312">
            <v>11160</v>
          </cell>
          <cell r="J312">
            <v>1025</v>
          </cell>
        </row>
        <row r="313">
          <cell r="B313" t="str">
            <v>W300 HOR ELBOW</v>
          </cell>
          <cell r="C313" t="str">
            <v>M</v>
          </cell>
          <cell r="D313">
            <v>16430</v>
          </cell>
          <cell r="E313">
            <v>36020</v>
          </cell>
          <cell r="F313">
            <v>1134</v>
          </cell>
          <cell r="G313">
            <v>16430</v>
          </cell>
          <cell r="H313">
            <v>897</v>
          </cell>
          <cell r="I313">
            <v>16740</v>
          </cell>
          <cell r="J313">
            <v>1025</v>
          </cell>
        </row>
        <row r="314">
          <cell r="B314" t="str">
            <v>W300 VER ELBOW</v>
          </cell>
          <cell r="C314" t="str">
            <v>M</v>
          </cell>
          <cell r="D314">
            <v>16430</v>
          </cell>
          <cell r="E314">
            <v>36020</v>
          </cell>
          <cell r="F314">
            <v>1134</v>
          </cell>
          <cell r="G314">
            <v>16430</v>
          </cell>
          <cell r="H314">
            <v>897</v>
          </cell>
          <cell r="I314">
            <v>16740</v>
          </cell>
          <cell r="J314">
            <v>1025</v>
          </cell>
        </row>
        <row r="315">
          <cell r="B315" t="str">
            <v>W300 HOR TEE</v>
          </cell>
          <cell r="C315" t="str">
            <v>M</v>
          </cell>
          <cell r="D315">
            <v>20090</v>
          </cell>
          <cell r="E315">
            <v>62370</v>
          </cell>
          <cell r="F315">
            <v>1134</v>
          </cell>
          <cell r="G315">
            <v>27380</v>
          </cell>
          <cell r="H315">
            <v>897</v>
          </cell>
          <cell r="I315">
            <v>20090</v>
          </cell>
          <cell r="J315">
            <v>1025</v>
          </cell>
        </row>
        <row r="316">
          <cell r="B316" t="str">
            <v>W300 VER TEE</v>
          </cell>
          <cell r="C316" t="str">
            <v>M</v>
          </cell>
          <cell r="D316">
            <v>20090</v>
          </cell>
          <cell r="E316">
            <v>62370</v>
          </cell>
          <cell r="F316">
            <v>1134</v>
          </cell>
          <cell r="G316">
            <v>27380</v>
          </cell>
          <cell r="H316">
            <v>897</v>
          </cell>
          <cell r="I316">
            <v>20090</v>
          </cell>
          <cell r="J316">
            <v>1025</v>
          </cell>
        </row>
        <row r="317">
          <cell r="B317" t="str">
            <v>W300 HOR CROSS</v>
          </cell>
          <cell r="C317" t="str">
            <v>M</v>
          </cell>
          <cell r="D317">
            <v>27900</v>
          </cell>
          <cell r="E317">
            <v>78460</v>
          </cell>
          <cell r="F317">
            <v>1134</v>
          </cell>
          <cell r="G317">
            <v>40660</v>
          </cell>
          <cell r="H317">
            <v>897</v>
          </cell>
          <cell r="I317">
            <v>27900</v>
          </cell>
          <cell r="J317">
            <v>1025</v>
          </cell>
        </row>
        <row r="318">
          <cell r="B318" t="str">
            <v>W300 COVER</v>
          </cell>
          <cell r="C318" t="str">
            <v>M</v>
          </cell>
          <cell r="D318">
            <v>11660</v>
          </cell>
          <cell r="E318">
            <v>34060</v>
          </cell>
          <cell r="F318">
            <v>1134</v>
          </cell>
          <cell r="G318">
            <v>11660</v>
          </cell>
          <cell r="H318">
            <v>897</v>
          </cell>
          <cell r="I318">
            <v>11890</v>
          </cell>
          <cell r="J318">
            <v>1025</v>
          </cell>
        </row>
        <row r="319">
          <cell r="B319" t="str">
            <v>W300 HOR ELBOW COVER</v>
          </cell>
          <cell r="C319" t="str">
            <v>M</v>
          </cell>
          <cell r="D319">
            <v>17490</v>
          </cell>
          <cell r="E319">
            <v>30860</v>
          </cell>
          <cell r="F319">
            <v>1134</v>
          </cell>
          <cell r="G319">
            <v>17490</v>
          </cell>
          <cell r="H319">
            <v>897</v>
          </cell>
          <cell r="I319">
            <v>21410</v>
          </cell>
          <cell r="J319">
            <v>1025</v>
          </cell>
        </row>
        <row r="320">
          <cell r="B320" t="str">
            <v>W300 VER ELBOW COVER</v>
          </cell>
          <cell r="C320" t="str">
            <v>M</v>
          </cell>
          <cell r="D320">
            <v>17490</v>
          </cell>
          <cell r="E320">
            <v>30860</v>
          </cell>
          <cell r="F320">
            <v>1134</v>
          </cell>
          <cell r="G320">
            <v>17490</v>
          </cell>
          <cell r="H320">
            <v>897</v>
          </cell>
          <cell r="I320">
            <v>21410</v>
          </cell>
          <cell r="J320">
            <v>1025</v>
          </cell>
        </row>
        <row r="321">
          <cell r="B321" t="str">
            <v>W300 HOR TEE COVER</v>
          </cell>
          <cell r="C321" t="str">
            <v>M</v>
          </cell>
          <cell r="D321">
            <v>23780</v>
          </cell>
          <cell r="E321">
            <v>68800</v>
          </cell>
          <cell r="F321">
            <v>1134</v>
          </cell>
          <cell r="G321">
            <v>34980</v>
          </cell>
          <cell r="H321">
            <v>897</v>
          </cell>
          <cell r="I321">
            <v>23780</v>
          </cell>
          <cell r="J321">
            <v>1025</v>
          </cell>
        </row>
        <row r="322">
          <cell r="B322" t="str">
            <v>W300 VER TEE COVER</v>
          </cell>
          <cell r="C322" t="str">
            <v>M</v>
          </cell>
          <cell r="D322">
            <v>23780</v>
          </cell>
          <cell r="E322">
            <v>68800</v>
          </cell>
          <cell r="F322">
            <v>1134</v>
          </cell>
          <cell r="G322">
            <v>34980</v>
          </cell>
          <cell r="H322">
            <v>897</v>
          </cell>
          <cell r="I322">
            <v>23780</v>
          </cell>
          <cell r="J322">
            <v>1025</v>
          </cell>
        </row>
        <row r="323">
          <cell r="B323" t="str">
            <v>W300 HOR CROSS COVER</v>
          </cell>
          <cell r="C323" t="str">
            <v>M</v>
          </cell>
          <cell r="D323">
            <v>35670</v>
          </cell>
          <cell r="E323">
            <v>99230</v>
          </cell>
          <cell r="F323">
            <v>1134</v>
          </cell>
          <cell r="G323">
            <v>44310</v>
          </cell>
          <cell r="H323">
            <v>897</v>
          </cell>
          <cell r="I323">
            <v>35670</v>
          </cell>
          <cell r="J323">
            <v>1025</v>
          </cell>
        </row>
        <row r="324">
          <cell r="B324" t="str">
            <v>END PLATE W300</v>
          </cell>
          <cell r="C324" t="str">
            <v>개</v>
          </cell>
          <cell r="D324">
            <v>3700</v>
          </cell>
          <cell r="E324">
            <v>12680</v>
          </cell>
          <cell r="F324">
            <v>1136</v>
          </cell>
          <cell r="G324">
            <v>6470</v>
          </cell>
          <cell r="H324">
            <v>901</v>
          </cell>
          <cell r="I324">
            <v>3700</v>
          </cell>
          <cell r="J324">
            <v>1025</v>
          </cell>
          <cell r="M324" t="str">
            <v>END CAP</v>
          </cell>
        </row>
        <row r="325">
          <cell r="B325" t="str">
            <v>JOINT CONNECTOR</v>
          </cell>
          <cell r="C325" t="str">
            <v>개</v>
          </cell>
          <cell r="D325">
            <v>1000</v>
          </cell>
          <cell r="G325">
            <v>2400</v>
          </cell>
          <cell r="H325">
            <v>900</v>
          </cell>
          <cell r="I325">
            <v>1000</v>
          </cell>
          <cell r="J325">
            <v>1025</v>
          </cell>
          <cell r="M325" t="str">
            <v>100H</v>
          </cell>
        </row>
        <row r="326">
          <cell r="B326" t="str">
            <v>BOLT/NUT STS 3/8"</v>
          </cell>
          <cell r="C326" t="str">
            <v>개</v>
          </cell>
          <cell r="D326">
            <v>600</v>
          </cell>
          <cell r="G326">
            <v>600</v>
          </cell>
          <cell r="H326">
            <v>900</v>
          </cell>
          <cell r="I326">
            <v>600</v>
          </cell>
          <cell r="J326">
            <v>1018</v>
          </cell>
          <cell r="M326" t="str">
            <v>STS</v>
          </cell>
        </row>
        <row r="327">
          <cell r="B327" t="str">
            <v>BONDING JUMPER #14</v>
          </cell>
          <cell r="C327" t="str">
            <v>개</v>
          </cell>
          <cell r="D327">
            <v>1000</v>
          </cell>
          <cell r="F327">
            <v>1139</v>
          </cell>
          <cell r="G327">
            <v>1910</v>
          </cell>
          <cell r="H327">
            <v>900</v>
          </cell>
          <cell r="I327">
            <v>1000</v>
          </cell>
          <cell r="J327">
            <v>1025</v>
          </cell>
        </row>
        <row r="328">
          <cell r="B328" t="str">
            <v>Hold Down Clamp</v>
          </cell>
          <cell r="C328" t="str">
            <v>개</v>
          </cell>
          <cell r="D328">
            <v>600</v>
          </cell>
          <cell r="G328">
            <v>610</v>
          </cell>
          <cell r="H328">
            <v>900</v>
          </cell>
          <cell r="I328">
            <v>600</v>
          </cell>
          <cell r="J328">
            <v>1018</v>
          </cell>
        </row>
        <row r="329">
          <cell r="B329" t="str">
            <v>CHANNEL BRACKET SINGLE 250L</v>
          </cell>
          <cell r="C329" t="str">
            <v>개</v>
          </cell>
          <cell r="D329">
            <v>0</v>
          </cell>
        </row>
        <row r="330">
          <cell r="B330" t="str">
            <v>AL Body 150*100*2.5t</v>
          </cell>
          <cell r="C330" t="str">
            <v>M</v>
          </cell>
          <cell r="D330">
            <v>23020</v>
          </cell>
          <cell r="G330">
            <v>23230</v>
          </cell>
          <cell r="H330">
            <v>900</v>
          </cell>
          <cell r="I330">
            <v>23020</v>
          </cell>
          <cell r="J330">
            <v>1018</v>
          </cell>
        </row>
        <row r="331">
          <cell r="B331" t="str">
            <v>AL Body 200*100*2.5t</v>
          </cell>
          <cell r="C331" t="str">
            <v>M</v>
          </cell>
          <cell r="D331">
            <v>23550</v>
          </cell>
          <cell r="G331">
            <v>23550</v>
          </cell>
          <cell r="H331">
            <v>900</v>
          </cell>
          <cell r="I331">
            <v>23780</v>
          </cell>
          <cell r="J331">
            <v>1018</v>
          </cell>
        </row>
        <row r="332">
          <cell r="B332" t="str">
            <v>AL Body 300*100*2.5t</v>
          </cell>
          <cell r="C332" t="str">
            <v>M</v>
          </cell>
          <cell r="D332">
            <v>25370</v>
          </cell>
          <cell r="G332">
            <v>25630</v>
          </cell>
          <cell r="H332">
            <v>900</v>
          </cell>
          <cell r="I332">
            <v>25370</v>
          </cell>
          <cell r="J332">
            <v>1018</v>
          </cell>
        </row>
        <row r="333">
          <cell r="B333" t="str">
            <v>AL Body 400*100*2.5t</v>
          </cell>
          <cell r="C333" t="str">
            <v>M</v>
          </cell>
          <cell r="D333">
            <v>26880</v>
          </cell>
          <cell r="G333">
            <v>26990</v>
          </cell>
          <cell r="H333">
            <v>900</v>
          </cell>
          <cell r="I333">
            <v>26880</v>
          </cell>
          <cell r="J333">
            <v>1018</v>
          </cell>
        </row>
        <row r="334">
          <cell r="B334" t="str">
            <v>AL Body 500*100*2.5t</v>
          </cell>
          <cell r="C334" t="str">
            <v>M</v>
          </cell>
          <cell r="D334">
            <v>28400</v>
          </cell>
          <cell r="G334">
            <v>28470</v>
          </cell>
          <cell r="H334">
            <v>900</v>
          </cell>
          <cell r="I334">
            <v>28400</v>
          </cell>
          <cell r="J334">
            <v>1018</v>
          </cell>
        </row>
        <row r="335">
          <cell r="B335" t="str">
            <v>AL W150 COVER</v>
          </cell>
          <cell r="C335" t="str">
            <v>M</v>
          </cell>
          <cell r="D335">
            <v>14390</v>
          </cell>
          <cell r="G335">
            <v>14460</v>
          </cell>
          <cell r="H335">
            <v>900</v>
          </cell>
          <cell r="I335">
            <v>14390</v>
          </cell>
          <cell r="J335">
            <v>1018</v>
          </cell>
        </row>
        <row r="336">
          <cell r="B336" t="str">
            <v>AL W200 COVER</v>
          </cell>
          <cell r="C336" t="str">
            <v>M</v>
          </cell>
          <cell r="D336">
            <v>17750</v>
          </cell>
          <cell r="G336">
            <v>17750</v>
          </cell>
          <cell r="H336">
            <v>900</v>
          </cell>
          <cell r="I336">
            <v>17810</v>
          </cell>
          <cell r="J336">
            <v>1018</v>
          </cell>
        </row>
        <row r="337">
          <cell r="B337" t="str">
            <v>AL W300 COVER</v>
          </cell>
          <cell r="C337" t="str">
            <v>M</v>
          </cell>
          <cell r="D337">
            <v>24660</v>
          </cell>
          <cell r="G337">
            <v>24740</v>
          </cell>
          <cell r="H337">
            <v>900</v>
          </cell>
          <cell r="I337">
            <v>24660</v>
          </cell>
          <cell r="J337">
            <v>1018</v>
          </cell>
        </row>
        <row r="338">
          <cell r="B338" t="str">
            <v>AL W400 COVER</v>
          </cell>
          <cell r="C338" t="str">
            <v>M</v>
          </cell>
          <cell r="D338">
            <v>31510</v>
          </cell>
          <cell r="G338">
            <v>31670</v>
          </cell>
          <cell r="H338">
            <v>900</v>
          </cell>
          <cell r="I338">
            <v>31510</v>
          </cell>
          <cell r="J338">
            <v>1018</v>
          </cell>
        </row>
        <row r="339">
          <cell r="B339" t="str">
            <v>AL W500 COVER</v>
          </cell>
          <cell r="C339" t="str">
            <v>M</v>
          </cell>
          <cell r="D339">
            <v>38010</v>
          </cell>
          <cell r="G339">
            <v>38010</v>
          </cell>
          <cell r="H339">
            <v>900</v>
          </cell>
          <cell r="I339">
            <v>38360</v>
          </cell>
          <cell r="J339">
            <v>1018</v>
          </cell>
        </row>
        <row r="340">
          <cell r="B340" t="str">
            <v>400x310X128-10회로미만</v>
          </cell>
          <cell r="C340" t="str">
            <v>면</v>
          </cell>
          <cell r="D340">
            <v>26360</v>
          </cell>
          <cell r="F340">
            <v>1177</v>
          </cell>
          <cell r="I340" t="str">
            <v xml:space="preserve"> </v>
          </cell>
          <cell r="L340">
            <v>26360</v>
          </cell>
          <cell r="M340" t="str">
            <v>차단기제외금액</v>
          </cell>
        </row>
        <row r="341">
          <cell r="B341" t="str">
            <v>400x310X128-12회로미만</v>
          </cell>
          <cell r="C341" t="str">
            <v>면</v>
          </cell>
          <cell r="D341">
            <v>34720</v>
          </cell>
          <cell r="F341">
            <v>1177</v>
          </cell>
          <cell r="L341">
            <v>34720</v>
          </cell>
          <cell r="M341" t="str">
            <v>차단기제외금액</v>
          </cell>
        </row>
        <row r="342">
          <cell r="B342" t="str">
            <v>표준형 4P 400AF</v>
          </cell>
          <cell r="C342" t="str">
            <v>개</v>
          </cell>
          <cell r="D342">
            <v>484300</v>
          </cell>
          <cell r="E342">
            <v>484300</v>
          </cell>
          <cell r="F342">
            <v>1178</v>
          </cell>
          <cell r="G342">
            <v>484300</v>
          </cell>
          <cell r="H342">
            <v>930</v>
          </cell>
          <cell r="I342">
            <v>484300</v>
          </cell>
          <cell r="J342">
            <v>1053</v>
          </cell>
          <cell r="M342" t="str">
            <v>ABS</v>
          </cell>
        </row>
        <row r="343">
          <cell r="B343" t="str">
            <v>표준형 3P 400AF</v>
          </cell>
          <cell r="C343" t="str">
            <v>개</v>
          </cell>
          <cell r="D343">
            <v>397400</v>
          </cell>
          <cell r="E343">
            <v>397400</v>
          </cell>
          <cell r="F343">
            <v>1178</v>
          </cell>
          <cell r="G343">
            <v>397400</v>
          </cell>
          <cell r="H343">
            <v>930</v>
          </cell>
          <cell r="I343">
            <v>397400</v>
          </cell>
          <cell r="J343">
            <v>1053</v>
          </cell>
          <cell r="M343" t="str">
            <v>ABS</v>
          </cell>
        </row>
        <row r="344">
          <cell r="B344" t="str">
            <v>표준형 4P 250AF</v>
          </cell>
          <cell r="C344" t="str">
            <v>개</v>
          </cell>
          <cell r="D344">
            <v>274100</v>
          </cell>
          <cell r="E344">
            <v>274100</v>
          </cell>
          <cell r="F344">
            <v>1178</v>
          </cell>
          <cell r="G344">
            <v>274100</v>
          </cell>
          <cell r="H344">
            <v>930</v>
          </cell>
          <cell r="I344">
            <v>274100</v>
          </cell>
          <cell r="J344">
            <v>1053</v>
          </cell>
          <cell r="M344" t="str">
            <v>ABS</v>
          </cell>
        </row>
        <row r="345">
          <cell r="B345" t="str">
            <v>표준형 3P 250AF</v>
          </cell>
          <cell r="C345" t="str">
            <v>개</v>
          </cell>
          <cell r="D345">
            <v>239000</v>
          </cell>
          <cell r="E345">
            <v>239000</v>
          </cell>
          <cell r="F345">
            <v>1178</v>
          </cell>
          <cell r="G345">
            <v>239000</v>
          </cell>
          <cell r="H345">
            <v>930</v>
          </cell>
          <cell r="I345">
            <v>239000</v>
          </cell>
          <cell r="J345">
            <v>1053</v>
          </cell>
          <cell r="M345" t="str">
            <v>ABS</v>
          </cell>
        </row>
        <row r="346">
          <cell r="B346" t="str">
            <v>표준형 2P 250AF</v>
          </cell>
          <cell r="C346" t="str">
            <v>개</v>
          </cell>
          <cell r="D346">
            <v>201100</v>
          </cell>
          <cell r="E346">
            <v>201100</v>
          </cell>
          <cell r="F346">
            <v>1178</v>
          </cell>
          <cell r="G346">
            <v>201100</v>
          </cell>
          <cell r="H346">
            <v>930</v>
          </cell>
          <cell r="I346">
            <v>201100</v>
          </cell>
          <cell r="J346">
            <v>1053</v>
          </cell>
          <cell r="M346" t="str">
            <v>ABS</v>
          </cell>
        </row>
        <row r="347">
          <cell r="B347" t="str">
            <v>표준형 4P 125AF</v>
          </cell>
          <cell r="C347" t="str">
            <v>개</v>
          </cell>
          <cell r="D347">
            <v>120900</v>
          </cell>
          <cell r="E347">
            <v>120900</v>
          </cell>
          <cell r="F347">
            <v>1178</v>
          </cell>
          <cell r="G347">
            <v>120900</v>
          </cell>
          <cell r="H347">
            <v>930</v>
          </cell>
          <cell r="I347">
            <v>120900</v>
          </cell>
          <cell r="J347">
            <v>1053</v>
          </cell>
          <cell r="M347" t="str">
            <v>ABS</v>
          </cell>
        </row>
        <row r="348">
          <cell r="B348" t="str">
            <v>표준형 3P 125AF</v>
          </cell>
          <cell r="C348" t="str">
            <v>개</v>
          </cell>
          <cell r="D348">
            <v>97500</v>
          </cell>
          <cell r="E348">
            <v>97500</v>
          </cell>
          <cell r="F348">
            <v>1178</v>
          </cell>
          <cell r="G348">
            <v>97500</v>
          </cell>
          <cell r="H348">
            <v>930</v>
          </cell>
          <cell r="I348">
            <v>97500</v>
          </cell>
          <cell r="J348">
            <v>1053</v>
          </cell>
          <cell r="M348" t="str">
            <v>ABS</v>
          </cell>
        </row>
        <row r="349">
          <cell r="B349" t="str">
            <v>표준형 2P 125AF</v>
          </cell>
          <cell r="C349" t="str">
            <v>개</v>
          </cell>
          <cell r="D349">
            <v>76000</v>
          </cell>
          <cell r="E349">
            <v>76000</v>
          </cell>
          <cell r="F349">
            <v>1178</v>
          </cell>
          <cell r="G349">
            <v>76000</v>
          </cell>
          <cell r="H349">
            <v>930</v>
          </cell>
          <cell r="I349">
            <v>76000</v>
          </cell>
          <cell r="J349">
            <v>1053</v>
          </cell>
          <cell r="M349" t="str">
            <v>ABS</v>
          </cell>
        </row>
        <row r="350">
          <cell r="B350" t="str">
            <v>표준형 4P 60AF</v>
          </cell>
          <cell r="C350" t="str">
            <v>개</v>
          </cell>
          <cell r="D350">
            <v>65900</v>
          </cell>
          <cell r="E350">
            <v>65900</v>
          </cell>
          <cell r="F350">
            <v>1178</v>
          </cell>
          <cell r="G350">
            <v>65900</v>
          </cell>
          <cell r="H350">
            <v>930</v>
          </cell>
          <cell r="I350">
            <v>65900</v>
          </cell>
          <cell r="J350">
            <v>1053</v>
          </cell>
          <cell r="M350" t="str">
            <v>ABS</v>
          </cell>
        </row>
        <row r="351">
          <cell r="B351" t="str">
            <v>표준형 3P 60AF</v>
          </cell>
          <cell r="C351" t="str">
            <v>개</v>
          </cell>
          <cell r="D351">
            <v>52200</v>
          </cell>
          <cell r="E351">
            <v>52200</v>
          </cell>
          <cell r="F351">
            <v>1178</v>
          </cell>
          <cell r="G351">
            <v>52200</v>
          </cell>
          <cell r="H351">
            <v>930</v>
          </cell>
          <cell r="I351">
            <v>52200</v>
          </cell>
          <cell r="J351">
            <v>1053</v>
          </cell>
          <cell r="M351" t="str">
            <v>ABS</v>
          </cell>
        </row>
        <row r="352">
          <cell r="B352" t="str">
            <v>표준형 2P 60AF</v>
          </cell>
          <cell r="C352" t="str">
            <v>개</v>
          </cell>
          <cell r="D352">
            <v>39800</v>
          </cell>
          <cell r="E352">
            <v>39800</v>
          </cell>
          <cell r="F352">
            <v>1178</v>
          </cell>
          <cell r="G352">
            <v>39800</v>
          </cell>
          <cell r="H352">
            <v>930</v>
          </cell>
          <cell r="I352">
            <v>39800</v>
          </cell>
          <cell r="J352">
            <v>1053</v>
          </cell>
          <cell r="M352" t="str">
            <v>ABS</v>
          </cell>
        </row>
        <row r="353">
          <cell r="B353" t="str">
            <v>표준형 4P 50AF</v>
          </cell>
          <cell r="C353" t="str">
            <v>개</v>
          </cell>
          <cell r="D353">
            <v>62500</v>
          </cell>
          <cell r="E353">
            <v>62500</v>
          </cell>
          <cell r="F353">
            <v>1178</v>
          </cell>
          <cell r="G353">
            <v>62500</v>
          </cell>
          <cell r="H353">
            <v>930</v>
          </cell>
          <cell r="I353">
            <v>62500</v>
          </cell>
          <cell r="J353">
            <v>1053</v>
          </cell>
          <cell r="M353" t="str">
            <v>ABS</v>
          </cell>
        </row>
        <row r="354">
          <cell r="B354" t="str">
            <v>표준형 3P 50AF</v>
          </cell>
          <cell r="C354" t="str">
            <v>개</v>
          </cell>
          <cell r="D354">
            <v>50100</v>
          </cell>
          <cell r="E354">
            <v>50100</v>
          </cell>
          <cell r="F354">
            <v>1178</v>
          </cell>
          <cell r="G354">
            <v>50100</v>
          </cell>
          <cell r="H354">
            <v>930</v>
          </cell>
          <cell r="I354">
            <v>50100</v>
          </cell>
          <cell r="J354">
            <v>1053</v>
          </cell>
          <cell r="M354" t="str">
            <v>ABS</v>
          </cell>
        </row>
        <row r="355">
          <cell r="B355" t="str">
            <v>표준형 2P 50AF</v>
          </cell>
          <cell r="C355" t="str">
            <v>개</v>
          </cell>
          <cell r="D355">
            <v>37400</v>
          </cell>
          <cell r="E355">
            <v>37400</v>
          </cell>
          <cell r="F355">
            <v>1178</v>
          </cell>
          <cell r="G355">
            <v>37400</v>
          </cell>
          <cell r="H355">
            <v>930</v>
          </cell>
          <cell r="I355">
            <v>37400</v>
          </cell>
          <cell r="J355">
            <v>1053</v>
          </cell>
          <cell r="M355" t="str">
            <v>ABS</v>
          </cell>
        </row>
        <row r="356">
          <cell r="B356" t="str">
            <v>표준형 4P 30AF</v>
          </cell>
          <cell r="C356" t="str">
            <v>개</v>
          </cell>
          <cell r="D356">
            <v>54800</v>
          </cell>
          <cell r="E356">
            <v>54800</v>
          </cell>
          <cell r="F356">
            <v>1178</v>
          </cell>
          <cell r="G356">
            <v>54800</v>
          </cell>
          <cell r="H356">
            <v>930</v>
          </cell>
          <cell r="I356">
            <v>54800</v>
          </cell>
          <cell r="J356">
            <v>1053</v>
          </cell>
          <cell r="M356" t="str">
            <v>ABS</v>
          </cell>
        </row>
        <row r="357">
          <cell r="B357" t="str">
            <v>표준형 3P 30AF</v>
          </cell>
          <cell r="C357" t="str">
            <v>개</v>
          </cell>
          <cell r="D357">
            <v>46100</v>
          </cell>
          <cell r="E357">
            <v>46100</v>
          </cell>
          <cell r="F357">
            <v>1178</v>
          </cell>
          <cell r="G357">
            <v>46100</v>
          </cell>
          <cell r="H357">
            <v>930</v>
          </cell>
          <cell r="I357">
            <v>46100</v>
          </cell>
          <cell r="J357">
            <v>1053</v>
          </cell>
          <cell r="M357" t="str">
            <v>ABS</v>
          </cell>
        </row>
        <row r="358">
          <cell r="B358" t="str">
            <v>표준형 2P 30AF</v>
          </cell>
          <cell r="C358" t="str">
            <v>개</v>
          </cell>
          <cell r="D358">
            <v>28200</v>
          </cell>
          <cell r="E358">
            <v>28200</v>
          </cell>
          <cell r="F358">
            <v>1178</v>
          </cell>
          <cell r="G358">
            <v>28200</v>
          </cell>
          <cell r="H358">
            <v>930</v>
          </cell>
          <cell r="I358">
            <v>28200</v>
          </cell>
          <cell r="J358">
            <v>1053</v>
          </cell>
          <cell r="M358" t="str">
            <v>ABS</v>
          </cell>
        </row>
        <row r="359">
          <cell r="B359" t="str">
            <v>분전반형 2P 100AF</v>
          </cell>
          <cell r="C359" t="str">
            <v>개</v>
          </cell>
          <cell r="D359">
            <v>22000</v>
          </cell>
          <cell r="E359">
            <v>22000</v>
          </cell>
          <cell r="F359">
            <v>1183</v>
          </cell>
          <cell r="M359" t="str">
            <v>CBE</v>
          </cell>
        </row>
        <row r="360">
          <cell r="B360" t="str">
            <v>분전반형 2P 50AF</v>
          </cell>
          <cell r="C360" t="str">
            <v>개</v>
          </cell>
          <cell r="D360">
            <v>19200</v>
          </cell>
          <cell r="E360">
            <v>19200</v>
          </cell>
          <cell r="F360">
            <v>1183</v>
          </cell>
          <cell r="M360" t="str">
            <v>CBE</v>
          </cell>
        </row>
        <row r="361">
          <cell r="B361" t="str">
            <v>분전반형 2P 30AF</v>
          </cell>
          <cell r="C361" t="str">
            <v>개</v>
          </cell>
          <cell r="D361">
            <v>11200</v>
          </cell>
          <cell r="E361">
            <v>11200</v>
          </cell>
          <cell r="F361">
            <v>1183</v>
          </cell>
          <cell r="M361" t="str">
            <v>CBE</v>
          </cell>
        </row>
        <row r="362">
          <cell r="B362" t="str">
            <v>분전반용 2P 30AF</v>
          </cell>
          <cell r="C362" t="str">
            <v>개</v>
          </cell>
          <cell r="D362">
            <v>8800</v>
          </cell>
          <cell r="E362">
            <v>8800</v>
          </cell>
          <cell r="F362">
            <v>1186</v>
          </cell>
          <cell r="M362" t="str">
            <v>SG (NC소)</v>
          </cell>
        </row>
        <row r="363">
          <cell r="B363" t="str">
            <v>2P 30AF(분전반용)</v>
          </cell>
          <cell r="C363" t="str">
            <v>개</v>
          </cell>
          <cell r="D363">
            <v>13500</v>
          </cell>
          <cell r="F363">
            <v>1185</v>
          </cell>
          <cell r="G363">
            <v>28000</v>
          </cell>
          <cell r="H363">
            <v>934</v>
          </cell>
          <cell r="I363">
            <v>13500</v>
          </cell>
          <cell r="J363">
            <v>1049</v>
          </cell>
          <cell r="M363" t="str">
            <v>GRHd</v>
          </cell>
        </row>
        <row r="364">
          <cell r="B364" t="str">
            <v>2P 50AF(분전반용)</v>
          </cell>
          <cell r="C364" t="str">
            <v>개</v>
          </cell>
          <cell r="D364">
            <v>39100</v>
          </cell>
          <cell r="E364">
            <v>39100</v>
          </cell>
          <cell r="F364">
            <v>1185</v>
          </cell>
          <cell r="G364">
            <v>39100</v>
          </cell>
          <cell r="H364">
            <v>934</v>
          </cell>
          <cell r="I364">
            <v>39100</v>
          </cell>
          <cell r="J364">
            <v>1049</v>
          </cell>
          <cell r="M364" t="str">
            <v>Fb</v>
          </cell>
        </row>
        <row r="365">
          <cell r="B365" t="str">
            <v>3P 30AF (표준형)</v>
          </cell>
          <cell r="C365" t="str">
            <v>개</v>
          </cell>
          <cell r="D365">
            <v>71400</v>
          </cell>
          <cell r="E365">
            <v>74300</v>
          </cell>
          <cell r="F365">
            <v>1185</v>
          </cell>
          <cell r="G365">
            <v>74300</v>
          </cell>
          <cell r="H365">
            <v>934</v>
          </cell>
          <cell r="I365">
            <v>71400</v>
          </cell>
          <cell r="J365">
            <v>1049</v>
          </cell>
          <cell r="M365" t="str">
            <v>EBS TYPE</v>
          </cell>
        </row>
        <row r="366">
          <cell r="B366" t="str">
            <v>4P 30AF (표준형)</v>
          </cell>
          <cell r="C366" t="str">
            <v>개</v>
          </cell>
          <cell r="D366">
            <v>98000</v>
          </cell>
          <cell r="E366">
            <v>101900</v>
          </cell>
          <cell r="F366">
            <v>1185</v>
          </cell>
          <cell r="G366">
            <v>101900</v>
          </cell>
          <cell r="H366">
            <v>934</v>
          </cell>
          <cell r="I366">
            <v>98000</v>
          </cell>
          <cell r="J366">
            <v>1049</v>
          </cell>
        </row>
        <row r="367">
          <cell r="B367" t="str">
            <v>4P 50AF (표준형)</v>
          </cell>
          <cell r="C367" t="str">
            <v>개</v>
          </cell>
          <cell r="D367">
            <v>127700</v>
          </cell>
          <cell r="E367">
            <v>132800</v>
          </cell>
          <cell r="F367">
            <v>1185</v>
          </cell>
          <cell r="G367">
            <v>132800</v>
          </cell>
          <cell r="H367">
            <v>934</v>
          </cell>
          <cell r="I367">
            <v>127700</v>
          </cell>
          <cell r="J367">
            <v>1049</v>
          </cell>
        </row>
        <row r="368">
          <cell r="B368" t="str">
            <v>4P 60AF (표준형)</v>
          </cell>
          <cell r="C368" t="str">
            <v>개</v>
          </cell>
          <cell r="D368">
            <v>151700</v>
          </cell>
          <cell r="E368">
            <v>157800</v>
          </cell>
          <cell r="F368">
            <v>1185</v>
          </cell>
          <cell r="G368">
            <v>157800</v>
          </cell>
          <cell r="H368">
            <v>934</v>
          </cell>
          <cell r="I368">
            <v>151700</v>
          </cell>
          <cell r="J368">
            <v>1049</v>
          </cell>
        </row>
        <row r="369">
          <cell r="B369" t="str">
            <v>4P 125AF (표준형)</v>
          </cell>
          <cell r="C369" t="str">
            <v>개</v>
          </cell>
          <cell r="D369">
            <v>185100</v>
          </cell>
          <cell r="E369">
            <v>198100</v>
          </cell>
          <cell r="F369">
            <v>1185</v>
          </cell>
          <cell r="G369">
            <v>198100</v>
          </cell>
          <cell r="H369">
            <v>934</v>
          </cell>
          <cell r="I369">
            <v>185100</v>
          </cell>
          <cell r="J369">
            <v>1049</v>
          </cell>
        </row>
        <row r="370">
          <cell r="B370" t="str">
            <v>220V2.5kW 440V4kW 표준형</v>
          </cell>
          <cell r="C370" t="str">
            <v>개</v>
          </cell>
          <cell r="D370">
            <v>12400</v>
          </cell>
          <cell r="E370">
            <v>12400</v>
          </cell>
          <cell r="F370">
            <v>1168</v>
          </cell>
          <cell r="G370">
            <v>12400</v>
          </cell>
          <cell r="H370">
            <v>936</v>
          </cell>
          <cell r="I370">
            <v>12400</v>
          </cell>
          <cell r="J370">
            <v>1051</v>
          </cell>
        </row>
        <row r="371">
          <cell r="B371" t="str">
            <v>∮16*1800mm</v>
          </cell>
          <cell r="C371" t="str">
            <v>대</v>
          </cell>
          <cell r="D371">
            <v>6900</v>
          </cell>
          <cell r="E371">
            <v>6900</v>
          </cell>
          <cell r="F371">
            <v>1222</v>
          </cell>
          <cell r="G371">
            <v>6900</v>
          </cell>
          <cell r="H371">
            <v>961</v>
          </cell>
          <cell r="I371">
            <v>12788</v>
          </cell>
          <cell r="J371">
            <v>1118</v>
          </cell>
        </row>
        <row r="372">
          <cell r="B372" t="str">
            <v>∮16 일반형</v>
          </cell>
          <cell r="C372" t="str">
            <v>대</v>
          </cell>
          <cell r="D372">
            <v>1200</v>
          </cell>
          <cell r="E372">
            <v>1200</v>
          </cell>
          <cell r="F372">
            <v>1222</v>
          </cell>
          <cell r="G372">
            <v>1200</v>
          </cell>
          <cell r="H372">
            <v>961</v>
          </cell>
        </row>
        <row r="373">
          <cell r="B373" t="str">
            <v>1로 1구</v>
          </cell>
          <cell r="C373" t="str">
            <v>개</v>
          </cell>
          <cell r="D373">
            <v>1670</v>
          </cell>
          <cell r="E373">
            <v>1670</v>
          </cell>
          <cell r="F373">
            <v>1227</v>
          </cell>
          <cell r="G373">
            <v>3967</v>
          </cell>
          <cell r="H373">
            <v>966</v>
          </cell>
          <cell r="I373">
            <v>3140</v>
          </cell>
          <cell r="J373">
            <v>1082</v>
          </cell>
        </row>
        <row r="374">
          <cell r="B374" t="str">
            <v>1로 2구</v>
          </cell>
          <cell r="C374" t="str">
            <v>개</v>
          </cell>
          <cell r="D374">
            <v>2480</v>
          </cell>
          <cell r="E374">
            <v>2480</v>
          </cell>
          <cell r="F374">
            <v>1227</v>
          </cell>
          <cell r="G374">
            <v>5934</v>
          </cell>
          <cell r="H374">
            <v>966</v>
          </cell>
          <cell r="I374">
            <v>4710</v>
          </cell>
          <cell r="J374">
            <v>1082</v>
          </cell>
        </row>
        <row r="375">
          <cell r="B375" t="str">
            <v>1로 3구</v>
          </cell>
          <cell r="C375" t="str">
            <v>개</v>
          </cell>
          <cell r="D375">
            <v>3200</v>
          </cell>
          <cell r="E375">
            <v>3200</v>
          </cell>
          <cell r="F375">
            <v>1227</v>
          </cell>
          <cell r="G375">
            <v>7900</v>
          </cell>
          <cell r="H375">
            <v>966</v>
          </cell>
          <cell r="I375">
            <v>6280</v>
          </cell>
          <cell r="J375">
            <v>1082</v>
          </cell>
        </row>
        <row r="376">
          <cell r="B376" t="str">
            <v>1로 4구</v>
          </cell>
          <cell r="C376" t="str">
            <v>개</v>
          </cell>
          <cell r="D376">
            <v>4960</v>
          </cell>
          <cell r="E376">
            <v>4960</v>
          </cell>
          <cell r="F376">
            <v>1227</v>
          </cell>
          <cell r="G376">
            <v>11867</v>
          </cell>
          <cell r="H376">
            <v>966</v>
          </cell>
          <cell r="I376">
            <v>9420</v>
          </cell>
          <cell r="J376">
            <v>1082</v>
          </cell>
        </row>
        <row r="377">
          <cell r="B377" t="str">
            <v>1로 5구</v>
          </cell>
          <cell r="C377" t="str">
            <v>개</v>
          </cell>
          <cell r="D377">
            <v>5680</v>
          </cell>
          <cell r="E377">
            <v>5680</v>
          </cell>
          <cell r="F377">
            <v>1227</v>
          </cell>
          <cell r="G377">
            <v>13834</v>
          </cell>
          <cell r="H377">
            <v>966</v>
          </cell>
          <cell r="I377">
            <v>11000</v>
          </cell>
          <cell r="J377">
            <v>1082</v>
          </cell>
        </row>
        <row r="378">
          <cell r="B378" t="str">
            <v>1로 6구</v>
          </cell>
          <cell r="C378" t="str">
            <v>개</v>
          </cell>
          <cell r="D378">
            <v>6400</v>
          </cell>
          <cell r="E378">
            <v>6400</v>
          </cell>
          <cell r="F378">
            <v>1227</v>
          </cell>
          <cell r="G378">
            <v>15800</v>
          </cell>
          <cell r="H378">
            <v>966</v>
          </cell>
          <cell r="I378">
            <v>12570</v>
          </cell>
          <cell r="J378">
            <v>1082</v>
          </cell>
        </row>
        <row r="379">
          <cell r="B379" t="str">
            <v>3로 1구</v>
          </cell>
          <cell r="C379" t="str">
            <v>개</v>
          </cell>
          <cell r="D379">
            <v>2240</v>
          </cell>
          <cell r="E379">
            <v>2240</v>
          </cell>
          <cell r="F379">
            <v>1227</v>
          </cell>
          <cell r="G379">
            <v>4434</v>
          </cell>
          <cell r="H379">
            <v>966</v>
          </cell>
          <cell r="I379">
            <v>3420</v>
          </cell>
          <cell r="J379">
            <v>1082</v>
          </cell>
        </row>
        <row r="380">
          <cell r="B380" t="str">
            <v>3로 2구</v>
          </cell>
          <cell r="C380" t="str">
            <v>개</v>
          </cell>
          <cell r="D380">
            <v>3670</v>
          </cell>
          <cell r="E380">
            <v>3670</v>
          </cell>
          <cell r="F380">
            <v>1227</v>
          </cell>
          <cell r="G380">
            <v>6667</v>
          </cell>
          <cell r="H380">
            <v>966</v>
          </cell>
          <cell r="I380">
            <v>5280</v>
          </cell>
          <cell r="J380">
            <v>1082</v>
          </cell>
        </row>
        <row r="381">
          <cell r="B381" t="str">
            <v>220V 접지1구</v>
          </cell>
          <cell r="C381" t="str">
            <v>개</v>
          </cell>
          <cell r="D381">
            <v>1760</v>
          </cell>
          <cell r="E381">
            <v>1760</v>
          </cell>
          <cell r="F381">
            <v>1228</v>
          </cell>
          <cell r="G381">
            <v>2300</v>
          </cell>
          <cell r="H381">
            <v>966</v>
          </cell>
          <cell r="I381">
            <v>2300</v>
          </cell>
          <cell r="J381">
            <v>1083</v>
          </cell>
        </row>
        <row r="382">
          <cell r="B382" t="str">
            <v>220V 접지2구</v>
          </cell>
          <cell r="C382" t="str">
            <v>개</v>
          </cell>
          <cell r="D382">
            <v>1920</v>
          </cell>
          <cell r="E382">
            <v>1920</v>
          </cell>
          <cell r="F382">
            <v>1228</v>
          </cell>
          <cell r="G382">
            <v>2717</v>
          </cell>
          <cell r="H382">
            <v>966</v>
          </cell>
          <cell r="I382">
            <v>2717</v>
          </cell>
          <cell r="J382">
            <v>1083</v>
          </cell>
        </row>
        <row r="383">
          <cell r="B383" t="str">
            <v>220V 접지4구</v>
          </cell>
          <cell r="C383" t="str">
            <v>개</v>
          </cell>
          <cell r="D383">
            <v>3840</v>
          </cell>
          <cell r="E383">
            <v>3840</v>
          </cell>
          <cell r="F383">
            <v>1228</v>
          </cell>
          <cell r="G383">
            <v>5851</v>
          </cell>
          <cell r="H383">
            <v>966</v>
          </cell>
          <cell r="I383">
            <v>5851</v>
          </cell>
          <cell r="J383">
            <v>1083</v>
          </cell>
        </row>
        <row r="384">
          <cell r="B384" t="str">
            <v>방우형 1구</v>
          </cell>
          <cell r="C384" t="str">
            <v>개</v>
          </cell>
          <cell r="D384">
            <v>3567</v>
          </cell>
          <cell r="E384">
            <v>3600</v>
          </cell>
          <cell r="F384">
            <v>1228</v>
          </cell>
          <cell r="G384">
            <v>3567</v>
          </cell>
          <cell r="H384">
            <v>966</v>
          </cell>
          <cell r="I384">
            <v>3567</v>
          </cell>
          <cell r="J384">
            <v>1083</v>
          </cell>
        </row>
        <row r="385">
          <cell r="B385" t="str">
            <v>방우형 2구</v>
          </cell>
          <cell r="C385" t="str">
            <v>개</v>
          </cell>
          <cell r="D385">
            <v>4251</v>
          </cell>
          <cell r="E385">
            <v>4400</v>
          </cell>
          <cell r="F385">
            <v>1228</v>
          </cell>
          <cell r="G385">
            <v>4251</v>
          </cell>
          <cell r="H385">
            <v>966</v>
          </cell>
          <cell r="I385">
            <v>4251</v>
          </cell>
          <cell r="J385">
            <v>1083</v>
          </cell>
        </row>
        <row r="386">
          <cell r="B386" t="str">
            <v>노출형 2구</v>
          </cell>
          <cell r="C386" t="str">
            <v>개</v>
          </cell>
          <cell r="D386">
            <v>2567</v>
          </cell>
          <cell r="E386">
            <v>2880</v>
          </cell>
          <cell r="F386">
            <v>1228</v>
          </cell>
          <cell r="G386">
            <v>2567</v>
          </cell>
          <cell r="H386">
            <v>966</v>
          </cell>
          <cell r="I386">
            <v>2567</v>
          </cell>
          <cell r="J386">
            <v>1083</v>
          </cell>
        </row>
        <row r="387">
          <cell r="B387" t="str">
            <v>누전차단기 부착형 1구</v>
          </cell>
          <cell r="C387" t="str">
            <v>개</v>
          </cell>
          <cell r="D387">
            <v>18800</v>
          </cell>
          <cell r="E387">
            <v>19200</v>
          </cell>
          <cell r="F387">
            <v>1228</v>
          </cell>
          <cell r="G387">
            <v>18800</v>
          </cell>
          <cell r="H387">
            <v>966</v>
          </cell>
          <cell r="I387">
            <v>18800</v>
          </cell>
          <cell r="J387">
            <v>1083</v>
          </cell>
        </row>
        <row r="388">
          <cell r="B388" t="str">
            <v>누전차단기 부착형 2구</v>
          </cell>
          <cell r="C388" t="str">
            <v>개</v>
          </cell>
          <cell r="D388">
            <v>21584</v>
          </cell>
          <cell r="E388">
            <v>25600</v>
          </cell>
          <cell r="F388">
            <v>1228</v>
          </cell>
          <cell r="G388">
            <v>21584</v>
          </cell>
          <cell r="H388">
            <v>966</v>
          </cell>
          <cell r="I388">
            <v>21584</v>
          </cell>
          <cell r="J388">
            <v>1083</v>
          </cell>
        </row>
        <row r="389">
          <cell r="B389" t="str">
            <v>대기전력차단형 1구</v>
          </cell>
          <cell r="C389" t="str">
            <v>개</v>
          </cell>
          <cell r="D389">
            <v>44000</v>
          </cell>
          <cell r="E389">
            <v>44000</v>
          </cell>
          <cell r="F389">
            <v>1227</v>
          </cell>
          <cell r="G389">
            <v>54500</v>
          </cell>
          <cell r="H389">
            <v>966</v>
          </cell>
          <cell r="I389">
            <v>54500</v>
          </cell>
          <cell r="J389">
            <v>1083</v>
          </cell>
        </row>
        <row r="390">
          <cell r="B390" t="str">
            <v>대기전력차단형 3구</v>
          </cell>
          <cell r="C390" t="str">
            <v>개</v>
          </cell>
          <cell r="D390">
            <v>50000</v>
          </cell>
          <cell r="E390">
            <v>50000</v>
          </cell>
          <cell r="F390">
            <v>1227</v>
          </cell>
          <cell r="G390">
            <v>59500</v>
          </cell>
          <cell r="H390">
            <v>966</v>
          </cell>
          <cell r="I390">
            <v>59500</v>
          </cell>
          <cell r="J390">
            <v>1083</v>
          </cell>
        </row>
        <row r="391">
          <cell r="B391" t="str">
            <v>8Pin 1구</v>
          </cell>
          <cell r="C391" t="str">
            <v>개</v>
          </cell>
          <cell r="D391">
            <v>2270</v>
          </cell>
          <cell r="E391">
            <v>2270</v>
          </cell>
          <cell r="F391">
            <v>1228</v>
          </cell>
          <cell r="G391">
            <v>2750</v>
          </cell>
          <cell r="H391">
            <v>966</v>
          </cell>
          <cell r="I391">
            <v>2750</v>
          </cell>
          <cell r="J391">
            <v>1083</v>
          </cell>
        </row>
        <row r="392">
          <cell r="B392" t="str">
            <v>8Pin 2구</v>
          </cell>
          <cell r="C392" t="str">
            <v>개</v>
          </cell>
          <cell r="D392">
            <v>3960</v>
          </cell>
          <cell r="E392">
            <v>3960</v>
          </cell>
          <cell r="F392">
            <v>1228</v>
          </cell>
          <cell r="G392">
            <v>7000</v>
          </cell>
          <cell r="H392">
            <v>1133</v>
          </cell>
          <cell r="I392">
            <v>7000</v>
          </cell>
          <cell r="J392">
            <v>1160</v>
          </cell>
        </row>
        <row r="393">
          <cell r="B393" t="str">
            <v>콘넥터</v>
          </cell>
          <cell r="C393" t="str">
            <v>개</v>
          </cell>
          <cell r="D393">
            <v>250</v>
          </cell>
          <cell r="G393">
            <v>250</v>
          </cell>
          <cell r="H393">
            <v>1133</v>
          </cell>
          <cell r="I393">
            <v>250</v>
          </cell>
          <cell r="J393">
            <v>1160</v>
          </cell>
        </row>
        <row r="394">
          <cell r="B394" t="str">
            <v>종단형</v>
          </cell>
          <cell r="C394" t="str">
            <v>개</v>
          </cell>
          <cell r="D394">
            <v>1920</v>
          </cell>
          <cell r="E394">
            <v>1920</v>
          </cell>
          <cell r="F394">
            <v>1228</v>
          </cell>
          <cell r="G394">
            <v>2535</v>
          </cell>
          <cell r="H394">
            <v>1100</v>
          </cell>
          <cell r="I394">
            <v>2917</v>
          </cell>
          <cell r="J394">
            <v>1083</v>
          </cell>
          <cell r="M394" t="str">
            <v>CATV 단말</v>
          </cell>
        </row>
        <row r="395">
          <cell r="B395" t="str">
            <v>콘크리트용 AL 4각</v>
          </cell>
          <cell r="C395" t="str">
            <v>개</v>
          </cell>
          <cell r="D395">
            <v>66010</v>
          </cell>
          <cell r="E395">
            <v>129370</v>
          </cell>
          <cell r="F395">
            <v>1136</v>
          </cell>
          <cell r="G395">
            <v>66010</v>
          </cell>
          <cell r="H395">
            <v>901</v>
          </cell>
        </row>
        <row r="396">
          <cell r="B396" t="str">
            <v>ACCESS용 AL</v>
          </cell>
          <cell r="C396" t="str">
            <v>개</v>
          </cell>
          <cell r="D396">
            <v>62570</v>
          </cell>
          <cell r="E396">
            <v>122640</v>
          </cell>
          <cell r="F396">
            <v>1136</v>
          </cell>
          <cell r="G396">
            <v>62570</v>
          </cell>
          <cell r="H396">
            <v>901</v>
          </cell>
        </row>
        <row r="397">
          <cell r="B397" t="str">
            <v>대기전력차단2구(박스별도)</v>
          </cell>
          <cell r="C397" t="str">
            <v>개</v>
          </cell>
          <cell r="D397">
            <v>47000</v>
          </cell>
          <cell r="L397">
            <v>47000</v>
          </cell>
          <cell r="M397" t="str">
            <v>물가정보
P826</v>
          </cell>
        </row>
        <row r="398">
          <cell r="B398" t="str">
            <v>IDC 10P</v>
          </cell>
          <cell r="C398" t="str">
            <v>개</v>
          </cell>
          <cell r="D398">
            <v>3600</v>
          </cell>
          <cell r="G398">
            <v>3600</v>
          </cell>
          <cell r="H398">
            <v>1133</v>
          </cell>
          <cell r="I398">
            <v>3600</v>
          </cell>
          <cell r="J398">
            <v>1160</v>
          </cell>
        </row>
        <row r="399">
          <cell r="B399" t="str">
            <v>IDC 20P</v>
          </cell>
          <cell r="C399" t="str">
            <v>개</v>
          </cell>
          <cell r="D399">
            <v>9500</v>
          </cell>
          <cell r="G399">
            <v>9500</v>
          </cell>
          <cell r="H399">
            <v>1133</v>
          </cell>
          <cell r="I399">
            <v>9500</v>
          </cell>
          <cell r="J399">
            <v>1160</v>
          </cell>
        </row>
        <row r="400">
          <cell r="B400" t="str">
            <v>보호기 10P</v>
          </cell>
          <cell r="C400" t="str">
            <v>개</v>
          </cell>
          <cell r="D400">
            <v>18000</v>
          </cell>
          <cell r="G400">
            <v>18000</v>
          </cell>
          <cell r="H400">
            <v>1133</v>
          </cell>
          <cell r="I400">
            <v>18000</v>
          </cell>
          <cell r="J400">
            <v>1160</v>
          </cell>
        </row>
        <row r="401">
          <cell r="B401" t="str">
            <v>TB 25P</v>
          </cell>
          <cell r="C401" t="str">
            <v>개</v>
          </cell>
          <cell r="D401">
            <v>8000</v>
          </cell>
          <cell r="E401">
            <v>15000</v>
          </cell>
          <cell r="F401">
            <v>1302</v>
          </cell>
          <cell r="G401">
            <v>8000</v>
          </cell>
          <cell r="H401">
            <v>1133</v>
          </cell>
          <cell r="I401">
            <v>8000</v>
          </cell>
          <cell r="J401">
            <v>1160</v>
          </cell>
        </row>
        <row r="402">
          <cell r="B402" t="str">
            <v>TB 50P</v>
          </cell>
          <cell r="C402" t="str">
            <v>개</v>
          </cell>
          <cell r="D402">
            <v>16000</v>
          </cell>
          <cell r="E402">
            <v>20000</v>
          </cell>
          <cell r="F402">
            <v>1302</v>
          </cell>
          <cell r="G402">
            <v>16000</v>
          </cell>
          <cell r="H402">
            <v>1133</v>
          </cell>
          <cell r="I402">
            <v>16000</v>
          </cell>
          <cell r="J402">
            <v>1160</v>
          </cell>
        </row>
        <row r="403">
          <cell r="B403" t="str">
            <v>TB 100P</v>
          </cell>
          <cell r="C403" t="str">
            <v>개</v>
          </cell>
          <cell r="D403">
            <v>35000</v>
          </cell>
          <cell r="E403">
            <v>35000</v>
          </cell>
          <cell r="F403">
            <v>1302</v>
          </cell>
          <cell r="G403">
            <v>35700</v>
          </cell>
          <cell r="H403">
            <v>1133</v>
          </cell>
          <cell r="I403">
            <v>35700</v>
          </cell>
          <cell r="J403">
            <v>1160</v>
          </cell>
        </row>
        <row r="404">
          <cell r="B404" t="str">
            <v>24PORT</v>
          </cell>
          <cell r="C404" t="str">
            <v>개</v>
          </cell>
          <cell r="D404">
            <v>120000</v>
          </cell>
          <cell r="G404">
            <v>120000</v>
          </cell>
          <cell r="H404">
            <v>1133</v>
          </cell>
          <cell r="I404">
            <v>120000</v>
          </cell>
          <cell r="J404">
            <v>1160</v>
          </cell>
        </row>
        <row r="405">
          <cell r="B405" t="str">
            <v>48PORT</v>
          </cell>
          <cell r="C405" t="str">
            <v>개</v>
          </cell>
          <cell r="D405">
            <v>260000</v>
          </cell>
          <cell r="G405">
            <v>260000</v>
          </cell>
          <cell r="H405">
            <v>1133</v>
          </cell>
          <cell r="I405">
            <v>260000</v>
          </cell>
          <cell r="J405">
            <v>1160</v>
          </cell>
        </row>
        <row r="406">
          <cell r="B406" t="str">
            <v>단자함용 FDF 8PORT SC</v>
          </cell>
          <cell r="C406" t="str">
            <v>개</v>
          </cell>
          <cell r="D406">
            <v>48000</v>
          </cell>
          <cell r="G406">
            <v>48000</v>
          </cell>
          <cell r="H406">
            <v>1127</v>
          </cell>
        </row>
        <row r="407">
          <cell r="B407" t="str">
            <v>T 10P</v>
          </cell>
          <cell r="C407" t="str">
            <v>개</v>
          </cell>
          <cell r="D407">
            <v>33800</v>
          </cell>
          <cell r="E407">
            <v>33800</v>
          </cell>
          <cell r="F407">
            <v>1307</v>
          </cell>
        </row>
        <row r="408">
          <cell r="B408" t="str">
            <v>T 20P</v>
          </cell>
          <cell r="C408" t="str">
            <v>개</v>
          </cell>
          <cell r="D408">
            <v>35100</v>
          </cell>
          <cell r="E408">
            <v>35100</v>
          </cell>
          <cell r="F408">
            <v>1307</v>
          </cell>
        </row>
        <row r="409">
          <cell r="B409" t="str">
            <v>T 50P</v>
          </cell>
          <cell r="C409" t="str">
            <v>개</v>
          </cell>
          <cell r="D409">
            <v>62500</v>
          </cell>
          <cell r="E409">
            <v>62500</v>
          </cell>
          <cell r="F409">
            <v>1307</v>
          </cell>
        </row>
        <row r="410">
          <cell r="B410" t="str">
            <v>T 10P(노출)</v>
          </cell>
          <cell r="C410" t="str">
            <v>개</v>
          </cell>
          <cell r="D410">
            <v>20300</v>
          </cell>
          <cell r="E410">
            <v>20300</v>
          </cell>
          <cell r="F410">
            <v>1307</v>
          </cell>
        </row>
        <row r="411">
          <cell r="B411" t="str">
            <v>T 20P(노출)</v>
          </cell>
          <cell r="C411" t="str">
            <v>개</v>
          </cell>
          <cell r="D411">
            <v>21600</v>
          </cell>
          <cell r="E411">
            <v>21600</v>
          </cell>
          <cell r="F411">
            <v>1307</v>
          </cell>
        </row>
        <row r="412">
          <cell r="B412" t="str">
            <v>T 50P(노출)</v>
          </cell>
          <cell r="C412" t="str">
            <v>개</v>
          </cell>
          <cell r="D412">
            <v>42500</v>
          </cell>
          <cell r="E412">
            <v>42500</v>
          </cell>
          <cell r="F412">
            <v>1307</v>
          </cell>
        </row>
        <row r="413">
          <cell r="B413" t="str">
            <v>COVER-SUS, 300*400*100mm</v>
          </cell>
          <cell r="C413" t="str">
            <v>개</v>
          </cell>
          <cell r="D413">
            <v>55000</v>
          </cell>
          <cell r="E413">
            <v>55000</v>
          </cell>
          <cell r="F413">
            <v>1307</v>
          </cell>
        </row>
        <row r="414">
          <cell r="B414" t="str">
            <v>COVER-SUS, 400*400*130mm</v>
          </cell>
          <cell r="C414" t="str">
            <v>개</v>
          </cell>
          <cell r="D414">
            <v>67000</v>
          </cell>
          <cell r="E414">
            <v>67000</v>
          </cell>
          <cell r="F414">
            <v>1307</v>
          </cell>
        </row>
        <row r="415">
          <cell r="B415" t="str">
            <v>COVER-SUS, 400*500*130mm</v>
          </cell>
          <cell r="C415" t="str">
            <v>개</v>
          </cell>
          <cell r="D415">
            <v>85000</v>
          </cell>
          <cell r="E415">
            <v>85000</v>
          </cell>
          <cell r="F415">
            <v>1307</v>
          </cell>
        </row>
        <row r="416">
          <cell r="B416" t="str">
            <v>COVER-SUS, 500*600*130mm</v>
          </cell>
          <cell r="C416" t="str">
            <v>개</v>
          </cell>
          <cell r="D416">
            <v>113000</v>
          </cell>
          <cell r="E416">
            <v>113000</v>
          </cell>
          <cell r="F416">
            <v>1307</v>
          </cell>
        </row>
        <row r="417">
          <cell r="B417" t="str">
            <v>COVER-SUS, 600*700*130mm</v>
          </cell>
          <cell r="C417" t="str">
            <v>개</v>
          </cell>
          <cell r="D417">
            <v>145000</v>
          </cell>
          <cell r="E417">
            <v>145000</v>
          </cell>
          <cell r="F417">
            <v>1307</v>
          </cell>
        </row>
        <row r="418">
          <cell r="B418" t="str">
            <v>COVER-SUS, 700*800*130mm</v>
          </cell>
          <cell r="C418" t="str">
            <v>개</v>
          </cell>
          <cell r="D418">
            <v>186000</v>
          </cell>
          <cell r="E418">
            <v>186000</v>
          </cell>
          <cell r="F418">
            <v>1307</v>
          </cell>
        </row>
        <row r="419">
          <cell r="B419" t="str">
            <v>ALL SUS 300*400*100mm</v>
          </cell>
          <cell r="C419" t="str">
            <v>개</v>
          </cell>
          <cell r="D419">
            <v>72000</v>
          </cell>
          <cell r="E419">
            <v>72000</v>
          </cell>
          <cell r="F419">
            <v>1307</v>
          </cell>
        </row>
        <row r="420">
          <cell r="B420" t="str">
            <v>ALL SUS 400*400*130mm</v>
          </cell>
          <cell r="C420" t="str">
            <v>개</v>
          </cell>
          <cell r="D420">
            <v>83000</v>
          </cell>
          <cell r="E420">
            <v>83000</v>
          </cell>
          <cell r="F420">
            <v>1307</v>
          </cell>
        </row>
        <row r="421">
          <cell r="B421" t="str">
            <v>ALL SUS 400*500*130mm</v>
          </cell>
          <cell r="C421" t="str">
            <v>개</v>
          </cell>
          <cell r="D421">
            <v>100000</v>
          </cell>
          <cell r="E421">
            <v>100000</v>
          </cell>
          <cell r="F421">
            <v>1307</v>
          </cell>
        </row>
        <row r="422">
          <cell r="B422" t="str">
            <v>ALL SUS 500*600*130mm</v>
          </cell>
          <cell r="C422" t="str">
            <v>개</v>
          </cell>
          <cell r="D422">
            <v>130000</v>
          </cell>
          <cell r="E422">
            <v>130000</v>
          </cell>
          <cell r="F422">
            <v>1307</v>
          </cell>
        </row>
        <row r="423">
          <cell r="B423" t="str">
            <v>ALL SUS 600*700*130mm</v>
          </cell>
          <cell r="C423" t="str">
            <v>개</v>
          </cell>
          <cell r="D423">
            <v>170000</v>
          </cell>
          <cell r="E423">
            <v>170000</v>
          </cell>
          <cell r="F423">
            <v>1307</v>
          </cell>
        </row>
        <row r="424">
          <cell r="B424" t="str">
            <v>ALL ST 300*400*130mm</v>
          </cell>
          <cell r="C424" t="str">
            <v>개</v>
          </cell>
          <cell r="D424">
            <v>34000</v>
          </cell>
          <cell r="E424">
            <v>34000</v>
          </cell>
          <cell r="F424">
            <v>1307</v>
          </cell>
        </row>
        <row r="425">
          <cell r="B425" t="str">
            <v>ALL ST 400*400*130mm</v>
          </cell>
          <cell r="C425" t="str">
            <v>개</v>
          </cell>
          <cell r="D425">
            <v>44000</v>
          </cell>
          <cell r="E425">
            <v>44000</v>
          </cell>
          <cell r="F425">
            <v>1307</v>
          </cell>
        </row>
        <row r="426">
          <cell r="B426" t="str">
            <v>ALL ST 400*500*130mm</v>
          </cell>
          <cell r="C426" t="str">
            <v>개</v>
          </cell>
          <cell r="D426">
            <v>56000</v>
          </cell>
          <cell r="E426">
            <v>56000</v>
          </cell>
          <cell r="F426">
            <v>1307</v>
          </cell>
        </row>
        <row r="427">
          <cell r="B427" t="str">
            <v>ALL ST 500*600*130mm</v>
          </cell>
          <cell r="C427" t="str">
            <v>개</v>
          </cell>
          <cell r="D427">
            <v>72000</v>
          </cell>
          <cell r="E427">
            <v>72000</v>
          </cell>
          <cell r="F427">
            <v>1307</v>
          </cell>
        </row>
        <row r="428">
          <cell r="B428" t="str">
            <v>ALL ST 600*700*130mm</v>
          </cell>
          <cell r="C428" t="str">
            <v>개</v>
          </cell>
          <cell r="D428">
            <v>104000</v>
          </cell>
          <cell r="E428">
            <v>104000</v>
          </cell>
          <cell r="F428">
            <v>1307</v>
          </cell>
        </row>
        <row r="429">
          <cell r="B429" t="str">
            <v>ALL ST 700*800*130mm</v>
          </cell>
          <cell r="C429" t="str">
            <v>개</v>
          </cell>
          <cell r="D429">
            <v>132000</v>
          </cell>
          <cell r="E429">
            <v>132000</v>
          </cell>
          <cell r="F429">
            <v>1307</v>
          </cell>
        </row>
        <row r="430">
          <cell r="B430" t="str">
            <v>1000Mbps 5PORT</v>
          </cell>
          <cell r="C430" t="str">
            <v>개</v>
          </cell>
          <cell r="D430">
            <v>19900</v>
          </cell>
          <cell r="G430">
            <v>19900</v>
          </cell>
          <cell r="H430">
            <v>1267</v>
          </cell>
        </row>
        <row r="431">
          <cell r="B431" t="str">
            <v>1000Mbps 8PORT</v>
          </cell>
          <cell r="C431" t="str">
            <v>개</v>
          </cell>
          <cell r="D431">
            <v>29500</v>
          </cell>
          <cell r="G431">
            <v>29500</v>
          </cell>
          <cell r="H431">
            <v>1267</v>
          </cell>
          <cell r="M431" t="str">
            <v>물가정보
p72</v>
          </cell>
        </row>
        <row r="432">
          <cell r="B432" t="str">
            <v>1000Mbps 16PORT</v>
          </cell>
          <cell r="C432" t="str">
            <v>개</v>
          </cell>
          <cell r="D432">
            <v>98000</v>
          </cell>
          <cell r="H432">
            <v>1267</v>
          </cell>
          <cell r="I432">
            <v>98000</v>
          </cell>
          <cell r="J432">
            <v>1363</v>
          </cell>
          <cell r="M432" t="str">
            <v>IPTIME
SG16M-MINI</v>
          </cell>
        </row>
        <row r="433">
          <cell r="B433" t="str">
            <v>1000Mbps 24PORT</v>
          </cell>
          <cell r="C433" t="str">
            <v>개</v>
          </cell>
          <cell r="D433">
            <v>160000</v>
          </cell>
          <cell r="G433">
            <v>170000</v>
          </cell>
          <cell r="H433">
            <v>1267</v>
          </cell>
          <cell r="I433">
            <v>160000</v>
          </cell>
          <cell r="J433">
            <v>1363</v>
          </cell>
          <cell r="M433" t="str">
            <v>IPTIME
SG24BCM-MINI</v>
          </cell>
        </row>
        <row r="434">
          <cell r="B434" t="str">
            <v>2분배기</v>
          </cell>
          <cell r="C434" t="str">
            <v>개</v>
          </cell>
          <cell r="D434">
            <v>3750</v>
          </cell>
          <cell r="G434">
            <v>3750</v>
          </cell>
          <cell r="H434">
            <v>1100</v>
          </cell>
        </row>
        <row r="435">
          <cell r="B435" t="str">
            <v>3분배기</v>
          </cell>
          <cell r="C435" t="str">
            <v>개</v>
          </cell>
          <cell r="D435">
            <v>4500</v>
          </cell>
          <cell r="G435">
            <v>4500</v>
          </cell>
          <cell r="H435">
            <v>1100</v>
          </cell>
        </row>
        <row r="436">
          <cell r="B436" t="str">
            <v>4분배기</v>
          </cell>
          <cell r="C436" t="str">
            <v>개</v>
          </cell>
          <cell r="D436">
            <v>5640</v>
          </cell>
          <cell r="G436">
            <v>5640</v>
          </cell>
          <cell r="H436">
            <v>1100</v>
          </cell>
        </row>
        <row r="437">
          <cell r="B437" t="str">
            <v>6분배기</v>
          </cell>
          <cell r="C437" t="str">
            <v>개</v>
          </cell>
          <cell r="D437">
            <v>7750</v>
          </cell>
          <cell r="G437">
            <v>7750</v>
          </cell>
          <cell r="H437">
            <v>1100</v>
          </cell>
        </row>
        <row r="438">
          <cell r="B438" t="str">
            <v>8분배기</v>
          </cell>
          <cell r="C438" t="str">
            <v>개</v>
          </cell>
          <cell r="D438">
            <v>8750</v>
          </cell>
          <cell r="G438">
            <v>8750</v>
          </cell>
          <cell r="H438">
            <v>1100</v>
          </cell>
        </row>
        <row r="439">
          <cell r="B439" t="str">
            <v>2분기기</v>
          </cell>
          <cell r="C439" t="str">
            <v>개</v>
          </cell>
          <cell r="D439">
            <v>4875</v>
          </cell>
          <cell r="G439">
            <v>4875</v>
          </cell>
          <cell r="H439">
            <v>1100</v>
          </cell>
        </row>
        <row r="440">
          <cell r="B440" t="str">
            <v>4분기기</v>
          </cell>
          <cell r="C440" t="str">
            <v>개</v>
          </cell>
          <cell r="D440">
            <v>7200</v>
          </cell>
          <cell r="G440">
            <v>7200</v>
          </cell>
          <cell r="H440">
            <v>1100</v>
          </cell>
        </row>
        <row r="441">
          <cell r="B441" t="str">
            <v>8분기기</v>
          </cell>
          <cell r="C441" t="str">
            <v>개</v>
          </cell>
          <cell r="D441">
            <v>8200</v>
          </cell>
          <cell r="G441">
            <v>8200</v>
          </cell>
          <cell r="H441">
            <v>1100</v>
          </cell>
        </row>
        <row r="442">
          <cell r="B442" t="str">
            <v>CATV AMP</v>
          </cell>
          <cell r="C442" t="str">
            <v>개</v>
          </cell>
          <cell r="D442">
            <v>108000</v>
          </cell>
          <cell r="G442">
            <v>108000</v>
          </cell>
          <cell r="H442">
            <v>1100</v>
          </cell>
        </row>
        <row r="443">
          <cell r="B443" t="str">
            <v>SMATV AMP</v>
          </cell>
          <cell r="C443" t="str">
            <v>개</v>
          </cell>
          <cell r="D443">
            <v>184000</v>
          </cell>
          <cell r="G443">
            <v>184000</v>
          </cell>
          <cell r="H443">
            <v>1100</v>
          </cell>
        </row>
        <row r="444">
          <cell r="B444" t="str">
            <v>MIC JACK BOX 1CH</v>
          </cell>
          <cell r="C444" t="str">
            <v>개</v>
          </cell>
          <cell r="D444">
            <v>73000</v>
          </cell>
          <cell r="E444">
            <v>73000</v>
          </cell>
          <cell r="F444">
            <v>1272</v>
          </cell>
          <cell r="I444">
            <v>73000</v>
          </cell>
          <cell r="J444">
            <v>1133</v>
          </cell>
        </row>
        <row r="445">
          <cell r="B445" t="str">
            <v>MIC JACK BOX 2CH</v>
          </cell>
          <cell r="C445" t="str">
            <v>개</v>
          </cell>
          <cell r="D445">
            <v>75000</v>
          </cell>
          <cell r="E445">
            <v>75000</v>
          </cell>
          <cell r="F445">
            <v>1272</v>
          </cell>
          <cell r="I445">
            <v>75000</v>
          </cell>
          <cell r="J445">
            <v>1133</v>
          </cell>
        </row>
        <row r="446">
          <cell r="B446" t="str">
            <v>MIC JACK PLATE 1CH</v>
          </cell>
          <cell r="C446" t="str">
            <v>개</v>
          </cell>
          <cell r="D446">
            <v>104000</v>
          </cell>
          <cell r="E446">
            <v>104000</v>
          </cell>
          <cell r="F446">
            <v>1272</v>
          </cell>
          <cell r="I446">
            <v>104000</v>
          </cell>
          <cell r="J446">
            <v>1133</v>
          </cell>
        </row>
        <row r="447">
          <cell r="B447" t="str">
            <v>MIC JACK PLATE 2CH</v>
          </cell>
          <cell r="C447" t="str">
            <v>개</v>
          </cell>
          <cell r="D447">
            <v>108000</v>
          </cell>
          <cell r="E447">
            <v>110000</v>
          </cell>
          <cell r="F447">
            <v>1272</v>
          </cell>
          <cell r="G447">
            <v>108000</v>
          </cell>
          <cell r="H447">
            <v>1030</v>
          </cell>
          <cell r="I447">
            <v>110000</v>
          </cell>
          <cell r="J447">
            <v>1133</v>
          </cell>
        </row>
        <row r="448">
          <cell r="B448" t="str">
            <v>AUDIO,DATA</v>
          </cell>
          <cell r="C448" t="str">
            <v>개</v>
          </cell>
          <cell r="D448">
            <v>109000</v>
          </cell>
          <cell r="E448">
            <v>109000</v>
          </cell>
          <cell r="F448">
            <v>1272</v>
          </cell>
          <cell r="G448">
            <v>153000</v>
          </cell>
          <cell r="H448">
            <v>1030</v>
          </cell>
          <cell r="I448">
            <v>109000</v>
          </cell>
          <cell r="J448">
            <v>1133</v>
          </cell>
        </row>
        <row r="449">
          <cell r="B449" t="str">
            <v>벽부형 매입원형 1W</v>
          </cell>
          <cell r="C449" t="str">
            <v>개</v>
          </cell>
          <cell r="D449">
            <v>9750</v>
          </cell>
          <cell r="E449">
            <v>10000</v>
          </cell>
          <cell r="F449">
            <v>1277</v>
          </cell>
          <cell r="G449">
            <v>9750</v>
          </cell>
          <cell r="H449">
            <v>1046</v>
          </cell>
          <cell r="M449" t="str">
            <v>K.S</v>
          </cell>
        </row>
        <row r="450">
          <cell r="B450" t="str">
            <v>천정형 3W</v>
          </cell>
          <cell r="C450" t="str">
            <v>개</v>
          </cell>
          <cell r="D450">
            <v>21250</v>
          </cell>
          <cell r="E450">
            <v>23000</v>
          </cell>
          <cell r="F450">
            <v>1277</v>
          </cell>
          <cell r="G450">
            <v>21250</v>
          </cell>
          <cell r="H450">
            <v>1046</v>
          </cell>
          <cell r="M450" t="str">
            <v>K.S, 원형</v>
          </cell>
        </row>
        <row r="451">
          <cell r="B451" t="str">
            <v>천정형 6W</v>
          </cell>
          <cell r="C451" t="str">
            <v>개</v>
          </cell>
          <cell r="D451">
            <v>30000</v>
          </cell>
          <cell r="G451">
            <v>30000</v>
          </cell>
          <cell r="H451">
            <v>1046</v>
          </cell>
          <cell r="M451" t="str">
            <v>K.S, 원형</v>
          </cell>
        </row>
        <row r="452">
          <cell r="B452" t="str">
            <v>천정형 15W</v>
          </cell>
          <cell r="C452" t="str">
            <v>개</v>
          </cell>
          <cell r="D452">
            <v>126000</v>
          </cell>
          <cell r="E452">
            <v>126000</v>
          </cell>
          <cell r="F452">
            <v>1277</v>
          </cell>
          <cell r="G452">
            <v>126000</v>
          </cell>
          <cell r="H452">
            <v>1046</v>
          </cell>
          <cell r="M452" t="str">
            <v>K.S, 원형</v>
          </cell>
        </row>
        <row r="453">
          <cell r="B453" t="str">
            <v>벽부형 3W</v>
          </cell>
          <cell r="C453" t="str">
            <v>개</v>
          </cell>
          <cell r="D453">
            <v>30000</v>
          </cell>
          <cell r="E453">
            <v>30000</v>
          </cell>
          <cell r="F453">
            <v>1277</v>
          </cell>
          <cell r="G453">
            <v>30000</v>
          </cell>
          <cell r="H453">
            <v>1047</v>
          </cell>
          <cell r="M453" t="str">
            <v>K.S</v>
          </cell>
        </row>
        <row r="454">
          <cell r="B454" t="str">
            <v>벽부형 10W</v>
          </cell>
          <cell r="C454" t="str">
            <v>개</v>
          </cell>
          <cell r="D454">
            <v>37500</v>
          </cell>
          <cell r="E454">
            <v>38000</v>
          </cell>
          <cell r="F454">
            <v>1277</v>
          </cell>
          <cell r="G454">
            <v>37500</v>
          </cell>
          <cell r="H454">
            <v>1047</v>
          </cell>
          <cell r="M454" t="str">
            <v>K.S</v>
          </cell>
        </row>
        <row r="455">
          <cell r="B455" t="str">
            <v>벽부형 30W</v>
          </cell>
          <cell r="C455" t="str">
            <v>개</v>
          </cell>
          <cell r="D455">
            <v>100000</v>
          </cell>
          <cell r="E455">
            <v>100000</v>
          </cell>
          <cell r="F455">
            <v>1277</v>
          </cell>
          <cell r="G455">
            <v>100000</v>
          </cell>
          <cell r="H455">
            <v>1047</v>
          </cell>
          <cell r="M455" t="str">
            <v>K.S</v>
          </cell>
        </row>
        <row r="456">
          <cell r="B456" t="str">
            <v>옥외 COLUMN 10W</v>
          </cell>
          <cell r="C456" t="str">
            <v>개</v>
          </cell>
          <cell r="D456">
            <v>69000</v>
          </cell>
          <cell r="E456">
            <v>79000</v>
          </cell>
          <cell r="F456">
            <v>1276</v>
          </cell>
          <cell r="G456">
            <v>69000</v>
          </cell>
          <cell r="H456">
            <v>1046</v>
          </cell>
          <cell r="M456" t="str">
            <v>CU-4?FOU</v>
          </cell>
        </row>
        <row r="457">
          <cell r="B457" t="str">
            <v>옥외 COLUMN 20W</v>
          </cell>
          <cell r="C457" t="str">
            <v>개</v>
          </cell>
          <cell r="D457">
            <v>88000</v>
          </cell>
          <cell r="E457">
            <v>101000</v>
          </cell>
          <cell r="F457">
            <v>1277</v>
          </cell>
          <cell r="G457">
            <v>88000</v>
          </cell>
          <cell r="H457">
            <v>1046</v>
          </cell>
          <cell r="M457" t="str">
            <v>CU-4?FOU</v>
          </cell>
        </row>
        <row r="458">
          <cell r="B458" t="str">
            <v>옥외 COLUMN 40W</v>
          </cell>
          <cell r="C458" t="str">
            <v>개</v>
          </cell>
          <cell r="D458">
            <v>146000</v>
          </cell>
          <cell r="E458">
            <v>168000</v>
          </cell>
          <cell r="F458">
            <v>1277</v>
          </cell>
          <cell r="G458">
            <v>146000</v>
          </cell>
          <cell r="H458">
            <v>1046</v>
          </cell>
          <cell r="M458" t="str">
            <v>CU-4?FOU</v>
          </cell>
        </row>
        <row r="459">
          <cell r="B459" t="str">
            <v>실내 COLUMN 20W</v>
          </cell>
          <cell r="C459" t="str">
            <v>개</v>
          </cell>
          <cell r="D459">
            <v>85000</v>
          </cell>
          <cell r="E459">
            <v>98000</v>
          </cell>
          <cell r="F459">
            <v>1276</v>
          </cell>
          <cell r="G459">
            <v>85000</v>
          </cell>
          <cell r="H459">
            <v>1046</v>
          </cell>
          <cell r="M459" t="str">
            <v>CU-42F</v>
          </cell>
        </row>
        <row r="460">
          <cell r="B460" t="str">
            <v>실내 COLUMN 40W</v>
          </cell>
          <cell r="C460" t="str">
            <v>개</v>
          </cell>
          <cell r="D460">
            <v>144000</v>
          </cell>
          <cell r="E460">
            <v>165000</v>
          </cell>
          <cell r="F460">
            <v>1276</v>
          </cell>
          <cell r="G460">
            <v>144000</v>
          </cell>
          <cell r="H460">
            <v>1046</v>
          </cell>
          <cell r="M460" t="str">
            <v>CU-44F</v>
          </cell>
        </row>
        <row r="461">
          <cell r="B461" t="str">
            <v>단독경보형</v>
          </cell>
          <cell r="C461" t="str">
            <v>개</v>
          </cell>
          <cell r="D461">
            <v>30000</v>
          </cell>
          <cell r="G461">
            <v>30000</v>
          </cell>
          <cell r="H461">
            <v>785</v>
          </cell>
          <cell r="I461">
            <v>30000</v>
          </cell>
          <cell r="J461">
            <v>1177</v>
          </cell>
        </row>
        <row r="462">
          <cell r="B462" t="str">
            <v>차동식</v>
          </cell>
          <cell r="C462" t="str">
            <v>개</v>
          </cell>
          <cell r="D462">
            <v>4800</v>
          </cell>
          <cell r="E462">
            <v>5000</v>
          </cell>
          <cell r="F462">
            <v>989</v>
          </cell>
          <cell r="G462">
            <v>5000</v>
          </cell>
          <cell r="H462">
            <v>786</v>
          </cell>
          <cell r="I462">
            <v>4800</v>
          </cell>
          <cell r="J462">
            <v>1179</v>
          </cell>
        </row>
        <row r="463">
          <cell r="B463" t="str">
            <v>정온식</v>
          </cell>
          <cell r="C463" t="str">
            <v>개</v>
          </cell>
          <cell r="D463">
            <v>4800</v>
          </cell>
          <cell r="E463">
            <v>5000</v>
          </cell>
          <cell r="F463">
            <v>989</v>
          </cell>
          <cell r="G463">
            <v>5000</v>
          </cell>
          <cell r="H463">
            <v>786</v>
          </cell>
          <cell r="I463">
            <v>4800</v>
          </cell>
          <cell r="J463">
            <v>1179</v>
          </cell>
        </row>
        <row r="464">
          <cell r="B464" t="str">
            <v>연기식</v>
          </cell>
          <cell r="C464" t="str">
            <v>개</v>
          </cell>
          <cell r="D464">
            <v>18000</v>
          </cell>
          <cell r="E464">
            <v>25000</v>
          </cell>
          <cell r="F464">
            <v>989</v>
          </cell>
          <cell r="G464">
            <v>18000</v>
          </cell>
          <cell r="H464">
            <v>786</v>
          </cell>
          <cell r="I464">
            <v>18000</v>
          </cell>
          <cell r="J464">
            <v>1179</v>
          </cell>
        </row>
        <row r="465">
          <cell r="B465" t="str">
            <v>LED 소형 단면</v>
          </cell>
          <cell r="C465" t="str">
            <v>개</v>
          </cell>
          <cell r="D465">
            <v>95000</v>
          </cell>
          <cell r="E465">
            <v>100000</v>
          </cell>
          <cell r="F465">
            <v>989</v>
          </cell>
          <cell r="G465">
            <v>95000</v>
          </cell>
          <cell r="H465">
            <v>790</v>
          </cell>
          <cell r="I465">
            <v>100000</v>
          </cell>
          <cell r="J465">
            <v>1178</v>
          </cell>
        </row>
        <row r="466">
          <cell r="B466" t="str">
            <v>LED 소형 양면</v>
          </cell>
          <cell r="C466" t="str">
            <v>개</v>
          </cell>
          <cell r="D466">
            <v>130000</v>
          </cell>
          <cell r="E466">
            <v>130000</v>
          </cell>
          <cell r="F466">
            <v>989</v>
          </cell>
          <cell r="G466">
            <v>150000</v>
          </cell>
          <cell r="H466">
            <v>786</v>
          </cell>
          <cell r="I466">
            <v>150000</v>
          </cell>
          <cell r="J466">
            <v>1177</v>
          </cell>
        </row>
        <row r="467">
          <cell r="B467" t="str">
            <v>LED 중형 단면</v>
          </cell>
          <cell r="C467" t="str">
            <v>개</v>
          </cell>
          <cell r="D467">
            <v>130000</v>
          </cell>
          <cell r="E467">
            <v>130000</v>
          </cell>
          <cell r="F467">
            <v>989</v>
          </cell>
          <cell r="G467">
            <v>158000</v>
          </cell>
          <cell r="H467">
            <v>790</v>
          </cell>
          <cell r="I467">
            <v>150000</v>
          </cell>
          <cell r="J467">
            <v>1177</v>
          </cell>
        </row>
        <row r="468">
          <cell r="B468" t="str">
            <v>LED 중형 양면</v>
          </cell>
          <cell r="C468" t="str">
            <v>개</v>
          </cell>
          <cell r="D468">
            <v>160000</v>
          </cell>
          <cell r="E468">
            <v>160000</v>
          </cell>
          <cell r="F468">
            <v>989</v>
          </cell>
          <cell r="G468">
            <v>185000</v>
          </cell>
          <cell r="H468">
            <v>790</v>
          </cell>
          <cell r="I468">
            <v>180000</v>
          </cell>
          <cell r="J468">
            <v>1177</v>
          </cell>
        </row>
        <row r="469">
          <cell r="B469" t="str">
            <v>LED 대형 단면</v>
          </cell>
          <cell r="C469" t="str">
            <v>개</v>
          </cell>
          <cell r="D469">
            <v>160000</v>
          </cell>
          <cell r="E469">
            <v>160000</v>
          </cell>
          <cell r="F469">
            <v>989</v>
          </cell>
          <cell r="G469">
            <v>185000</v>
          </cell>
          <cell r="H469">
            <v>790</v>
          </cell>
          <cell r="I469">
            <v>180000</v>
          </cell>
          <cell r="J469">
            <v>1177</v>
          </cell>
        </row>
        <row r="470">
          <cell r="B470" t="str">
            <v>LED 대형 양면</v>
          </cell>
          <cell r="C470" t="str">
            <v>개</v>
          </cell>
          <cell r="D470">
            <v>180000</v>
          </cell>
          <cell r="E470">
            <v>180000</v>
          </cell>
          <cell r="F470">
            <v>989</v>
          </cell>
          <cell r="G470">
            <v>200000</v>
          </cell>
          <cell r="H470">
            <v>790</v>
          </cell>
          <cell r="I470">
            <v>220000</v>
          </cell>
          <cell r="J470">
            <v>1177</v>
          </cell>
        </row>
        <row r="471">
          <cell r="B471" t="str">
            <v>LED 소형 벽부</v>
          </cell>
          <cell r="C471" t="str">
            <v>개</v>
          </cell>
          <cell r="D471">
            <v>95000</v>
          </cell>
          <cell r="F471">
            <v>989</v>
          </cell>
          <cell r="G471">
            <v>95000</v>
          </cell>
          <cell r="H471">
            <v>790</v>
          </cell>
          <cell r="I471">
            <v>100000</v>
          </cell>
          <cell r="J471">
            <v>1179</v>
          </cell>
        </row>
        <row r="472">
          <cell r="B472" t="str">
            <v>LED 중형 벽부</v>
          </cell>
          <cell r="C472" t="str">
            <v>개</v>
          </cell>
          <cell r="D472">
            <v>148000</v>
          </cell>
          <cell r="F472">
            <v>989</v>
          </cell>
          <cell r="G472">
            <v>148000</v>
          </cell>
          <cell r="H472">
            <v>790</v>
          </cell>
          <cell r="I472">
            <v>150000</v>
          </cell>
          <cell r="J472">
            <v>1179</v>
          </cell>
        </row>
        <row r="473">
          <cell r="B473" t="str">
            <v>LED 대형 벽부</v>
          </cell>
          <cell r="C473" t="str">
            <v>개</v>
          </cell>
          <cell r="D473">
            <v>178000</v>
          </cell>
          <cell r="F473">
            <v>989</v>
          </cell>
          <cell r="G473">
            <v>178000</v>
          </cell>
          <cell r="H473">
            <v>790</v>
          </cell>
          <cell r="I473">
            <v>180000</v>
          </cell>
          <cell r="J473">
            <v>1177</v>
          </cell>
        </row>
        <row r="474">
          <cell r="B474" t="str">
            <v>LED 통로</v>
          </cell>
          <cell r="C474" t="str">
            <v>개</v>
          </cell>
          <cell r="D474">
            <v>100000</v>
          </cell>
          <cell r="E474">
            <v>100000</v>
          </cell>
          <cell r="F474">
            <v>988</v>
          </cell>
          <cell r="G474">
            <v>100000</v>
          </cell>
          <cell r="H474">
            <v>784</v>
          </cell>
          <cell r="I474">
            <v>100000</v>
          </cell>
          <cell r="J474">
            <v>1179</v>
          </cell>
        </row>
        <row r="475">
          <cell r="B475" t="str">
            <v>LED 거실통로유도등(소형)</v>
          </cell>
          <cell r="C475" t="str">
            <v>개</v>
          </cell>
          <cell r="D475">
            <v>95000</v>
          </cell>
          <cell r="G475">
            <v>95000</v>
          </cell>
          <cell r="H475">
            <v>790</v>
          </cell>
        </row>
        <row r="476">
          <cell r="B476" t="str">
            <v>LED 거실통로유도등(중형)</v>
          </cell>
          <cell r="C476" t="str">
            <v>개</v>
          </cell>
          <cell r="D476">
            <v>160000</v>
          </cell>
          <cell r="E476">
            <v>160000</v>
          </cell>
          <cell r="F476">
            <v>988</v>
          </cell>
          <cell r="G476">
            <v>160000</v>
          </cell>
          <cell r="H476">
            <v>784</v>
          </cell>
          <cell r="I476">
            <v>160000</v>
          </cell>
          <cell r="J476">
            <v>1180</v>
          </cell>
        </row>
        <row r="477">
          <cell r="B477" t="str">
            <v>LED 계단통로유도등(소형)</v>
          </cell>
          <cell r="C477" t="str">
            <v>개</v>
          </cell>
          <cell r="D477">
            <v>130000</v>
          </cell>
          <cell r="E477">
            <v>150000</v>
          </cell>
          <cell r="F477">
            <v>989</v>
          </cell>
          <cell r="G477">
            <v>200000</v>
          </cell>
          <cell r="H477">
            <v>786</v>
          </cell>
          <cell r="I477">
            <v>130000</v>
          </cell>
          <cell r="J477">
            <v>1177</v>
          </cell>
        </row>
        <row r="478">
          <cell r="B478" t="str">
            <v>LED 계단통로유도등(중형)</v>
          </cell>
          <cell r="C478" t="str">
            <v>개</v>
          </cell>
          <cell r="D478">
            <v>180000</v>
          </cell>
          <cell r="G478">
            <v>180000</v>
          </cell>
          <cell r="H478">
            <v>786</v>
          </cell>
          <cell r="I478">
            <v>190000</v>
          </cell>
          <cell r="J478">
            <v>1177</v>
          </cell>
        </row>
        <row r="479">
          <cell r="B479" t="str">
            <v>P형1급 5회로</v>
          </cell>
          <cell r="C479" t="str">
            <v>개</v>
          </cell>
          <cell r="D479">
            <v>130000</v>
          </cell>
          <cell r="G479">
            <v>130000</v>
          </cell>
          <cell r="H479">
            <v>785</v>
          </cell>
        </row>
        <row r="480">
          <cell r="B480" t="str">
            <v>P형1급 10회로</v>
          </cell>
          <cell r="C480" t="str">
            <v>개</v>
          </cell>
          <cell r="D480">
            <v>200000</v>
          </cell>
          <cell r="G480">
            <v>200000</v>
          </cell>
          <cell r="H480">
            <v>785</v>
          </cell>
          <cell r="I480">
            <v>800000</v>
          </cell>
          <cell r="J480">
            <v>1179</v>
          </cell>
        </row>
        <row r="481">
          <cell r="B481" t="str">
            <v>P형 수신기 기본</v>
          </cell>
          <cell r="C481" t="str">
            <v>개</v>
          </cell>
          <cell r="D481">
            <v>400000</v>
          </cell>
          <cell r="G481">
            <v>400000</v>
          </cell>
          <cell r="H481">
            <v>786</v>
          </cell>
        </row>
        <row r="482">
          <cell r="B482" t="str">
            <v>1회로당</v>
          </cell>
          <cell r="C482" t="str">
            <v>개</v>
          </cell>
          <cell r="D482">
            <v>20000</v>
          </cell>
          <cell r="G482">
            <v>20000</v>
          </cell>
          <cell r="H482">
            <v>786</v>
          </cell>
        </row>
        <row r="483">
          <cell r="B483" t="str">
            <v>복합형 P형 수신기 (기본 20회로)</v>
          </cell>
          <cell r="C483" t="str">
            <v>개</v>
          </cell>
          <cell r="D483">
            <v>930000</v>
          </cell>
          <cell r="G483">
            <v>930000</v>
          </cell>
          <cell r="H483">
            <v>785</v>
          </cell>
          <cell r="I483">
            <v>1300000</v>
          </cell>
          <cell r="J483">
            <v>1179</v>
          </cell>
        </row>
        <row r="484">
          <cell r="B484" t="str">
            <v>복합형 P형 수신기 (기본 30회로)</v>
          </cell>
          <cell r="C484" t="str">
            <v>개</v>
          </cell>
          <cell r="D484">
            <v>1300000</v>
          </cell>
          <cell r="G484">
            <v>1300000</v>
          </cell>
          <cell r="H484">
            <v>785</v>
          </cell>
          <cell r="J484">
            <v>1211</v>
          </cell>
        </row>
        <row r="485">
          <cell r="B485" t="str">
            <v>복합형 1회로당</v>
          </cell>
          <cell r="C485" t="str">
            <v>개</v>
          </cell>
          <cell r="D485">
            <v>30000</v>
          </cell>
          <cell r="E485">
            <v>30000</v>
          </cell>
          <cell r="F485">
            <v>988</v>
          </cell>
          <cell r="G485">
            <v>30000</v>
          </cell>
          <cell r="H485">
            <v>784</v>
          </cell>
          <cell r="I485">
            <v>30000</v>
          </cell>
          <cell r="J485">
            <v>1180</v>
          </cell>
        </row>
        <row r="486">
          <cell r="B486" t="str">
            <v>일반형</v>
          </cell>
          <cell r="C486" t="str">
            <v>개</v>
          </cell>
          <cell r="D486">
            <v>700000</v>
          </cell>
          <cell r="G486">
            <v>700000</v>
          </cell>
          <cell r="H486">
            <v>786</v>
          </cell>
        </row>
        <row r="487">
          <cell r="B487" t="str">
            <v>S.V.P 조작함</v>
          </cell>
          <cell r="C487" t="str">
            <v>개</v>
          </cell>
          <cell r="D487">
            <v>50000</v>
          </cell>
          <cell r="E487">
            <v>60000</v>
          </cell>
          <cell r="F487">
            <v>988</v>
          </cell>
          <cell r="G487">
            <v>60000</v>
          </cell>
          <cell r="H487">
            <v>786</v>
          </cell>
          <cell r="I487">
            <v>50000</v>
          </cell>
          <cell r="J487">
            <v>1179</v>
          </cell>
        </row>
        <row r="488">
          <cell r="B488" t="str">
            <v>커버SUS, 박스ST(경종,표시등 내장)</v>
          </cell>
          <cell r="C488" t="str">
            <v>SET</v>
          </cell>
          <cell r="D488">
            <v>0</v>
          </cell>
        </row>
        <row r="489">
          <cell r="B489" t="str">
            <v>ALL SUS(경종,표시등 내장)</v>
          </cell>
          <cell r="C489" t="str">
            <v>SET</v>
          </cell>
          <cell r="D489">
            <v>110000</v>
          </cell>
          <cell r="E489">
            <v>110000</v>
          </cell>
          <cell r="F489">
            <v>988</v>
          </cell>
          <cell r="G489">
            <v>110000</v>
          </cell>
          <cell r="H489">
            <v>784</v>
          </cell>
          <cell r="I489">
            <v>110000</v>
          </cell>
          <cell r="J489">
            <v>1180</v>
          </cell>
        </row>
        <row r="490">
          <cell r="B490" t="str">
            <v>DC24V 전자식</v>
          </cell>
          <cell r="C490" t="str">
            <v>개</v>
          </cell>
          <cell r="D490">
            <v>12000</v>
          </cell>
          <cell r="E490">
            <v>28000</v>
          </cell>
          <cell r="F490">
            <v>989</v>
          </cell>
          <cell r="G490">
            <v>12000</v>
          </cell>
          <cell r="H490">
            <v>785</v>
          </cell>
          <cell r="I490">
            <v>25000</v>
          </cell>
          <cell r="J490">
            <v>1179</v>
          </cell>
        </row>
        <row r="491">
          <cell r="B491" t="str">
            <v>DC24V LED</v>
          </cell>
          <cell r="C491" t="str">
            <v>개</v>
          </cell>
          <cell r="D491">
            <v>2000</v>
          </cell>
          <cell r="E491">
            <v>2000</v>
          </cell>
          <cell r="F491">
            <v>989</v>
          </cell>
          <cell r="G491">
            <v>3000</v>
          </cell>
          <cell r="H491">
            <v>786</v>
          </cell>
          <cell r="I491">
            <v>2000</v>
          </cell>
          <cell r="J491">
            <v>1179</v>
          </cell>
        </row>
        <row r="492">
          <cell r="B492" t="str">
            <v>P형1급</v>
          </cell>
          <cell r="C492" t="str">
            <v>개</v>
          </cell>
          <cell r="D492">
            <v>4500</v>
          </cell>
          <cell r="E492">
            <v>4500</v>
          </cell>
          <cell r="F492">
            <v>989</v>
          </cell>
          <cell r="G492">
            <v>5000</v>
          </cell>
          <cell r="H492">
            <v>784</v>
          </cell>
          <cell r="I492">
            <v>5000</v>
          </cell>
          <cell r="J492">
            <v>1179</v>
          </cell>
        </row>
        <row r="493">
          <cell r="B493" t="str">
            <v>DC 24V</v>
          </cell>
          <cell r="C493" t="str">
            <v>개</v>
          </cell>
          <cell r="D493">
            <v>6000</v>
          </cell>
          <cell r="E493">
            <v>7000</v>
          </cell>
          <cell r="F493">
            <v>989</v>
          </cell>
          <cell r="G493">
            <v>6000</v>
          </cell>
          <cell r="H493">
            <v>786</v>
          </cell>
          <cell r="I493">
            <v>6000</v>
          </cell>
          <cell r="J493">
            <v>1177</v>
          </cell>
        </row>
        <row r="494">
          <cell r="B494" t="str">
            <v>전원:DC24V,15CD이상</v>
          </cell>
          <cell r="C494" t="str">
            <v>개</v>
          </cell>
          <cell r="D494">
            <v>12000</v>
          </cell>
          <cell r="E494">
            <v>60000</v>
          </cell>
          <cell r="F494">
            <v>988</v>
          </cell>
          <cell r="G494">
            <v>12000</v>
          </cell>
          <cell r="H494">
            <v>785</v>
          </cell>
          <cell r="I494">
            <v>40000</v>
          </cell>
          <cell r="J494">
            <v>1177</v>
          </cell>
        </row>
        <row r="495">
          <cell r="B495" t="str">
            <v>10A</v>
          </cell>
          <cell r="C495" t="str">
            <v>개</v>
          </cell>
          <cell r="D495">
            <v>360000</v>
          </cell>
          <cell r="G495">
            <v>360000</v>
          </cell>
          <cell r="H495">
            <v>785</v>
          </cell>
        </row>
        <row r="496">
          <cell r="B496" t="str">
            <v>ABC 단위분말(3.3Kg)</v>
          </cell>
          <cell r="C496" t="str">
            <v>개</v>
          </cell>
          <cell r="D496">
            <v>18400</v>
          </cell>
          <cell r="E496">
            <v>27000</v>
          </cell>
          <cell r="F496">
            <v>985</v>
          </cell>
          <cell r="G496">
            <v>24000</v>
          </cell>
          <cell r="H496">
            <v>779</v>
          </cell>
          <cell r="I496">
            <v>18400</v>
          </cell>
          <cell r="J496">
            <v>1169</v>
          </cell>
        </row>
        <row r="497">
          <cell r="B497" t="str">
            <v>4L (용기재질 : STS)</v>
          </cell>
          <cell r="C497" t="str">
            <v>개</v>
          </cell>
          <cell r="D497">
            <v>61700</v>
          </cell>
          <cell r="H497">
            <v>782</v>
          </cell>
          <cell r="I497">
            <v>61700</v>
          </cell>
          <cell r="J497">
            <v>1169</v>
          </cell>
        </row>
        <row r="498">
          <cell r="B498" t="str">
            <v>자동확산</v>
          </cell>
          <cell r="C498" t="str">
            <v>개</v>
          </cell>
          <cell r="D498">
            <v>19000</v>
          </cell>
          <cell r="E498">
            <v>24000</v>
          </cell>
          <cell r="F498">
            <v>985</v>
          </cell>
          <cell r="G498">
            <v>25000</v>
          </cell>
          <cell r="H498">
            <v>779</v>
          </cell>
          <cell r="I498">
            <v>19000</v>
          </cell>
          <cell r="J498">
            <v>1169</v>
          </cell>
        </row>
        <row r="499">
          <cell r="B499" t="str">
            <v>3.3Kg용</v>
          </cell>
          <cell r="C499" t="str">
            <v>개</v>
          </cell>
          <cell r="D499">
            <v>3000</v>
          </cell>
          <cell r="E499">
            <v>3000</v>
          </cell>
          <cell r="F499">
            <v>985</v>
          </cell>
          <cell r="G499">
            <v>3000</v>
          </cell>
          <cell r="H499">
            <v>779</v>
          </cell>
          <cell r="I499">
            <v>3000</v>
          </cell>
          <cell r="J499">
            <v>1169</v>
          </cell>
        </row>
        <row r="500">
          <cell r="B500" t="str">
            <v>ST-표지포함 (SY-4700A)</v>
          </cell>
          <cell r="C500" t="str">
            <v>개</v>
          </cell>
          <cell r="D500">
            <v>0</v>
          </cell>
        </row>
        <row r="501">
          <cell r="B501" t="str">
            <v>단독형 AC용</v>
          </cell>
          <cell r="C501" t="str">
            <v>개</v>
          </cell>
          <cell r="D501">
            <v>30000</v>
          </cell>
          <cell r="E501">
            <v>30000</v>
          </cell>
          <cell r="F501" t="str">
            <v>하권34</v>
          </cell>
          <cell r="G501">
            <v>30000</v>
          </cell>
          <cell r="H501">
            <v>1185</v>
          </cell>
          <cell r="I501">
            <v>30000</v>
          </cell>
          <cell r="J501">
            <v>1436</v>
          </cell>
        </row>
        <row r="502">
          <cell r="B502" t="str">
            <v>단독형 DC용</v>
          </cell>
          <cell r="C502" t="str">
            <v>개</v>
          </cell>
          <cell r="D502">
            <v>25000</v>
          </cell>
          <cell r="E502">
            <v>30000</v>
          </cell>
          <cell r="F502" t="str">
            <v>하권34</v>
          </cell>
          <cell r="G502">
            <v>30000</v>
          </cell>
          <cell r="H502">
            <v>1185</v>
          </cell>
          <cell r="I502">
            <v>25000</v>
          </cell>
          <cell r="J502">
            <v>1436</v>
          </cell>
        </row>
        <row r="503">
          <cell r="B503" t="str">
            <v>경고용 200x250</v>
          </cell>
          <cell r="C503" t="str">
            <v>M</v>
          </cell>
          <cell r="D503">
            <v>202</v>
          </cell>
          <cell r="I503">
            <v>202</v>
          </cell>
          <cell r="J503">
            <v>1118</v>
          </cell>
        </row>
        <row r="504">
          <cell r="B504" t="str">
            <v>경고용 300x250</v>
          </cell>
          <cell r="C504" t="str">
            <v>M</v>
          </cell>
          <cell r="D504">
            <v>297</v>
          </cell>
          <cell r="I504">
            <v>297</v>
          </cell>
          <cell r="J504">
            <v>1118</v>
          </cell>
        </row>
        <row r="505">
          <cell r="B505" t="str">
            <v>D130x2m</v>
          </cell>
          <cell r="C505" t="str">
            <v>조</v>
          </cell>
          <cell r="D505">
            <v>39856</v>
          </cell>
          <cell r="I505">
            <v>39856</v>
          </cell>
          <cell r="J505">
            <v>1118</v>
          </cell>
        </row>
        <row r="506">
          <cell r="B506" t="str">
            <v>입상관 밴드</v>
          </cell>
          <cell r="C506" t="str">
            <v>개</v>
          </cell>
          <cell r="D506">
            <v>2704</v>
          </cell>
          <cell r="I506">
            <v>2704</v>
          </cell>
          <cell r="J506">
            <v>1118</v>
          </cell>
        </row>
        <row r="507">
          <cell r="B507" t="str">
            <v>콘크리트 450x950x700</v>
          </cell>
          <cell r="C507" t="str">
            <v>개</v>
          </cell>
          <cell r="D507">
            <v>90000</v>
          </cell>
          <cell r="J507">
            <v>227</v>
          </cell>
          <cell r="L507">
            <v>90000</v>
          </cell>
          <cell r="M507" t="str">
            <v>물가정보
248</v>
          </cell>
        </row>
        <row r="508">
          <cell r="B508" t="str">
            <v>1120x620x132</v>
          </cell>
          <cell r="C508" t="str">
            <v>개</v>
          </cell>
          <cell r="D508">
            <v>370000</v>
          </cell>
          <cell r="E508">
            <v>540000</v>
          </cell>
          <cell r="F508">
            <v>214</v>
          </cell>
          <cell r="I508">
            <v>470000</v>
          </cell>
          <cell r="J508">
            <v>235</v>
          </cell>
          <cell r="L508">
            <v>370000</v>
          </cell>
          <cell r="M508" t="str">
            <v>물가정보
248</v>
          </cell>
        </row>
        <row r="509">
          <cell r="B509" t="str">
            <v>휘발유</v>
          </cell>
          <cell r="C509" t="str">
            <v>L</v>
          </cell>
          <cell r="D509">
            <v>1643</v>
          </cell>
          <cell r="E509">
            <v>1732</v>
          </cell>
          <cell r="F509" t="str">
            <v>하권32</v>
          </cell>
          <cell r="G509">
            <v>1643</v>
          </cell>
          <cell r="H509">
            <v>1237</v>
          </cell>
          <cell r="I509">
            <v>1815</v>
          </cell>
          <cell r="J509">
            <v>1435</v>
          </cell>
        </row>
        <row r="510">
          <cell r="B510" t="str">
            <v>경유</v>
          </cell>
          <cell r="C510" t="str">
            <v>L</v>
          </cell>
          <cell r="D510">
            <v>1439</v>
          </cell>
          <cell r="E510">
            <v>1517</v>
          </cell>
          <cell r="F510" t="str">
            <v>하권32</v>
          </cell>
          <cell r="G510">
            <v>1439</v>
          </cell>
          <cell r="H510">
            <v>1237</v>
          </cell>
          <cell r="I510">
            <v>1625</v>
          </cell>
          <cell r="J510">
            <v>1435</v>
          </cell>
        </row>
        <row r="511">
          <cell r="B511" t="str">
            <v>3/8" SUS 75mm</v>
          </cell>
          <cell r="C511" t="str">
            <v>개</v>
          </cell>
          <cell r="D511">
            <v>530</v>
          </cell>
          <cell r="E511">
            <v>530</v>
          </cell>
          <cell r="F511">
            <v>93</v>
          </cell>
        </row>
        <row r="512">
          <cell r="B512" t="str">
            <v>40*25*2.0t</v>
          </cell>
          <cell r="C512" t="str">
            <v>M</v>
          </cell>
          <cell r="D512">
            <v>14600</v>
          </cell>
          <cell r="E512">
            <v>14600</v>
          </cell>
          <cell r="F512">
            <v>1127</v>
          </cell>
          <cell r="J512">
            <v>1041</v>
          </cell>
        </row>
        <row r="514">
          <cell r="B514" t="str">
            <v>ELEV용</v>
          </cell>
          <cell r="C514" t="str">
            <v>개</v>
          </cell>
          <cell r="D514">
            <v>50000</v>
          </cell>
          <cell r="G514">
            <v>50000</v>
          </cell>
          <cell r="H514">
            <v>1133</v>
          </cell>
        </row>
        <row r="516">
          <cell r="B516" t="str">
            <v>천정형</v>
          </cell>
          <cell r="C516" t="str">
            <v>개</v>
          </cell>
          <cell r="D516">
            <v>129000</v>
          </cell>
          <cell r="L516">
            <v>129000</v>
          </cell>
        </row>
        <row r="524">
          <cell r="B524" t="str">
            <v xml:space="preserve">2021년 하반기 </v>
          </cell>
        </row>
        <row r="525">
          <cell r="B525" t="str">
            <v>내선전공</v>
          </cell>
          <cell r="C525" t="str">
            <v>인</v>
          </cell>
          <cell r="D525">
            <v>246868</v>
          </cell>
        </row>
        <row r="526">
          <cell r="B526" t="str">
            <v>특고압케이블공</v>
          </cell>
          <cell r="C526" t="str">
            <v>인</v>
          </cell>
          <cell r="D526">
            <v>379743</v>
          </cell>
        </row>
        <row r="527">
          <cell r="B527" t="str">
            <v>저압케이블전공</v>
          </cell>
          <cell r="C527" t="str">
            <v>인</v>
          </cell>
          <cell r="D527">
            <v>261463</v>
          </cell>
        </row>
        <row r="528">
          <cell r="B528" t="str">
            <v>배전전공</v>
          </cell>
          <cell r="C528" t="str">
            <v>인</v>
          </cell>
          <cell r="D528">
            <v>367399</v>
          </cell>
        </row>
        <row r="529">
          <cell r="B529" t="str">
            <v>플랜트전공</v>
          </cell>
          <cell r="C529" t="str">
            <v>인</v>
          </cell>
          <cell r="D529">
            <v>221799</v>
          </cell>
        </row>
        <row r="530">
          <cell r="B530" t="str">
            <v>전기공사기사</v>
          </cell>
          <cell r="C530" t="str">
            <v>인</v>
          </cell>
          <cell r="D530">
            <v>272340</v>
          </cell>
        </row>
        <row r="531">
          <cell r="B531" t="str">
            <v>전기공사산업기사</v>
          </cell>
          <cell r="C531" t="str">
            <v>인</v>
          </cell>
          <cell r="D531">
            <v>246849</v>
          </cell>
        </row>
        <row r="532">
          <cell r="B532" t="str">
            <v>변전전공</v>
          </cell>
          <cell r="C532" t="str">
            <v>인</v>
          </cell>
          <cell r="D532">
            <v>388030</v>
          </cell>
        </row>
        <row r="533">
          <cell r="B533" t="str">
            <v>통신내선공</v>
          </cell>
          <cell r="C533" t="str">
            <v>인</v>
          </cell>
          <cell r="D533">
            <v>226011</v>
          </cell>
        </row>
        <row r="534">
          <cell r="B534" t="str">
            <v>통신설비공</v>
          </cell>
          <cell r="C534" t="str">
            <v>인</v>
          </cell>
          <cell r="D534">
            <v>256098</v>
          </cell>
        </row>
        <row r="535">
          <cell r="B535" t="str">
            <v>통신외선공</v>
          </cell>
          <cell r="C535" t="str">
            <v>인</v>
          </cell>
          <cell r="D535">
            <v>334353</v>
          </cell>
        </row>
        <row r="536">
          <cell r="B536" t="str">
            <v>통신케이블공</v>
          </cell>
          <cell r="C536" t="str">
            <v>인</v>
          </cell>
          <cell r="D536">
            <v>356624</v>
          </cell>
        </row>
        <row r="537">
          <cell r="B537" t="str">
            <v>무선안테나공</v>
          </cell>
          <cell r="C537" t="str">
            <v>인</v>
          </cell>
          <cell r="D537">
            <v>284467</v>
          </cell>
        </row>
        <row r="538">
          <cell r="B538" t="str">
            <v>통신관련기사</v>
          </cell>
          <cell r="C538" t="str">
            <v>인</v>
          </cell>
          <cell r="D538">
            <v>265371</v>
          </cell>
        </row>
        <row r="539">
          <cell r="B539" t="str">
            <v>통신관련산업기사</v>
          </cell>
          <cell r="C539" t="str">
            <v>인</v>
          </cell>
          <cell r="D539">
            <v>263046</v>
          </cell>
        </row>
        <row r="540">
          <cell r="B540" t="str">
            <v>광케이블설치사</v>
          </cell>
          <cell r="C540" t="str">
            <v>인</v>
          </cell>
          <cell r="D540">
            <v>374910</v>
          </cell>
        </row>
        <row r="541">
          <cell r="B541" t="str">
            <v>H/W시험사</v>
          </cell>
          <cell r="C541" t="str">
            <v>인</v>
          </cell>
          <cell r="D541">
            <v>332268</v>
          </cell>
        </row>
        <row r="542">
          <cell r="B542" t="str">
            <v>S/W시험사</v>
          </cell>
          <cell r="C542" t="str">
            <v>인</v>
          </cell>
          <cell r="D542">
            <v>364327</v>
          </cell>
        </row>
        <row r="543">
          <cell r="B543" t="str">
            <v>보통인부</v>
          </cell>
          <cell r="C543" t="str">
            <v>인</v>
          </cell>
          <cell r="D543">
            <v>144481</v>
          </cell>
        </row>
        <row r="544">
          <cell r="B544" t="str">
            <v>특별인부</v>
          </cell>
          <cell r="C544" t="str">
            <v>인</v>
          </cell>
          <cell r="D544">
            <v>181293</v>
          </cell>
        </row>
        <row r="545">
          <cell r="B545" t="str">
            <v>건설기계조장</v>
          </cell>
          <cell r="C545" t="str">
            <v>인</v>
          </cell>
          <cell r="D545">
            <v>165046</v>
          </cell>
        </row>
        <row r="546">
          <cell r="B546" t="str">
            <v>건설기계운전사</v>
          </cell>
          <cell r="C546" t="str">
            <v>인</v>
          </cell>
          <cell r="D546">
            <v>215834</v>
          </cell>
        </row>
        <row r="547">
          <cell r="B547" t="str">
            <v>기계설비공</v>
          </cell>
          <cell r="C547" t="str">
            <v>인</v>
          </cell>
          <cell r="D547">
            <v>194812</v>
          </cell>
        </row>
        <row r="548">
          <cell r="B548" t="str">
            <v>비계공</v>
          </cell>
          <cell r="C548" t="str">
            <v>인</v>
          </cell>
          <cell r="D548">
            <v>254117</v>
          </cell>
        </row>
        <row r="549">
          <cell r="B549" t="str">
            <v>형틀목공</v>
          </cell>
          <cell r="C549" t="str">
            <v>인</v>
          </cell>
          <cell r="D549">
            <v>230766</v>
          </cell>
        </row>
        <row r="550">
          <cell r="B550" t="str">
            <v>용접공(일반)</v>
          </cell>
          <cell r="C550" t="str">
            <v>인</v>
          </cell>
          <cell r="D550">
            <v>230706</v>
          </cell>
        </row>
        <row r="551">
          <cell r="B551" t="str">
            <v>콘크리트공</v>
          </cell>
          <cell r="C551" t="str">
            <v>인</v>
          </cell>
          <cell r="D551">
            <v>220755</v>
          </cell>
        </row>
        <row r="552">
          <cell r="B552" t="str">
            <v>철공</v>
          </cell>
          <cell r="C552" t="str">
            <v>인</v>
          </cell>
          <cell r="D552">
            <v>202032</v>
          </cell>
        </row>
        <row r="553">
          <cell r="B553" t="str">
            <v>할석공</v>
          </cell>
          <cell r="C553" t="str">
            <v>인</v>
          </cell>
          <cell r="D553">
            <v>195374</v>
          </cell>
        </row>
        <row r="554">
          <cell r="B554" t="str">
            <v>착암공</v>
          </cell>
          <cell r="C554" t="str">
            <v>인</v>
          </cell>
          <cell r="D554">
            <v>174178</v>
          </cell>
        </row>
        <row r="555">
          <cell r="B555" t="str">
            <v>방수공</v>
          </cell>
          <cell r="C555" t="str">
            <v>인</v>
          </cell>
          <cell r="D555">
            <v>176933</v>
          </cell>
        </row>
        <row r="556">
          <cell r="B556" t="str">
            <v>미장공</v>
          </cell>
          <cell r="C556" t="str">
            <v>인</v>
          </cell>
          <cell r="D556">
            <v>228820</v>
          </cell>
        </row>
        <row r="557">
          <cell r="B557" t="str">
            <v>도장공</v>
          </cell>
          <cell r="C557" t="str">
            <v>인</v>
          </cell>
          <cell r="D557">
            <v>217123</v>
          </cell>
        </row>
        <row r="558">
          <cell r="B558" t="str">
            <v>내장공</v>
          </cell>
          <cell r="C558" t="str">
            <v>인</v>
          </cell>
          <cell r="D558">
            <v>211250</v>
          </cell>
        </row>
        <row r="559">
          <cell r="B559" t="str">
            <v>플랜트기계설치공</v>
          </cell>
          <cell r="C559" t="str">
            <v>인</v>
          </cell>
          <cell r="D559">
            <v>224492</v>
          </cell>
        </row>
        <row r="560">
          <cell r="B560" t="str">
            <v>통신관련기능사</v>
          </cell>
          <cell r="C560" t="str">
            <v>인</v>
          </cell>
          <cell r="D560">
            <v>213828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Q1152"/>
  <sheetViews>
    <sheetView view="pageBreakPreview" zoomScale="115" zoomScaleNormal="100" zoomScaleSheetLayoutView="115" workbookViewId="0">
      <pane ySplit="3" topLeftCell="A318" activePane="bottomLeft" state="frozen"/>
      <selection activeCell="F14" sqref="F14"/>
      <selection pane="bottomLeft" activeCell="B332" sqref="B332"/>
    </sheetView>
  </sheetViews>
  <sheetFormatPr defaultRowHeight="24.95" customHeight="1"/>
  <cols>
    <col min="1" max="1" width="15.77734375" style="4" customWidth="1"/>
    <col min="2" max="2" width="18.6640625" style="4" customWidth="1"/>
    <col min="3" max="3" width="4.77734375" style="18" customWidth="1"/>
    <col min="4" max="4" width="5.77734375" style="4" customWidth="1"/>
    <col min="5" max="5" width="8.77734375" style="4" customWidth="1"/>
    <col min="6" max="6" width="5.77734375" style="4" customWidth="1"/>
    <col min="7" max="10" width="8.77734375" style="4" customWidth="1"/>
    <col min="11" max="12" width="6.77734375" style="4" customWidth="1"/>
    <col min="13" max="15" width="8.77734375" style="4" customWidth="1"/>
    <col min="16" max="16384" width="8.88671875" style="4"/>
  </cols>
  <sheetData>
    <row r="1" spans="1:15" ht="24.95" customHeight="1">
      <c r="A1" s="1"/>
      <c r="B1" s="1"/>
      <c r="C1" s="2"/>
      <c r="D1" s="386"/>
      <c r="E1" s="1"/>
      <c r="F1" s="386"/>
      <c r="G1" s="1"/>
      <c r="H1" s="1"/>
      <c r="I1" s="1"/>
      <c r="J1" s="1"/>
      <c r="K1" s="3"/>
      <c r="L1" s="1"/>
      <c r="M1" s="3"/>
      <c r="N1" s="3"/>
      <c r="O1" s="3" t="s">
        <v>1917</v>
      </c>
    </row>
    <row r="2" spans="1:15" s="9" customFormat="1" ht="33.75" customHeight="1">
      <c r="A2" s="579" t="s">
        <v>0</v>
      </c>
      <c r="B2" s="579" t="s">
        <v>1</v>
      </c>
      <c r="C2" s="579" t="s">
        <v>2</v>
      </c>
      <c r="D2" s="579" t="s">
        <v>248</v>
      </c>
      <c r="E2" s="579" t="s">
        <v>249</v>
      </c>
      <c r="F2" s="579" t="s">
        <v>250</v>
      </c>
      <c r="G2" s="579" t="s">
        <v>251</v>
      </c>
      <c r="H2" s="579" t="s">
        <v>252</v>
      </c>
      <c r="I2" s="579" t="s">
        <v>253</v>
      </c>
      <c r="J2" s="5" t="s">
        <v>213</v>
      </c>
      <c r="K2" s="581" t="s">
        <v>254</v>
      </c>
      <c r="L2" s="6" t="s">
        <v>255</v>
      </c>
      <c r="M2" s="7" t="s">
        <v>256</v>
      </c>
      <c r="N2" s="8"/>
      <c r="O2" s="8" t="s">
        <v>343</v>
      </c>
    </row>
    <row r="3" spans="1:15" s="9" customFormat="1" ht="20.100000000000001" customHeight="1">
      <c r="A3" s="580"/>
      <c r="B3" s="580"/>
      <c r="C3" s="580"/>
      <c r="D3" s="580"/>
      <c r="E3" s="580"/>
      <c r="F3" s="580"/>
      <c r="G3" s="580"/>
      <c r="H3" s="580"/>
      <c r="I3" s="580"/>
      <c r="J3" s="10">
        <v>1</v>
      </c>
      <c r="K3" s="582"/>
      <c r="L3" s="67">
        <v>1</v>
      </c>
      <c r="M3" s="11"/>
      <c r="N3" s="11"/>
      <c r="O3" s="12">
        <v>0</v>
      </c>
    </row>
    <row r="4" spans="1:15" ht="24.95" customHeight="1">
      <c r="A4" s="108" t="s">
        <v>515</v>
      </c>
      <c r="B4" s="108" t="s">
        <v>516</v>
      </c>
      <c r="C4" s="109" t="s">
        <v>3</v>
      </c>
      <c r="D4" s="387" t="str">
        <f t="shared" ref="D4:D10" si="0">IF($N$3=0,"내선전공",0)</f>
        <v>내선전공</v>
      </c>
      <c r="E4" s="388">
        <f t="shared" ref="E4:E10" si="1">IF($N$3=0,ROUNDDOWN(SUM(H4*J4),3),0)</f>
        <v>0.05</v>
      </c>
      <c r="F4" s="389"/>
      <c r="G4" s="388"/>
      <c r="H4" s="388">
        <v>0.05</v>
      </c>
      <c r="I4" s="388"/>
      <c r="J4" s="110">
        <f t="shared" ref="J4:J32" si="2">IF($M$3=1,($J$3*$L$3*(1-0.1-K4)),IF($M$3=0,($J$3*$L$3*(1-$M$3-K4))))</f>
        <v>1</v>
      </c>
      <c r="K4" s="390"/>
      <c r="L4" s="390"/>
      <c r="M4" s="390"/>
      <c r="N4" s="390"/>
      <c r="O4" s="13" t="s">
        <v>314</v>
      </c>
    </row>
    <row r="5" spans="1:15" ht="24.95" customHeight="1">
      <c r="A5" s="108" t="s">
        <v>515</v>
      </c>
      <c r="B5" s="108" t="s">
        <v>517</v>
      </c>
      <c r="C5" s="109" t="s">
        <v>3</v>
      </c>
      <c r="D5" s="387" t="str">
        <f t="shared" si="0"/>
        <v>내선전공</v>
      </c>
      <c r="E5" s="388">
        <f t="shared" si="1"/>
        <v>0.06</v>
      </c>
      <c r="F5" s="389"/>
      <c r="G5" s="388"/>
      <c r="H5" s="388">
        <v>0.06</v>
      </c>
      <c r="I5" s="388"/>
      <c r="J5" s="110">
        <f t="shared" si="2"/>
        <v>1</v>
      </c>
      <c r="K5" s="390"/>
      <c r="L5" s="390"/>
      <c r="M5" s="390"/>
      <c r="N5" s="390"/>
      <c r="O5" s="13" t="s">
        <v>314</v>
      </c>
    </row>
    <row r="6" spans="1:15" ht="24.95" customHeight="1">
      <c r="A6" s="108" t="s">
        <v>515</v>
      </c>
      <c r="B6" s="108" t="s">
        <v>518</v>
      </c>
      <c r="C6" s="109" t="s">
        <v>3</v>
      </c>
      <c r="D6" s="387" t="str">
        <f t="shared" si="0"/>
        <v>내선전공</v>
      </c>
      <c r="E6" s="388">
        <f t="shared" si="1"/>
        <v>0.08</v>
      </c>
      <c r="F6" s="389"/>
      <c r="G6" s="388"/>
      <c r="H6" s="388">
        <v>0.08</v>
      </c>
      <c r="I6" s="388"/>
      <c r="J6" s="110">
        <f t="shared" si="2"/>
        <v>1</v>
      </c>
      <c r="K6" s="390"/>
      <c r="L6" s="390"/>
      <c r="M6" s="390"/>
      <c r="N6" s="390"/>
      <c r="O6" s="13" t="s">
        <v>314</v>
      </c>
    </row>
    <row r="7" spans="1:15" ht="24.95" customHeight="1">
      <c r="A7" s="108" t="s">
        <v>515</v>
      </c>
      <c r="B7" s="108" t="s">
        <v>519</v>
      </c>
      <c r="C7" s="109" t="s">
        <v>3</v>
      </c>
      <c r="D7" s="387" t="str">
        <f t="shared" si="0"/>
        <v>내선전공</v>
      </c>
      <c r="E7" s="388">
        <f t="shared" si="1"/>
        <v>0.1</v>
      </c>
      <c r="F7" s="389"/>
      <c r="G7" s="388"/>
      <c r="H7" s="388">
        <v>0.1</v>
      </c>
      <c r="I7" s="388"/>
      <c r="J7" s="110">
        <f t="shared" si="2"/>
        <v>1</v>
      </c>
      <c r="K7" s="390"/>
      <c r="L7" s="390"/>
      <c r="M7" s="390"/>
      <c r="N7" s="390"/>
      <c r="O7" s="13" t="s">
        <v>314</v>
      </c>
    </row>
    <row r="8" spans="1:15" ht="24.95" customHeight="1">
      <c r="A8" s="108" t="s">
        <v>515</v>
      </c>
      <c r="B8" s="108" t="s">
        <v>520</v>
      </c>
      <c r="C8" s="109" t="s">
        <v>3</v>
      </c>
      <c r="D8" s="387" t="str">
        <f t="shared" si="0"/>
        <v>내선전공</v>
      </c>
      <c r="E8" s="388">
        <f t="shared" si="1"/>
        <v>0.13</v>
      </c>
      <c r="F8" s="389"/>
      <c r="G8" s="388"/>
      <c r="H8" s="388">
        <v>0.13</v>
      </c>
      <c r="I8" s="388"/>
      <c r="J8" s="110">
        <f t="shared" si="2"/>
        <v>1</v>
      </c>
      <c r="K8" s="390"/>
      <c r="L8" s="390"/>
      <c r="M8" s="390"/>
      <c r="N8" s="390"/>
      <c r="O8" s="13" t="s">
        <v>314</v>
      </c>
    </row>
    <row r="9" spans="1:15" ht="24.95" customHeight="1">
      <c r="A9" s="108" t="s">
        <v>515</v>
      </c>
      <c r="B9" s="108" t="s">
        <v>521</v>
      </c>
      <c r="C9" s="109" t="s">
        <v>3</v>
      </c>
      <c r="D9" s="387" t="str">
        <f t="shared" si="0"/>
        <v>내선전공</v>
      </c>
      <c r="E9" s="388">
        <f t="shared" si="1"/>
        <v>0.19</v>
      </c>
      <c r="F9" s="389"/>
      <c r="G9" s="388"/>
      <c r="H9" s="388">
        <v>0.19</v>
      </c>
      <c r="I9" s="388"/>
      <c r="J9" s="110">
        <f t="shared" si="2"/>
        <v>1</v>
      </c>
      <c r="K9" s="390"/>
      <c r="L9" s="390"/>
      <c r="M9" s="390"/>
      <c r="N9" s="390"/>
      <c r="O9" s="13" t="s">
        <v>314</v>
      </c>
    </row>
    <row r="10" spans="1:15" ht="24.95" customHeight="1">
      <c r="A10" s="108" t="s">
        <v>515</v>
      </c>
      <c r="B10" s="108" t="s">
        <v>522</v>
      </c>
      <c r="C10" s="109" t="s">
        <v>3</v>
      </c>
      <c r="D10" s="387" t="str">
        <f t="shared" si="0"/>
        <v>내선전공</v>
      </c>
      <c r="E10" s="388">
        <f t="shared" si="1"/>
        <v>0.28000000000000003</v>
      </c>
      <c r="F10" s="389"/>
      <c r="G10" s="388"/>
      <c r="H10" s="388">
        <v>0.28000000000000003</v>
      </c>
      <c r="I10" s="388"/>
      <c r="J10" s="110">
        <f t="shared" si="2"/>
        <v>1</v>
      </c>
      <c r="K10" s="390"/>
      <c r="L10" s="390"/>
      <c r="M10" s="390"/>
      <c r="N10" s="390"/>
      <c r="O10" s="13" t="s">
        <v>314</v>
      </c>
    </row>
    <row r="11" spans="1:15" ht="24.95" customHeight="1">
      <c r="A11" s="108" t="s">
        <v>515</v>
      </c>
      <c r="B11" s="108" t="s">
        <v>523</v>
      </c>
      <c r="C11" s="109" t="s">
        <v>3</v>
      </c>
      <c r="D11" s="387" t="s">
        <v>495</v>
      </c>
      <c r="E11" s="388">
        <f>ROUNDDOWN(SUM(H11*J11),3)</f>
        <v>0.37</v>
      </c>
      <c r="F11" s="389"/>
      <c r="G11" s="388"/>
      <c r="H11" s="388">
        <v>0.37</v>
      </c>
      <c r="I11" s="388"/>
      <c r="J11" s="110">
        <f t="shared" si="2"/>
        <v>1</v>
      </c>
      <c r="K11" s="390"/>
      <c r="L11" s="390"/>
      <c r="M11" s="390"/>
      <c r="N11" s="390"/>
      <c r="O11" s="13" t="s">
        <v>314</v>
      </c>
    </row>
    <row r="12" spans="1:15" ht="24.95" customHeight="1">
      <c r="A12" s="108" t="s">
        <v>515</v>
      </c>
      <c r="B12" s="108" t="s">
        <v>524</v>
      </c>
      <c r="C12" s="109" t="s">
        <v>3</v>
      </c>
      <c r="D12" s="387" t="s">
        <v>495</v>
      </c>
      <c r="E12" s="388">
        <f>ROUNDDOWN(SUM(H12*J12),3)</f>
        <v>0.46</v>
      </c>
      <c r="F12" s="389"/>
      <c r="G12" s="388"/>
      <c r="H12" s="388">
        <v>0.46</v>
      </c>
      <c r="I12" s="388"/>
      <c r="J12" s="110">
        <f t="shared" si="2"/>
        <v>1</v>
      </c>
      <c r="K12" s="390"/>
      <c r="L12" s="390"/>
      <c r="M12" s="390"/>
      <c r="N12" s="390"/>
      <c r="O12" s="13" t="s">
        <v>314</v>
      </c>
    </row>
    <row r="13" spans="1:15" ht="24.95" customHeight="1">
      <c r="A13" s="108" t="s">
        <v>515</v>
      </c>
      <c r="B13" s="108" t="s">
        <v>560</v>
      </c>
      <c r="C13" s="109" t="s">
        <v>3</v>
      </c>
      <c r="D13" s="387" t="str">
        <f t="shared" ref="D13:D32" si="3">IF($N$3=0,"내선전공",0)</f>
        <v>내선전공</v>
      </c>
      <c r="E13" s="388">
        <f t="shared" ref="E13:E32" si="4">IF($N$3=0,ROUNDDOWN(SUM(H13*J13),3),0)</f>
        <v>0.04</v>
      </c>
      <c r="F13" s="389"/>
      <c r="G13" s="388"/>
      <c r="H13" s="388">
        <v>0.05</v>
      </c>
      <c r="I13" s="388"/>
      <c r="J13" s="110">
        <f t="shared" si="2"/>
        <v>0.8</v>
      </c>
      <c r="K13" s="391">
        <v>0.2</v>
      </c>
      <c r="L13" s="390"/>
      <c r="M13" s="390"/>
      <c r="N13" s="390"/>
      <c r="O13" s="13" t="s">
        <v>314</v>
      </c>
    </row>
    <row r="14" spans="1:15" ht="24.95" customHeight="1">
      <c r="A14" s="108" t="s">
        <v>515</v>
      </c>
      <c r="B14" s="108" t="s">
        <v>561</v>
      </c>
      <c r="C14" s="109" t="s">
        <v>3</v>
      </c>
      <c r="D14" s="387" t="str">
        <f t="shared" si="3"/>
        <v>내선전공</v>
      </c>
      <c r="E14" s="388">
        <f t="shared" si="4"/>
        <v>4.8000000000000001E-2</v>
      </c>
      <c r="F14" s="389"/>
      <c r="G14" s="388"/>
      <c r="H14" s="388">
        <v>0.06</v>
      </c>
      <c r="I14" s="388"/>
      <c r="J14" s="110">
        <f t="shared" si="2"/>
        <v>0.8</v>
      </c>
      <c r="K14" s="391">
        <v>0.2</v>
      </c>
      <c r="L14" s="390"/>
      <c r="M14" s="390"/>
      <c r="N14" s="390"/>
      <c r="O14" s="13" t="s">
        <v>314</v>
      </c>
    </row>
    <row r="15" spans="1:15" ht="24.95" customHeight="1">
      <c r="A15" s="108" t="s">
        <v>515</v>
      </c>
      <c r="B15" s="108" t="s">
        <v>525</v>
      </c>
      <c r="C15" s="109" t="s">
        <v>3</v>
      </c>
      <c r="D15" s="387" t="str">
        <f t="shared" si="3"/>
        <v>내선전공</v>
      </c>
      <c r="E15" s="388">
        <f>IF($N$3=0,ROUNDDOWN(SUM(H15*J15),3),0)</f>
        <v>6.4000000000000001E-2</v>
      </c>
      <c r="F15" s="389"/>
      <c r="G15" s="388"/>
      <c r="H15" s="388">
        <v>0.08</v>
      </c>
      <c r="I15" s="388"/>
      <c r="J15" s="110">
        <f>IF($M$3=1,($J$3*$L$3*(1-0.1-K15)),IF($M$3=0,($J$3*$L$3*(1-$M$3-K15))))</f>
        <v>0.8</v>
      </c>
      <c r="K15" s="391">
        <v>0.2</v>
      </c>
      <c r="L15" s="390"/>
      <c r="M15" s="390"/>
      <c r="N15" s="390"/>
      <c r="O15" s="13" t="s">
        <v>314</v>
      </c>
    </row>
    <row r="16" spans="1:15" ht="24.95" customHeight="1">
      <c r="A16" s="108" t="s">
        <v>515</v>
      </c>
      <c r="B16" s="108" t="s">
        <v>526</v>
      </c>
      <c r="C16" s="109" t="s">
        <v>3</v>
      </c>
      <c r="D16" s="387" t="str">
        <f t="shared" si="3"/>
        <v>내선전공</v>
      </c>
      <c r="E16" s="388">
        <f t="shared" si="4"/>
        <v>0.08</v>
      </c>
      <c r="F16" s="389"/>
      <c r="G16" s="388"/>
      <c r="H16" s="388">
        <v>0.1</v>
      </c>
      <c r="I16" s="388"/>
      <c r="J16" s="110">
        <f t="shared" si="2"/>
        <v>0.8</v>
      </c>
      <c r="K16" s="391">
        <v>0.2</v>
      </c>
      <c r="L16" s="390"/>
      <c r="M16" s="390"/>
      <c r="N16" s="390"/>
      <c r="O16" s="13" t="s">
        <v>314</v>
      </c>
    </row>
    <row r="17" spans="1:15" ht="24.95" customHeight="1">
      <c r="A17" s="108" t="s">
        <v>515</v>
      </c>
      <c r="B17" s="108" t="s">
        <v>562</v>
      </c>
      <c r="C17" s="109" t="s">
        <v>3</v>
      </c>
      <c r="D17" s="387" t="str">
        <f t="shared" si="3"/>
        <v>내선전공</v>
      </c>
      <c r="E17" s="388">
        <f t="shared" si="4"/>
        <v>0.08</v>
      </c>
      <c r="F17" s="389"/>
      <c r="G17" s="388"/>
      <c r="H17" s="388">
        <v>0.08</v>
      </c>
      <c r="I17" s="388"/>
      <c r="J17" s="110">
        <f t="shared" si="2"/>
        <v>1</v>
      </c>
      <c r="K17" s="390"/>
      <c r="L17" s="390"/>
      <c r="M17" s="390"/>
      <c r="N17" s="390"/>
      <c r="O17" s="13" t="s">
        <v>314</v>
      </c>
    </row>
    <row r="18" spans="1:15" ht="24.95" customHeight="1">
      <c r="A18" s="108" t="s">
        <v>515</v>
      </c>
      <c r="B18" s="108" t="s">
        <v>563</v>
      </c>
      <c r="C18" s="109" t="s">
        <v>3</v>
      </c>
      <c r="D18" s="387" t="str">
        <f t="shared" si="3"/>
        <v>내선전공</v>
      </c>
      <c r="E18" s="388">
        <f t="shared" si="4"/>
        <v>0.11</v>
      </c>
      <c r="F18" s="389"/>
      <c r="G18" s="388"/>
      <c r="H18" s="388">
        <v>0.11</v>
      </c>
      <c r="I18" s="388"/>
      <c r="J18" s="110">
        <f t="shared" si="2"/>
        <v>1</v>
      </c>
      <c r="K18" s="390"/>
      <c r="L18" s="390"/>
      <c r="M18" s="390"/>
      <c r="N18" s="390"/>
      <c r="O18" s="13" t="s">
        <v>314</v>
      </c>
    </row>
    <row r="19" spans="1:15" ht="24.95" customHeight="1">
      <c r="A19" s="108" t="s">
        <v>515</v>
      </c>
      <c r="B19" s="108" t="s">
        <v>564</v>
      </c>
      <c r="C19" s="109" t="s">
        <v>3</v>
      </c>
      <c r="D19" s="387" t="str">
        <f t="shared" si="3"/>
        <v>내선전공</v>
      </c>
      <c r="E19" s="388">
        <f t="shared" si="4"/>
        <v>0.14000000000000001</v>
      </c>
      <c r="F19" s="389"/>
      <c r="G19" s="388"/>
      <c r="H19" s="388">
        <v>0.14000000000000001</v>
      </c>
      <c r="I19" s="388"/>
      <c r="J19" s="110">
        <f t="shared" si="2"/>
        <v>1</v>
      </c>
      <c r="K19" s="390"/>
      <c r="L19" s="390"/>
      <c r="M19" s="390"/>
      <c r="N19" s="390"/>
      <c r="O19" s="13" t="s">
        <v>314</v>
      </c>
    </row>
    <row r="20" spans="1:15" ht="24.95" customHeight="1">
      <c r="A20" s="108" t="s">
        <v>515</v>
      </c>
      <c r="B20" s="108" t="s">
        <v>565</v>
      </c>
      <c r="C20" s="109" t="s">
        <v>3</v>
      </c>
      <c r="D20" s="387" t="str">
        <f t="shared" si="3"/>
        <v>내선전공</v>
      </c>
      <c r="E20" s="388">
        <f t="shared" si="4"/>
        <v>0.2</v>
      </c>
      <c r="F20" s="389"/>
      <c r="G20" s="388"/>
      <c r="H20" s="388">
        <v>0.2</v>
      </c>
      <c r="I20" s="388"/>
      <c r="J20" s="110">
        <f t="shared" si="2"/>
        <v>1</v>
      </c>
      <c r="K20" s="390"/>
      <c r="L20" s="390"/>
      <c r="M20" s="390"/>
      <c r="N20" s="390"/>
      <c r="O20" s="13" t="s">
        <v>314</v>
      </c>
    </row>
    <row r="21" spans="1:15" ht="24.95" customHeight="1">
      <c r="A21" s="108" t="s">
        <v>515</v>
      </c>
      <c r="B21" s="108" t="s">
        <v>566</v>
      </c>
      <c r="C21" s="109" t="s">
        <v>3</v>
      </c>
      <c r="D21" s="387" t="str">
        <f t="shared" si="3"/>
        <v>내선전공</v>
      </c>
      <c r="E21" s="388">
        <f t="shared" si="4"/>
        <v>0.25</v>
      </c>
      <c r="F21" s="389"/>
      <c r="G21" s="388"/>
      <c r="H21" s="388">
        <v>0.25</v>
      </c>
      <c r="I21" s="388"/>
      <c r="J21" s="110">
        <f t="shared" si="2"/>
        <v>1</v>
      </c>
      <c r="K21" s="390"/>
      <c r="L21" s="390"/>
      <c r="M21" s="390"/>
      <c r="N21" s="390"/>
      <c r="O21" s="13" t="s">
        <v>314</v>
      </c>
    </row>
    <row r="22" spans="1:15" ht="24.95" customHeight="1">
      <c r="A22" s="108" t="s">
        <v>515</v>
      </c>
      <c r="B22" s="108" t="s">
        <v>567</v>
      </c>
      <c r="C22" s="109" t="s">
        <v>3</v>
      </c>
      <c r="D22" s="387" t="str">
        <f t="shared" si="3"/>
        <v>내선전공</v>
      </c>
      <c r="E22" s="388">
        <f t="shared" si="4"/>
        <v>0.34</v>
      </c>
      <c r="F22" s="389"/>
      <c r="G22" s="388"/>
      <c r="H22" s="388">
        <v>0.34</v>
      </c>
      <c r="I22" s="388"/>
      <c r="J22" s="110">
        <f t="shared" si="2"/>
        <v>1</v>
      </c>
      <c r="K22" s="390"/>
      <c r="L22" s="390"/>
      <c r="M22" s="390"/>
      <c r="N22" s="390"/>
      <c r="O22" s="13" t="s">
        <v>314</v>
      </c>
    </row>
    <row r="23" spans="1:15" ht="24.95" customHeight="1">
      <c r="A23" s="108" t="s">
        <v>515</v>
      </c>
      <c r="B23" s="108" t="s">
        <v>568</v>
      </c>
      <c r="C23" s="109" t="s">
        <v>3</v>
      </c>
      <c r="D23" s="387" t="str">
        <f t="shared" si="3"/>
        <v>내선전공</v>
      </c>
      <c r="E23" s="388">
        <f t="shared" si="4"/>
        <v>0.44</v>
      </c>
      <c r="F23" s="389"/>
      <c r="G23" s="388"/>
      <c r="H23" s="388">
        <v>0.44</v>
      </c>
      <c r="I23" s="388"/>
      <c r="J23" s="110">
        <f t="shared" si="2"/>
        <v>1</v>
      </c>
      <c r="K23" s="390"/>
      <c r="L23" s="390"/>
      <c r="M23" s="390"/>
      <c r="N23" s="390"/>
      <c r="O23" s="13" t="s">
        <v>314</v>
      </c>
    </row>
    <row r="24" spans="1:15" ht="24.95" customHeight="1">
      <c r="A24" s="108" t="s">
        <v>515</v>
      </c>
      <c r="B24" s="108" t="s">
        <v>569</v>
      </c>
      <c r="C24" s="109" t="s">
        <v>3</v>
      </c>
      <c r="D24" s="387" t="str">
        <f t="shared" si="3"/>
        <v>내선전공</v>
      </c>
      <c r="E24" s="388">
        <f t="shared" si="4"/>
        <v>0.54</v>
      </c>
      <c r="F24" s="389"/>
      <c r="G24" s="388"/>
      <c r="H24" s="388">
        <v>0.54</v>
      </c>
      <c r="I24" s="388"/>
      <c r="J24" s="110">
        <f t="shared" si="2"/>
        <v>1</v>
      </c>
      <c r="K24" s="390"/>
      <c r="L24" s="390"/>
      <c r="M24" s="390"/>
      <c r="N24" s="390"/>
      <c r="O24" s="13" t="s">
        <v>314</v>
      </c>
    </row>
    <row r="25" spans="1:15" ht="24.95" customHeight="1">
      <c r="A25" s="108" t="s">
        <v>515</v>
      </c>
      <c r="B25" s="108" t="s">
        <v>570</v>
      </c>
      <c r="C25" s="109" t="s">
        <v>3</v>
      </c>
      <c r="D25" s="387" t="str">
        <f t="shared" si="3"/>
        <v>내선전공</v>
      </c>
      <c r="E25" s="388">
        <f t="shared" si="4"/>
        <v>0.71</v>
      </c>
      <c r="F25" s="389"/>
      <c r="G25" s="388"/>
      <c r="H25" s="388">
        <v>0.71</v>
      </c>
      <c r="I25" s="388"/>
      <c r="J25" s="110">
        <f t="shared" si="2"/>
        <v>1</v>
      </c>
      <c r="K25" s="390"/>
      <c r="L25" s="390"/>
      <c r="M25" s="390"/>
      <c r="N25" s="390"/>
      <c r="O25" s="13" t="s">
        <v>314</v>
      </c>
    </row>
    <row r="26" spans="1:15" ht="24.95" customHeight="1">
      <c r="A26" s="108" t="s">
        <v>515</v>
      </c>
      <c r="B26" s="108" t="s">
        <v>571</v>
      </c>
      <c r="C26" s="109" t="s">
        <v>3</v>
      </c>
      <c r="D26" s="387" t="str">
        <f t="shared" si="3"/>
        <v>내선전공</v>
      </c>
      <c r="E26" s="388">
        <f t="shared" si="4"/>
        <v>0.05</v>
      </c>
      <c r="F26" s="389"/>
      <c r="G26" s="388"/>
      <c r="H26" s="388">
        <v>0.05</v>
      </c>
      <c r="I26" s="388"/>
      <c r="J26" s="110">
        <f t="shared" si="2"/>
        <v>1</v>
      </c>
      <c r="K26" s="390"/>
      <c r="L26" s="390"/>
      <c r="M26" s="390"/>
      <c r="N26" s="390"/>
      <c r="O26" s="13" t="s">
        <v>314</v>
      </c>
    </row>
    <row r="27" spans="1:15" ht="24.95" customHeight="1">
      <c r="A27" s="108" t="s">
        <v>515</v>
      </c>
      <c r="B27" s="108" t="s">
        <v>572</v>
      </c>
      <c r="C27" s="109" t="s">
        <v>3</v>
      </c>
      <c r="D27" s="387" t="str">
        <f t="shared" si="3"/>
        <v>내선전공</v>
      </c>
      <c r="E27" s="388">
        <f t="shared" si="4"/>
        <v>0.06</v>
      </c>
      <c r="F27" s="389"/>
      <c r="G27" s="388"/>
      <c r="H27" s="388">
        <v>0.06</v>
      </c>
      <c r="I27" s="388"/>
      <c r="J27" s="110">
        <f t="shared" si="2"/>
        <v>1</v>
      </c>
      <c r="K27" s="390"/>
      <c r="L27" s="390"/>
      <c r="M27" s="390"/>
      <c r="N27" s="390"/>
      <c r="O27" s="13" t="s">
        <v>314</v>
      </c>
    </row>
    <row r="28" spans="1:15" ht="24.95" customHeight="1">
      <c r="A28" s="108" t="s">
        <v>515</v>
      </c>
      <c r="B28" s="108" t="s">
        <v>573</v>
      </c>
      <c r="C28" s="109" t="s">
        <v>3</v>
      </c>
      <c r="D28" s="387" t="str">
        <f t="shared" si="3"/>
        <v>내선전공</v>
      </c>
      <c r="E28" s="388">
        <f t="shared" si="4"/>
        <v>0.08</v>
      </c>
      <c r="F28" s="389"/>
      <c r="G28" s="388"/>
      <c r="H28" s="388">
        <v>0.08</v>
      </c>
      <c r="I28" s="388"/>
      <c r="J28" s="110">
        <f t="shared" si="2"/>
        <v>1</v>
      </c>
      <c r="K28" s="390"/>
      <c r="L28" s="390"/>
      <c r="M28" s="390"/>
      <c r="N28" s="390"/>
      <c r="O28" s="13" t="s">
        <v>314</v>
      </c>
    </row>
    <row r="29" spans="1:15" ht="24.95" customHeight="1">
      <c r="A29" s="108" t="s">
        <v>515</v>
      </c>
      <c r="B29" s="108" t="s">
        <v>574</v>
      </c>
      <c r="C29" s="109" t="s">
        <v>3</v>
      </c>
      <c r="D29" s="387" t="str">
        <f t="shared" si="3"/>
        <v>내선전공</v>
      </c>
      <c r="E29" s="388">
        <f t="shared" si="4"/>
        <v>0.1</v>
      </c>
      <c r="F29" s="389"/>
      <c r="G29" s="388"/>
      <c r="H29" s="388">
        <v>0.1</v>
      </c>
      <c r="I29" s="388"/>
      <c r="J29" s="110">
        <f t="shared" si="2"/>
        <v>1</v>
      </c>
      <c r="K29" s="390"/>
      <c r="L29" s="390"/>
      <c r="M29" s="390"/>
      <c r="N29" s="390"/>
      <c r="O29" s="13" t="s">
        <v>314</v>
      </c>
    </row>
    <row r="30" spans="1:15" ht="24.95" customHeight="1">
      <c r="A30" s="108" t="s">
        <v>515</v>
      </c>
      <c r="B30" s="108" t="s">
        <v>575</v>
      </c>
      <c r="C30" s="109" t="s">
        <v>3</v>
      </c>
      <c r="D30" s="387" t="str">
        <f t="shared" si="3"/>
        <v>내선전공</v>
      </c>
      <c r="E30" s="388">
        <f t="shared" si="4"/>
        <v>0.13</v>
      </c>
      <c r="F30" s="389"/>
      <c r="G30" s="388"/>
      <c r="H30" s="388">
        <v>0.13</v>
      </c>
      <c r="I30" s="388"/>
      <c r="J30" s="110">
        <f t="shared" si="2"/>
        <v>1</v>
      </c>
      <c r="K30" s="390"/>
      <c r="L30" s="390"/>
      <c r="M30" s="390"/>
      <c r="N30" s="390"/>
      <c r="O30" s="13" t="s">
        <v>314</v>
      </c>
    </row>
    <row r="31" spans="1:15" ht="24.95" customHeight="1">
      <c r="A31" s="108" t="s">
        <v>515</v>
      </c>
      <c r="B31" s="108" t="s">
        <v>543</v>
      </c>
      <c r="C31" s="109" t="s">
        <v>3</v>
      </c>
      <c r="D31" s="387" t="str">
        <f t="shared" si="3"/>
        <v>내선전공</v>
      </c>
      <c r="E31" s="388">
        <f t="shared" si="4"/>
        <v>0.19</v>
      </c>
      <c r="F31" s="389"/>
      <c r="G31" s="388"/>
      <c r="H31" s="388">
        <v>0.19</v>
      </c>
      <c r="I31" s="388"/>
      <c r="J31" s="110">
        <f t="shared" si="2"/>
        <v>1</v>
      </c>
      <c r="K31" s="390"/>
      <c r="L31" s="390"/>
      <c r="M31" s="390"/>
      <c r="N31" s="390"/>
      <c r="O31" s="13" t="s">
        <v>314</v>
      </c>
    </row>
    <row r="32" spans="1:15" ht="24.95" customHeight="1">
      <c r="A32" s="108" t="s">
        <v>515</v>
      </c>
      <c r="B32" s="108" t="s">
        <v>576</v>
      </c>
      <c r="C32" s="109" t="s">
        <v>3</v>
      </c>
      <c r="D32" s="387" t="str">
        <f t="shared" si="3"/>
        <v>내선전공</v>
      </c>
      <c r="E32" s="388">
        <f t="shared" si="4"/>
        <v>0.28000000000000003</v>
      </c>
      <c r="F32" s="389"/>
      <c r="G32" s="388"/>
      <c r="H32" s="388">
        <v>0.28000000000000003</v>
      </c>
      <c r="I32" s="388"/>
      <c r="J32" s="110">
        <f t="shared" si="2"/>
        <v>1</v>
      </c>
      <c r="K32" s="390"/>
      <c r="L32" s="390"/>
      <c r="M32" s="390"/>
      <c r="N32" s="390"/>
      <c r="O32" s="13" t="s">
        <v>314</v>
      </c>
    </row>
    <row r="33" spans="1:15" ht="24.95" customHeight="1">
      <c r="A33" s="108" t="s">
        <v>577</v>
      </c>
      <c r="B33" s="108" t="s">
        <v>4</v>
      </c>
      <c r="C33" s="109" t="s">
        <v>379</v>
      </c>
      <c r="D33" s="387" t="s">
        <v>495</v>
      </c>
      <c r="E33" s="388">
        <f t="shared" ref="E33:E58" si="5">ROUNDDOWN(SUM(H33*J33),3)</f>
        <v>0.03</v>
      </c>
      <c r="F33" s="389"/>
      <c r="G33" s="388"/>
      <c r="H33" s="388">
        <v>0.03</v>
      </c>
      <c r="I33" s="388"/>
      <c r="J33" s="392">
        <f t="shared" ref="J33:J41" si="6">$J$3*$L$3*(1-K33)</f>
        <v>1</v>
      </c>
      <c r="K33" s="390"/>
      <c r="L33" s="390"/>
      <c r="M33" s="390"/>
      <c r="N33" s="390"/>
      <c r="O33" s="13" t="s">
        <v>314</v>
      </c>
    </row>
    <row r="34" spans="1:15" ht="24.95" customHeight="1">
      <c r="A34" s="108" t="s">
        <v>577</v>
      </c>
      <c r="B34" s="108" t="s">
        <v>5</v>
      </c>
      <c r="C34" s="109" t="s">
        <v>379</v>
      </c>
      <c r="D34" s="387" t="str">
        <f>IF($N$3=0,"내선전공",0)</f>
        <v>내선전공</v>
      </c>
      <c r="E34" s="388">
        <f>IF($N$3=0,ROUNDDOWN(SUM(H34*J34),3),0)</f>
        <v>0.03</v>
      </c>
      <c r="F34" s="389"/>
      <c r="G34" s="388"/>
      <c r="H34" s="388">
        <v>0.03</v>
      </c>
      <c r="I34" s="388"/>
      <c r="J34" s="392">
        <f t="shared" si="6"/>
        <v>1</v>
      </c>
      <c r="K34" s="390"/>
      <c r="L34" s="390"/>
      <c r="M34" s="390"/>
      <c r="N34" s="390"/>
      <c r="O34" s="13" t="s">
        <v>315</v>
      </c>
    </row>
    <row r="35" spans="1:15" ht="24.95" customHeight="1">
      <c r="A35" s="108" t="s">
        <v>577</v>
      </c>
      <c r="B35" s="108" t="s">
        <v>6</v>
      </c>
      <c r="C35" s="109" t="s">
        <v>379</v>
      </c>
      <c r="D35" s="387" t="s">
        <v>495</v>
      </c>
      <c r="E35" s="388">
        <f t="shared" si="5"/>
        <v>0.03</v>
      </c>
      <c r="F35" s="389"/>
      <c r="G35" s="388"/>
      <c r="H35" s="388">
        <v>0.03</v>
      </c>
      <c r="I35" s="388"/>
      <c r="J35" s="392">
        <f t="shared" si="6"/>
        <v>1</v>
      </c>
      <c r="K35" s="390"/>
      <c r="L35" s="390"/>
      <c r="M35" s="390"/>
      <c r="N35" s="390"/>
      <c r="O35" s="13" t="s">
        <v>315</v>
      </c>
    </row>
    <row r="36" spans="1:15" ht="24.95" customHeight="1">
      <c r="A36" s="108" t="s">
        <v>577</v>
      </c>
      <c r="B36" s="108" t="s">
        <v>7</v>
      </c>
      <c r="C36" s="109" t="s">
        <v>379</v>
      </c>
      <c r="D36" s="387" t="s">
        <v>495</v>
      </c>
      <c r="E36" s="388">
        <f t="shared" si="5"/>
        <v>0.03</v>
      </c>
      <c r="F36" s="389"/>
      <c r="G36" s="388"/>
      <c r="H36" s="388">
        <v>0.03</v>
      </c>
      <c r="I36" s="388"/>
      <c r="J36" s="392">
        <f t="shared" si="6"/>
        <v>1</v>
      </c>
      <c r="K36" s="390"/>
      <c r="L36" s="390"/>
      <c r="M36" s="390"/>
      <c r="N36" s="390"/>
      <c r="O36" s="13" t="s">
        <v>315</v>
      </c>
    </row>
    <row r="37" spans="1:15" ht="24.95" customHeight="1">
      <c r="A37" s="108" t="s">
        <v>577</v>
      </c>
      <c r="B37" s="108" t="s">
        <v>8</v>
      </c>
      <c r="C37" s="109" t="s">
        <v>379</v>
      </c>
      <c r="D37" s="387" t="s">
        <v>495</v>
      </c>
      <c r="E37" s="388">
        <f t="shared" si="5"/>
        <v>0.03</v>
      </c>
      <c r="F37" s="389"/>
      <c r="G37" s="388"/>
      <c r="H37" s="388">
        <v>0.03</v>
      </c>
      <c r="I37" s="388"/>
      <c r="J37" s="392">
        <f t="shared" si="6"/>
        <v>1</v>
      </c>
      <c r="K37" s="390"/>
      <c r="L37" s="390"/>
      <c r="M37" s="390"/>
      <c r="N37" s="390"/>
      <c r="O37" s="13" t="s">
        <v>315</v>
      </c>
    </row>
    <row r="38" spans="1:15" ht="24.95" customHeight="1">
      <c r="A38" s="108" t="s">
        <v>577</v>
      </c>
      <c r="B38" s="108" t="s">
        <v>9</v>
      </c>
      <c r="C38" s="109" t="s">
        <v>379</v>
      </c>
      <c r="D38" s="387" t="s">
        <v>495</v>
      </c>
      <c r="E38" s="388">
        <f t="shared" si="5"/>
        <v>0.03</v>
      </c>
      <c r="F38" s="389"/>
      <c r="G38" s="388"/>
      <c r="H38" s="388">
        <v>0.03</v>
      </c>
      <c r="I38" s="388"/>
      <c r="J38" s="392">
        <f t="shared" si="6"/>
        <v>1</v>
      </c>
      <c r="K38" s="390"/>
      <c r="L38" s="390"/>
      <c r="M38" s="390"/>
      <c r="N38" s="390"/>
      <c r="O38" s="13" t="s">
        <v>315</v>
      </c>
    </row>
    <row r="39" spans="1:15" ht="24.95" customHeight="1">
      <c r="A39" s="108" t="s">
        <v>577</v>
      </c>
      <c r="B39" s="108" t="s">
        <v>10</v>
      </c>
      <c r="C39" s="109" t="s">
        <v>379</v>
      </c>
      <c r="D39" s="387" t="s">
        <v>495</v>
      </c>
      <c r="E39" s="388">
        <f t="shared" si="5"/>
        <v>0.04</v>
      </c>
      <c r="F39" s="389"/>
      <c r="G39" s="388"/>
      <c r="H39" s="388">
        <v>0.04</v>
      </c>
      <c r="I39" s="388"/>
      <c r="J39" s="392">
        <f t="shared" si="6"/>
        <v>1</v>
      </c>
      <c r="K39" s="390"/>
      <c r="L39" s="390"/>
      <c r="M39" s="390"/>
      <c r="N39" s="390"/>
      <c r="O39" s="13" t="s">
        <v>315</v>
      </c>
    </row>
    <row r="40" spans="1:15" ht="24.95" customHeight="1">
      <c r="A40" s="108" t="s">
        <v>577</v>
      </c>
      <c r="B40" s="108" t="s">
        <v>11</v>
      </c>
      <c r="C40" s="109" t="s">
        <v>379</v>
      </c>
      <c r="D40" s="387" t="s">
        <v>495</v>
      </c>
      <c r="E40" s="388">
        <f t="shared" si="5"/>
        <v>0.04</v>
      </c>
      <c r="F40" s="389"/>
      <c r="G40" s="388"/>
      <c r="H40" s="388">
        <v>0.04</v>
      </c>
      <c r="I40" s="388"/>
      <c r="J40" s="392">
        <f t="shared" si="6"/>
        <v>1</v>
      </c>
      <c r="K40" s="390"/>
      <c r="L40" s="390"/>
      <c r="M40" s="390"/>
      <c r="N40" s="390"/>
      <c r="O40" s="13" t="s">
        <v>315</v>
      </c>
    </row>
    <row r="41" spans="1:15" ht="24.95" customHeight="1">
      <c r="A41" s="108" t="s">
        <v>577</v>
      </c>
      <c r="B41" s="108" t="s">
        <v>12</v>
      </c>
      <c r="C41" s="109" t="s">
        <v>379</v>
      </c>
      <c r="D41" s="387" t="s">
        <v>495</v>
      </c>
      <c r="E41" s="388">
        <f t="shared" si="5"/>
        <v>0.04</v>
      </c>
      <c r="F41" s="389"/>
      <c r="G41" s="388"/>
      <c r="H41" s="388">
        <v>0.04</v>
      </c>
      <c r="I41" s="388"/>
      <c r="J41" s="392">
        <f t="shared" si="6"/>
        <v>1</v>
      </c>
      <c r="K41" s="390"/>
      <c r="L41" s="390"/>
      <c r="M41" s="390"/>
      <c r="N41" s="390"/>
      <c r="O41" s="13" t="s">
        <v>315</v>
      </c>
    </row>
    <row r="42" spans="1:15" ht="24.95" customHeight="1">
      <c r="A42" s="108" t="s">
        <v>527</v>
      </c>
      <c r="B42" s="108" t="s">
        <v>528</v>
      </c>
      <c r="C42" s="109" t="s">
        <v>3</v>
      </c>
      <c r="D42" s="387" t="s">
        <v>495</v>
      </c>
      <c r="E42" s="388">
        <f t="shared" si="5"/>
        <v>2.5000000000000001E-2</v>
      </c>
      <c r="F42" s="389"/>
      <c r="G42" s="388"/>
      <c r="H42" s="388">
        <v>0.05</v>
      </c>
      <c r="I42" s="388"/>
      <c r="J42" s="110">
        <f t="shared" ref="J42:J50" si="7">IF($M$3=1,($J$3*$L$3*(1-0.1-K42)),IF($M$3=0,($J$3*$L$3*(1-$M$3-K42))))</f>
        <v>0.5</v>
      </c>
      <c r="K42" s="391">
        <v>0.5</v>
      </c>
      <c r="L42" s="390"/>
      <c r="M42" s="390"/>
      <c r="N42" s="390"/>
      <c r="O42" s="13" t="s">
        <v>314</v>
      </c>
    </row>
    <row r="43" spans="1:15" ht="24.95" customHeight="1">
      <c r="A43" s="108" t="s">
        <v>527</v>
      </c>
      <c r="B43" s="108" t="s">
        <v>529</v>
      </c>
      <c r="C43" s="109" t="s">
        <v>3</v>
      </c>
      <c r="D43" s="387" t="s">
        <v>495</v>
      </c>
      <c r="E43" s="388">
        <f t="shared" si="5"/>
        <v>0.03</v>
      </c>
      <c r="F43" s="389"/>
      <c r="G43" s="388"/>
      <c r="H43" s="388">
        <v>0.06</v>
      </c>
      <c r="I43" s="388"/>
      <c r="J43" s="110">
        <f t="shared" si="7"/>
        <v>0.5</v>
      </c>
      <c r="K43" s="391">
        <v>0.5</v>
      </c>
      <c r="L43" s="390"/>
      <c r="M43" s="390"/>
      <c r="N43" s="390"/>
      <c r="O43" s="13" t="s">
        <v>314</v>
      </c>
    </row>
    <row r="44" spans="1:15" ht="24.95" customHeight="1">
      <c r="A44" s="108" t="s">
        <v>527</v>
      </c>
      <c r="B44" s="108" t="s">
        <v>530</v>
      </c>
      <c r="C44" s="109" t="s">
        <v>3</v>
      </c>
      <c r="D44" s="387" t="s">
        <v>495</v>
      </c>
      <c r="E44" s="388">
        <f t="shared" si="5"/>
        <v>0.04</v>
      </c>
      <c r="F44" s="389"/>
      <c r="G44" s="388"/>
      <c r="H44" s="388">
        <v>0.08</v>
      </c>
      <c r="I44" s="388"/>
      <c r="J44" s="110">
        <f t="shared" si="7"/>
        <v>0.5</v>
      </c>
      <c r="K44" s="391">
        <v>0.5</v>
      </c>
      <c r="L44" s="390"/>
      <c r="M44" s="390"/>
      <c r="N44" s="390"/>
      <c r="O44" s="13" t="s">
        <v>314</v>
      </c>
    </row>
    <row r="45" spans="1:15" ht="24.95" customHeight="1">
      <c r="A45" s="108" t="s">
        <v>527</v>
      </c>
      <c r="B45" s="108" t="s">
        <v>531</v>
      </c>
      <c r="C45" s="109" t="s">
        <v>3</v>
      </c>
      <c r="D45" s="387" t="s">
        <v>495</v>
      </c>
      <c r="E45" s="388">
        <f t="shared" si="5"/>
        <v>0.05</v>
      </c>
      <c r="F45" s="389"/>
      <c r="G45" s="388"/>
      <c r="H45" s="388">
        <v>0.1</v>
      </c>
      <c r="I45" s="388"/>
      <c r="J45" s="110">
        <f t="shared" si="7"/>
        <v>0.5</v>
      </c>
      <c r="K45" s="391">
        <v>0.5</v>
      </c>
      <c r="L45" s="390"/>
      <c r="M45" s="390"/>
      <c r="N45" s="390"/>
      <c r="O45" s="13" t="s">
        <v>314</v>
      </c>
    </row>
    <row r="46" spans="1:15" ht="24.95" customHeight="1">
      <c r="A46" s="108" t="s">
        <v>527</v>
      </c>
      <c r="B46" s="108" t="s">
        <v>532</v>
      </c>
      <c r="C46" s="109" t="s">
        <v>3</v>
      </c>
      <c r="D46" s="387" t="s">
        <v>495</v>
      </c>
      <c r="E46" s="388">
        <f t="shared" si="5"/>
        <v>6.5000000000000002E-2</v>
      </c>
      <c r="F46" s="389"/>
      <c r="G46" s="388"/>
      <c r="H46" s="388">
        <v>0.13</v>
      </c>
      <c r="I46" s="388"/>
      <c r="J46" s="110">
        <f t="shared" si="7"/>
        <v>0.5</v>
      </c>
      <c r="K46" s="391">
        <v>0.5</v>
      </c>
      <c r="L46" s="390"/>
      <c r="M46" s="390"/>
      <c r="N46" s="390"/>
      <c r="O46" s="13" t="s">
        <v>314</v>
      </c>
    </row>
    <row r="47" spans="1:15" ht="24.95" customHeight="1">
      <c r="A47" s="108" t="s">
        <v>527</v>
      </c>
      <c r="B47" s="108" t="s">
        <v>533</v>
      </c>
      <c r="C47" s="109" t="s">
        <v>3</v>
      </c>
      <c r="D47" s="387" t="s">
        <v>495</v>
      </c>
      <c r="E47" s="388">
        <f t="shared" si="5"/>
        <v>9.5000000000000001E-2</v>
      </c>
      <c r="F47" s="389"/>
      <c r="G47" s="388"/>
      <c r="H47" s="388">
        <v>0.19</v>
      </c>
      <c r="I47" s="388"/>
      <c r="J47" s="110">
        <f t="shared" si="7"/>
        <v>0.5</v>
      </c>
      <c r="K47" s="391">
        <v>0.5</v>
      </c>
      <c r="L47" s="390"/>
      <c r="M47" s="390"/>
      <c r="N47" s="390"/>
      <c r="O47" s="13" t="s">
        <v>314</v>
      </c>
    </row>
    <row r="48" spans="1:15" ht="24.95" customHeight="1">
      <c r="A48" s="108" t="s">
        <v>527</v>
      </c>
      <c r="B48" s="108" t="s">
        <v>534</v>
      </c>
      <c r="C48" s="109" t="s">
        <v>3</v>
      </c>
      <c r="D48" s="387" t="s">
        <v>495</v>
      </c>
      <c r="E48" s="388">
        <f t="shared" si="5"/>
        <v>0.14000000000000001</v>
      </c>
      <c r="F48" s="389"/>
      <c r="G48" s="388"/>
      <c r="H48" s="388">
        <v>0.28000000000000003</v>
      </c>
      <c r="I48" s="388"/>
      <c r="J48" s="110">
        <f t="shared" si="7"/>
        <v>0.5</v>
      </c>
      <c r="K48" s="391">
        <v>0.5</v>
      </c>
      <c r="L48" s="390"/>
      <c r="M48" s="390"/>
      <c r="N48" s="390"/>
      <c r="O48" s="13" t="s">
        <v>314</v>
      </c>
    </row>
    <row r="49" spans="1:15" ht="24.95" customHeight="1">
      <c r="A49" s="108" t="s">
        <v>527</v>
      </c>
      <c r="B49" s="108" t="s">
        <v>535</v>
      </c>
      <c r="C49" s="109" t="s">
        <v>3</v>
      </c>
      <c r="D49" s="387" t="s">
        <v>495</v>
      </c>
      <c r="E49" s="388">
        <f t="shared" si="5"/>
        <v>0.185</v>
      </c>
      <c r="F49" s="389"/>
      <c r="G49" s="388"/>
      <c r="H49" s="388">
        <v>0.37</v>
      </c>
      <c r="I49" s="388"/>
      <c r="J49" s="110">
        <f t="shared" si="7"/>
        <v>0.5</v>
      </c>
      <c r="K49" s="391">
        <v>0.5</v>
      </c>
      <c r="L49" s="390"/>
      <c r="M49" s="390"/>
      <c r="N49" s="390"/>
      <c r="O49" s="13" t="s">
        <v>314</v>
      </c>
    </row>
    <row r="50" spans="1:15" ht="24.95" customHeight="1">
      <c r="A50" s="108" t="s">
        <v>527</v>
      </c>
      <c r="B50" s="108" t="s">
        <v>578</v>
      </c>
      <c r="C50" s="109" t="s">
        <v>3</v>
      </c>
      <c r="D50" s="387" t="s">
        <v>495</v>
      </c>
      <c r="E50" s="388">
        <f t="shared" si="5"/>
        <v>0.23</v>
      </c>
      <c r="F50" s="389"/>
      <c r="G50" s="388"/>
      <c r="H50" s="388">
        <v>0.46</v>
      </c>
      <c r="I50" s="388"/>
      <c r="J50" s="110">
        <f t="shared" si="7"/>
        <v>0.5</v>
      </c>
      <c r="K50" s="391">
        <v>0.5</v>
      </c>
      <c r="L50" s="390"/>
      <c r="M50" s="390"/>
      <c r="N50" s="390"/>
      <c r="O50" s="13" t="s">
        <v>314</v>
      </c>
    </row>
    <row r="51" spans="1:15" ht="24.95" customHeight="1">
      <c r="A51" s="108" t="s">
        <v>515</v>
      </c>
      <c r="B51" s="108" t="s">
        <v>536</v>
      </c>
      <c r="C51" s="109" t="s">
        <v>3</v>
      </c>
      <c r="D51" s="387" t="s">
        <v>579</v>
      </c>
      <c r="E51" s="388">
        <f t="shared" si="5"/>
        <v>8.9999999999999993E-3</v>
      </c>
      <c r="F51" s="387" t="s">
        <v>492</v>
      </c>
      <c r="G51" s="388">
        <f t="shared" ref="G51:G58" si="8">ROUNDDOWN(SUM(I51*J51),3)</f>
        <v>2.1000000000000001E-2</v>
      </c>
      <c r="H51" s="388">
        <v>6.0000000000000001E-3</v>
      </c>
      <c r="I51" s="388">
        <v>1.4E-2</v>
      </c>
      <c r="J51" s="392">
        <f t="shared" ref="J51:J58" si="9">$J$3*$L$3*(1-K51)</f>
        <v>1.5</v>
      </c>
      <c r="K51" s="391">
        <v>-0.5</v>
      </c>
      <c r="L51" s="390"/>
      <c r="M51" s="390"/>
      <c r="N51" s="390"/>
      <c r="O51" s="13" t="s">
        <v>316</v>
      </c>
    </row>
    <row r="52" spans="1:15" ht="24.95" customHeight="1">
      <c r="A52" s="108" t="s">
        <v>515</v>
      </c>
      <c r="B52" s="108" t="s">
        <v>537</v>
      </c>
      <c r="C52" s="109" t="s">
        <v>3</v>
      </c>
      <c r="D52" s="387" t="s">
        <v>579</v>
      </c>
      <c r="E52" s="388">
        <f t="shared" si="5"/>
        <v>0.01</v>
      </c>
      <c r="F52" s="387" t="s">
        <v>492</v>
      </c>
      <c r="G52" s="388">
        <f t="shared" si="8"/>
        <v>2.7E-2</v>
      </c>
      <c r="H52" s="388">
        <v>7.0000000000000001E-3</v>
      </c>
      <c r="I52" s="388">
        <v>1.7999999999999999E-2</v>
      </c>
      <c r="J52" s="392">
        <f t="shared" si="9"/>
        <v>1.5</v>
      </c>
      <c r="K52" s="391">
        <v>-0.5</v>
      </c>
      <c r="L52" s="390"/>
      <c r="M52" s="390"/>
      <c r="N52" s="390"/>
      <c r="O52" s="13" t="s">
        <v>316</v>
      </c>
    </row>
    <row r="53" spans="1:15" ht="24.95" customHeight="1">
      <c r="A53" s="108" t="s">
        <v>515</v>
      </c>
      <c r="B53" s="108" t="s">
        <v>538</v>
      </c>
      <c r="C53" s="109" t="s">
        <v>3</v>
      </c>
      <c r="D53" s="387" t="s">
        <v>579</v>
      </c>
      <c r="E53" s="388">
        <f t="shared" si="5"/>
        <v>0.01</v>
      </c>
      <c r="F53" s="387" t="s">
        <v>492</v>
      </c>
      <c r="G53" s="388">
        <f t="shared" si="8"/>
        <v>2.7E-2</v>
      </c>
      <c r="H53" s="388">
        <v>7.0000000000000001E-3</v>
      </c>
      <c r="I53" s="388">
        <v>1.7999999999999999E-2</v>
      </c>
      <c r="J53" s="392">
        <f t="shared" si="9"/>
        <v>1.5</v>
      </c>
      <c r="K53" s="391">
        <v>-0.5</v>
      </c>
      <c r="L53" s="390"/>
      <c r="M53" s="390"/>
      <c r="N53" s="390"/>
      <c r="O53" s="13" t="s">
        <v>316</v>
      </c>
    </row>
    <row r="54" spans="1:15" ht="24.95" customHeight="1">
      <c r="A54" s="108" t="s">
        <v>515</v>
      </c>
      <c r="B54" s="108" t="s">
        <v>539</v>
      </c>
      <c r="C54" s="109" t="s">
        <v>3</v>
      </c>
      <c r="D54" s="387" t="s">
        <v>579</v>
      </c>
      <c r="E54" s="388">
        <f t="shared" si="5"/>
        <v>1.2999999999999999E-2</v>
      </c>
      <c r="F54" s="387" t="s">
        <v>492</v>
      </c>
      <c r="G54" s="388">
        <f t="shared" si="8"/>
        <v>3.3000000000000002E-2</v>
      </c>
      <c r="H54" s="388">
        <v>8.9999999999999993E-3</v>
      </c>
      <c r="I54" s="388">
        <v>2.1999999999999999E-2</v>
      </c>
      <c r="J54" s="392">
        <f t="shared" si="9"/>
        <v>1.5</v>
      </c>
      <c r="K54" s="391">
        <v>-0.5</v>
      </c>
      <c r="L54" s="390"/>
      <c r="M54" s="390"/>
      <c r="N54" s="390"/>
      <c r="O54" s="13" t="s">
        <v>316</v>
      </c>
    </row>
    <row r="55" spans="1:15" ht="24.95" customHeight="1">
      <c r="A55" s="108" t="s">
        <v>515</v>
      </c>
      <c r="B55" s="108" t="s">
        <v>540</v>
      </c>
      <c r="C55" s="109" t="s">
        <v>3</v>
      </c>
      <c r="D55" s="387" t="s">
        <v>579</v>
      </c>
      <c r="E55" s="388">
        <f t="shared" si="5"/>
        <v>1.2999999999999999E-2</v>
      </c>
      <c r="F55" s="387" t="s">
        <v>492</v>
      </c>
      <c r="G55" s="388">
        <f t="shared" si="8"/>
        <v>3.3000000000000002E-2</v>
      </c>
      <c r="H55" s="388">
        <v>8.9999999999999993E-3</v>
      </c>
      <c r="I55" s="388">
        <v>2.1999999999999999E-2</v>
      </c>
      <c r="J55" s="392">
        <f t="shared" si="9"/>
        <v>1.5</v>
      </c>
      <c r="K55" s="391">
        <v>-0.5</v>
      </c>
      <c r="L55" s="390"/>
      <c r="M55" s="390"/>
      <c r="N55" s="390"/>
      <c r="O55" s="13" t="s">
        <v>316</v>
      </c>
    </row>
    <row r="56" spans="1:15" ht="24.95" customHeight="1">
      <c r="A56" s="108" t="s">
        <v>515</v>
      </c>
      <c r="B56" s="108" t="s">
        <v>541</v>
      </c>
      <c r="C56" s="109" t="s">
        <v>3</v>
      </c>
      <c r="D56" s="387" t="s">
        <v>579</v>
      </c>
      <c r="E56" s="388">
        <f t="shared" si="5"/>
        <v>1.7999999999999999E-2</v>
      </c>
      <c r="F56" s="387" t="s">
        <v>492</v>
      </c>
      <c r="G56" s="388">
        <f t="shared" si="8"/>
        <v>5.3999999999999999E-2</v>
      </c>
      <c r="H56" s="388">
        <v>1.2E-2</v>
      </c>
      <c r="I56" s="388">
        <v>3.5999999999999997E-2</v>
      </c>
      <c r="J56" s="392">
        <f t="shared" si="9"/>
        <v>1.5</v>
      </c>
      <c r="K56" s="391">
        <v>-0.5</v>
      </c>
      <c r="L56" s="390"/>
      <c r="M56" s="390"/>
      <c r="N56" s="390"/>
      <c r="O56" s="13" t="s">
        <v>316</v>
      </c>
    </row>
    <row r="57" spans="1:15" ht="24.95" customHeight="1">
      <c r="A57" s="108" t="s">
        <v>515</v>
      </c>
      <c r="B57" s="108" t="s">
        <v>542</v>
      </c>
      <c r="C57" s="109" t="s">
        <v>3</v>
      </c>
      <c r="D57" s="387" t="s">
        <v>579</v>
      </c>
      <c r="E57" s="388">
        <f t="shared" si="5"/>
        <v>2.4E-2</v>
      </c>
      <c r="F57" s="387" t="s">
        <v>492</v>
      </c>
      <c r="G57" s="388">
        <f t="shared" si="8"/>
        <v>7.1999999999999995E-2</v>
      </c>
      <c r="H57" s="388">
        <v>1.6E-2</v>
      </c>
      <c r="I57" s="388">
        <v>4.8000000000000001E-2</v>
      </c>
      <c r="J57" s="392">
        <f t="shared" si="9"/>
        <v>1.5</v>
      </c>
      <c r="K57" s="391">
        <v>-0.5</v>
      </c>
      <c r="L57" s="390"/>
      <c r="M57" s="390"/>
      <c r="N57" s="390"/>
      <c r="O57" s="13" t="s">
        <v>316</v>
      </c>
    </row>
    <row r="58" spans="1:15" ht="24.95" customHeight="1">
      <c r="A58" s="108" t="s">
        <v>515</v>
      </c>
      <c r="B58" s="108" t="s">
        <v>580</v>
      </c>
      <c r="C58" s="109" t="s">
        <v>3</v>
      </c>
      <c r="D58" s="387" t="s">
        <v>579</v>
      </c>
      <c r="E58" s="388">
        <f t="shared" si="5"/>
        <v>2.8000000000000001E-2</v>
      </c>
      <c r="F58" s="387" t="s">
        <v>492</v>
      </c>
      <c r="G58" s="388">
        <f t="shared" si="8"/>
        <v>9.2999999999999999E-2</v>
      </c>
      <c r="H58" s="388">
        <v>1.9E-2</v>
      </c>
      <c r="I58" s="388">
        <v>6.2E-2</v>
      </c>
      <c r="J58" s="392">
        <f t="shared" si="9"/>
        <v>1.5</v>
      </c>
      <c r="K58" s="391">
        <v>-0.5</v>
      </c>
      <c r="L58" s="390"/>
      <c r="M58" s="390"/>
      <c r="N58" s="390"/>
      <c r="O58" s="13" t="s">
        <v>316</v>
      </c>
    </row>
    <row r="59" spans="1:15" ht="24.95" customHeight="1">
      <c r="A59" s="14" t="s">
        <v>581</v>
      </c>
      <c r="B59" s="108" t="s">
        <v>582</v>
      </c>
      <c r="C59" s="109" t="s">
        <v>3</v>
      </c>
      <c r="D59" s="387" t="str">
        <f>IF($N$3=0,"내선전공",0)</f>
        <v>내선전공</v>
      </c>
      <c r="E59" s="388">
        <f>IF($N$3=0,ROUNDDOWN(SUM(H59*J59),3),0)</f>
        <v>4.3999999999999997E-2</v>
      </c>
      <c r="F59" s="389"/>
      <c r="G59" s="388"/>
      <c r="H59" s="388">
        <v>4.3999999999999997E-2</v>
      </c>
      <c r="I59" s="388"/>
      <c r="J59" s="110">
        <f t="shared" ref="J59:J102" si="10">IF($M$3=1,($J$3*$L$3*(1-0.1-K59)),IF($M$3=0,($J$3*$L$3*(1-$M$3-K59))))</f>
        <v>1</v>
      </c>
      <c r="K59" s="391"/>
      <c r="L59" s="390"/>
      <c r="M59" s="390"/>
      <c r="N59" s="390"/>
      <c r="O59" s="13" t="s">
        <v>314</v>
      </c>
    </row>
    <row r="60" spans="1:15" ht="24.95" customHeight="1">
      <c r="A60" s="14" t="s">
        <v>581</v>
      </c>
      <c r="B60" s="108" t="s">
        <v>583</v>
      </c>
      <c r="C60" s="109" t="s">
        <v>3</v>
      </c>
      <c r="D60" s="387" t="str">
        <f>IF($N$3=0,"내선전공",0)</f>
        <v>내선전공</v>
      </c>
      <c r="E60" s="388">
        <f>IF($N$3=0,ROUNDDOWN(SUM(H60*J60),3),0)</f>
        <v>5.8999999999999997E-2</v>
      </c>
      <c r="F60" s="389"/>
      <c r="G60" s="388"/>
      <c r="H60" s="388">
        <v>5.8999999999999997E-2</v>
      </c>
      <c r="I60" s="388"/>
      <c r="J60" s="110">
        <f t="shared" si="10"/>
        <v>1</v>
      </c>
      <c r="K60" s="391"/>
      <c r="L60" s="390"/>
      <c r="M60" s="390"/>
      <c r="N60" s="390"/>
      <c r="O60" s="13" t="s">
        <v>314</v>
      </c>
    </row>
    <row r="61" spans="1:15" ht="24.95" customHeight="1">
      <c r="A61" s="14" t="s">
        <v>581</v>
      </c>
      <c r="B61" s="108" t="s">
        <v>584</v>
      </c>
      <c r="C61" s="109" t="s">
        <v>3</v>
      </c>
      <c r="D61" s="387" t="str">
        <f>IF($N$3=0,"내선전공",0)</f>
        <v>내선전공</v>
      </c>
      <c r="E61" s="388">
        <f>IF($N$3=0,ROUNDDOWN(SUM(H61*J61),3),0)</f>
        <v>7.1999999999999995E-2</v>
      </c>
      <c r="F61" s="389"/>
      <c r="G61" s="388"/>
      <c r="H61" s="388">
        <v>7.1999999999999995E-2</v>
      </c>
      <c r="I61" s="388"/>
      <c r="J61" s="110">
        <f t="shared" si="10"/>
        <v>1</v>
      </c>
      <c r="K61" s="391"/>
      <c r="L61" s="390"/>
      <c r="M61" s="390"/>
      <c r="N61" s="390"/>
      <c r="O61" s="13" t="s">
        <v>314</v>
      </c>
    </row>
    <row r="62" spans="1:15" ht="24.95" customHeight="1">
      <c r="A62" s="14" t="s">
        <v>581</v>
      </c>
      <c r="B62" s="108" t="s">
        <v>585</v>
      </c>
      <c r="C62" s="109" t="s">
        <v>3</v>
      </c>
      <c r="D62" s="387" t="str">
        <f>IF($N$3=0,"내선전공",0)</f>
        <v>내선전공</v>
      </c>
      <c r="E62" s="388">
        <f>IF($N$3=0,ROUNDDOWN(SUM(H62*J62),3),0)</f>
        <v>8.6999999999999994E-2</v>
      </c>
      <c r="F62" s="389"/>
      <c r="G62" s="388"/>
      <c r="H62" s="388">
        <v>8.6999999999999994E-2</v>
      </c>
      <c r="I62" s="388"/>
      <c r="J62" s="110">
        <f t="shared" si="10"/>
        <v>1</v>
      </c>
      <c r="K62" s="391"/>
      <c r="L62" s="390"/>
      <c r="M62" s="390"/>
      <c r="N62" s="390"/>
      <c r="O62" s="13" t="s">
        <v>314</v>
      </c>
    </row>
    <row r="63" spans="1:15" ht="24.95" customHeight="1">
      <c r="A63" s="14" t="s">
        <v>581</v>
      </c>
      <c r="B63" s="108" t="s">
        <v>586</v>
      </c>
      <c r="C63" s="109" t="s">
        <v>3</v>
      </c>
      <c r="D63" s="387" t="s">
        <v>495</v>
      </c>
      <c r="E63" s="388">
        <f>ROUNDDOWN(SUM(H63*J63),3)</f>
        <v>0.104</v>
      </c>
      <c r="F63" s="389"/>
      <c r="G63" s="388"/>
      <c r="H63" s="388">
        <v>0.104</v>
      </c>
      <c r="I63" s="388"/>
      <c r="J63" s="110">
        <f t="shared" si="10"/>
        <v>1</v>
      </c>
      <c r="K63" s="391"/>
      <c r="L63" s="390"/>
      <c r="M63" s="390"/>
      <c r="N63" s="390"/>
      <c r="O63" s="13" t="s">
        <v>314</v>
      </c>
    </row>
    <row r="64" spans="1:15" ht="24.95" customHeight="1">
      <c r="A64" s="14" t="s">
        <v>581</v>
      </c>
      <c r="B64" s="108" t="s">
        <v>587</v>
      </c>
      <c r="C64" s="109" t="s">
        <v>3</v>
      </c>
      <c r="D64" s="387" t="s">
        <v>495</v>
      </c>
      <c r="E64" s="388">
        <f>ROUNDDOWN(SUM(H64*J64),3)</f>
        <v>0.13600000000000001</v>
      </c>
      <c r="F64" s="389"/>
      <c r="G64" s="388"/>
      <c r="H64" s="388">
        <v>0.13600000000000001</v>
      </c>
      <c r="I64" s="388"/>
      <c r="J64" s="110">
        <f t="shared" si="10"/>
        <v>1</v>
      </c>
      <c r="K64" s="391"/>
      <c r="L64" s="390"/>
      <c r="M64" s="390"/>
      <c r="N64" s="390"/>
      <c r="O64" s="13" t="s">
        <v>314</v>
      </c>
    </row>
    <row r="65" spans="1:15" ht="24.95" customHeight="1">
      <c r="A65" s="14" t="s">
        <v>581</v>
      </c>
      <c r="B65" s="108" t="s">
        <v>588</v>
      </c>
      <c r="C65" s="109" t="s">
        <v>3</v>
      </c>
      <c r="D65" s="387" t="s">
        <v>495</v>
      </c>
      <c r="E65" s="388">
        <f>ROUNDDOWN(SUM(H65*J65),3)</f>
        <v>0.156</v>
      </c>
      <c r="F65" s="389"/>
      <c r="G65" s="388"/>
      <c r="H65" s="388">
        <v>0.156</v>
      </c>
      <c r="I65" s="388"/>
      <c r="J65" s="110">
        <f>IF($M$3=1,($J$3*$L$3*(1-0.1-K65)),IF($M$3=0,($J$3*$L$3*(1-$M$3-K65))))</f>
        <v>1</v>
      </c>
      <c r="K65" s="391"/>
      <c r="L65" s="390"/>
      <c r="M65" s="390"/>
      <c r="N65" s="390"/>
      <c r="O65" s="13" t="s">
        <v>314</v>
      </c>
    </row>
    <row r="66" spans="1:15" ht="24.95" customHeight="1">
      <c r="A66" s="14" t="s">
        <v>581</v>
      </c>
      <c r="B66" s="108" t="s">
        <v>589</v>
      </c>
      <c r="C66" s="109" t="s">
        <v>3</v>
      </c>
      <c r="D66" s="387" t="s">
        <v>495</v>
      </c>
      <c r="E66" s="388">
        <f>ROUNDDOWN(SUM(H66*J66),3)</f>
        <v>0.17599999999999999</v>
      </c>
      <c r="F66" s="389"/>
      <c r="G66" s="388"/>
      <c r="H66" s="388">
        <v>0.17599999999999999</v>
      </c>
      <c r="I66" s="388"/>
      <c r="J66" s="110">
        <f>IF($M$3=1,($J$3*$L$3*(1-0.1-K66)),IF($M$3=0,($J$3*$L$3*(1-$M$3-K66))))</f>
        <v>1</v>
      </c>
      <c r="K66" s="391"/>
      <c r="L66" s="390"/>
      <c r="M66" s="390"/>
      <c r="N66" s="390"/>
      <c r="O66" s="13" t="s">
        <v>314</v>
      </c>
    </row>
    <row r="67" spans="1:15" ht="24.95" customHeight="1">
      <c r="A67" s="14" t="s">
        <v>581</v>
      </c>
      <c r="B67" s="108" t="s">
        <v>590</v>
      </c>
      <c r="C67" s="109" t="s">
        <v>3</v>
      </c>
      <c r="D67" s="387" t="s">
        <v>495</v>
      </c>
      <c r="E67" s="388">
        <f>ROUNDDOWN(SUM(H67*J67),3)</f>
        <v>0.19600000000000001</v>
      </c>
      <c r="F67" s="389"/>
      <c r="G67" s="388"/>
      <c r="H67" s="388">
        <v>0.19600000000000001</v>
      </c>
      <c r="I67" s="388"/>
      <c r="J67" s="110">
        <f>IF($M$3=1,($J$3*$L$3*(1-0.1-K67)),IF($M$3=0,($J$3*$L$3*(1-$M$3-K67))))</f>
        <v>1</v>
      </c>
      <c r="K67" s="391"/>
      <c r="L67" s="390"/>
      <c r="M67" s="390"/>
      <c r="N67" s="390"/>
      <c r="O67" s="13" t="s">
        <v>314</v>
      </c>
    </row>
    <row r="68" spans="1:15" ht="24.95" customHeight="1">
      <c r="A68" s="14" t="s">
        <v>581</v>
      </c>
      <c r="B68" s="108" t="s">
        <v>591</v>
      </c>
      <c r="C68" s="109" t="s">
        <v>3</v>
      </c>
      <c r="D68" s="387" t="str">
        <f t="shared" ref="D68:D75" si="11">IF($N$3=0,"내선전공",0)</f>
        <v>내선전공</v>
      </c>
      <c r="E68" s="388">
        <f t="shared" ref="E68:E74" si="12">IF($N$3=0,ROUNDDOWN(SUM(H68*J68),3),0)</f>
        <v>4.3999999999999997E-2</v>
      </c>
      <c r="F68" s="389"/>
      <c r="G68" s="388"/>
      <c r="H68" s="388">
        <v>4.3999999999999997E-2</v>
      </c>
      <c r="I68" s="388"/>
      <c r="J68" s="110">
        <f t="shared" si="10"/>
        <v>1</v>
      </c>
      <c r="K68" s="390"/>
      <c r="L68" s="390"/>
      <c r="M68" s="390"/>
      <c r="N68" s="390"/>
      <c r="O68" s="13" t="s">
        <v>314</v>
      </c>
    </row>
    <row r="69" spans="1:15" ht="24.95" customHeight="1">
      <c r="A69" s="14" t="s">
        <v>581</v>
      </c>
      <c r="B69" s="108" t="s">
        <v>592</v>
      </c>
      <c r="C69" s="109" t="s">
        <v>3</v>
      </c>
      <c r="D69" s="387" t="str">
        <f t="shared" si="11"/>
        <v>내선전공</v>
      </c>
      <c r="E69" s="388">
        <f t="shared" si="12"/>
        <v>5.8999999999999997E-2</v>
      </c>
      <c r="F69" s="389"/>
      <c r="G69" s="388"/>
      <c r="H69" s="388">
        <v>5.8999999999999997E-2</v>
      </c>
      <c r="I69" s="388"/>
      <c r="J69" s="110">
        <f t="shared" si="10"/>
        <v>1</v>
      </c>
      <c r="K69" s="390"/>
      <c r="L69" s="390"/>
      <c r="M69" s="390"/>
      <c r="N69" s="390"/>
      <c r="O69" s="13" t="s">
        <v>314</v>
      </c>
    </row>
    <row r="70" spans="1:15" ht="24.95" customHeight="1">
      <c r="A70" s="14" t="s">
        <v>581</v>
      </c>
      <c r="B70" s="108" t="s">
        <v>593</v>
      </c>
      <c r="C70" s="109" t="s">
        <v>3</v>
      </c>
      <c r="D70" s="387" t="str">
        <f t="shared" si="11"/>
        <v>내선전공</v>
      </c>
      <c r="E70" s="388">
        <f t="shared" si="12"/>
        <v>7.1999999999999995E-2</v>
      </c>
      <c r="F70" s="389"/>
      <c r="G70" s="388"/>
      <c r="H70" s="388">
        <v>7.1999999999999995E-2</v>
      </c>
      <c r="I70" s="388"/>
      <c r="J70" s="110">
        <f t="shared" si="10"/>
        <v>1</v>
      </c>
      <c r="K70" s="390"/>
      <c r="L70" s="390"/>
      <c r="M70" s="390"/>
      <c r="N70" s="390"/>
      <c r="O70" s="13" t="s">
        <v>314</v>
      </c>
    </row>
    <row r="71" spans="1:15" ht="24.95" customHeight="1">
      <c r="A71" s="14" t="s">
        <v>581</v>
      </c>
      <c r="B71" s="108" t="s">
        <v>594</v>
      </c>
      <c r="C71" s="109" t="s">
        <v>3</v>
      </c>
      <c r="D71" s="387" t="str">
        <f t="shared" si="11"/>
        <v>내선전공</v>
      </c>
      <c r="E71" s="388">
        <f t="shared" si="12"/>
        <v>8.6999999999999994E-2</v>
      </c>
      <c r="F71" s="389"/>
      <c r="G71" s="388"/>
      <c r="H71" s="388">
        <v>8.6999999999999994E-2</v>
      </c>
      <c r="I71" s="388"/>
      <c r="J71" s="110">
        <f t="shared" si="10"/>
        <v>1</v>
      </c>
      <c r="K71" s="390"/>
      <c r="L71" s="390"/>
      <c r="M71" s="390"/>
      <c r="N71" s="390"/>
      <c r="O71" s="13" t="s">
        <v>314</v>
      </c>
    </row>
    <row r="72" spans="1:15" ht="24.95" customHeight="1">
      <c r="A72" s="14" t="s">
        <v>581</v>
      </c>
      <c r="B72" s="108" t="s">
        <v>595</v>
      </c>
      <c r="C72" s="109" t="s">
        <v>3</v>
      </c>
      <c r="D72" s="387" t="str">
        <f t="shared" si="11"/>
        <v>내선전공</v>
      </c>
      <c r="E72" s="388">
        <f t="shared" si="12"/>
        <v>0.104</v>
      </c>
      <c r="F72" s="389"/>
      <c r="G72" s="388"/>
      <c r="H72" s="388">
        <v>0.104</v>
      </c>
      <c r="I72" s="388"/>
      <c r="J72" s="110">
        <f t="shared" si="10"/>
        <v>1</v>
      </c>
      <c r="K72" s="390"/>
      <c r="L72" s="390"/>
      <c r="M72" s="390"/>
      <c r="N72" s="390"/>
      <c r="O72" s="13" t="s">
        <v>314</v>
      </c>
    </row>
    <row r="73" spans="1:15" ht="24.95" customHeight="1">
      <c r="A73" s="14" t="s">
        <v>581</v>
      </c>
      <c r="B73" s="108" t="s">
        <v>596</v>
      </c>
      <c r="C73" s="109" t="s">
        <v>3</v>
      </c>
      <c r="D73" s="387" t="str">
        <f t="shared" si="11"/>
        <v>내선전공</v>
      </c>
      <c r="E73" s="388">
        <f t="shared" si="12"/>
        <v>0.13600000000000001</v>
      </c>
      <c r="F73" s="389"/>
      <c r="G73" s="388"/>
      <c r="H73" s="388">
        <v>0.13600000000000001</v>
      </c>
      <c r="I73" s="388"/>
      <c r="J73" s="110">
        <f t="shared" si="10"/>
        <v>1</v>
      </c>
      <c r="K73" s="390"/>
      <c r="L73" s="390"/>
      <c r="M73" s="390"/>
      <c r="N73" s="390"/>
      <c r="O73" s="13" t="s">
        <v>314</v>
      </c>
    </row>
    <row r="74" spans="1:15" ht="24.95" customHeight="1">
      <c r="A74" s="14" t="s">
        <v>581</v>
      </c>
      <c r="B74" s="108" t="s">
        <v>597</v>
      </c>
      <c r="C74" s="109" t="s">
        <v>3</v>
      </c>
      <c r="D74" s="387" t="str">
        <f t="shared" si="11"/>
        <v>내선전공</v>
      </c>
      <c r="E74" s="388">
        <f t="shared" si="12"/>
        <v>0.156</v>
      </c>
      <c r="F74" s="389"/>
      <c r="G74" s="388"/>
      <c r="H74" s="388">
        <v>0.156</v>
      </c>
      <c r="I74" s="388"/>
      <c r="J74" s="110">
        <f t="shared" si="10"/>
        <v>1</v>
      </c>
      <c r="K74" s="390"/>
      <c r="L74" s="390"/>
      <c r="M74" s="390"/>
      <c r="N74" s="390"/>
      <c r="O74" s="13" t="s">
        <v>314</v>
      </c>
    </row>
    <row r="75" spans="1:15" ht="24.95" customHeight="1">
      <c r="A75" s="14" t="s">
        <v>581</v>
      </c>
      <c r="B75" s="108" t="s">
        <v>598</v>
      </c>
      <c r="C75" s="109" t="s">
        <v>3</v>
      </c>
      <c r="D75" s="387" t="str">
        <f t="shared" si="11"/>
        <v>내선전공</v>
      </c>
      <c r="E75" s="388">
        <f>IF($N$3=0,ROUNDDOWN(SUM(H75*J75),3),0)</f>
        <v>0.17599999999999999</v>
      </c>
      <c r="F75" s="389"/>
      <c r="G75" s="388"/>
      <c r="H75" s="388">
        <v>0.17599999999999999</v>
      </c>
      <c r="I75" s="388"/>
      <c r="J75" s="110">
        <f t="shared" si="10"/>
        <v>1</v>
      </c>
      <c r="K75" s="390"/>
      <c r="L75" s="390"/>
      <c r="M75" s="390"/>
      <c r="N75" s="390"/>
      <c r="O75" s="13" t="s">
        <v>314</v>
      </c>
    </row>
    <row r="76" spans="1:15" ht="24.95" customHeight="1">
      <c r="A76" s="14" t="s">
        <v>581</v>
      </c>
      <c r="B76" s="108" t="s">
        <v>599</v>
      </c>
      <c r="C76" s="109" t="s">
        <v>3</v>
      </c>
      <c r="D76" s="387" t="s">
        <v>495</v>
      </c>
      <c r="E76" s="388">
        <f>ROUNDDOWN(SUM(H76*J76),3)</f>
        <v>0.19600000000000001</v>
      </c>
      <c r="F76" s="389"/>
      <c r="G76" s="388"/>
      <c r="H76" s="388">
        <v>0.19600000000000001</v>
      </c>
      <c r="I76" s="388"/>
      <c r="J76" s="110">
        <f t="shared" si="10"/>
        <v>1</v>
      </c>
      <c r="K76" s="390"/>
      <c r="L76" s="390"/>
      <c r="M76" s="390"/>
      <c r="N76" s="390"/>
      <c r="O76" s="13" t="s">
        <v>314</v>
      </c>
    </row>
    <row r="77" spans="1:15" ht="24.95" customHeight="1">
      <c r="A77" s="14" t="s">
        <v>581</v>
      </c>
      <c r="B77" s="108" t="s">
        <v>600</v>
      </c>
      <c r="C77" s="109" t="s">
        <v>3</v>
      </c>
      <c r="D77" s="387" t="str">
        <f>IF($N$3=0,"내선전공",0)</f>
        <v>내선전공</v>
      </c>
      <c r="E77" s="388">
        <f>IF($N$3=0,ROUNDDOWN(SUM(H77*J77),3),0)</f>
        <v>4.3999999999999997E-2</v>
      </c>
      <c r="F77" s="389"/>
      <c r="G77" s="388"/>
      <c r="H77" s="388">
        <v>4.3999999999999997E-2</v>
      </c>
      <c r="I77" s="388"/>
      <c r="J77" s="110">
        <f t="shared" si="10"/>
        <v>1</v>
      </c>
      <c r="K77" s="391"/>
      <c r="L77" s="390"/>
      <c r="M77" s="390"/>
      <c r="N77" s="390"/>
      <c r="O77" s="13" t="s">
        <v>314</v>
      </c>
    </row>
    <row r="78" spans="1:15" ht="24.95" customHeight="1">
      <c r="A78" s="14" t="s">
        <v>581</v>
      </c>
      <c r="B78" s="108" t="s">
        <v>601</v>
      </c>
      <c r="C78" s="109" t="s">
        <v>3</v>
      </c>
      <c r="D78" s="387" t="str">
        <f>IF($N$3=0,"내선전공",0)</f>
        <v>내선전공</v>
      </c>
      <c r="E78" s="388">
        <f>IF($N$3=0,ROUNDDOWN(SUM(H78*J78),3),0)</f>
        <v>5.8999999999999997E-2</v>
      </c>
      <c r="F78" s="389"/>
      <c r="G78" s="388"/>
      <c r="H78" s="388">
        <v>5.8999999999999997E-2</v>
      </c>
      <c r="I78" s="388"/>
      <c r="J78" s="110">
        <f t="shared" si="10"/>
        <v>1</v>
      </c>
      <c r="K78" s="391"/>
      <c r="L78" s="390"/>
      <c r="M78" s="390"/>
      <c r="N78" s="390"/>
      <c r="O78" s="13" t="s">
        <v>314</v>
      </c>
    </row>
    <row r="79" spans="1:15" ht="24.95" customHeight="1">
      <c r="A79" s="14" t="s">
        <v>581</v>
      </c>
      <c r="B79" s="108" t="s">
        <v>602</v>
      </c>
      <c r="C79" s="109" t="s">
        <v>3</v>
      </c>
      <c r="D79" s="387" t="str">
        <f>IF($N$3=0,"내선전공",0)</f>
        <v>내선전공</v>
      </c>
      <c r="E79" s="388">
        <f>IF($N$3=0,ROUNDDOWN(SUM(H79*J79),3),0)</f>
        <v>7.1999999999999995E-2</v>
      </c>
      <c r="F79" s="389"/>
      <c r="G79" s="388"/>
      <c r="H79" s="388">
        <v>7.1999999999999995E-2</v>
      </c>
      <c r="I79" s="388"/>
      <c r="J79" s="110">
        <f t="shared" si="10"/>
        <v>1</v>
      </c>
      <c r="K79" s="391"/>
      <c r="L79" s="390"/>
      <c r="M79" s="390"/>
      <c r="N79" s="390"/>
      <c r="O79" s="13" t="s">
        <v>314</v>
      </c>
    </row>
    <row r="80" spans="1:15" ht="24.95" customHeight="1">
      <c r="A80" s="14" t="s">
        <v>581</v>
      </c>
      <c r="B80" s="108" t="s">
        <v>603</v>
      </c>
      <c r="C80" s="109" t="s">
        <v>3</v>
      </c>
      <c r="D80" s="387" t="s">
        <v>495</v>
      </c>
      <c r="E80" s="388">
        <f t="shared" ref="E80:E93" si="13">ROUNDDOWN(SUM(H80*J80),3)</f>
        <v>8.6999999999999994E-2</v>
      </c>
      <c r="F80" s="389"/>
      <c r="G80" s="388"/>
      <c r="H80" s="388">
        <v>8.6999999999999994E-2</v>
      </c>
      <c r="I80" s="388"/>
      <c r="J80" s="110">
        <f t="shared" si="10"/>
        <v>1</v>
      </c>
      <c r="K80" s="390"/>
      <c r="L80" s="390"/>
      <c r="M80" s="390"/>
      <c r="N80" s="390"/>
      <c r="O80" s="13" t="s">
        <v>314</v>
      </c>
    </row>
    <row r="81" spans="1:15" ht="24.95" customHeight="1">
      <c r="A81" s="14" t="s">
        <v>581</v>
      </c>
      <c r="B81" s="108" t="s">
        <v>604</v>
      </c>
      <c r="C81" s="109" t="s">
        <v>3</v>
      </c>
      <c r="D81" s="387" t="s">
        <v>495</v>
      </c>
      <c r="E81" s="388">
        <f t="shared" si="13"/>
        <v>0.104</v>
      </c>
      <c r="F81" s="389"/>
      <c r="G81" s="388"/>
      <c r="H81" s="388">
        <v>0.104</v>
      </c>
      <c r="I81" s="388"/>
      <c r="J81" s="110">
        <f t="shared" si="10"/>
        <v>1</v>
      </c>
      <c r="K81" s="390"/>
      <c r="L81" s="390"/>
      <c r="M81" s="390"/>
      <c r="N81" s="390"/>
      <c r="O81" s="13" t="s">
        <v>314</v>
      </c>
    </row>
    <row r="82" spans="1:15" ht="24.95" customHeight="1">
      <c r="A82" s="14" t="s">
        <v>581</v>
      </c>
      <c r="B82" s="108" t="s">
        <v>605</v>
      </c>
      <c r="C82" s="109" t="s">
        <v>3</v>
      </c>
      <c r="D82" s="387" t="s">
        <v>495</v>
      </c>
      <c r="E82" s="388">
        <f t="shared" si="13"/>
        <v>0.13600000000000001</v>
      </c>
      <c r="F82" s="389"/>
      <c r="G82" s="388"/>
      <c r="H82" s="388">
        <v>0.13600000000000001</v>
      </c>
      <c r="I82" s="388"/>
      <c r="J82" s="110">
        <f t="shared" si="10"/>
        <v>1</v>
      </c>
      <c r="K82" s="390"/>
      <c r="L82" s="390"/>
      <c r="M82" s="390"/>
      <c r="N82" s="390"/>
      <c r="O82" s="13" t="s">
        <v>314</v>
      </c>
    </row>
    <row r="83" spans="1:15" ht="24.95" customHeight="1">
      <c r="A83" s="14" t="s">
        <v>581</v>
      </c>
      <c r="B83" s="108" t="s">
        <v>606</v>
      </c>
      <c r="C83" s="109" t="s">
        <v>3</v>
      </c>
      <c r="D83" s="387" t="s">
        <v>495</v>
      </c>
      <c r="E83" s="388">
        <f t="shared" si="13"/>
        <v>0.156</v>
      </c>
      <c r="F83" s="389"/>
      <c r="G83" s="388"/>
      <c r="H83" s="388">
        <v>0.156</v>
      </c>
      <c r="I83" s="388"/>
      <c r="J83" s="110">
        <f t="shared" si="10"/>
        <v>1</v>
      </c>
      <c r="K83" s="390"/>
      <c r="L83" s="390"/>
      <c r="M83" s="390"/>
      <c r="N83" s="390"/>
      <c r="O83" s="13" t="s">
        <v>314</v>
      </c>
    </row>
    <row r="84" spans="1:15" ht="24.95" customHeight="1">
      <c r="A84" s="14" t="s">
        <v>581</v>
      </c>
      <c r="B84" s="108" t="s">
        <v>607</v>
      </c>
      <c r="C84" s="109" t="s">
        <v>3</v>
      </c>
      <c r="D84" s="387" t="s">
        <v>495</v>
      </c>
      <c r="E84" s="388">
        <f t="shared" si="13"/>
        <v>0.17599999999999999</v>
      </c>
      <c r="F84" s="389"/>
      <c r="G84" s="388"/>
      <c r="H84" s="388">
        <v>0.17599999999999999</v>
      </c>
      <c r="I84" s="388"/>
      <c r="J84" s="110">
        <f t="shared" si="10"/>
        <v>1</v>
      </c>
      <c r="K84" s="391"/>
      <c r="L84" s="390"/>
      <c r="M84" s="390"/>
      <c r="N84" s="390"/>
      <c r="O84" s="13" t="s">
        <v>314</v>
      </c>
    </row>
    <row r="85" spans="1:15" ht="24.95" customHeight="1">
      <c r="A85" s="14" t="s">
        <v>581</v>
      </c>
      <c r="B85" s="108" t="s">
        <v>608</v>
      </c>
      <c r="C85" s="109" t="s">
        <v>3</v>
      </c>
      <c r="D85" s="387" t="s">
        <v>495</v>
      </c>
      <c r="E85" s="388">
        <f t="shared" si="13"/>
        <v>4.3999999999999997E-2</v>
      </c>
      <c r="F85" s="389"/>
      <c r="G85" s="388"/>
      <c r="H85" s="388">
        <v>4.3999999999999997E-2</v>
      </c>
      <c r="I85" s="388"/>
      <c r="J85" s="110">
        <f t="shared" si="10"/>
        <v>1</v>
      </c>
      <c r="K85" s="390"/>
      <c r="L85" s="390"/>
      <c r="M85" s="390"/>
      <c r="N85" s="390"/>
      <c r="O85" s="13" t="s">
        <v>314</v>
      </c>
    </row>
    <row r="86" spans="1:15" ht="24.95" customHeight="1">
      <c r="A86" s="14" t="s">
        <v>581</v>
      </c>
      <c r="B86" s="108" t="s">
        <v>609</v>
      </c>
      <c r="C86" s="109" t="s">
        <v>3</v>
      </c>
      <c r="D86" s="387" t="s">
        <v>495</v>
      </c>
      <c r="E86" s="388">
        <f t="shared" si="13"/>
        <v>5.8999999999999997E-2</v>
      </c>
      <c r="F86" s="389"/>
      <c r="G86" s="388"/>
      <c r="H86" s="388">
        <v>5.8999999999999997E-2</v>
      </c>
      <c r="I86" s="388"/>
      <c r="J86" s="110">
        <f t="shared" si="10"/>
        <v>1</v>
      </c>
      <c r="K86" s="390"/>
      <c r="L86" s="390"/>
      <c r="M86" s="390"/>
      <c r="N86" s="390"/>
      <c r="O86" s="13" t="s">
        <v>314</v>
      </c>
    </row>
    <row r="87" spans="1:15" ht="24.95" customHeight="1">
      <c r="A87" s="14" t="s">
        <v>581</v>
      </c>
      <c r="B87" s="108" t="s">
        <v>610</v>
      </c>
      <c r="C87" s="109" t="s">
        <v>3</v>
      </c>
      <c r="D87" s="387" t="s">
        <v>495</v>
      </c>
      <c r="E87" s="388">
        <f t="shared" si="13"/>
        <v>7.1999999999999995E-2</v>
      </c>
      <c r="F87" s="389"/>
      <c r="G87" s="388"/>
      <c r="H87" s="388">
        <v>7.1999999999999995E-2</v>
      </c>
      <c r="I87" s="388"/>
      <c r="J87" s="110">
        <f t="shared" si="10"/>
        <v>1</v>
      </c>
      <c r="K87" s="390"/>
      <c r="L87" s="390"/>
      <c r="M87" s="390"/>
      <c r="N87" s="390"/>
      <c r="O87" s="13" t="s">
        <v>314</v>
      </c>
    </row>
    <row r="88" spans="1:15" ht="24.95" customHeight="1">
      <c r="A88" s="14" t="s">
        <v>581</v>
      </c>
      <c r="B88" s="108" t="s">
        <v>611</v>
      </c>
      <c r="C88" s="109" t="s">
        <v>3</v>
      </c>
      <c r="D88" s="387" t="s">
        <v>495</v>
      </c>
      <c r="E88" s="388">
        <f t="shared" si="13"/>
        <v>8.6999999999999994E-2</v>
      </c>
      <c r="F88" s="389"/>
      <c r="G88" s="388"/>
      <c r="H88" s="388">
        <v>8.6999999999999994E-2</v>
      </c>
      <c r="I88" s="388"/>
      <c r="J88" s="110">
        <f t="shared" si="10"/>
        <v>1</v>
      </c>
      <c r="K88" s="390"/>
      <c r="L88" s="390"/>
      <c r="M88" s="390"/>
      <c r="N88" s="390"/>
      <c r="O88" s="13" t="s">
        <v>314</v>
      </c>
    </row>
    <row r="89" spans="1:15" ht="24.95" customHeight="1">
      <c r="A89" s="14" t="s">
        <v>581</v>
      </c>
      <c r="B89" s="108" t="s">
        <v>612</v>
      </c>
      <c r="C89" s="109" t="s">
        <v>3</v>
      </c>
      <c r="D89" s="387" t="s">
        <v>495</v>
      </c>
      <c r="E89" s="388">
        <f t="shared" si="13"/>
        <v>0.104</v>
      </c>
      <c r="F89" s="389"/>
      <c r="G89" s="388"/>
      <c r="H89" s="388">
        <v>0.104</v>
      </c>
      <c r="I89" s="388"/>
      <c r="J89" s="110">
        <f t="shared" si="10"/>
        <v>1</v>
      </c>
      <c r="K89" s="390"/>
      <c r="L89" s="390"/>
      <c r="M89" s="390"/>
      <c r="N89" s="390"/>
      <c r="O89" s="13" t="s">
        <v>314</v>
      </c>
    </row>
    <row r="90" spans="1:15" ht="27" customHeight="1">
      <c r="A90" s="14" t="s">
        <v>581</v>
      </c>
      <c r="B90" s="108" t="s">
        <v>613</v>
      </c>
      <c r="C90" s="109" t="s">
        <v>3</v>
      </c>
      <c r="D90" s="387" t="s">
        <v>495</v>
      </c>
      <c r="E90" s="388">
        <f t="shared" si="13"/>
        <v>0.13600000000000001</v>
      </c>
      <c r="F90" s="389"/>
      <c r="G90" s="388"/>
      <c r="H90" s="388">
        <v>0.13600000000000001</v>
      </c>
      <c r="I90" s="388"/>
      <c r="J90" s="110">
        <f t="shared" si="10"/>
        <v>1</v>
      </c>
      <c r="K90" s="390"/>
      <c r="L90" s="390"/>
      <c r="M90" s="390"/>
      <c r="N90" s="390"/>
      <c r="O90" s="13" t="s">
        <v>314</v>
      </c>
    </row>
    <row r="91" spans="1:15" ht="24.95" customHeight="1">
      <c r="A91" s="14" t="s">
        <v>581</v>
      </c>
      <c r="B91" s="108" t="s">
        <v>614</v>
      </c>
      <c r="C91" s="109" t="s">
        <v>3</v>
      </c>
      <c r="D91" s="387" t="s">
        <v>495</v>
      </c>
      <c r="E91" s="388">
        <f t="shared" si="13"/>
        <v>0.156</v>
      </c>
      <c r="F91" s="389"/>
      <c r="G91" s="388"/>
      <c r="H91" s="388">
        <v>0.156</v>
      </c>
      <c r="I91" s="388"/>
      <c r="J91" s="110">
        <f t="shared" si="10"/>
        <v>1</v>
      </c>
      <c r="K91" s="390"/>
      <c r="L91" s="390"/>
      <c r="M91" s="390"/>
      <c r="N91" s="390"/>
      <c r="O91" s="13" t="s">
        <v>314</v>
      </c>
    </row>
    <row r="92" spans="1:15" ht="27" customHeight="1">
      <c r="A92" s="14" t="s">
        <v>581</v>
      </c>
      <c r="B92" s="108" t="s">
        <v>615</v>
      </c>
      <c r="C92" s="109" t="s">
        <v>3</v>
      </c>
      <c r="D92" s="387" t="s">
        <v>495</v>
      </c>
      <c r="E92" s="388">
        <f t="shared" si="13"/>
        <v>0.17599999999999999</v>
      </c>
      <c r="F92" s="389"/>
      <c r="G92" s="388"/>
      <c r="H92" s="388">
        <v>0.17599999999999999</v>
      </c>
      <c r="I92" s="388"/>
      <c r="J92" s="110">
        <f t="shared" si="10"/>
        <v>1</v>
      </c>
      <c r="K92" s="391"/>
      <c r="L92" s="390"/>
      <c r="M92" s="390"/>
      <c r="N92" s="390"/>
      <c r="O92" s="13" t="s">
        <v>314</v>
      </c>
    </row>
    <row r="93" spans="1:15" ht="27" customHeight="1">
      <c r="A93" s="14" t="s">
        <v>581</v>
      </c>
      <c r="B93" s="108" t="s">
        <v>616</v>
      </c>
      <c r="C93" s="109" t="s">
        <v>3</v>
      </c>
      <c r="D93" s="387" t="s">
        <v>495</v>
      </c>
      <c r="E93" s="388">
        <f t="shared" si="13"/>
        <v>0.19600000000000001</v>
      </c>
      <c r="F93" s="389"/>
      <c r="G93" s="388"/>
      <c r="H93" s="388">
        <v>0.19600000000000001</v>
      </c>
      <c r="I93" s="388"/>
      <c r="J93" s="110">
        <f t="shared" si="10"/>
        <v>1</v>
      </c>
      <c r="K93" s="391"/>
      <c r="L93" s="390"/>
      <c r="M93" s="390"/>
      <c r="N93" s="390"/>
      <c r="O93" s="13" t="s">
        <v>314</v>
      </c>
    </row>
    <row r="94" spans="1:15" ht="27" customHeight="1">
      <c r="A94" s="14" t="s">
        <v>617</v>
      </c>
      <c r="B94" s="108" t="s">
        <v>618</v>
      </c>
      <c r="C94" s="109" t="s">
        <v>3</v>
      </c>
      <c r="D94" s="387" t="str">
        <f t="shared" ref="D94:D101" si="14">IF($N$3=0,"내선전공",0)</f>
        <v>내선전공</v>
      </c>
      <c r="E94" s="388">
        <f t="shared" ref="E94:E100" si="15">IF($N$3=0,ROUNDDOWN(SUM(H94*J94),3),0)</f>
        <v>5.8999999999999997E-2</v>
      </c>
      <c r="F94" s="389"/>
      <c r="G94" s="388"/>
      <c r="H94" s="388">
        <v>5.8999999999999997E-2</v>
      </c>
      <c r="I94" s="388"/>
      <c r="J94" s="110">
        <f t="shared" si="10"/>
        <v>1</v>
      </c>
      <c r="K94" s="390"/>
      <c r="L94" s="390"/>
      <c r="M94" s="390"/>
      <c r="N94" s="390"/>
      <c r="O94" s="13" t="s">
        <v>314</v>
      </c>
    </row>
    <row r="95" spans="1:15" ht="27" customHeight="1">
      <c r="A95" s="14" t="s">
        <v>617</v>
      </c>
      <c r="B95" s="108" t="s">
        <v>619</v>
      </c>
      <c r="C95" s="109" t="s">
        <v>3</v>
      </c>
      <c r="D95" s="387" t="str">
        <f t="shared" si="14"/>
        <v>내선전공</v>
      </c>
      <c r="E95" s="388">
        <f t="shared" si="15"/>
        <v>7.1999999999999995E-2</v>
      </c>
      <c r="F95" s="389"/>
      <c r="G95" s="388"/>
      <c r="H95" s="388">
        <v>7.1999999999999995E-2</v>
      </c>
      <c r="I95" s="388"/>
      <c r="J95" s="110">
        <f t="shared" si="10"/>
        <v>1</v>
      </c>
      <c r="K95" s="390"/>
      <c r="L95" s="390"/>
      <c r="M95" s="390"/>
      <c r="N95" s="390"/>
      <c r="O95" s="13" t="s">
        <v>314</v>
      </c>
    </row>
    <row r="96" spans="1:15" ht="27" customHeight="1">
      <c r="A96" s="14" t="s">
        <v>617</v>
      </c>
      <c r="B96" s="108" t="s">
        <v>620</v>
      </c>
      <c r="C96" s="109" t="s">
        <v>3</v>
      </c>
      <c r="D96" s="387" t="str">
        <f t="shared" si="14"/>
        <v>내선전공</v>
      </c>
      <c r="E96" s="388">
        <f t="shared" si="15"/>
        <v>8.6999999999999994E-2</v>
      </c>
      <c r="F96" s="389"/>
      <c r="G96" s="388"/>
      <c r="H96" s="388">
        <v>8.6999999999999994E-2</v>
      </c>
      <c r="I96" s="388"/>
      <c r="J96" s="110">
        <f t="shared" si="10"/>
        <v>1</v>
      </c>
      <c r="K96" s="390"/>
      <c r="L96" s="390"/>
      <c r="M96" s="390"/>
      <c r="N96" s="390"/>
      <c r="O96" s="13" t="s">
        <v>314</v>
      </c>
    </row>
    <row r="97" spans="1:15" ht="27" customHeight="1">
      <c r="A97" s="14" t="s">
        <v>617</v>
      </c>
      <c r="B97" s="108" t="s">
        <v>621</v>
      </c>
      <c r="C97" s="109" t="s">
        <v>3</v>
      </c>
      <c r="D97" s="387" t="str">
        <f t="shared" si="14"/>
        <v>내선전공</v>
      </c>
      <c r="E97" s="388">
        <f t="shared" si="15"/>
        <v>0.104</v>
      </c>
      <c r="F97" s="389"/>
      <c r="G97" s="388"/>
      <c r="H97" s="388">
        <v>0.104</v>
      </c>
      <c r="I97" s="388"/>
      <c r="J97" s="110">
        <f t="shared" si="10"/>
        <v>1</v>
      </c>
      <c r="K97" s="390"/>
      <c r="L97" s="390"/>
      <c r="M97" s="390"/>
      <c r="N97" s="390"/>
      <c r="O97" s="13" t="s">
        <v>314</v>
      </c>
    </row>
    <row r="98" spans="1:15" ht="27" customHeight="1">
      <c r="A98" s="14" t="s">
        <v>617</v>
      </c>
      <c r="B98" s="108" t="s">
        <v>622</v>
      </c>
      <c r="C98" s="109" t="s">
        <v>3</v>
      </c>
      <c r="D98" s="387" t="str">
        <f t="shared" si="14"/>
        <v>내선전공</v>
      </c>
      <c r="E98" s="388">
        <f t="shared" si="15"/>
        <v>0.13600000000000001</v>
      </c>
      <c r="F98" s="389"/>
      <c r="G98" s="388"/>
      <c r="H98" s="388">
        <v>0.13600000000000001</v>
      </c>
      <c r="I98" s="388"/>
      <c r="J98" s="110">
        <f t="shared" si="10"/>
        <v>1</v>
      </c>
      <c r="K98" s="390"/>
      <c r="L98" s="390"/>
      <c r="M98" s="390"/>
      <c r="N98" s="390"/>
      <c r="O98" s="13" t="s">
        <v>314</v>
      </c>
    </row>
    <row r="99" spans="1:15" ht="27" customHeight="1">
      <c r="A99" s="14" t="s">
        <v>617</v>
      </c>
      <c r="B99" s="108" t="s">
        <v>623</v>
      </c>
      <c r="C99" s="109" t="s">
        <v>3</v>
      </c>
      <c r="D99" s="387" t="str">
        <f t="shared" si="14"/>
        <v>내선전공</v>
      </c>
      <c r="E99" s="388">
        <f t="shared" si="15"/>
        <v>0.156</v>
      </c>
      <c r="F99" s="389"/>
      <c r="G99" s="388"/>
      <c r="H99" s="388">
        <v>0.156</v>
      </c>
      <c r="I99" s="388"/>
      <c r="J99" s="110">
        <f t="shared" si="10"/>
        <v>1</v>
      </c>
      <c r="K99" s="390"/>
      <c r="L99" s="390"/>
      <c r="M99" s="390"/>
      <c r="N99" s="390"/>
      <c r="O99" s="13" t="s">
        <v>314</v>
      </c>
    </row>
    <row r="100" spans="1:15" ht="27" customHeight="1">
      <c r="A100" s="14" t="s">
        <v>617</v>
      </c>
      <c r="B100" s="108" t="s">
        <v>624</v>
      </c>
      <c r="C100" s="109" t="s">
        <v>3</v>
      </c>
      <c r="D100" s="387" t="str">
        <f t="shared" si="14"/>
        <v>내선전공</v>
      </c>
      <c r="E100" s="388">
        <f t="shared" si="15"/>
        <v>0.17599999999999999</v>
      </c>
      <c r="F100" s="389"/>
      <c r="G100" s="388"/>
      <c r="H100" s="388">
        <v>0.17599999999999999</v>
      </c>
      <c r="I100" s="388"/>
      <c r="J100" s="110">
        <f t="shared" si="10"/>
        <v>1</v>
      </c>
      <c r="K100" s="390"/>
      <c r="L100" s="390"/>
      <c r="M100" s="390"/>
      <c r="N100" s="390"/>
      <c r="O100" s="13" t="s">
        <v>314</v>
      </c>
    </row>
    <row r="101" spans="1:15" ht="27" customHeight="1">
      <c r="A101" s="14" t="s">
        <v>617</v>
      </c>
      <c r="B101" s="108" t="s">
        <v>625</v>
      </c>
      <c r="C101" s="109" t="s">
        <v>3</v>
      </c>
      <c r="D101" s="387" t="str">
        <f t="shared" si="14"/>
        <v>내선전공</v>
      </c>
      <c r="E101" s="388">
        <f>IF($N$3=0,ROUNDDOWN(SUM(H101*J101),3),0)</f>
        <v>0.19600000000000001</v>
      </c>
      <c r="F101" s="389"/>
      <c r="G101" s="388"/>
      <c r="H101" s="388">
        <v>0.19600000000000001</v>
      </c>
      <c r="I101" s="388"/>
      <c r="J101" s="110">
        <f t="shared" si="10"/>
        <v>1</v>
      </c>
      <c r="K101" s="390"/>
      <c r="L101" s="390"/>
      <c r="M101" s="390"/>
      <c r="N101" s="390"/>
      <c r="O101" s="13" t="s">
        <v>314</v>
      </c>
    </row>
    <row r="102" spans="1:15" ht="27" customHeight="1">
      <c r="A102" s="14" t="s">
        <v>617</v>
      </c>
      <c r="B102" s="108" t="s">
        <v>626</v>
      </c>
      <c r="C102" s="109" t="s">
        <v>3</v>
      </c>
      <c r="D102" s="387" t="s">
        <v>495</v>
      </c>
      <c r="E102" s="388">
        <f>ROUNDDOWN(SUM(H102*J102),3)</f>
        <v>0.216</v>
      </c>
      <c r="F102" s="389"/>
      <c r="G102" s="388"/>
      <c r="H102" s="388">
        <v>0.216</v>
      </c>
      <c r="I102" s="388"/>
      <c r="J102" s="110">
        <f t="shared" si="10"/>
        <v>1</v>
      </c>
      <c r="K102" s="390"/>
      <c r="L102" s="390"/>
      <c r="M102" s="390"/>
      <c r="N102" s="390"/>
      <c r="O102" s="13" t="s">
        <v>314</v>
      </c>
    </row>
    <row r="103" spans="1:15" ht="27" customHeight="1">
      <c r="A103" s="108" t="s">
        <v>627</v>
      </c>
      <c r="B103" s="108" t="s">
        <v>13</v>
      </c>
      <c r="C103" s="109" t="s">
        <v>3</v>
      </c>
      <c r="D103" s="387" t="str">
        <f>IF($N$3=0,"저압케이블전공",0)</f>
        <v>저압케이블전공</v>
      </c>
      <c r="E103" s="388">
        <f>IF($N$3=0,ROUNDDOWN(SUM(H103*J103),3),0)</f>
        <v>1.4E-2</v>
      </c>
      <c r="F103" s="389"/>
      <c r="G103" s="388"/>
      <c r="H103" s="388">
        <v>1.4E-2</v>
      </c>
      <c r="I103" s="388"/>
      <c r="J103" s="392">
        <f t="shared" ref="J103:J221" si="16">$J$3*$L$3*(1-K103)</f>
        <v>1</v>
      </c>
      <c r="K103" s="390"/>
      <c r="L103" s="390"/>
      <c r="M103" s="390"/>
      <c r="N103" s="390"/>
      <c r="O103" s="13" t="s">
        <v>317</v>
      </c>
    </row>
    <row r="104" spans="1:15" ht="27" customHeight="1">
      <c r="A104" s="108" t="s">
        <v>627</v>
      </c>
      <c r="B104" s="108" t="s">
        <v>14</v>
      </c>
      <c r="C104" s="109" t="s">
        <v>3</v>
      </c>
      <c r="D104" s="387" t="s">
        <v>628</v>
      </c>
      <c r="E104" s="388">
        <f t="shared" ref="E104:E169" si="17">ROUNDDOWN(SUM(H104*J104),3)</f>
        <v>1.9E-2</v>
      </c>
      <c r="F104" s="389"/>
      <c r="G104" s="388"/>
      <c r="H104" s="388">
        <v>1.9E-2</v>
      </c>
      <c r="I104" s="388"/>
      <c r="J104" s="392">
        <f t="shared" si="16"/>
        <v>1</v>
      </c>
      <c r="K104" s="390"/>
      <c r="L104" s="390"/>
      <c r="M104" s="390"/>
      <c r="N104" s="390"/>
      <c r="O104" s="13" t="s">
        <v>317</v>
      </c>
    </row>
    <row r="105" spans="1:15" ht="27" customHeight="1">
      <c r="A105" s="108" t="s">
        <v>627</v>
      </c>
      <c r="B105" s="108" t="s">
        <v>15</v>
      </c>
      <c r="C105" s="109" t="s">
        <v>3</v>
      </c>
      <c r="D105" s="387" t="s">
        <v>628</v>
      </c>
      <c r="E105" s="388">
        <f t="shared" si="17"/>
        <v>2.5999999999999999E-2</v>
      </c>
      <c r="F105" s="389"/>
      <c r="G105" s="388"/>
      <c r="H105" s="388">
        <v>2.5999999999999999E-2</v>
      </c>
      <c r="I105" s="388"/>
      <c r="J105" s="392">
        <f t="shared" si="16"/>
        <v>1</v>
      </c>
      <c r="K105" s="390"/>
      <c r="L105" s="390"/>
      <c r="M105" s="390"/>
      <c r="N105" s="390"/>
      <c r="O105" s="13" t="s">
        <v>317</v>
      </c>
    </row>
    <row r="106" spans="1:15" ht="27" customHeight="1">
      <c r="A106" s="108" t="s">
        <v>627</v>
      </c>
      <c r="B106" s="108" t="s">
        <v>16</v>
      </c>
      <c r="C106" s="109" t="s">
        <v>3</v>
      </c>
      <c r="D106" s="387" t="s">
        <v>628</v>
      </c>
      <c r="E106" s="388">
        <f t="shared" si="17"/>
        <v>3.2000000000000001E-2</v>
      </c>
      <c r="F106" s="389"/>
      <c r="G106" s="388"/>
      <c r="H106" s="388">
        <v>3.2000000000000001E-2</v>
      </c>
      <c r="I106" s="388"/>
      <c r="J106" s="392">
        <f t="shared" si="16"/>
        <v>1</v>
      </c>
      <c r="K106" s="390"/>
      <c r="L106" s="390"/>
      <c r="M106" s="390"/>
      <c r="N106" s="390"/>
      <c r="O106" s="13" t="s">
        <v>317</v>
      </c>
    </row>
    <row r="107" spans="1:15" ht="27" customHeight="1">
      <c r="A107" s="108" t="s">
        <v>627</v>
      </c>
      <c r="B107" s="108" t="s">
        <v>17</v>
      </c>
      <c r="C107" s="109" t="s">
        <v>3</v>
      </c>
      <c r="D107" s="387" t="s">
        <v>628</v>
      </c>
      <c r="E107" s="388">
        <f t="shared" si="17"/>
        <v>3.5000000000000003E-2</v>
      </c>
      <c r="F107" s="389"/>
      <c r="G107" s="388"/>
      <c r="H107" s="388">
        <v>3.5000000000000003E-2</v>
      </c>
      <c r="I107" s="388"/>
      <c r="J107" s="392">
        <f t="shared" si="16"/>
        <v>1</v>
      </c>
      <c r="K107" s="390"/>
      <c r="L107" s="390"/>
      <c r="M107" s="390"/>
      <c r="N107" s="390"/>
      <c r="O107" s="13" t="s">
        <v>317</v>
      </c>
    </row>
    <row r="108" spans="1:15" ht="27" customHeight="1">
      <c r="A108" s="108" t="s">
        <v>627</v>
      </c>
      <c r="B108" s="108" t="s">
        <v>18</v>
      </c>
      <c r="C108" s="109" t="s">
        <v>3</v>
      </c>
      <c r="D108" s="387" t="s">
        <v>628</v>
      </c>
      <c r="E108" s="388">
        <f t="shared" si="17"/>
        <v>3.9E-2</v>
      </c>
      <c r="F108" s="389"/>
      <c r="G108" s="388"/>
      <c r="H108" s="388">
        <v>3.9E-2</v>
      </c>
      <c r="I108" s="388"/>
      <c r="J108" s="392">
        <f t="shared" si="16"/>
        <v>1</v>
      </c>
      <c r="K108" s="390"/>
      <c r="L108" s="390"/>
      <c r="M108" s="390"/>
      <c r="N108" s="390"/>
      <c r="O108" s="13" t="s">
        <v>317</v>
      </c>
    </row>
    <row r="109" spans="1:15" ht="27" customHeight="1">
      <c r="A109" s="108" t="s">
        <v>627</v>
      </c>
      <c r="B109" s="108" t="s">
        <v>19</v>
      </c>
      <c r="C109" s="109" t="s">
        <v>3</v>
      </c>
      <c r="D109" s="387" t="s">
        <v>628</v>
      </c>
      <c r="E109" s="388">
        <f t="shared" si="17"/>
        <v>4.2000000000000003E-2</v>
      </c>
      <c r="F109" s="389"/>
      <c r="G109" s="388"/>
      <c r="H109" s="388">
        <v>4.2000000000000003E-2</v>
      </c>
      <c r="I109" s="388"/>
      <c r="J109" s="392">
        <f t="shared" si="16"/>
        <v>1</v>
      </c>
      <c r="K109" s="390"/>
      <c r="L109" s="390"/>
      <c r="M109" s="390"/>
      <c r="N109" s="390"/>
      <c r="O109" s="13" t="s">
        <v>317</v>
      </c>
    </row>
    <row r="110" spans="1:15" ht="27" customHeight="1">
      <c r="A110" s="108" t="s">
        <v>627</v>
      </c>
      <c r="B110" s="108" t="s">
        <v>20</v>
      </c>
      <c r="C110" s="109" t="s">
        <v>3</v>
      </c>
      <c r="D110" s="387" t="s">
        <v>628</v>
      </c>
      <c r="E110" s="388">
        <f t="shared" si="17"/>
        <v>4.8000000000000001E-2</v>
      </c>
      <c r="F110" s="389"/>
      <c r="G110" s="388"/>
      <c r="H110" s="388">
        <v>4.8000000000000001E-2</v>
      </c>
      <c r="I110" s="388"/>
      <c r="J110" s="392">
        <f t="shared" si="16"/>
        <v>1</v>
      </c>
      <c r="K110" s="390"/>
      <c r="L110" s="390"/>
      <c r="M110" s="390"/>
      <c r="N110" s="390"/>
      <c r="O110" s="13" t="s">
        <v>317</v>
      </c>
    </row>
    <row r="111" spans="1:15" ht="27" customHeight="1">
      <c r="A111" s="108" t="s">
        <v>627</v>
      </c>
      <c r="B111" s="108" t="s">
        <v>21</v>
      </c>
      <c r="C111" s="109" t="s">
        <v>3</v>
      </c>
      <c r="D111" s="387" t="s">
        <v>628</v>
      </c>
      <c r="E111" s="388">
        <f t="shared" si="17"/>
        <v>5.3999999999999999E-2</v>
      </c>
      <c r="F111" s="389"/>
      <c r="G111" s="388"/>
      <c r="H111" s="388">
        <v>5.3999999999999999E-2</v>
      </c>
      <c r="I111" s="388"/>
      <c r="J111" s="392">
        <f t="shared" si="16"/>
        <v>1</v>
      </c>
      <c r="K111" s="390"/>
      <c r="L111" s="390"/>
      <c r="M111" s="390"/>
      <c r="N111" s="390"/>
      <c r="O111" s="13" t="s">
        <v>317</v>
      </c>
    </row>
    <row r="112" spans="1:15" ht="24.95" customHeight="1">
      <c r="A112" s="108" t="s">
        <v>627</v>
      </c>
      <c r="B112" s="108" t="s">
        <v>22</v>
      </c>
      <c r="C112" s="109" t="s">
        <v>3</v>
      </c>
      <c r="D112" s="387" t="s">
        <v>628</v>
      </c>
      <c r="E112" s="388">
        <f t="shared" si="17"/>
        <v>6.2E-2</v>
      </c>
      <c r="F112" s="389"/>
      <c r="G112" s="388"/>
      <c r="H112" s="388">
        <v>6.2E-2</v>
      </c>
      <c r="I112" s="388"/>
      <c r="J112" s="392">
        <f t="shared" si="16"/>
        <v>1</v>
      </c>
      <c r="K112" s="390"/>
      <c r="L112" s="390"/>
      <c r="M112" s="390"/>
      <c r="N112" s="390"/>
      <c r="O112" s="13" t="s">
        <v>317</v>
      </c>
    </row>
    <row r="113" spans="1:15" ht="24.95" customHeight="1">
      <c r="A113" s="108" t="s">
        <v>627</v>
      </c>
      <c r="B113" s="108" t="s">
        <v>23</v>
      </c>
      <c r="C113" s="109" t="s">
        <v>3</v>
      </c>
      <c r="D113" s="387" t="s">
        <v>628</v>
      </c>
      <c r="E113" s="388">
        <f t="shared" si="17"/>
        <v>7.3999999999999996E-2</v>
      </c>
      <c r="F113" s="389"/>
      <c r="G113" s="388"/>
      <c r="H113" s="388">
        <v>7.3999999999999996E-2</v>
      </c>
      <c r="I113" s="388"/>
      <c r="J113" s="392">
        <f t="shared" si="16"/>
        <v>1</v>
      </c>
      <c r="K113" s="390"/>
      <c r="L113" s="390"/>
      <c r="M113" s="390"/>
      <c r="N113" s="390"/>
      <c r="O113" s="13" t="s">
        <v>317</v>
      </c>
    </row>
    <row r="114" spans="1:15" ht="24.95" customHeight="1">
      <c r="A114" s="108" t="s">
        <v>627</v>
      </c>
      <c r="B114" s="108" t="s">
        <v>24</v>
      </c>
      <c r="C114" s="109" t="s">
        <v>3</v>
      </c>
      <c r="D114" s="387" t="s">
        <v>628</v>
      </c>
      <c r="E114" s="388">
        <f t="shared" si="17"/>
        <v>8.4000000000000005E-2</v>
      </c>
      <c r="F114" s="389"/>
      <c r="G114" s="388"/>
      <c r="H114" s="388">
        <v>8.4000000000000005E-2</v>
      </c>
      <c r="I114" s="388"/>
      <c r="J114" s="392">
        <f t="shared" si="16"/>
        <v>1</v>
      </c>
      <c r="K114" s="390"/>
      <c r="L114" s="390"/>
      <c r="M114" s="390"/>
      <c r="N114" s="390"/>
      <c r="O114" s="13" t="s">
        <v>317</v>
      </c>
    </row>
    <row r="115" spans="1:15" ht="24.95" customHeight="1">
      <c r="A115" s="108" t="s">
        <v>627</v>
      </c>
      <c r="B115" s="108" t="s">
        <v>25</v>
      </c>
      <c r="C115" s="109" t="s">
        <v>3</v>
      </c>
      <c r="D115" s="387" t="s">
        <v>628</v>
      </c>
      <c r="E115" s="388">
        <f t="shared" si="17"/>
        <v>9.8000000000000004E-2</v>
      </c>
      <c r="F115" s="389"/>
      <c r="G115" s="388"/>
      <c r="H115" s="388">
        <v>9.8000000000000004E-2</v>
      </c>
      <c r="I115" s="388"/>
      <c r="J115" s="392">
        <f t="shared" si="16"/>
        <v>1</v>
      </c>
      <c r="K115" s="390"/>
      <c r="L115" s="390"/>
      <c r="M115" s="390"/>
      <c r="N115" s="390"/>
      <c r="O115" s="13" t="s">
        <v>318</v>
      </c>
    </row>
    <row r="116" spans="1:15" ht="24.95" customHeight="1">
      <c r="A116" s="108" t="s">
        <v>627</v>
      </c>
      <c r="B116" s="108" t="s">
        <v>26</v>
      </c>
      <c r="C116" s="109" t="s">
        <v>3</v>
      </c>
      <c r="D116" s="387" t="s">
        <v>628</v>
      </c>
      <c r="E116" s="388">
        <f t="shared" si="17"/>
        <v>1.4E-2</v>
      </c>
      <c r="F116" s="389"/>
      <c r="G116" s="388"/>
      <c r="H116" s="388">
        <v>1.4E-2</v>
      </c>
      <c r="I116" s="388"/>
      <c r="J116" s="392">
        <f t="shared" si="16"/>
        <v>1</v>
      </c>
      <c r="K116" s="390"/>
      <c r="L116" s="390"/>
      <c r="M116" s="390"/>
      <c r="N116" s="390"/>
      <c r="O116" s="13" t="s">
        <v>317</v>
      </c>
    </row>
    <row r="117" spans="1:15" ht="24.95" customHeight="1">
      <c r="A117" s="108" t="s">
        <v>627</v>
      </c>
      <c r="B117" s="108" t="s">
        <v>27</v>
      </c>
      <c r="C117" s="109" t="s">
        <v>3</v>
      </c>
      <c r="D117" s="387" t="s">
        <v>628</v>
      </c>
      <c r="E117" s="388">
        <f t="shared" si="17"/>
        <v>1.9E-2</v>
      </c>
      <c r="F117" s="389"/>
      <c r="G117" s="388"/>
      <c r="H117" s="388">
        <v>1.9E-2</v>
      </c>
      <c r="I117" s="388"/>
      <c r="J117" s="392">
        <f t="shared" si="16"/>
        <v>1</v>
      </c>
      <c r="K117" s="390"/>
      <c r="L117" s="390"/>
      <c r="M117" s="390"/>
      <c r="N117" s="390"/>
      <c r="O117" s="13" t="s">
        <v>317</v>
      </c>
    </row>
    <row r="118" spans="1:15" ht="24.95" customHeight="1">
      <c r="A118" s="108" t="s">
        <v>627</v>
      </c>
      <c r="B118" s="108" t="s">
        <v>28</v>
      </c>
      <c r="C118" s="109" t="s">
        <v>3</v>
      </c>
      <c r="D118" s="387" t="s">
        <v>628</v>
      </c>
      <c r="E118" s="388">
        <f t="shared" si="17"/>
        <v>2.5999999999999999E-2</v>
      </c>
      <c r="F118" s="389"/>
      <c r="G118" s="388"/>
      <c r="H118" s="388">
        <v>2.5999999999999999E-2</v>
      </c>
      <c r="I118" s="388"/>
      <c r="J118" s="392">
        <f t="shared" si="16"/>
        <v>1</v>
      </c>
      <c r="K118" s="390"/>
      <c r="L118" s="390"/>
      <c r="M118" s="390"/>
      <c r="N118" s="390"/>
      <c r="O118" s="13" t="s">
        <v>317</v>
      </c>
    </row>
    <row r="119" spans="1:15" ht="24.95" customHeight="1">
      <c r="A119" s="108" t="s">
        <v>627</v>
      </c>
      <c r="B119" s="108" t="s">
        <v>29</v>
      </c>
      <c r="C119" s="109" t="s">
        <v>3</v>
      </c>
      <c r="D119" s="387" t="s">
        <v>628</v>
      </c>
      <c r="E119" s="388">
        <f t="shared" si="17"/>
        <v>3.2000000000000001E-2</v>
      </c>
      <c r="F119" s="389"/>
      <c r="G119" s="388"/>
      <c r="H119" s="388">
        <v>3.2000000000000001E-2</v>
      </c>
      <c r="I119" s="388"/>
      <c r="J119" s="392">
        <f t="shared" si="16"/>
        <v>1</v>
      </c>
      <c r="K119" s="390"/>
      <c r="L119" s="390"/>
      <c r="M119" s="390"/>
      <c r="N119" s="390"/>
      <c r="O119" s="13" t="s">
        <v>317</v>
      </c>
    </row>
    <row r="120" spans="1:15" ht="24.95" customHeight="1">
      <c r="A120" s="108" t="s">
        <v>627</v>
      </c>
      <c r="B120" s="108" t="s">
        <v>30</v>
      </c>
      <c r="C120" s="109" t="s">
        <v>3</v>
      </c>
      <c r="D120" s="387" t="s">
        <v>628</v>
      </c>
      <c r="E120" s="388">
        <f t="shared" si="17"/>
        <v>3.5000000000000003E-2</v>
      </c>
      <c r="F120" s="389"/>
      <c r="G120" s="388"/>
      <c r="H120" s="388">
        <v>3.5000000000000003E-2</v>
      </c>
      <c r="I120" s="388"/>
      <c r="J120" s="392">
        <f t="shared" si="16"/>
        <v>1</v>
      </c>
      <c r="K120" s="390"/>
      <c r="L120" s="390"/>
      <c r="M120" s="390"/>
      <c r="N120" s="390"/>
      <c r="O120" s="13" t="s">
        <v>317</v>
      </c>
    </row>
    <row r="121" spans="1:15" ht="24.95" customHeight="1">
      <c r="A121" s="108" t="s">
        <v>627</v>
      </c>
      <c r="B121" s="108" t="s">
        <v>31</v>
      </c>
      <c r="C121" s="109" t="s">
        <v>3</v>
      </c>
      <c r="D121" s="387" t="s">
        <v>628</v>
      </c>
      <c r="E121" s="388">
        <f t="shared" si="17"/>
        <v>3.9E-2</v>
      </c>
      <c r="F121" s="389"/>
      <c r="G121" s="388"/>
      <c r="H121" s="388">
        <v>3.9E-2</v>
      </c>
      <c r="I121" s="388"/>
      <c r="J121" s="392">
        <f t="shared" si="16"/>
        <v>1</v>
      </c>
      <c r="K121" s="390"/>
      <c r="L121" s="390"/>
      <c r="M121" s="390"/>
      <c r="N121" s="390"/>
      <c r="O121" s="13" t="s">
        <v>317</v>
      </c>
    </row>
    <row r="122" spans="1:15" ht="24.95" customHeight="1">
      <c r="A122" s="108" t="s">
        <v>627</v>
      </c>
      <c r="B122" s="108" t="s">
        <v>32</v>
      </c>
      <c r="C122" s="109" t="s">
        <v>3</v>
      </c>
      <c r="D122" s="387" t="s">
        <v>628</v>
      </c>
      <c r="E122" s="388">
        <f t="shared" si="17"/>
        <v>4.2000000000000003E-2</v>
      </c>
      <c r="F122" s="389"/>
      <c r="G122" s="388"/>
      <c r="H122" s="388">
        <v>4.2000000000000003E-2</v>
      </c>
      <c r="I122" s="388"/>
      <c r="J122" s="392">
        <f t="shared" si="16"/>
        <v>1</v>
      </c>
      <c r="K122" s="390"/>
      <c r="L122" s="390"/>
      <c r="M122" s="390"/>
      <c r="N122" s="390"/>
      <c r="O122" s="13" t="s">
        <v>317</v>
      </c>
    </row>
    <row r="123" spans="1:15" ht="24.95" customHeight="1">
      <c r="A123" s="108" t="s">
        <v>627</v>
      </c>
      <c r="B123" s="108" t="s">
        <v>33</v>
      </c>
      <c r="C123" s="109" t="s">
        <v>3</v>
      </c>
      <c r="D123" s="387" t="s">
        <v>628</v>
      </c>
      <c r="E123" s="388">
        <f t="shared" si="17"/>
        <v>4.8000000000000001E-2</v>
      </c>
      <c r="F123" s="389"/>
      <c r="G123" s="388"/>
      <c r="H123" s="388">
        <v>4.8000000000000001E-2</v>
      </c>
      <c r="I123" s="388"/>
      <c r="J123" s="392">
        <f t="shared" si="16"/>
        <v>1</v>
      </c>
      <c r="K123" s="390"/>
      <c r="L123" s="390"/>
      <c r="M123" s="390"/>
      <c r="N123" s="390"/>
      <c r="O123" s="13" t="s">
        <v>317</v>
      </c>
    </row>
    <row r="124" spans="1:15" ht="24.95" customHeight="1">
      <c r="A124" s="108" t="s">
        <v>627</v>
      </c>
      <c r="B124" s="108" t="s">
        <v>34</v>
      </c>
      <c r="C124" s="109" t="s">
        <v>3</v>
      </c>
      <c r="D124" s="387" t="s">
        <v>628</v>
      </c>
      <c r="E124" s="388">
        <f t="shared" si="17"/>
        <v>5.3999999999999999E-2</v>
      </c>
      <c r="F124" s="389"/>
      <c r="G124" s="388"/>
      <c r="H124" s="388">
        <v>5.3999999999999999E-2</v>
      </c>
      <c r="I124" s="388"/>
      <c r="J124" s="392">
        <f t="shared" si="16"/>
        <v>1</v>
      </c>
      <c r="K124" s="390"/>
      <c r="L124" s="390"/>
      <c r="M124" s="390"/>
      <c r="N124" s="390"/>
      <c r="O124" s="13" t="s">
        <v>317</v>
      </c>
    </row>
    <row r="125" spans="1:15" ht="24.95" customHeight="1">
      <c r="A125" s="108" t="s">
        <v>627</v>
      </c>
      <c r="B125" s="108" t="s">
        <v>35</v>
      </c>
      <c r="C125" s="109" t="s">
        <v>3</v>
      </c>
      <c r="D125" s="387" t="s">
        <v>628</v>
      </c>
      <c r="E125" s="388">
        <f t="shared" si="17"/>
        <v>6.2E-2</v>
      </c>
      <c r="F125" s="389"/>
      <c r="G125" s="388"/>
      <c r="H125" s="388">
        <v>6.2E-2</v>
      </c>
      <c r="I125" s="388"/>
      <c r="J125" s="392">
        <f t="shared" si="16"/>
        <v>1</v>
      </c>
      <c r="K125" s="390"/>
      <c r="L125" s="390"/>
      <c r="M125" s="390"/>
      <c r="N125" s="390"/>
      <c r="O125" s="13" t="s">
        <v>317</v>
      </c>
    </row>
    <row r="126" spans="1:15" ht="27" customHeight="1">
      <c r="A126" s="108" t="s">
        <v>627</v>
      </c>
      <c r="B126" s="108" t="s">
        <v>36</v>
      </c>
      <c r="C126" s="109" t="s">
        <v>3</v>
      </c>
      <c r="D126" s="387" t="s">
        <v>628</v>
      </c>
      <c r="E126" s="388">
        <f t="shared" si="17"/>
        <v>7.3999999999999996E-2</v>
      </c>
      <c r="F126" s="389"/>
      <c r="G126" s="388"/>
      <c r="H126" s="388">
        <v>7.3999999999999996E-2</v>
      </c>
      <c r="I126" s="388"/>
      <c r="J126" s="392">
        <f t="shared" si="16"/>
        <v>1</v>
      </c>
      <c r="K126" s="390"/>
      <c r="L126" s="390"/>
      <c r="M126" s="390"/>
      <c r="N126" s="390"/>
      <c r="O126" s="13" t="s">
        <v>317</v>
      </c>
    </row>
    <row r="127" spans="1:15" ht="24.95" customHeight="1">
      <c r="A127" s="108" t="s">
        <v>627</v>
      </c>
      <c r="B127" s="108" t="s">
        <v>37</v>
      </c>
      <c r="C127" s="109" t="s">
        <v>3</v>
      </c>
      <c r="D127" s="387" t="s">
        <v>628</v>
      </c>
      <c r="E127" s="388">
        <f t="shared" si="17"/>
        <v>8.4000000000000005E-2</v>
      </c>
      <c r="F127" s="389"/>
      <c r="G127" s="388"/>
      <c r="H127" s="388">
        <v>8.4000000000000005E-2</v>
      </c>
      <c r="I127" s="388"/>
      <c r="J127" s="392">
        <f t="shared" si="16"/>
        <v>1</v>
      </c>
      <c r="K127" s="390"/>
      <c r="L127" s="390"/>
      <c r="M127" s="390"/>
      <c r="N127" s="390"/>
      <c r="O127" s="13" t="s">
        <v>317</v>
      </c>
    </row>
    <row r="128" spans="1:15" ht="24.95" customHeight="1">
      <c r="A128" s="108" t="s">
        <v>627</v>
      </c>
      <c r="B128" s="108" t="s">
        <v>38</v>
      </c>
      <c r="C128" s="109" t="s">
        <v>3</v>
      </c>
      <c r="D128" s="387" t="s">
        <v>628</v>
      </c>
      <c r="E128" s="388">
        <f t="shared" si="17"/>
        <v>9.8000000000000004E-2</v>
      </c>
      <c r="F128" s="389"/>
      <c r="G128" s="388"/>
      <c r="H128" s="388">
        <v>9.8000000000000004E-2</v>
      </c>
      <c r="I128" s="388"/>
      <c r="J128" s="392">
        <f t="shared" si="16"/>
        <v>1</v>
      </c>
      <c r="K128" s="390"/>
      <c r="L128" s="390"/>
      <c r="M128" s="390"/>
      <c r="N128" s="390"/>
      <c r="O128" s="13" t="s">
        <v>318</v>
      </c>
    </row>
    <row r="129" spans="1:15" ht="24.95" customHeight="1">
      <c r="A129" s="108" t="s">
        <v>627</v>
      </c>
      <c r="B129" s="108" t="s">
        <v>438</v>
      </c>
      <c r="C129" s="109" t="s">
        <v>3</v>
      </c>
      <c r="D129" s="387" t="str">
        <f>IF($N$3=0,"저압케이블전공",0)</f>
        <v>저압케이블전공</v>
      </c>
      <c r="E129" s="388">
        <f>IF($N$3=0,ROUNDDOWN(SUM(H129*J129),3),0)</f>
        <v>1.4E-2</v>
      </c>
      <c r="F129" s="389"/>
      <c r="G129" s="388"/>
      <c r="H129" s="388">
        <v>1.4E-2</v>
      </c>
      <c r="I129" s="388"/>
      <c r="J129" s="392">
        <f t="shared" si="16"/>
        <v>1</v>
      </c>
      <c r="K129" s="390"/>
      <c r="L129" s="390"/>
      <c r="M129" s="390"/>
      <c r="N129" s="390"/>
      <c r="O129" s="13" t="s">
        <v>317</v>
      </c>
    </row>
    <row r="130" spans="1:15" ht="24.95" customHeight="1">
      <c r="A130" s="108" t="s">
        <v>627</v>
      </c>
      <c r="B130" s="108" t="s">
        <v>439</v>
      </c>
      <c r="C130" s="109" t="s">
        <v>3</v>
      </c>
      <c r="D130" s="387" t="s">
        <v>628</v>
      </c>
      <c r="E130" s="388">
        <f t="shared" ref="E130:E158" si="18">ROUNDDOWN(SUM(H130*J130),3)</f>
        <v>1.9E-2</v>
      </c>
      <c r="F130" s="389"/>
      <c r="G130" s="388"/>
      <c r="H130" s="388">
        <v>1.9E-2</v>
      </c>
      <c r="I130" s="388"/>
      <c r="J130" s="392">
        <f t="shared" si="16"/>
        <v>1</v>
      </c>
      <c r="K130" s="390"/>
      <c r="L130" s="390"/>
      <c r="M130" s="390"/>
      <c r="N130" s="390"/>
      <c r="O130" s="13" t="s">
        <v>317</v>
      </c>
    </row>
    <row r="131" spans="1:15" ht="24.95" customHeight="1">
      <c r="A131" s="108" t="s">
        <v>627</v>
      </c>
      <c r="B131" s="108" t="s">
        <v>440</v>
      </c>
      <c r="C131" s="109" t="s">
        <v>3</v>
      </c>
      <c r="D131" s="387" t="s">
        <v>628</v>
      </c>
      <c r="E131" s="388">
        <f t="shared" si="18"/>
        <v>2.5999999999999999E-2</v>
      </c>
      <c r="F131" s="389"/>
      <c r="G131" s="388"/>
      <c r="H131" s="388">
        <v>2.5999999999999999E-2</v>
      </c>
      <c r="I131" s="388"/>
      <c r="J131" s="392">
        <f t="shared" si="16"/>
        <v>1</v>
      </c>
      <c r="K131" s="390"/>
      <c r="L131" s="390"/>
      <c r="M131" s="390"/>
      <c r="N131" s="390"/>
      <c r="O131" s="13" t="s">
        <v>317</v>
      </c>
    </row>
    <row r="132" spans="1:15" ht="24.95" customHeight="1">
      <c r="A132" s="108" t="s">
        <v>627</v>
      </c>
      <c r="B132" s="108" t="s">
        <v>441</v>
      </c>
      <c r="C132" s="109" t="s">
        <v>3</v>
      </c>
      <c r="D132" s="387" t="s">
        <v>628</v>
      </c>
      <c r="E132" s="388">
        <f t="shared" si="18"/>
        <v>3.2000000000000001E-2</v>
      </c>
      <c r="F132" s="389"/>
      <c r="G132" s="388"/>
      <c r="H132" s="388">
        <v>3.2000000000000001E-2</v>
      </c>
      <c r="I132" s="388"/>
      <c r="J132" s="392">
        <f t="shared" si="16"/>
        <v>1</v>
      </c>
      <c r="K132" s="390"/>
      <c r="L132" s="390"/>
      <c r="M132" s="390"/>
      <c r="N132" s="390"/>
      <c r="O132" s="13" t="s">
        <v>317</v>
      </c>
    </row>
    <row r="133" spans="1:15" ht="24.95" customHeight="1">
      <c r="A133" s="108" t="s">
        <v>627</v>
      </c>
      <c r="B133" s="108" t="s">
        <v>442</v>
      </c>
      <c r="C133" s="109" t="s">
        <v>3</v>
      </c>
      <c r="D133" s="387" t="s">
        <v>628</v>
      </c>
      <c r="E133" s="388">
        <f t="shared" si="18"/>
        <v>3.5000000000000003E-2</v>
      </c>
      <c r="F133" s="389"/>
      <c r="G133" s="388"/>
      <c r="H133" s="388">
        <v>3.5000000000000003E-2</v>
      </c>
      <c r="I133" s="388"/>
      <c r="J133" s="392">
        <f t="shared" si="16"/>
        <v>1</v>
      </c>
      <c r="K133" s="390"/>
      <c r="L133" s="390"/>
      <c r="M133" s="390"/>
      <c r="N133" s="390"/>
      <c r="O133" s="13" t="s">
        <v>317</v>
      </c>
    </row>
    <row r="134" spans="1:15" ht="24.95" customHeight="1">
      <c r="A134" s="108" t="s">
        <v>627</v>
      </c>
      <c r="B134" s="108" t="s">
        <v>443</v>
      </c>
      <c r="C134" s="109" t="s">
        <v>3</v>
      </c>
      <c r="D134" s="387" t="s">
        <v>628</v>
      </c>
      <c r="E134" s="388">
        <f t="shared" si="18"/>
        <v>3.9E-2</v>
      </c>
      <c r="F134" s="389"/>
      <c r="G134" s="388"/>
      <c r="H134" s="388">
        <v>3.9E-2</v>
      </c>
      <c r="I134" s="388"/>
      <c r="J134" s="392">
        <f t="shared" si="16"/>
        <v>1</v>
      </c>
      <c r="K134" s="390"/>
      <c r="L134" s="390"/>
      <c r="M134" s="390"/>
      <c r="N134" s="390"/>
      <c r="O134" s="13" t="s">
        <v>317</v>
      </c>
    </row>
    <row r="135" spans="1:15" ht="24.95" customHeight="1">
      <c r="A135" s="108" t="s">
        <v>627</v>
      </c>
      <c r="B135" s="108" t="s">
        <v>444</v>
      </c>
      <c r="C135" s="109" t="s">
        <v>3</v>
      </c>
      <c r="D135" s="387" t="s">
        <v>628</v>
      </c>
      <c r="E135" s="388">
        <f t="shared" si="18"/>
        <v>4.2000000000000003E-2</v>
      </c>
      <c r="F135" s="389"/>
      <c r="G135" s="388"/>
      <c r="H135" s="388">
        <v>4.2000000000000003E-2</v>
      </c>
      <c r="I135" s="388"/>
      <c r="J135" s="392">
        <f t="shared" si="16"/>
        <v>1</v>
      </c>
      <c r="K135" s="390"/>
      <c r="L135" s="390"/>
      <c r="M135" s="390"/>
      <c r="N135" s="390"/>
      <c r="O135" s="13" t="s">
        <v>317</v>
      </c>
    </row>
    <row r="136" spans="1:15" ht="24.95" customHeight="1">
      <c r="A136" s="108" t="s">
        <v>627</v>
      </c>
      <c r="B136" s="108" t="s">
        <v>445</v>
      </c>
      <c r="C136" s="109" t="s">
        <v>3</v>
      </c>
      <c r="D136" s="387" t="s">
        <v>628</v>
      </c>
      <c r="E136" s="388">
        <f t="shared" si="18"/>
        <v>4.8000000000000001E-2</v>
      </c>
      <c r="F136" s="389"/>
      <c r="G136" s="388"/>
      <c r="H136" s="388">
        <v>4.8000000000000001E-2</v>
      </c>
      <c r="I136" s="388"/>
      <c r="J136" s="392">
        <f t="shared" si="16"/>
        <v>1</v>
      </c>
      <c r="K136" s="390"/>
      <c r="L136" s="390"/>
      <c r="M136" s="390"/>
      <c r="N136" s="390"/>
      <c r="O136" s="13" t="s">
        <v>317</v>
      </c>
    </row>
    <row r="137" spans="1:15" ht="24.95" customHeight="1">
      <c r="A137" s="108" t="s">
        <v>627</v>
      </c>
      <c r="B137" s="108" t="s">
        <v>446</v>
      </c>
      <c r="C137" s="109" t="s">
        <v>3</v>
      </c>
      <c r="D137" s="387" t="s">
        <v>628</v>
      </c>
      <c r="E137" s="388">
        <f t="shared" si="18"/>
        <v>5.3999999999999999E-2</v>
      </c>
      <c r="F137" s="389"/>
      <c r="G137" s="388"/>
      <c r="H137" s="388">
        <v>5.3999999999999999E-2</v>
      </c>
      <c r="I137" s="388"/>
      <c r="J137" s="392">
        <f t="shared" si="16"/>
        <v>1</v>
      </c>
      <c r="K137" s="390"/>
      <c r="L137" s="390"/>
      <c r="M137" s="390"/>
      <c r="N137" s="390"/>
      <c r="O137" s="13" t="s">
        <v>317</v>
      </c>
    </row>
    <row r="138" spans="1:15" ht="24.95" customHeight="1">
      <c r="A138" s="108" t="s">
        <v>627</v>
      </c>
      <c r="B138" s="108" t="s">
        <v>447</v>
      </c>
      <c r="C138" s="109" t="s">
        <v>3</v>
      </c>
      <c r="D138" s="387" t="s">
        <v>628</v>
      </c>
      <c r="E138" s="388">
        <f t="shared" si="18"/>
        <v>6.2E-2</v>
      </c>
      <c r="F138" s="389"/>
      <c r="G138" s="388"/>
      <c r="H138" s="388">
        <v>6.2E-2</v>
      </c>
      <c r="I138" s="388"/>
      <c r="J138" s="392">
        <f t="shared" si="16"/>
        <v>1</v>
      </c>
      <c r="K138" s="390"/>
      <c r="L138" s="390"/>
      <c r="M138" s="390"/>
      <c r="N138" s="390"/>
      <c r="O138" s="13" t="s">
        <v>317</v>
      </c>
    </row>
    <row r="139" spans="1:15" ht="24.95" customHeight="1">
      <c r="A139" s="108" t="s">
        <v>627</v>
      </c>
      <c r="B139" s="108" t="s">
        <v>448</v>
      </c>
      <c r="C139" s="109" t="s">
        <v>3</v>
      </c>
      <c r="D139" s="387" t="s">
        <v>628</v>
      </c>
      <c r="E139" s="388">
        <f t="shared" si="18"/>
        <v>7.3999999999999996E-2</v>
      </c>
      <c r="F139" s="389"/>
      <c r="G139" s="388"/>
      <c r="H139" s="388">
        <v>7.3999999999999996E-2</v>
      </c>
      <c r="I139" s="388"/>
      <c r="J139" s="392">
        <f t="shared" si="16"/>
        <v>1</v>
      </c>
      <c r="K139" s="390"/>
      <c r="L139" s="390"/>
      <c r="M139" s="390"/>
      <c r="N139" s="390"/>
      <c r="O139" s="13" t="s">
        <v>317</v>
      </c>
    </row>
    <row r="140" spans="1:15" ht="24.95" customHeight="1">
      <c r="A140" s="108" t="s">
        <v>627</v>
      </c>
      <c r="B140" s="108" t="s">
        <v>449</v>
      </c>
      <c r="C140" s="109" t="s">
        <v>3</v>
      </c>
      <c r="D140" s="387" t="s">
        <v>628</v>
      </c>
      <c r="E140" s="388">
        <f t="shared" si="18"/>
        <v>8.4000000000000005E-2</v>
      </c>
      <c r="F140" s="389"/>
      <c r="G140" s="388"/>
      <c r="H140" s="388">
        <v>8.4000000000000005E-2</v>
      </c>
      <c r="I140" s="388"/>
      <c r="J140" s="392">
        <f t="shared" si="16"/>
        <v>1</v>
      </c>
      <c r="K140" s="390"/>
      <c r="L140" s="390"/>
      <c r="M140" s="390"/>
      <c r="N140" s="390"/>
      <c r="O140" s="13" t="s">
        <v>317</v>
      </c>
    </row>
    <row r="141" spans="1:15" ht="24.95" customHeight="1">
      <c r="A141" s="108" t="s">
        <v>627</v>
      </c>
      <c r="B141" s="108" t="s">
        <v>450</v>
      </c>
      <c r="C141" s="109" t="s">
        <v>3</v>
      </c>
      <c r="D141" s="387" t="s">
        <v>628</v>
      </c>
      <c r="E141" s="388">
        <f t="shared" si="18"/>
        <v>9.8000000000000004E-2</v>
      </c>
      <c r="F141" s="389"/>
      <c r="G141" s="388"/>
      <c r="H141" s="388">
        <v>9.8000000000000004E-2</v>
      </c>
      <c r="I141" s="388"/>
      <c r="J141" s="392">
        <f t="shared" si="16"/>
        <v>1</v>
      </c>
      <c r="K141" s="390"/>
      <c r="L141" s="390"/>
      <c r="M141" s="390"/>
      <c r="N141" s="390"/>
      <c r="O141" s="13" t="s">
        <v>318</v>
      </c>
    </row>
    <row r="142" spans="1:15" ht="24.95" customHeight="1">
      <c r="A142" s="108" t="s">
        <v>627</v>
      </c>
      <c r="B142" s="108" t="s">
        <v>270</v>
      </c>
      <c r="C142" s="109" t="s">
        <v>3</v>
      </c>
      <c r="D142" s="387" t="s">
        <v>628</v>
      </c>
      <c r="E142" s="388">
        <f t="shared" si="18"/>
        <v>1.4E-2</v>
      </c>
      <c r="F142" s="389"/>
      <c r="G142" s="388"/>
      <c r="H142" s="388">
        <v>1.4E-2</v>
      </c>
      <c r="I142" s="388"/>
      <c r="J142" s="392">
        <f t="shared" si="16"/>
        <v>1</v>
      </c>
      <c r="K142" s="390"/>
      <c r="L142" s="390"/>
      <c r="M142" s="390"/>
      <c r="N142" s="390"/>
      <c r="O142" s="13" t="s">
        <v>317</v>
      </c>
    </row>
    <row r="143" spans="1:15" ht="24.95" customHeight="1">
      <c r="A143" s="108" t="s">
        <v>627</v>
      </c>
      <c r="B143" s="108" t="s">
        <v>271</v>
      </c>
      <c r="C143" s="109" t="s">
        <v>3</v>
      </c>
      <c r="D143" s="387" t="s">
        <v>628</v>
      </c>
      <c r="E143" s="388">
        <f t="shared" si="18"/>
        <v>1.9E-2</v>
      </c>
      <c r="F143" s="389"/>
      <c r="G143" s="388"/>
      <c r="H143" s="388">
        <v>1.9E-2</v>
      </c>
      <c r="I143" s="388"/>
      <c r="J143" s="392">
        <f t="shared" si="16"/>
        <v>1</v>
      </c>
      <c r="K143" s="390"/>
      <c r="L143" s="390"/>
      <c r="M143" s="390"/>
      <c r="N143" s="390"/>
      <c r="O143" s="13" t="s">
        <v>317</v>
      </c>
    </row>
    <row r="144" spans="1:15" ht="24.95" customHeight="1">
      <c r="A144" s="108" t="s">
        <v>627</v>
      </c>
      <c r="B144" s="108" t="s">
        <v>272</v>
      </c>
      <c r="C144" s="109" t="s">
        <v>3</v>
      </c>
      <c r="D144" s="387" t="s">
        <v>628</v>
      </c>
      <c r="E144" s="388">
        <f t="shared" si="18"/>
        <v>2.5999999999999999E-2</v>
      </c>
      <c r="F144" s="389"/>
      <c r="G144" s="388"/>
      <c r="H144" s="388">
        <v>2.5999999999999999E-2</v>
      </c>
      <c r="I144" s="388"/>
      <c r="J144" s="392">
        <f t="shared" si="16"/>
        <v>1</v>
      </c>
      <c r="K144" s="390"/>
      <c r="L144" s="390"/>
      <c r="M144" s="390"/>
      <c r="N144" s="390"/>
      <c r="O144" s="13" t="s">
        <v>317</v>
      </c>
    </row>
    <row r="145" spans="1:15" ht="24.95" customHeight="1">
      <c r="A145" s="108" t="s">
        <v>627</v>
      </c>
      <c r="B145" s="108" t="s">
        <v>273</v>
      </c>
      <c r="C145" s="109" t="s">
        <v>3</v>
      </c>
      <c r="D145" s="387" t="s">
        <v>628</v>
      </c>
      <c r="E145" s="388">
        <f t="shared" si="18"/>
        <v>3.2000000000000001E-2</v>
      </c>
      <c r="F145" s="389"/>
      <c r="G145" s="388"/>
      <c r="H145" s="388">
        <v>3.2000000000000001E-2</v>
      </c>
      <c r="I145" s="388"/>
      <c r="J145" s="392">
        <f t="shared" si="16"/>
        <v>1</v>
      </c>
      <c r="K145" s="390"/>
      <c r="L145" s="390"/>
      <c r="M145" s="390"/>
      <c r="N145" s="390"/>
      <c r="O145" s="13" t="s">
        <v>317</v>
      </c>
    </row>
    <row r="146" spans="1:15" ht="24.95" customHeight="1">
      <c r="A146" s="108" t="s">
        <v>627</v>
      </c>
      <c r="B146" s="108" t="s">
        <v>274</v>
      </c>
      <c r="C146" s="109" t="s">
        <v>3</v>
      </c>
      <c r="D146" s="387" t="s">
        <v>628</v>
      </c>
      <c r="E146" s="388">
        <f t="shared" si="18"/>
        <v>3.5000000000000003E-2</v>
      </c>
      <c r="F146" s="389"/>
      <c r="G146" s="388"/>
      <c r="H146" s="388">
        <v>3.5000000000000003E-2</v>
      </c>
      <c r="I146" s="388"/>
      <c r="J146" s="392">
        <f t="shared" si="16"/>
        <v>1</v>
      </c>
      <c r="K146" s="390"/>
      <c r="L146" s="390"/>
      <c r="M146" s="390"/>
      <c r="N146" s="390"/>
      <c r="O146" s="13" t="s">
        <v>317</v>
      </c>
    </row>
    <row r="147" spans="1:15" ht="24.95" customHeight="1">
      <c r="A147" s="108" t="s">
        <v>627</v>
      </c>
      <c r="B147" s="108" t="s">
        <v>275</v>
      </c>
      <c r="C147" s="109" t="s">
        <v>3</v>
      </c>
      <c r="D147" s="387" t="s">
        <v>628</v>
      </c>
      <c r="E147" s="388">
        <f t="shared" si="18"/>
        <v>3.9E-2</v>
      </c>
      <c r="F147" s="389"/>
      <c r="G147" s="388"/>
      <c r="H147" s="388">
        <v>3.9E-2</v>
      </c>
      <c r="I147" s="388"/>
      <c r="J147" s="392">
        <f t="shared" si="16"/>
        <v>1</v>
      </c>
      <c r="K147" s="390"/>
      <c r="L147" s="390"/>
      <c r="M147" s="390"/>
      <c r="N147" s="390"/>
      <c r="O147" s="13" t="s">
        <v>317</v>
      </c>
    </row>
    <row r="148" spans="1:15" ht="24.95" customHeight="1">
      <c r="A148" s="108" t="s">
        <v>627</v>
      </c>
      <c r="B148" s="108" t="s">
        <v>276</v>
      </c>
      <c r="C148" s="109" t="s">
        <v>3</v>
      </c>
      <c r="D148" s="387" t="s">
        <v>628</v>
      </c>
      <c r="E148" s="388">
        <f t="shared" si="18"/>
        <v>4.2000000000000003E-2</v>
      </c>
      <c r="F148" s="389"/>
      <c r="G148" s="388"/>
      <c r="H148" s="388">
        <v>4.2000000000000003E-2</v>
      </c>
      <c r="I148" s="388"/>
      <c r="J148" s="392">
        <f t="shared" si="16"/>
        <v>1</v>
      </c>
      <c r="K148" s="390"/>
      <c r="L148" s="390"/>
      <c r="M148" s="390"/>
      <c r="N148" s="390"/>
      <c r="O148" s="13" t="s">
        <v>317</v>
      </c>
    </row>
    <row r="149" spans="1:15" ht="24.95" customHeight="1">
      <c r="A149" s="108" t="s">
        <v>627</v>
      </c>
      <c r="B149" s="108" t="s">
        <v>277</v>
      </c>
      <c r="C149" s="109" t="s">
        <v>3</v>
      </c>
      <c r="D149" s="387" t="s">
        <v>628</v>
      </c>
      <c r="E149" s="388">
        <f t="shared" si="18"/>
        <v>4.8000000000000001E-2</v>
      </c>
      <c r="F149" s="389"/>
      <c r="G149" s="388"/>
      <c r="H149" s="388">
        <v>4.8000000000000001E-2</v>
      </c>
      <c r="I149" s="388"/>
      <c r="J149" s="392">
        <f t="shared" si="16"/>
        <v>1</v>
      </c>
      <c r="K149" s="390"/>
      <c r="L149" s="390"/>
      <c r="M149" s="390"/>
      <c r="N149" s="390"/>
      <c r="O149" s="13" t="s">
        <v>317</v>
      </c>
    </row>
    <row r="150" spans="1:15" ht="24.95" customHeight="1">
      <c r="A150" s="108" t="s">
        <v>627</v>
      </c>
      <c r="B150" s="108" t="s">
        <v>278</v>
      </c>
      <c r="C150" s="109" t="s">
        <v>3</v>
      </c>
      <c r="D150" s="387" t="s">
        <v>628</v>
      </c>
      <c r="E150" s="388">
        <f t="shared" si="18"/>
        <v>5.3999999999999999E-2</v>
      </c>
      <c r="F150" s="389"/>
      <c r="G150" s="388"/>
      <c r="H150" s="388">
        <v>5.3999999999999999E-2</v>
      </c>
      <c r="I150" s="388"/>
      <c r="J150" s="392">
        <f t="shared" si="16"/>
        <v>1</v>
      </c>
      <c r="K150" s="390"/>
      <c r="L150" s="390"/>
      <c r="M150" s="390"/>
      <c r="N150" s="390"/>
      <c r="O150" s="13" t="s">
        <v>317</v>
      </c>
    </row>
    <row r="151" spans="1:15" ht="24.95" customHeight="1">
      <c r="A151" s="108" t="s">
        <v>627</v>
      </c>
      <c r="B151" s="108" t="s">
        <v>279</v>
      </c>
      <c r="C151" s="109" t="s">
        <v>3</v>
      </c>
      <c r="D151" s="387" t="s">
        <v>628</v>
      </c>
      <c r="E151" s="388">
        <f t="shared" si="18"/>
        <v>6.2E-2</v>
      </c>
      <c r="F151" s="389"/>
      <c r="G151" s="388"/>
      <c r="H151" s="388">
        <v>6.2E-2</v>
      </c>
      <c r="I151" s="388"/>
      <c r="J151" s="392">
        <f t="shared" si="16"/>
        <v>1</v>
      </c>
      <c r="K151" s="390"/>
      <c r="L151" s="390"/>
      <c r="M151" s="390"/>
      <c r="N151" s="390"/>
      <c r="O151" s="13" t="s">
        <v>317</v>
      </c>
    </row>
    <row r="152" spans="1:15" ht="24.95" customHeight="1">
      <c r="A152" s="108" t="s">
        <v>627</v>
      </c>
      <c r="B152" s="108" t="s">
        <v>280</v>
      </c>
      <c r="C152" s="109" t="s">
        <v>3</v>
      </c>
      <c r="D152" s="387" t="s">
        <v>628</v>
      </c>
      <c r="E152" s="388">
        <f t="shared" si="18"/>
        <v>7.3999999999999996E-2</v>
      </c>
      <c r="F152" s="389"/>
      <c r="G152" s="388"/>
      <c r="H152" s="388">
        <v>7.3999999999999996E-2</v>
      </c>
      <c r="I152" s="388"/>
      <c r="J152" s="392">
        <f t="shared" si="16"/>
        <v>1</v>
      </c>
      <c r="K152" s="390"/>
      <c r="L152" s="390"/>
      <c r="M152" s="390"/>
      <c r="N152" s="390"/>
      <c r="O152" s="13" t="s">
        <v>317</v>
      </c>
    </row>
    <row r="153" spans="1:15" ht="24.95" customHeight="1">
      <c r="A153" s="108" t="s">
        <v>627</v>
      </c>
      <c r="B153" s="108" t="s">
        <v>281</v>
      </c>
      <c r="C153" s="109" t="s">
        <v>3</v>
      </c>
      <c r="D153" s="387" t="s">
        <v>628</v>
      </c>
      <c r="E153" s="388">
        <f t="shared" si="18"/>
        <v>8.4000000000000005E-2</v>
      </c>
      <c r="F153" s="389"/>
      <c r="G153" s="388"/>
      <c r="H153" s="388">
        <v>8.4000000000000005E-2</v>
      </c>
      <c r="I153" s="388"/>
      <c r="J153" s="392">
        <f t="shared" si="16"/>
        <v>1</v>
      </c>
      <c r="K153" s="390"/>
      <c r="L153" s="390"/>
      <c r="M153" s="390"/>
      <c r="N153" s="390"/>
      <c r="O153" s="13" t="s">
        <v>317</v>
      </c>
    </row>
    <row r="154" spans="1:15" ht="24.95" customHeight="1">
      <c r="A154" s="108" t="s">
        <v>627</v>
      </c>
      <c r="B154" s="108" t="s">
        <v>282</v>
      </c>
      <c r="C154" s="109" t="s">
        <v>3</v>
      </c>
      <c r="D154" s="387" t="s">
        <v>628</v>
      </c>
      <c r="E154" s="388">
        <f t="shared" si="18"/>
        <v>9.8000000000000004E-2</v>
      </c>
      <c r="F154" s="389"/>
      <c r="G154" s="388"/>
      <c r="H154" s="388">
        <v>9.8000000000000004E-2</v>
      </c>
      <c r="I154" s="388"/>
      <c r="J154" s="392">
        <f t="shared" si="16"/>
        <v>1</v>
      </c>
      <c r="K154" s="390"/>
      <c r="L154" s="390"/>
      <c r="M154" s="390"/>
      <c r="N154" s="390"/>
      <c r="O154" s="13" t="s">
        <v>318</v>
      </c>
    </row>
    <row r="155" spans="1:15" ht="24.95" customHeight="1">
      <c r="A155" s="108" t="s">
        <v>627</v>
      </c>
      <c r="B155" s="14" t="s">
        <v>629</v>
      </c>
      <c r="C155" s="109" t="s">
        <v>3</v>
      </c>
      <c r="D155" s="387" t="s">
        <v>628</v>
      </c>
      <c r="E155" s="388">
        <f t="shared" si="18"/>
        <v>1.4E-2</v>
      </c>
      <c r="F155" s="389"/>
      <c r="G155" s="388"/>
      <c r="H155" s="388">
        <v>1.4E-2</v>
      </c>
      <c r="I155" s="388"/>
      <c r="J155" s="392">
        <f t="shared" si="16"/>
        <v>1</v>
      </c>
      <c r="K155" s="390"/>
      <c r="L155" s="390"/>
      <c r="M155" s="390"/>
      <c r="N155" s="390"/>
      <c r="O155" s="13" t="s">
        <v>317</v>
      </c>
    </row>
    <row r="156" spans="1:15" ht="24.95" customHeight="1">
      <c r="A156" s="108" t="s">
        <v>627</v>
      </c>
      <c r="B156" s="14" t="s">
        <v>630</v>
      </c>
      <c r="C156" s="109" t="s">
        <v>3</v>
      </c>
      <c r="D156" s="387" t="s">
        <v>628</v>
      </c>
      <c r="E156" s="388">
        <f t="shared" si="18"/>
        <v>1.9E-2</v>
      </c>
      <c r="F156" s="389"/>
      <c r="G156" s="388"/>
      <c r="H156" s="388">
        <v>1.9E-2</v>
      </c>
      <c r="I156" s="388"/>
      <c r="J156" s="392">
        <f t="shared" si="16"/>
        <v>1</v>
      </c>
      <c r="K156" s="390"/>
      <c r="L156" s="390"/>
      <c r="M156" s="390"/>
      <c r="N156" s="390"/>
      <c r="O156" s="13" t="s">
        <v>317</v>
      </c>
    </row>
    <row r="157" spans="1:15" ht="24.95" customHeight="1">
      <c r="A157" s="108" t="s">
        <v>627</v>
      </c>
      <c r="B157" s="14" t="s">
        <v>631</v>
      </c>
      <c r="C157" s="109" t="s">
        <v>3</v>
      </c>
      <c r="D157" s="387" t="s">
        <v>628</v>
      </c>
      <c r="E157" s="388">
        <f t="shared" si="18"/>
        <v>3.5000000000000003E-2</v>
      </c>
      <c r="F157" s="389"/>
      <c r="G157" s="388"/>
      <c r="H157" s="388">
        <v>3.5000000000000003E-2</v>
      </c>
      <c r="I157" s="388"/>
      <c r="J157" s="392">
        <f t="shared" si="16"/>
        <v>1</v>
      </c>
      <c r="K157" s="390"/>
      <c r="L157" s="390"/>
      <c r="M157" s="390"/>
      <c r="N157" s="390"/>
      <c r="O157" s="13" t="s">
        <v>317</v>
      </c>
    </row>
    <row r="158" spans="1:15" ht="24.95" customHeight="1">
      <c r="A158" s="108" t="s">
        <v>627</v>
      </c>
      <c r="B158" s="14" t="s">
        <v>632</v>
      </c>
      <c r="C158" s="109" t="s">
        <v>3</v>
      </c>
      <c r="D158" s="387" t="s">
        <v>628</v>
      </c>
      <c r="E158" s="388">
        <f t="shared" si="18"/>
        <v>1.4E-2</v>
      </c>
      <c r="F158" s="389"/>
      <c r="G158" s="388"/>
      <c r="H158" s="388">
        <v>1.4E-2</v>
      </c>
      <c r="I158" s="388"/>
      <c r="J158" s="392">
        <f t="shared" si="16"/>
        <v>1</v>
      </c>
      <c r="K158" s="390"/>
      <c r="L158" s="390"/>
      <c r="M158" s="390"/>
      <c r="N158" s="390"/>
      <c r="O158" s="13" t="s">
        <v>317</v>
      </c>
    </row>
    <row r="159" spans="1:15" ht="24.95" customHeight="1">
      <c r="A159" s="108" t="s">
        <v>627</v>
      </c>
      <c r="B159" s="14" t="s">
        <v>39</v>
      </c>
      <c r="C159" s="109" t="s">
        <v>3</v>
      </c>
      <c r="D159" s="387" t="s">
        <v>628</v>
      </c>
      <c r="E159" s="388">
        <f t="shared" si="17"/>
        <v>2.5999999999999999E-2</v>
      </c>
      <c r="F159" s="389"/>
      <c r="G159" s="388"/>
      <c r="H159" s="388">
        <v>2.5999999999999999E-2</v>
      </c>
      <c r="I159" s="388"/>
      <c r="J159" s="392">
        <f t="shared" si="16"/>
        <v>1</v>
      </c>
      <c r="K159" s="390"/>
      <c r="L159" s="390"/>
      <c r="M159" s="390"/>
      <c r="N159" s="390"/>
      <c r="O159" s="13" t="s">
        <v>317</v>
      </c>
    </row>
    <row r="160" spans="1:15" ht="24.95" customHeight="1">
      <c r="A160" s="108" t="s">
        <v>633</v>
      </c>
      <c r="B160" s="108" t="s">
        <v>40</v>
      </c>
      <c r="C160" s="109" t="s">
        <v>3</v>
      </c>
      <c r="D160" s="387" t="s">
        <v>495</v>
      </c>
      <c r="E160" s="388">
        <f t="shared" si="17"/>
        <v>0.01</v>
      </c>
      <c r="F160" s="389"/>
      <c r="G160" s="388"/>
      <c r="H160" s="388">
        <v>0.01</v>
      </c>
      <c r="I160" s="388"/>
      <c r="J160" s="392">
        <f t="shared" si="16"/>
        <v>1</v>
      </c>
      <c r="K160" s="390"/>
      <c r="L160" s="390"/>
      <c r="M160" s="390"/>
      <c r="N160" s="390"/>
      <c r="O160" s="13" t="s">
        <v>318</v>
      </c>
    </row>
    <row r="161" spans="1:15" ht="24.95" customHeight="1">
      <c r="A161" s="108" t="s">
        <v>633</v>
      </c>
      <c r="B161" s="108" t="s">
        <v>41</v>
      </c>
      <c r="C161" s="109" t="s">
        <v>3</v>
      </c>
      <c r="D161" s="387" t="s">
        <v>495</v>
      </c>
      <c r="E161" s="388">
        <f t="shared" si="17"/>
        <v>0.01</v>
      </c>
      <c r="F161" s="389"/>
      <c r="G161" s="388"/>
      <c r="H161" s="388">
        <v>0.01</v>
      </c>
      <c r="I161" s="388"/>
      <c r="J161" s="392">
        <f t="shared" si="16"/>
        <v>1</v>
      </c>
      <c r="K161" s="390"/>
      <c r="L161" s="390"/>
      <c r="M161" s="390"/>
      <c r="N161" s="390"/>
      <c r="O161" s="13" t="s">
        <v>318</v>
      </c>
    </row>
    <row r="162" spans="1:15" ht="24.95" customHeight="1">
      <c r="A162" s="108" t="s">
        <v>633</v>
      </c>
      <c r="B162" s="108" t="s">
        <v>42</v>
      </c>
      <c r="C162" s="109" t="s">
        <v>3</v>
      </c>
      <c r="D162" s="387" t="s">
        <v>495</v>
      </c>
      <c r="E162" s="388">
        <f t="shared" si="17"/>
        <v>0.01</v>
      </c>
      <c r="F162" s="389"/>
      <c r="G162" s="388"/>
      <c r="H162" s="388">
        <v>0.01</v>
      </c>
      <c r="I162" s="388"/>
      <c r="J162" s="392">
        <f t="shared" si="16"/>
        <v>1</v>
      </c>
      <c r="K162" s="390"/>
      <c r="L162" s="390"/>
      <c r="M162" s="390"/>
      <c r="N162" s="390"/>
      <c r="O162" s="13" t="s">
        <v>318</v>
      </c>
    </row>
    <row r="163" spans="1:15" ht="24.95" customHeight="1">
      <c r="A163" s="108" t="s">
        <v>633</v>
      </c>
      <c r="B163" s="108" t="s">
        <v>634</v>
      </c>
      <c r="C163" s="109" t="s">
        <v>3</v>
      </c>
      <c r="D163" s="387" t="s">
        <v>495</v>
      </c>
      <c r="E163" s="388">
        <f>ROUNDDOWN(SUM(H163*J163),3)</f>
        <v>8.0000000000000002E-3</v>
      </c>
      <c r="F163" s="389"/>
      <c r="G163" s="388"/>
      <c r="H163" s="388">
        <v>0.01</v>
      </c>
      <c r="I163" s="388"/>
      <c r="J163" s="392">
        <f>$J$3*$L$3*(1-K163)</f>
        <v>0.8</v>
      </c>
      <c r="K163" s="391">
        <v>0.2</v>
      </c>
      <c r="L163" s="390"/>
      <c r="M163" s="390"/>
      <c r="N163" s="390"/>
      <c r="O163" s="13" t="s">
        <v>318</v>
      </c>
    </row>
    <row r="164" spans="1:15" ht="24.95" customHeight="1">
      <c r="A164" s="108" t="s">
        <v>633</v>
      </c>
      <c r="B164" s="108" t="s">
        <v>635</v>
      </c>
      <c r="C164" s="109" t="s">
        <v>3</v>
      </c>
      <c r="D164" s="387" t="s">
        <v>495</v>
      </c>
      <c r="E164" s="388">
        <f t="shared" si="17"/>
        <v>8.0000000000000002E-3</v>
      </c>
      <c r="F164" s="389"/>
      <c r="G164" s="388"/>
      <c r="H164" s="388">
        <v>0.01</v>
      </c>
      <c r="I164" s="388"/>
      <c r="J164" s="392">
        <f>$J$3*$L$3*(1-K164)</f>
        <v>0.8</v>
      </c>
      <c r="K164" s="391">
        <v>0.2</v>
      </c>
      <c r="L164" s="390"/>
      <c r="M164" s="390"/>
      <c r="N164" s="390"/>
      <c r="O164" s="13" t="s">
        <v>318</v>
      </c>
    </row>
    <row r="165" spans="1:15" ht="24.95" customHeight="1">
      <c r="A165" s="108" t="s">
        <v>633</v>
      </c>
      <c r="B165" s="108" t="s">
        <v>636</v>
      </c>
      <c r="C165" s="109" t="s">
        <v>3</v>
      </c>
      <c r="D165" s="387" t="s">
        <v>495</v>
      </c>
      <c r="E165" s="388">
        <f t="shared" si="17"/>
        <v>8.0000000000000002E-3</v>
      </c>
      <c r="F165" s="389"/>
      <c r="G165" s="388"/>
      <c r="H165" s="388">
        <v>0.01</v>
      </c>
      <c r="I165" s="388"/>
      <c r="J165" s="392">
        <f>$J$3*$L$3*(1-K165)</f>
        <v>0.8</v>
      </c>
      <c r="K165" s="391">
        <v>0.2</v>
      </c>
      <c r="L165" s="390"/>
      <c r="M165" s="390"/>
      <c r="N165" s="390"/>
      <c r="O165" s="13" t="s">
        <v>318</v>
      </c>
    </row>
    <row r="166" spans="1:15" ht="24.95" customHeight="1">
      <c r="A166" s="108" t="s">
        <v>633</v>
      </c>
      <c r="B166" s="108" t="s">
        <v>637</v>
      </c>
      <c r="C166" s="109" t="s">
        <v>3</v>
      </c>
      <c r="D166" s="387" t="s">
        <v>495</v>
      </c>
      <c r="E166" s="388">
        <f>ROUNDDOWN(SUM(H166*J166),3)</f>
        <v>8.0000000000000002E-3</v>
      </c>
      <c r="F166" s="389"/>
      <c r="G166" s="388"/>
      <c r="H166" s="388">
        <v>0.01</v>
      </c>
      <c r="I166" s="388"/>
      <c r="J166" s="392">
        <f>$J$3*$L$3*(1-K166)</f>
        <v>0.8</v>
      </c>
      <c r="K166" s="391">
        <v>0.2</v>
      </c>
      <c r="L166" s="390"/>
      <c r="M166" s="390"/>
      <c r="N166" s="390"/>
      <c r="O166" s="13" t="s">
        <v>318</v>
      </c>
    </row>
    <row r="167" spans="1:15" ht="24.95" customHeight="1">
      <c r="A167" s="108" t="s">
        <v>633</v>
      </c>
      <c r="B167" s="108" t="s">
        <v>43</v>
      </c>
      <c r="C167" s="109" t="s">
        <v>3</v>
      </c>
      <c r="D167" s="387" t="s">
        <v>495</v>
      </c>
      <c r="E167" s="388">
        <f t="shared" si="17"/>
        <v>0.01</v>
      </c>
      <c r="F167" s="389"/>
      <c r="G167" s="388"/>
      <c r="H167" s="388">
        <v>0.01</v>
      </c>
      <c r="I167" s="388"/>
      <c r="J167" s="392">
        <f t="shared" si="16"/>
        <v>1</v>
      </c>
      <c r="K167" s="390"/>
      <c r="L167" s="390"/>
      <c r="M167" s="390"/>
      <c r="N167" s="390"/>
      <c r="O167" s="13" t="s">
        <v>318</v>
      </c>
    </row>
    <row r="168" spans="1:15" ht="24.95" customHeight="1">
      <c r="A168" s="108" t="s">
        <v>633</v>
      </c>
      <c r="B168" s="108" t="s">
        <v>44</v>
      </c>
      <c r="C168" s="109" t="s">
        <v>3</v>
      </c>
      <c r="D168" s="387" t="s">
        <v>495</v>
      </c>
      <c r="E168" s="388">
        <f t="shared" si="17"/>
        <v>0.23</v>
      </c>
      <c r="F168" s="389"/>
      <c r="G168" s="388"/>
      <c r="H168" s="388">
        <v>0.23</v>
      </c>
      <c r="I168" s="388"/>
      <c r="J168" s="392">
        <f t="shared" si="16"/>
        <v>1</v>
      </c>
      <c r="K168" s="390"/>
      <c r="L168" s="390"/>
      <c r="M168" s="390"/>
      <c r="N168" s="390"/>
      <c r="O168" s="13" t="s">
        <v>318</v>
      </c>
    </row>
    <row r="169" spans="1:15" ht="24.95" customHeight="1">
      <c r="A169" s="108" t="s">
        <v>633</v>
      </c>
      <c r="B169" s="108" t="s">
        <v>45</v>
      </c>
      <c r="C169" s="109" t="s">
        <v>3</v>
      </c>
      <c r="D169" s="387" t="s">
        <v>495</v>
      </c>
      <c r="E169" s="388">
        <f t="shared" si="17"/>
        <v>0.23</v>
      </c>
      <c r="F169" s="389"/>
      <c r="G169" s="388"/>
      <c r="H169" s="388">
        <v>0.23</v>
      </c>
      <c r="I169" s="388"/>
      <c r="J169" s="392">
        <f t="shared" si="16"/>
        <v>1</v>
      </c>
      <c r="K169" s="390"/>
      <c r="L169" s="390"/>
      <c r="M169" s="390"/>
      <c r="N169" s="390"/>
      <c r="O169" s="13" t="s">
        <v>318</v>
      </c>
    </row>
    <row r="170" spans="1:15" ht="24.95" customHeight="1">
      <c r="A170" s="108" t="s">
        <v>633</v>
      </c>
      <c r="B170" s="108" t="s">
        <v>508</v>
      </c>
      <c r="C170" s="109" t="s">
        <v>3</v>
      </c>
      <c r="D170" s="387" t="str">
        <f t="shared" ref="D170:D187" si="19">IF($N$3=0,"내선전공",0)</f>
        <v>내선전공</v>
      </c>
      <c r="E170" s="388">
        <f>IF($N$3=0,ROUNDDOWN(SUM(H170*J170),3),0)</f>
        <v>8.9999999999999993E-3</v>
      </c>
      <c r="F170" s="389"/>
      <c r="G170" s="388"/>
      <c r="H170" s="388">
        <v>6.0000000000000001E-3</v>
      </c>
      <c r="I170" s="388"/>
      <c r="J170" s="392">
        <f t="shared" si="16"/>
        <v>1.5</v>
      </c>
      <c r="K170" s="391">
        <v>-0.5</v>
      </c>
      <c r="L170" s="390"/>
      <c r="M170" s="390"/>
      <c r="N170" s="390"/>
      <c r="O170" s="13" t="s">
        <v>319</v>
      </c>
    </row>
    <row r="171" spans="1:15" ht="24.95" customHeight="1">
      <c r="A171" s="108" t="s">
        <v>633</v>
      </c>
      <c r="B171" s="108" t="s">
        <v>46</v>
      </c>
      <c r="C171" s="109" t="s">
        <v>3</v>
      </c>
      <c r="D171" s="387" t="str">
        <f t="shared" si="19"/>
        <v>내선전공</v>
      </c>
      <c r="E171" s="388">
        <f>IF($N$3=0,ROUNDDOWN(SUM(H171*J171),3),0)</f>
        <v>8.9999999999999993E-3</v>
      </c>
      <c r="F171" s="389"/>
      <c r="G171" s="388"/>
      <c r="H171" s="388">
        <v>6.0000000000000001E-3</v>
      </c>
      <c r="I171" s="388"/>
      <c r="J171" s="392">
        <f t="shared" si="16"/>
        <v>1.5</v>
      </c>
      <c r="K171" s="391">
        <v>-0.5</v>
      </c>
      <c r="L171" s="390"/>
      <c r="M171" s="390"/>
      <c r="N171" s="390"/>
      <c r="O171" s="13" t="s">
        <v>319</v>
      </c>
    </row>
    <row r="172" spans="1:15" ht="24.95" customHeight="1">
      <c r="A172" s="108" t="s">
        <v>633</v>
      </c>
      <c r="B172" s="108" t="s">
        <v>47</v>
      </c>
      <c r="C172" s="109" t="s">
        <v>3</v>
      </c>
      <c r="D172" s="387" t="str">
        <f t="shared" si="19"/>
        <v>내선전공</v>
      </c>
      <c r="E172" s="388">
        <f>IF($N$3=0,ROUNDDOWN(SUM(H172*J172),3),0)</f>
        <v>8.9999999999999993E-3</v>
      </c>
      <c r="F172" s="389"/>
      <c r="G172" s="388"/>
      <c r="H172" s="388">
        <v>6.0000000000000001E-3</v>
      </c>
      <c r="I172" s="388"/>
      <c r="J172" s="392">
        <f t="shared" si="16"/>
        <v>1.5</v>
      </c>
      <c r="K172" s="391">
        <v>-0.5</v>
      </c>
      <c r="L172" s="390"/>
      <c r="M172" s="390"/>
      <c r="N172" s="390"/>
      <c r="O172" s="13" t="s">
        <v>319</v>
      </c>
    </row>
    <row r="173" spans="1:15" ht="24.95" customHeight="1">
      <c r="A173" s="108" t="s">
        <v>633</v>
      </c>
      <c r="B173" s="108" t="s">
        <v>509</v>
      </c>
      <c r="C173" s="109" t="s">
        <v>3</v>
      </c>
      <c r="D173" s="387" t="str">
        <f t="shared" si="19"/>
        <v>내선전공</v>
      </c>
      <c r="E173" s="388">
        <f>IF($N$3=0,ROUNDDOWN(SUM(H173*J173),3),0)</f>
        <v>8.9999999999999993E-3</v>
      </c>
      <c r="F173" s="389"/>
      <c r="G173" s="388"/>
      <c r="H173" s="388">
        <v>6.0000000000000001E-3</v>
      </c>
      <c r="I173" s="388"/>
      <c r="J173" s="392">
        <f t="shared" si="16"/>
        <v>1.5</v>
      </c>
      <c r="K173" s="391">
        <v>-0.5</v>
      </c>
      <c r="L173" s="390"/>
      <c r="M173" s="390"/>
      <c r="N173" s="390"/>
      <c r="O173" s="13" t="s">
        <v>319</v>
      </c>
    </row>
    <row r="174" spans="1:15" ht="24.95" customHeight="1">
      <c r="A174" s="108" t="s">
        <v>633</v>
      </c>
      <c r="B174" s="108" t="s">
        <v>510</v>
      </c>
      <c r="C174" s="109" t="s">
        <v>3</v>
      </c>
      <c r="D174" s="387" t="str">
        <f t="shared" si="19"/>
        <v>내선전공</v>
      </c>
      <c r="E174" s="388">
        <f>IF($N$3=0,ROUNDDOWN(SUM(H174*J174),3),0)</f>
        <v>0.01</v>
      </c>
      <c r="F174" s="389"/>
      <c r="G174" s="388"/>
      <c r="H174" s="388">
        <v>7.0000000000000001E-3</v>
      </c>
      <c r="I174" s="388"/>
      <c r="J174" s="392">
        <f t="shared" si="16"/>
        <v>1.5</v>
      </c>
      <c r="K174" s="391">
        <v>-0.5</v>
      </c>
      <c r="L174" s="390"/>
      <c r="M174" s="390"/>
      <c r="N174" s="390"/>
      <c r="O174" s="13" t="s">
        <v>319</v>
      </c>
    </row>
    <row r="175" spans="1:15" ht="24.95" customHeight="1">
      <c r="A175" s="108" t="s">
        <v>633</v>
      </c>
      <c r="B175" s="108" t="s">
        <v>638</v>
      </c>
      <c r="C175" s="109" t="s">
        <v>3</v>
      </c>
      <c r="D175" s="387" t="str">
        <f t="shared" si="19"/>
        <v>내선전공</v>
      </c>
      <c r="E175" s="388">
        <f t="shared" ref="E175:E188" si="20">IF($N$3=0,ROUNDDOWN(SUM(H175*J175),3),0)</f>
        <v>0.01</v>
      </c>
      <c r="F175" s="389"/>
      <c r="G175" s="388"/>
      <c r="H175" s="388">
        <v>7.0000000000000001E-3</v>
      </c>
      <c r="I175" s="388"/>
      <c r="J175" s="392">
        <f t="shared" si="16"/>
        <v>1.5</v>
      </c>
      <c r="K175" s="391">
        <v>-0.5</v>
      </c>
      <c r="L175" s="390"/>
      <c r="M175" s="390"/>
      <c r="N175" s="390"/>
      <c r="O175" s="13" t="s">
        <v>319</v>
      </c>
    </row>
    <row r="176" spans="1:15" ht="24.95" customHeight="1">
      <c r="A176" s="108" t="s">
        <v>633</v>
      </c>
      <c r="B176" s="108" t="s">
        <v>639</v>
      </c>
      <c r="C176" s="109" t="s">
        <v>3</v>
      </c>
      <c r="D176" s="387" t="str">
        <f t="shared" si="19"/>
        <v>내선전공</v>
      </c>
      <c r="E176" s="388">
        <f t="shared" si="20"/>
        <v>0.01</v>
      </c>
      <c r="F176" s="389"/>
      <c r="G176" s="388"/>
      <c r="H176" s="388">
        <v>7.0000000000000001E-3</v>
      </c>
      <c r="I176" s="388"/>
      <c r="J176" s="392">
        <f t="shared" si="16"/>
        <v>1.5</v>
      </c>
      <c r="K176" s="391">
        <v>-0.5</v>
      </c>
      <c r="L176" s="390"/>
      <c r="M176" s="390"/>
      <c r="N176" s="390"/>
      <c r="O176" s="13" t="s">
        <v>319</v>
      </c>
    </row>
    <row r="177" spans="1:15" ht="24.95" customHeight="1">
      <c r="A177" s="108" t="s">
        <v>633</v>
      </c>
      <c r="B177" s="108" t="s">
        <v>640</v>
      </c>
      <c r="C177" s="109" t="s">
        <v>3</v>
      </c>
      <c r="D177" s="387" t="str">
        <f t="shared" si="19"/>
        <v>내선전공</v>
      </c>
      <c r="E177" s="388">
        <f t="shared" si="20"/>
        <v>1.2E-2</v>
      </c>
      <c r="F177" s="389"/>
      <c r="G177" s="388"/>
      <c r="H177" s="388">
        <v>8.0000000000000002E-3</v>
      </c>
      <c r="I177" s="388"/>
      <c r="J177" s="392">
        <f t="shared" si="16"/>
        <v>1.5</v>
      </c>
      <c r="K177" s="391">
        <v>-0.5</v>
      </c>
      <c r="L177" s="390"/>
      <c r="M177" s="390"/>
      <c r="N177" s="390"/>
      <c r="O177" s="13" t="s">
        <v>319</v>
      </c>
    </row>
    <row r="178" spans="1:15" ht="24.95" customHeight="1">
      <c r="A178" s="108" t="s">
        <v>633</v>
      </c>
      <c r="B178" s="108" t="s">
        <v>641</v>
      </c>
      <c r="C178" s="109" t="s">
        <v>3</v>
      </c>
      <c r="D178" s="387" t="str">
        <f t="shared" si="19"/>
        <v>내선전공</v>
      </c>
      <c r="E178" s="388">
        <f t="shared" si="20"/>
        <v>1.2E-2</v>
      </c>
      <c r="F178" s="389"/>
      <c r="G178" s="388"/>
      <c r="H178" s="388">
        <v>8.0000000000000002E-3</v>
      </c>
      <c r="I178" s="388"/>
      <c r="J178" s="392">
        <f t="shared" si="16"/>
        <v>1.5</v>
      </c>
      <c r="K178" s="391">
        <v>-0.5</v>
      </c>
      <c r="L178" s="390"/>
      <c r="M178" s="390"/>
      <c r="N178" s="390"/>
      <c r="O178" s="13" t="s">
        <v>319</v>
      </c>
    </row>
    <row r="179" spans="1:15" ht="24.95" customHeight="1">
      <c r="A179" s="108" t="s">
        <v>633</v>
      </c>
      <c r="B179" s="108" t="s">
        <v>642</v>
      </c>
      <c r="C179" s="109" t="s">
        <v>3</v>
      </c>
      <c r="D179" s="387" t="str">
        <f t="shared" si="19"/>
        <v>내선전공</v>
      </c>
      <c r="E179" s="388">
        <f t="shared" si="20"/>
        <v>1.2E-2</v>
      </c>
      <c r="F179" s="389"/>
      <c r="G179" s="388"/>
      <c r="H179" s="388">
        <v>8.0000000000000002E-3</v>
      </c>
      <c r="I179" s="388"/>
      <c r="J179" s="392">
        <f t="shared" si="16"/>
        <v>1.5</v>
      </c>
      <c r="K179" s="391">
        <v>-0.5</v>
      </c>
      <c r="L179" s="390"/>
      <c r="M179" s="390"/>
      <c r="N179" s="390"/>
      <c r="O179" s="13" t="s">
        <v>319</v>
      </c>
    </row>
    <row r="180" spans="1:15" ht="24.95" customHeight="1">
      <c r="A180" s="108" t="s">
        <v>633</v>
      </c>
      <c r="B180" s="108" t="s">
        <v>643</v>
      </c>
      <c r="C180" s="109" t="s">
        <v>3</v>
      </c>
      <c r="D180" s="387" t="str">
        <f t="shared" si="19"/>
        <v>내선전공</v>
      </c>
      <c r="E180" s="388">
        <f t="shared" si="20"/>
        <v>1.6E-2</v>
      </c>
      <c r="F180" s="389"/>
      <c r="G180" s="388"/>
      <c r="H180" s="388">
        <v>1.0999999999999999E-2</v>
      </c>
      <c r="I180" s="388"/>
      <c r="J180" s="392">
        <f t="shared" si="16"/>
        <v>1.5</v>
      </c>
      <c r="K180" s="391">
        <v>-0.5</v>
      </c>
      <c r="L180" s="390"/>
      <c r="M180" s="390"/>
      <c r="N180" s="390"/>
      <c r="O180" s="13" t="s">
        <v>319</v>
      </c>
    </row>
    <row r="181" spans="1:15" ht="24.95" customHeight="1">
      <c r="A181" s="108" t="s">
        <v>633</v>
      </c>
      <c r="B181" s="108" t="s">
        <v>644</v>
      </c>
      <c r="C181" s="109" t="s">
        <v>3</v>
      </c>
      <c r="D181" s="387" t="str">
        <f t="shared" si="19"/>
        <v>내선전공</v>
      </c>
      <c r="E181" s="388">
        <f t="shared" si="20"/>
        <v>2.1000000000000001E-2</v>
      </c>
      <c r="F181" s="389"/>
      <c r="G181" s="388"/>
      <c r="H181" s="388">
        <v>1.4E-2</v>
      </c>
      <c r="I181" s="388"/>
      <c r="J181" s="392">
        <f t="shared" si="16"/>
        <v>1.5</v>
      </c>
      <c r="K181" s="391">
        <v>-0.5</v>
      </c>
      <c r="L181" s="390"/>
      <c r="M181" s="390"/>
      <c r="N181" s="390"/>
      <c r="O181" s="13" t="s">
        <v>319</v>
      </c>
    </row>
    <row r="182" spans="1:15" ht="24.95" customHeight="1">
      <c r="A182" s="108" t="s">
        <v>633</v>
      </c>
      <c r="B182" s="108" t="s">
        <v>645</v>
      </c>
      <c r="C182" s="109" t="s">
        <v>3</v>
      </c>
      <c r="D182" s="387" t="str">
        <f t="shared" si="19"/>
        <v>내선전공</v>
      </c>
      <c r="E182" s="388">
        <f t="shared" si="20"/>
        <v>7.0000000000000001E-3</v>
      </c>
      <c r="F182" s="389"/>
      <c r="G182" s="388"/>
      <c r="H182" s="388">
        <v>7.0000000000000001E-3</v>
      </c>
      <c r="I182" s="388"/>
      <c r="J182" s="392">
        <f t="shared" si="16"/>
        <v>1</v>
      </c>
      <c r="K182" s="390"/>
      <c r="L182" s="390"/>
      <c r="M182" s="390"/>
      <c r="N182" s="390"/>
      <c r="O182" s="13" t="s">
        <v>319</v>
      </c>
    </row>
    <row r="183" spans="1:15" ht="24.95" customHeight="1">
      <c r="A183" s="108" t="s">
        <v>633</v>
      </c>
      <c r="B183" s="108" t="s">
        <v>646</v>
      </c>
      <c r="C183" s="109" t="s">
        <v>3</v>
      </c>
      <c r="D183" s="387" t="str">
        <f t="shared" si="19"/>
        <v>내선전공</v>
      </c>
      <c r="E183" s="388">
        <f t="shared" si="20"/>
        <v>8.0000000000000002E-3</v>
      </c>
      <c r="F183" s="389"/>
      <c r="G183" s="388"/>
      <c r="H183" s="388">
        <v>8.0000000000000002E-3</v>
      </c>
      <c r="I183" s="388"/>
      <c r="J183" s="392">
        <f t="shared" si="16"/>
        <v>1</v>
      </c>
      <c r="K183" s="390"/>
      <c r="L183" s="390"/>
      <c r="M183" s="390"/>
      <c r="N183" s="390"/>
      <c r="O183" s="13" t="s">
        <v>319</v>
      </c>
    </row>
    <row r="184" spans="1:15" ht="24.95" customHeight="1">
      <c r="A184" s="108" t="s">
        <v>633</v>
      </c>
      <c r="B184" s="108" t="s">
        <v>647</v>
      </c>
      <c r="C184" s="109" t="s">
        <v>3</v>
      </c>
      <c r="D184" s="387" t="str">
        <f t="shared" si="19"/>
        <v>내선전공</v>
      </c>
      <c r="E184" s="388">
        <f t="shared" si="20"/>
        <v>8.0000000000000002E-3</v>
      </c>
      <c r="F184" s="389"/>
      <c r="G184" s="388"/>
      <c r="H184" s="388">
        <v>8.0000000000000002E-3</v>
      </c>
      <c r="I184" s="388"/>
      <c r="J184" s="392">
        <f t="shared" si="16"/>
        <v>1</v>
      </c>
      <c r="K184" s="390"/>
      <c r="L184" s="390"/>
      <c r="M184" s="390"/>
      <c r="N184" s="390"/>
      <c r="O184" s="13" t="s">
        <v>319</v>
      </c>
    </row>
    <row r="185" spans="1:15" ht="24.95" customHeight="1">
      <c r="A185" s="108" t="s">
        <v>633</v>
      </c>
      <c r="B185" s="108" t="s">
        <v>648</v>
      </c>
      <c r="C185" s="109" t="s">
        <v>3</v>
      </c>
      <c r="D185" s="387" t="str">
        <f t="shared" si="19"/>
        <v>내선전공</v>
      </c>
      <c r="E185" s="388">
        <f t="shared" si="20"/>
        <v>8.0000000000000002E-3</v>
      </c>
      <c r="F185" s="389"/>
      <c r="G185" s="388"/>
      <c r="H185" s="388">
        <v>8.0000000000000002E-3</v>
      </c>
      <c r="I185" s="388"/>
      <c r="J185" s="392">
        <f t="shared" si="16"/>
        <v>1</v>
      </c>
      <c r="K185" s="390"/>
      <c r="L185" s="390"/>
      <c r="M185" s="390"/>
      <c r="N185" s="390"/>
      <c r="O185" s="13" t="s">
        <v>319</v>
      </c>
    </row>
    <row r="186" spans="1:15" ht="24.95" customHeight="1">
      <c r="A186" s="108" t="s">
        <v>633</v>
      </c>
      <c r="B186" s="108" t="s">
        <v>649</v>
      </c>
      <c r="C186" s="109" t="s">
        <v>3</v>
      </c>
      <c r="D186" s="387" t="str">
        <f t="shared" si="19"/>
        <v>내선전공</v>
      </c>
      <c r="E186" s="388">
        <f t="shared" si="20"/>
        <v>1.0999999999999999E-2</v>
      </c>
      <c r="F186" s="389"/>
      <c r="G186" s="388"/>
      <c r="H186" s="388">
        <v>1.0999999999999999E-2</v>
      </c>
      <c r="I186" s="388"/>
      <c r="J186" s="392">
        <f t="shared" si="16"/>
        <v>1</v>
      </c>
      <c r="K186" s="390"/>
      <c r="L186" s="390"/>
      <c r="M186" s="390"/>
      <c r="N186" s="390"/>
      <c r="O186" s="13" t="s">
        <v>319</v>
      </c>
    </row>
    <row r="187" spans="1:15" ht="24.95" customHeight="1">
      <c r="A187" s="108" t="s">
        <v>633</v>
      </c>
      <c r="B187" s="108" t="s">
        <v>650</v>
      </c>
      <c r="C187" s="109" t="s">
        <v>3</v>
      </c>
      <c r="D187" s="387" t="str">
        <f t="shared" si="19"/>
        <v>내선전공</v>
      </c>
      <c r="E187" s="388">
        <f t="shared" si="20"/>
        <v>1.0999999999999999E-2</v>
      </c>
      <c r="F187" s="389"/>
      <c r="G187" s="388"/>
      <c r="H187" s="388">
        <v>1.0999999999999999E-2</v>
      </c>
      <c r="I187" s="388"/>
      <c r="J187" s="392">
        <f t="shared" si="16"/>
        <v>1</v>
      </c>
      <c r="K187" s="390"/>
      <c r="L187" s="390"/>
      <c r="M187" s="390"/>
      <c r="N187" s="390"/>
      <c r="O187" s="13" t="s">
        <v>319</v>
      </c>
    </row>
    <row r="188" spans="1:15" ht="24.95" customHeight="1">
      <c r="A188" s="108" t="s">
        <v>544</v>
      </c>
      <c r="B188" s="108" t="s">
        <v>651</v>
      </c>
      <c r="C188" s="109" t="s">
        <v>3</v>
      </c>
      <c r="D188" s="387" t="str">
        <f>IF($N$3=0,"저압케이블전공",0)</f>
        <v>저압케이블전공</v>
      </c>
      <c r="E188" s="388">
        <f t="shared" si="20"/>
        <v>1.4E-2</v>
      </c>
      <c r="F188" s="389"/>
      <c r="G188" s="388"/>
      <c r="H188" s="388">
        <v>1.4E-2</v>
      </c>
      <c r="I188" s="388"/>
      <c r="J188" s="392">
        <f t="shared" si="16"/>
        <v>1</v>
      </c>
      <c r="K188" s="390"/>
      <c r="L188" s="390"/>
      <c r="M188" s="390"/>
      <c r="N188" s="390"/>
      <c r="O188" s="13" t="s">
        <v>317</v>
      </c>
    </row>
    <row r="189" spans="1:15" ht="24.95" customHeight="1">
      <c r="A189" s="108" t="s">
        <v>544</v>
      </c>
      <c r="B189" s="108" t="s">
        <v>48</v>
      </c>
      <c r="C189" s="109" t="s">
        <v>3</v>
      </c>
      <c r="D189" s="387" t="s">
        <v>628</v>
      </c>
      <c r="E189" s="388">
        <f t="shared" ref="E189:E221" si="21">ROUNDDOWN(SUM(H189*J189),3)</f>
        <v>1.0999999999999999E-2</v>
      </c>
      <c r="F189" s="389"/>
      <c r="G189" s="388"/>
      <c r="H189" s="388">
        <v>1.0999999999999999E-2</v>
      </c>
      <c r="I189" s="388"/>
      <c r="J189" s="392">
        <f t="shared" si="16"/>
        <v>1</v>
      </c>
      <c r="K189" s="390"/>
      <c r="L189" s="390"/>
      <c r="M189" s="390"/>
      <c r="N189" s="390"/>
      <c r="O189" s="13" t="s">
        <v>317</v>
      </c>
    </row>
    <row r="190" spans="1:15" ht="24.95" customHeight="1">
      <c r="A190" s="108" t="s">
        <v>544</v>
      </c>
      <c r="B190" s="108" t="s">
        <v>49</v>
      </c>
      <c r="C190" s="109" t="s">
        <v>3</v>
      </c>
      <c r="D190" s="387" t="str">
        <f>IF($N$3=0,"저압케이블전공",0)</f>
        <v>저압케이블전공</v>
      </c>
      <c r="E190" s="388">
        <f>IF($N$3=0,ROUNDDOWN(SUM(H190*J190),3),0)</f>
        <v>1.2999999999999999E-2</v>
      </c>
      <c r="F190" s="389"/>
      <c r="G190" s="388"/>
      <c r="H190" s="388">
        <v>1.2999999999999999E-2</v>
      </c>
      <c r="I190" s="388"/>
      <c r="J190" s="392">
        <f t="shared" si="16"/>
        <v>1</v>
      </c>
      <c r="K190" s="390"/>
      <c r="L190" s="390"/>
      <c r="M190" s="390"/>
      <c r="N190" s="390"/>
      <c r="O190" s="13" t="s">
        <v>317</v>
      </c>
    </row>
    <row r="191" spans="1:15" ht="24.95" customHeight="1">
      <c r="A191" s="108" t="s">
        <v>544</v>
      </c>
      <c r="B191" s="108" t="s">
        <v>50</v>
      </c>
      <c r="C191" s="109" t="s">
        <v>3</v>
      </c>
      <c r="D191" s="387" t="s">
        <v>628</v>
      </c>
      <c r="E191" s="388">
        <f t="shared" si="21"/>
        <v>1.7999999999999999E-2</v>
      </c>
      <c r="F191" s="389"/>
      <c r="G191" s="388"/>
      <c r="H191" s="388">
        <v>1.7999999999999999E-2</v>
      </c>
      <c r="I191" s="388"/>
      <c r="J191" s="392">
        <f t="shared" si="16"/>
        <v>1</v>
      </c>
      <c r="K191" s="390"/>
      <c r="L191" s="390"/>
      <c r="M191" s="390"/>
      <c r="N191" s="390"/>
      <c r="O191" s="13" t="s">
        <v>317</v>
      </c>
    </row>
    <row r="192" spans="1:15" ht="24.95" customHeight="1">
      <c r="A192" s="108" t="s">
        <v>544</v>
      </c>
      <c r="B192" s="108" t="s">
        <v>51</v>
      </c>
      <c r="C192" s="109" t="s">
        <v>3</v>
      </c>
      <c r="D192" s="387" t="s">
        <v>628</v>
      </c>
      <c r="E192" s="388">
        <f t="shared" si="21"/>
        <v>1.9E-2</v>
      </c>
      <c r="F192" s="389"/>
      <c r="G192" s="388"/>
      <c r="H192" s="388">
        <v>2.3E-2</v>
      </c>
      <c r="I192" s="388"/>
      <c r="J192" s="392">
        <f t="shared" si="16"/>
        <v>0.85</v>
      </c>
      <c r="K192" s="392">
        <f>(1-3.4/4)</f>
        <v>0.15000000000000002</v>
      </c>
      <c r="L192" s="390"/>
      <c r="M192" s="390"/>
      <c r="N192" s="390"/>
      <c r="O192" s="13" t="s">
        <v>320</v>
      </c>
    </row>
    <row r="193" spans="1:15" ht="24.95" customHeight="1">
      <c r="A193" s="108" t="s">
        <v>544</v>
      </c>
      <c r="B193" s="108" t="s">
        <v>52</v>
      </c>
      <c r="C193" s="109" t="s">
        <v>3</v>
      </c>
      <c r="D193" s="387" t="s">
        <v>628</v>
      </c>
      <c r="E193" s="388">
        <f t="shared" si="21"/>
        <v>2.5000000000000001E-2</v>
      </c>
      <c r="F193" s="389"/>
      <c r="G193" s="388"/>
      <c r="H193" s="388">
        <v>0.03</v>
      </c>
      <c r="I193" s="388"/>
      <c r="J193" s="392">
        <f t="shared" si="16"/>
        <v>0.85</v>
      </c>
      <c r="K193" s="392">
        <v>0.15</v>
      </c>
      <c r="L193" s="390"/>
      <c r="M193" s="390"/>
      <c r="N193" s="390"/>
      <c r="O193" s="13" t="s">
        <v>320</v>
      </c>
    </row>
    <row r="194" spans="1:15" ht="24.95" customHeight="1">
      <c r="A194" s="108" t="s">
        <v>544</v>
      </c>
      <c r="B194" s="108" t="s">
        <v>53</v>
      </c>
      <c r="C194" s="109" t="s">
        <v>3</v>
      </c>
      <c r="D194" s="387" t="s">
        <v>628</v>
      </c>
      <c r="E194" s="388">
        <f t="shared" si="21"/>
        <v>0.03</v>
      </c>
      <c r="F194" s="389"/>
      <c r="G194" s="388"/>
      <c r="H194" s="388">
        <v>3.5999999999999997E-2</v>
      </c>
      <c r="I194" s="388"/>
      <c r="J194" s="392">
        <f t="shared" si="16"/>
        <v>0.85</v>
      </c>
      <c r="K194" s="392">
        <f t="shared" ref="K194:K205" si="22">(1-3.4/4)</f>
        <v>0.15000000000000002</v>
      </c>
      <c r="L194" s="390"/>
      <c r="M194" s="390"/>
      <c r="N194" s="390"/>
      <c r="O194" s="13" t="s">
        <v>320</v>
      </c>
    </row>
    <row r="195" spans="1:15" ht="24.95" customHeight="1">
      <c r="A195" s="108" t="s">
        <v>544</v>
      </c>
      <c r="B195" s="108" t="s">
        <v>54</v>
      </c>
      <c r="C195" s="109" t="s">
        <v>3</v>
      </c>
      <c r="D195" s="387" t="str">
        <f t="shared" ref="D195:D201" si="23">IF($N$3=0,"저압케이블전공",0)</f>
        <v>저압케이블전공</v>
      </c>
      <c r="E195" s="388">
        <f t="shared" ref="E195:E201" si="24">IF($N$3=0,ROUNDDOWN(SUM(H195*J195),3),0)</f>
        <v>3.5999999999999997E-2</v>
      </c>
      <c r="F195" s="389"/>
      <c r="G195" s="388"/>
      <c r="H195" s="388">
        <v>4.2999999999999997E-2</v>
      </c>
      <c r="I195" s="388"/>
      <c r="J195" s="392">
        <f t="shared" si="16"/>
        <v>0.85</v>
      </c>
      <c r="K195" s="392">
        <f t="shared" si="22"/>
        <v>0.15000000000000002</v>
      </c>
      <c r="L195" s="390"/>
      <c r="M195" s="390"/>
      <c r="N195" s="390"/>
      <c r="O195" s="13" t="s">
        <v>320</v>
      </c>
    </row>
    <row r="196" spans="1:15" ht="24.95" customHeight="1">
      <c r="A196" s="108" t="s">
        <v>544</v>
      </c>
      <c r="B196" s="108" t="s">
        <v>55</v>
      </c>
      <c r="C196" s="109" t="s">
        <v>3</v>
      </c>
      <c r="D196" s="387" t="str">
        <f t="shared" si="23"/>
        <v>저압케이블전공</v>
      </c>
      <c r="E196" s="388">
        <f t="shared" si="24"/>
        <v>4.8000000000000001E-2</v>
      </c>
      <c r="F196" s="389"/>
      <c r="G196" s="388"/>
      <c r="H196" s="388">
        <v>5.7000000000000002E-2</v>
      </c>
      <c r="I196" s="388"/>
      <c r="J196" s="392">
        <f t="shared" si="16"/>
        <v>0.85</v>
      </c>
      <c r="K196" s="392">
        <f t="shared" si="22"/>
        <v>0.15000000000000002</v>
      </c>
      <c r="L196" s="390"/>
      <c r="M196" s="390"/>
      <c r="N196" s="390"/>
      <c r="O196" s="13" t="s">
        <v>320</v>
      </c>
    </row>
    <row r="197" spans="1:15" ht="24.95" customHeight="1">
      <c r="A197" s="108" t="s">
        <v>544</v>
      </c>
      <c r="B197" s="108" t="s">
        <v>56</v>
      </c>
      <c r="C197" s="109" t="s">
        <v>3</v>
      </c>
      <c r="D197" s="387" t="str">
        <f t="shared" si="23"/>
        <v>저압케이블전공</v>
      </c>
      <c r="E197" s="388">
        <f t="shared" si="24"/>
        <v>0.06</v>
      </c>
      <c r="F197" s="389"/>
      <c r="G197" s="388"/>
      <c r="H197" s="388">
        <v>7.0999999999999994E-2</v>
      </c>
      <c r="I197" s="388"/>
      <c r="J197" s="392">
        <f t="shared" si="16"/>
        <v>0.85</v>
      </c>
      <c r="K197" s="392">
        <f t="shared" si="22"/>
        <v>0.15000000000000002</v>
      </c>
      <c r="L197" s="390"/>
      <c r="M197" s="390"/>
      <c r="N197" s="390"/>
      <c r="O197" s="13" t="s">
        <v>320</v>
      </c>
    </row>
    <row r="198" spans="1:15" ht="24.95" customHeight="1">
      <c r="A198" s="108" t="s">
        <v>544</v>
      </c>
      <c r="B198" s="108" t="s">
        <v>652</v>
      </c>
      <c r="C198" s="109" t="s">
        <v>3</v>
      </c>
      <c r="D198" s="387" t="str">
        <f t="shared" si="23"/>
        <v>저압케이블전공</v>
      </c>
      <c r="E198" s="388">
        <f t="shared" si="24"/>
        <v>7.0999999999999994E-2</v>
      </c>
      <c r="F198" s="389"/>
      <c r="G198" s="388"/>
      <c r="H198" s="388">
        <v>8.4000000000000005E-2</v>
      </c>
      <c r="I198" s="388"/>
      <c r="J198" s="392">
        <f t="shared" si="16"/>
        <v>0.85</v>
      </c>
      <c r="K198" s="392">
        <f t="shared" si="22"/>
        <v>0.15000000000000002</v>
      </c>
      <c r="L198" s="390"/>
      <c r="M198" s="390"/>
      <c r="N198" s="390"/>
      <c r="O198" s="13" t="s">
        <v>320</v>
      </c>
    </row>
    <row r="199" spans="1:15" ht="24.95" customHeight="1">
      <c r="A199" s="108" t="s">
        <v>544</v>
      </c>
      <c r="B199" s="108" t="s">
        <v>57</v>
      </c>
      <c r="C199" s="109" t="s">
        <v>3</v>
      </c>
      <c r="D199" s="387" t="str">
        <f t="shared" si="23"/>
        <v>저압케이블전공</v>
      </c>
      <c r="E199" s="388">
        <f t="shared" si="24"/>
        <v>8.2000000000000003E-2</v>
      </c>
      <c r="F199" s="389"/>
      <c r="G199" s="388"/>
      <c r="H199" s="388">
        <v>9.7000000000000003E-2</v>
      </c>
      <c r="I199" s="388"/>
      <c r="J199" s="392">
        <f t="shared" si="16"/>
        <v>0.85</v>
      </c>
      <c r="K199" s="392">
        <f t="shared" si="22"/>
        <v>0.15000000000000002</v>
      </c>
      <c r="L199" s="390"/>
      <c r="M199" s="390"/>
      <c r="N199" s="390"/>
      <c r="O199" s="13" t="s">
        <v>320</v>
      </c>
    </row>
    <row r="200" spans="1:15" ht="24.95" customHeight="1">
      <c r="A200" s="108" t="s">
        <v>544</v>
      </c>
      <c r="B200" s="108" t="s">
        <v>653</v>
      </c>
      <c r="C200" s="109" t="s">
        <v>3</v>
      </c>
      <c r="D200" s="387" t="str">
        <f t="shared" si="23"/>
        <v>저압케이블전공</v>
      </c>
      <c r="E200" s="388">
        <f t="shared" si="24"/>
        <v>9.0999999999999998E-2</v>
      </c>
      <c r="F200" s="389"/>
      <c r="G200" s="388"/>
      <c r="H200" s="388">
        <v>0.108</v>
      </c>
      <c r="I200" s="388"/>
      <c r="J200" s="392">
        <f t="shared" si="16"/>
        <v>0.85</v>
      </c>
      <c r="K200" s="392">
        <f t="shared" si="22"/>
        <v>0.15000000000000002</v>
      </c>
      <c r="L200" s="390"/>
      <c r="M200" s="390"/>
      <c r="N200" s="390"/>
      <c r="O200" s="13" t="s">
        <v>320</v>
      </c>
    </row>
    <row r="201" spans="1:15" ht="24.95" customHeight="1">
      <c r="A201" s="108" t="s">
        <v>544</v>
      </c>
      <c r="B201" s="108" t="s">
        <v>654</v>
      </c>
      <c r="C201" s="109" t="s">
        <v>3</v>
      </c>
      <c r="D201" s="387" t="str">
        <f t="shared" si="23"/>
        <v>저압케이블전공</v>
      </c>
      <c r="E201" s="388">
        <f t="shared" si="24"/>
        <v>0.115</v>
      </c>
      <c r="F201" s="389"/>
      <c r="G201" s="388"/>
      <c r="H201" s="388">
        <v>0.13600000000000001</v>
      </c>
      <c r="I201" s="388"/>
      <c r="J201" s="392">
        <f t="shared" si="16"/>
        <v>0.85</v>
      </c>
      <c r="K201" s="392">
        <f t="shared" si="22"/>
        <v>0.15000000000000002</v>
      </c>
      <c r="L201" s="390"/>
      <c r="M201" s="390"/>
      <c r="N201" s="390"/>
      <c r="O201" s="13" t="s">
        <v>320</v>
      </c>
    </row>
    <row r="202" spans="1:15" ht="24.95" customHeight="1">
      <c r="A202" s="108" t="s">
        <v>544</v>
      </c>
      <c r="B202" s="108" t="s">
        <v>655</v>
      </c>
      <c r="C202" s="109" t="s">
        <v>3</v>
      </c>
      <c r="D202" s="387" t="s">
        <v>628</v>
      </c>
      <c r="E202" s="388">
        <f t="shared" si="21"/>
        <v>0.13500000000000001</v>
      </c>
      <c r="F202" s="389"/>
      <c r="G202" s="388"/>
      <c r="H202" s="388">
        <v>0.159</v>
      </c>
      <c r="I202" s="388"/>
      <c r="J202" s="392">
        <f t="shared" si="16"/>
        <v>0.85</v>
      </c>
      <c r="K202" s="392">
        <f t="shared" si="22"/>
        <v>0.15000000000000002</v>
      </c>
      <c r="L202" s="390"/>
      <c r="M202" s="390"/>
      <c r="N202" s="390"/>
      <c r="O202" s="13" t="s">
        <v>320</v>
      </c>
    </row>
    <row r="203" spans="1:15" ht="24.95" customHeight="1">
      <c r="A203" s="108" t="s">
        <v>544</v>
      </c>
      <c r="B203" s="108" t="s">
        <v>656</v>
      </c>
      <c r="C203" s="109" t="s">
        <v>3</v>
      </c>
      <c r="D203" s="387" t="s">
        <v>628</v>
      </c>
      <c r="E203" s="388">
        <f t="shared" si="21"/>
        <v>0.17399999999999999</v>
      </c>
      <c r="F203" s="389"/>
      <c r="G203" s="388"/>
      <c r="H203" s="388">
        <v>0.20499999999999999</v>
      </c>
      <c r="I203" s="388"/>
      <c r="J203" s="392">
        <f t="shared" si="16"/>
        <v>0.85</v>
      </c>
      <c r="K203" s="392">
        <f t="shared" si="22"/>
        <v>0.15000000000000002</v>
      </c>
      <c r="L203" s="390"/>
      <c r="M203" s="390"/>
      <c r="N203" s="390"/>
      <c r="O203" s="13" t="s">
        <v>320</v>
      </c>
    </row>
    <row r="204" spans="1:15" ht="24.95" customHeight="1">
      <c r="A204" s="108" t="s">
        <v>544</v>
      </c>
      <c r="B204" s="108" t="s">
        <v>657</v>
      </c>
      <c r="C204" s="109" t="s">
        <v>3</v>
      </c>
      <c r="D204" s="387" t="s">
        <v>628</v>
      </c>
      <c r="E204" s="388">
        <f t="shared" si="21"/>
        <v>0.20399999999999999</v>
      </c>
      <c r="F204" s="389"/>
      <c r="G204" s="388"/>
      <c r="H204" s="388">
        <v>0.24</v>
      </c>
      <c r="I204" s="388"/>
      <c r="J204" s="392">
        <f t="shared" si="16"/>
        <v>0.85</v>
      </c>
      <c r="K204" s="392">
        <f t="shared" si="22"/>
        <v>0.15000000000000002</v>
      </c>
      <c r="L204" s="390"/>
      <c r="M204" s="390"/>
      <c r="N204" s="390"/>
      <c r="O204" s="13" t="s">
        <v>320</v>
      </c>
    </row>
    <row r="205" spans="1:15" ht="24.95" customHeight="1">
      <c r="A205" s="108" t="s">
        <v>544</v>
      </c>
      <c r="B205" s="108" t="s">
        <v>658</v>
      </c>
      <c r="C205" s="109" t="s">
        <v>3</v>
      </c>
      <c r="D205" s="387" t="s">
        <v>628</v>
      </c>
      <c r="E205" s="388">
        <f t="shared" si="21"/>
        <v>0.23899999999999999</v>
      </c>
      <c r="F205" s="389"/>
      <c r="G205" s="388"/>
      <c r="H205" s="388">
        <v>0.28199999999999997</v>
      </c>
      <c r="I205" s="388"/>
      <c r="J205" s="392">
        <f t="shared" si="16"/>
        <v>0.85</v>
      </c>
      <c r="K205" s="392">
        <f t="shared" si="22"/>
        <v>0.15000000000000002</v>
      </c>
      <c r="L205" s="390"/>
      <c r="M205" s="390"/>
      <c r="N205" s="390"/>
      <c r="O205" s="13" t="s">
        <v>320</v>
      </c>
    </row>
    <row r="206" spans="1:15" ht="24.95" customHeight="1">
      <c r="A206" s="108" t="s">
        <v>544</v>
      </c>
      <c r="B206" s="108" t="s">
        <v>659</v>
      </c>
      <c r="C206" s="109" t="s">
        <v>3</v>
      </c>
      <c r="D206" s="387" t="s">
        <v>628</v>
      </c>
      <c r="E206" s="388">
        <f>ROUNDDOWN(SUM(H206*J206),3)</f>
        <v>1.4E-2</v>
      </c>
      <c r="F206" s="389"/>
      <c r="G206" s="388"/>
      <c r="H206" s="388">
        <v>1.4E-2</v>
      </c>
      <c r="I206" s="388"/>
      <c r="J206" s="392">
        <f>$J$3*$L$3*(1-K206)</f>
        <v>1</v>
      </c>
      <c r="K206" s="390"/>
      <c r="L206" s="390"/>
      <c r="M206" s="390"/>
      <c r="N206" s="390"/>
      <c r="O206" s="13" t="s">
        <v>317</v>
      </c>
    </row>
    <row r="207" spans="1:15" ht="24.95" customHeight="1">
      <c r="A207" s="108" t="s">
        <v>544</v>
      </c>
      <c r="B207" s="108" t="s">
        <v>58</v>
      </c>
      <c r="C207" s="109" t="s">
        <v>3</v>
      </c>
      <c r="D207" s="387" t="s">
        <v>628</v>
      </c>
      <c r="E207" s="388">
        <f t="shared" si="21"/>
        <v>1.6E-2</v>
      </c>
      <c r="F207" s="389"/>
      <c r="G207" s="388"/>
      <c r="H207" s="388">
        <v>1.6E-2</v>
      </c>
      <c r="I207" s="388"/>
      <c r="J207" s="392">
        <f t="shared" si="16"/>
        <v>1</v>
      </c>
      <c r="K207" s="390"/>
      <c r="L207" s="390"/>
      <c r="M207" s="390"/>
      <c r="N207" s="390"/>
      <c r="O207" s="13" t="s">
        <v>317</v>
      </c>
    </row>
    <row r="208" spans="1:15" ht="24.95" customHeight="1">
      <c r="A208" s="108" t="s">
        <v>544</v>
      </c>
      <c r="B208" s="108" t="s">
        <v>59</v>
      </c>
      <c r="C208" s="109" t="s">
        <v>3</v>
      </c>
      <c r="D208" s="387" t="str">
        <f>IF($N$3=0,"저압케이블전공",0)</f>
        <v>저압케이블전공</v>
      </c>
      <c r="E208" s="388">
        <f>IF($N$3=0,ROUNDDOWN(SUM(H208*J208),3),0)</f>
        <v>1.7999999999999999E-2</v>
      </c>
      <c r="F208" s="389"/>
      <c r="G208" s="388"/>
      <c r="H208" s="388">
        <v>1.7999999999999999E-2</v>
      </c>
      <c r="I208" s="388"/>
      <c r="J208" s="392">
        <f t="shared" si="16"/>
        <v>1</v>
      </c>
      <c r="K208" s="390"/>
      <c r="L208" s="390"/>
      <c r="M208" s="390"/>
      <c r="N208" s="390"/>
      <c r="O208" s="13" t="s">
        <v>317</v>
      </c>
    </row>
    <row r="209" spans="1:16" ht="24.95" customHeight="1">
      <c r="A209" s="108" t="s">
        <v>544</v>
      </c>
      <c r="B209" s="108" t="s">
        <v>60</v>
      </c>
      <c r="C209" s="109" t="s">
        <v>3</v>
      </c>
      <c r="D209" s="387" t="s">
        <v>628</v>
      </c>
      <c r="E209" s="388">
        <f t="shared" si="21"/>
        <v>2.5000000000000001E-2</v>
      </c>
      <c r="F209" s="389"/>
      <c r="G209" s="388"/>
      <c r="H209" s="388">
        <v>2.5000000000000001E-2</v>
      </c>
      <c r="I209" s="388"/>
      <c r="J209" s="392">
        <f t="shared" si="16"/>
        <v>1</v>
      </c>
      <c r="K209" s="390"/>
      <c r="L209" s="390"/>
      <c r="M209" s="390"/>
      <c r="N209" s="390"/>
      <c r="O209" s="13" t="s">
        <v>317</v>
      </c>
    </row>
    <row r="210" spans="1:16" ht="24.95" customHeight="1">
      <c r="A210" s="108" t="s">
        <v>544</v>
      </c>
      <c r="B210" s="108" t="s">
        <v>61</v>
      </c>
      <c r="C210" s="109" t="s">
        <v>3</v>
      </c>
      <c r="D210" s="387" t="s">
        <v>628</v>
      </c>
      <c r="E210" s="388">
        <f t="shared" si="21"/>
        <v>3.2000000000000001E-2</v>
      </c>
      <c r="F210" s="389"/>
      <c r="G210" s="388"/>
      <c r="H210" s="388">
        <v>2.3E-2</v>
      </c>
      <c r="I210" s="388"/>
      <c r="J210" s="392">
        <f t="shared" si="16"/>
        <v>1.4</v>
      </c>
      <c r="K210" s="392">
        <v>-0.4</v>
      </c>
      <c r="L210" s="390"/>
      <c r="M210" s="390"/>
      <c r="N210" s="390"/>
      <c r="O210" s="13" t="s">
        <v>320</v>
      </c>
    </row>
    <row r="211" spans="1:16" ht="24.95" customHeight="1">
      <c r="A211" s="108" t="s">
        <v>544</v>
      </c>
      <c r="B211" s="108" t="s">
        <v>62</v>
      </c>
      <c r="C211" s="109" t="s">
        <v>3</v>
      </c>
      <c r="D211" s="387" t="s">
        <v>628</v>
      </c>
      <c r="E211" s="388">
        <f t="shared" si="21"/>
        <v>4.2000000000000003E-2</v>
      </c>
      <c r="F211" s="389"/>
      <c r="G211" s="388"/>
      <c r="H211" s="388">
        <v>0.03</v>
      </c>
      <c r="I211" s="388"/>
      <c r="J211" s="392">
        <f t="shared" si="16"/>
        <v>1.4</v>
      </c>
      <c r="K211" s="392">
        <v>-0.4</v>
      </c>
      <c r="L211" s="390"/>
      <c r="M211" s="390"/>
      <c r="N211" s="390"/>
      <c r="O211" s="13" t="s">
        <v>320</v>
      </c>
    </row>
    <row r="212" spans="1:16" ht="24.95" customHeight="1">
      <c r="A212" s="108" t="s">
        <v>544</v>
      </c>
      <c r="B212" s="108" t="s">
        <v>63</v>
      </c>
      <c r="C212" s="109" t="s">
        <v>3</v>
      </c>
      <c r="D212" s="387" t="s">
        <v>628</v>
      </c>
      <c r="E212" s="388">
        <f t="shared" si="21"/>
        <v>0.05</v>
      </c>
      <c r="F212" s="389"/>
      <c r="G212" s="388"/>
      <c r="H212" s="388">
        <v>3.5999999999999997E-2</v>
      </c>
      <c r="I212" s="388"/>
      <c r="J212" s="392">
        <f t="shared" si="16"/>
        <v>1.4</v>
      </c>
      <c r="K212" s="392">
        <v>-0.4</v>
      </c>
      <c r="L212" s="390"/>
      <c r="M212" s="390"/>
      <c r="N212" s="390"/>
      <c r="O212" s="13" t="s">
        <v>320</v>
      </c>
    </row>
    <row r="213" spans="1:16" ht="24.95" customHeight="1">
      <c r="A213" s="108" t="s">
        <v>544</v>
      </c>
      <c r="B213" s="108" t="s">
        <v>660</v>
      </c>
      <c r="C213" s="109" t="s">
        <v>3</v>
      </c>
      <c r="D213" s="387" t="s">
        <v>628</v>
      </c>
      <c r="E213" s="388">
        <f t="shared" si="21"/>
        <v>1.9E-2</v>
      </c>
      <c r="F213" s="389"/>
      <c r="G213" s="388"/>
      <c r="H213" s="388">
        <v>1.9E-2</v>
      </c>
      <c r="I213" s="388"/>
      <c r="J213" s="392">
        <f t="shared" si="16"/>
        <v>1</v>
      </c>
      <c r="K213" s="390"/>
      <c r="L213" s="390"/>
      <c r="M213" s="390"/>
      <c r="N213" s="390"/>
      <c r="O213" s="13" t="s">
        <v>317</v>
      </c>
    </row>
    <row r="214" spans="1:16" ht="24.95" customHeight="1">
      <c r="A214" s="108" t="s">
        <v>544</v>
      </c>
      <c r="B214" s="108" t="s">
        <v>64</v>
      </c>
      <c r="C214" s="109" t="s">
        <v>3</v>
      </c>
      <c r="D214" s="387" t="s">
        <v>628</v>
      </c>
      <c r="E214" s="388">
        <f t="shared" si="21"/>
        <v>2.1999999999999999E-2</v>
      </c>
      <c r="F214" s="389"/>
      <c r="G214" s="388"/>
      <c r="H214" s="388">
        <v>2.1999999999999999E-2</v>
      </c>
      <c r="I214" s="388"/>
      <c r="J214" s="392">
        <f t="shared" si="16"/>
        <v>1</v>
      </c>
      <c r="K214" s="392"/>
      <c r="L214" s="390"/>
      <c r="M214" s="390"/>
      <c r="N214" s="390"/>
      <c r="O214" s="13" t="s">
        <v>317</v>
      </c>
    </row>
    <row r="215" spans="1:16" ht="24.95" customHeight="1">
      <c r="A215" s="108" t="s">
        <v>544</v>
      </c>
      <c r="B215" s="108" t="s">
        <v>65</v>
      </c>
      <c r="C215" s="109" t="s">
        <v>3</v>
      </c>
      <c r="D215" s="387" t="str">
        <f>IF($N$3=0,"저압케이블전공",0)</f>
        <v>저압케이블전공</v>
      </c>
      <c r="E215" s="388">
        <f>IF($N$3=0,ROUNDDOWN(SUM(H215*J215),3),0)</f>
        <v>2.5999999999999999E-2</v>
      </c>
      <c r="F215" s="389"/>
      <c r="G215" s="388"/>
      <c r="H215" s="388">
        <v>2.5999999999999999E-2</v>
      </c>
      <c r="I215" s="388"/>
      <c r="J215" s="392">
        <f t="shared" si="16"/>
        <v>1</v>
      </c>
      <c r="K215" s="392"/>
      <c r="L215" s="390"/>
      <c r="M215" s="390"/>
      <c r="N215" s="390"/>
      <c r="O215" s="13" t="s">
        <v>317</v>
      </c>
    </row>
    <row r="216" spans="1:16" ht="24.95" customHeight="1">
      <c r="A216" s="108" t="s">
        <v>544</v>
      </c>
      <c r="B216" s="108" t="s">
        <v>66</v>
      </c>
      <c r="C216" s="109" t="s">
        <v>3</v>
      </c>
      <c r="D216" s="387" t="s">
        <v>628</v>
      </c>
      <c r="E216" s="388">
        <f t="shared" si="21"/>
        <v>3.5999999999999997E-2</v>
      </c>
      <c r="F216" s="389"/>
      <c r="G216" s="388"/>
      <c r="H216" s="388">
        <v>3.5999999999999997E-2</v>
      </c>
      <c r="I216" s="388"/>
      <c r="J216" s="392">
        <f t="shared" si="16"/>
        <v>1</v>
      </c>
      <c r="K216" s="392"/>
      <c r="L216" s="390"/>
      <c r="M216" s="390"/>
      <c r="N216" s="390"/>
      <c r="O216" s="13" t="s">
        <v>317</v>
      </c>
    </row>
    <row r="217" spans="1:16" ht="24.95" customHeight="1">
      <c r="A217" s="108" t="s">
        <v>544</v>
      </c>
      <c r="B217" s="108" t="s">
        <v>67</v>
      </c>
      <c r="C217" s="109" t="s">
        <v>3</v>
      </c>
      <c r="D217" s="387" t="s">
        <v>628</v>
      </c>
      <c r="E217" s="388">
        <f t="shared" si="21"/>
        <v>4.5999999999999999E-2</v>
      </c>
      <c r="F217" s="389"/>
      <c r="G217" s="388"/>
      <c r="H217" s="388">
        <v>2.3E-2</v>
      </c>
      <c r="I217" s="388"/>
      <c r="J217" s="392">
        <f t="shared" si="16"/>
        <v>2</v>
      </c>
      <c r="K217" s="392">
        <v>-1</v>
      </c>
      <c r="L217" s="390"/>
      <c r="M217" s="390"/>
      <c r="N217" s="390"/>
      <c r="O217" s="13" t="s">
        <v>320</v>
      </c>
    </row>
    <row r="218" spans="1:16" ht="24.95" customHeight="1">
      <c r="A218" s="108" t="s">
        <v>544</v>
      </c>
      <c r="B218" s="108" t="s">
        <v>68</v>
      </c>
      <c r="C218" s="109" t="s">
        <v>3</v>
      </c>
      <c r="D218" s="387" t="s">
        <v>628</v>
      </c>
      <c r="E218" s="388">
        <f t="shared" si="21"/>
        <v>0.06</v>
      </c>
      <c r="F218" s="389"/>
      <c r="G218" s="388"/>
      <c r="H218" s="388">
        <v>0.03</v>
      </c>
      <c r="I218" s="388"/>
      <c r="J218" s="392">
        <f t="shared" si="16"/>
        <v>2</v>
      </c>
      <c r="K218" s="392">
        <v>-1</v>
      </c>
      <c r="L218" s="390"/>
      <c r="M218" s="390"/>
      <c r="N218" s="390"/>
      <c r="O218" s="13" t="s">
        <v>320</v>
      </c>
    </row>
    <row r="219" spans="1:16" ht="24.95" customHeight="1">
      <c r="A219" s="108" t="s">
        <v>544</v>
      </c>
      <c r="B219" s="108" t="s">
        <v>69</v>
      </c>
      <c r="C219" s="109" t="s">
        <v>3</v>
      </c>
      <c r="D219" s="387" t="s">
        <v>628</v>
      </c>
      <c r="E219" s="388">
        <f t="shared" si="21"/>
        <v>7.1999999999999995E-2</v>
      </c>
      <c r="F219" s="389"/>
      <c r="G219" s="388"/>
      <c r="H219" s="388">
        <v>3.5999999999999997E-2</v>
      </c>
      <c r="I219" s="388"/>
      <c r="J219" s="392">
        <f t="shared" si="16"/>
        <v>2</v>
      </c>
      <c r="K219" s="392">
        <v>-1</v>
      </c>
      <c r="L219" s="390"/>
      <c r="M219" s="390"/>
      <c r="N219" s="390"/>
      <c r="O219" s="13" t="s">
        <v>320</v>
      </c>
    </row>
    <row r="220" spans="1:16" ht="24.95" customHeight="1">
      <c r="A220" s="108" t="s">
        <v>544</v>
      </c>
      <c r="B220" s="108" t="s">
        <v>661</v>
      </c>
      <c r="C220" s="109" t="s">
        <v>3</v>
      </c>
      <c r="D220" s="387" t="s">
        <v>628</v>
      </c>
      <c r="E220" s="388">
        <f>ROUNDDOWN(SUM(H220*J220),3)</f>
        <v>2.5999999999999999E-2</v>
      </c>
      <c r="F220" s="389"/>
      <c r="G220" s="388"/>
      <c r="H220" s="388">
        <v>2.5999999999999999E-2</v>
      </c>
      <c r="I220" s="388"/>
      <c r="J220" s="392">
        <f>$J$3*$L$3*(1-K220)</f>
        <v>1</v>
      </c>
      <c r="K220" s="390"/>
      <c r="L220" s="390"/>
      <c r="M220" s="390"/>
      <c r="N220" s="390"/>
      <c r="O220" s="13" t="s">
        <v>317</v>
      </c>
    </row>
    <row r="221" spans="1:16" ht="24.95" customHeight="1">
      <c r="A221" s="108" t="s">
        <v>544</v>
      </c>
      <c r="B221" s="108" t="s">
        <v>70</v>
      </c>
      <c r="C221" s="109" t="s">
        <v>3</v>
      </c>
      <c r="D221" s="387" t="s">
        <v>628</v>
      </c>
      <c r="E221" s="388">
        <f t="shared" si="21"/>
        <v>2.9000000000000001E-2</v>
      </c>
      <c r="F221" s="389"/>
      <c r="G221" s="388"/>
      <c r="H221" s="388">
        <v>2.9000000000000001E-2</v>
      </c>
      <c r="I221" s="388"/>
      <c r="J221" s="392">
        <f t="shared" si="16"/>
        <v>1</v>
      </c>
      <c r="K221" s="390"/>
      <c r="L221" s="390"/>
      <c r="M221" s="390"/>
      <c r="N221" s="390"/>
      <c r="O221" s="13" t="s">
        <v>317</v>
      </c>
    </row>
    <row r="222" spans="1:16" ht="24.95" customHeight="1">
      <c r="A222" s="108" t="s">
        <v>544</v>
      </c>
      <c r="B222" s="108" t="s">
        <v>71</v>
      </c>
      <c r="C222" s="109" t="s">
        <v>3</v>
      </c>
      <c r="D222" s="387" t="str">
        <f>IF($N$3=0,"저압케이블전공",0)</f>
        <v>저압케이블전공</v>
      </c>
      <c r="E222" s="388">
        <f t="shared" ref="E222:E226" si="25">IF($N$3=0,ROUNDDOWN(SUM(H222*J222),3),0)</f>
        <v>3.4000000000000002E-2</v>
      </c>
      <c r="F222" s="389"/>
      <c r="G222" s="388"/>
      <c r="H222" s="388">
        <v>3.4000000000000002E-2</v>
      </c>
      <c r="I222" s="388"/>
      <c r="J222" s="392">
        <f t="shared" ref="J222:J304" si="26">$J$3*$L$3*(1-K222)</f>
        <v>1</v>
      </c>
      <c r="K222" s="390"/>
      <c r="L222" s="390"/>
      <c r="M222" s="390"/>
      <c r="N222" s="390"/>
      <c r="O222" s="13" t="s">
        <v>317</v>
      </c>
    </row>
    <row r="223" spans="1:16" ht="24.95" customHeight="1">
      <c r="A223" s="108" t="s">
        <v>544</v>
      </c>
      <c r="B223" s="108" t="s">
        <v>72</v>
      </c>
      <c r="C223" s="109" t="s">
        <v>3</v>
      </c>
      <c r="D223" s="387" t="str">
        <f>IF($N$3=0,"저압케이블전공",0)</f>
        <v>저압케이블전공</v>
      </c>
      <c r="E223" s="388">
        <f t="shared" si="25"/>
        <v>4.9000000000000002E-2</v>
      </c>
      <c r="F223" s="389"/>
      <c r="G223" s="388"/>
      <c r="H223" s="388">
        <v>4.9000000000000002E-2</v>
      </c>
      <c r="I223" s="388"/>
      <c r="J223" s="392">
        <f t="shared" si="26"/>
        <v>1</v>
      </c>
      <c r="K223" s="390"/>
      <c r="L223" s="390"/>
      <c r="M223" s="390"/>
      <c r="N223" s="390"/>
      <c r="O223" s="13" t="s">
        <v>317</v>
      </c>
      <c r="P223" s="15"/>
    </row>
    <row r="224" spans="1:16" ht="24.95" customHeight="1">
      <c r="A224" s="108" t="s">
        <v>544</v>
      </c>
      <c r="B224" s="108" t="s">
        <v>73</v>
      </c>
      <c r="C224" s="109" t="s">
        <v>3</v>
      </c>
      <c r="D224" s="387" t="str">
        <f>IF($N$3=0,"저압케이블전공",0)</f>
        <v>저압케이블전공</v>
      </c>
      <c r="E224" s="388">
        <f t="shared" si="25"/>
        <v>5.8999999999999997E-2</v>
      </c>
      <c r="F224" s="389"/>
      <c r="G224" s="388"/>
      <c r="H224" s="388">
        <v>2.3E-2</v>
      </c>
      <c r="I224" s="388"/>
      <c r="J224" s="392">
        <f t="shared" si="26"/>
        <v>2.6</v>
      </c>
      <c r="K224" s="392">
        <v>-1.6</v>
      </c>
      <c r="L224" s="390"/>
      <c r="M224" s="390"/>
      <c r="N224" s="390"/>
      <c r="O224" s="13" t="s">
        <v>320</v>
      </c>
    </row>
    <row r="225" spans="1:15" ht="24.95" customHeight="1">
      <c r="A225" s="108" t="s">
        <v>544</v>
      </c>
      <c r="B225" s="108" t="s">
        <v>74</v>
      </c>
      <c r="C225" s="109" t="s">
        <v>3</v>
      </c>
      <c r="D225" s="387" t="str">
        <f>IF($N$3=0,"저압케이블전공",0)</f>
        <v>저압케이블전공</v>
      </c>
      <c r="E225" s="388">
        <f t="shared" si="25"/>
        <v>7.8E-2</v>
      </c>
      <c r="F225" s="389"/>
      <c r="G225" s="388"/>
      <c r="H225" s="388">
        <v>0.03</v>
      </c>
      <c r="I225" s="388"/>
      <c r="J225" s="392">
        <f t="shared" si="26"/>
        <v>2.6</v>
      </c>
      <c r="K225" s="392">
        <v>-1.6</v>
      </c>
      <c r="L225" s="390"/>
      <c r="M225" s="390"/>
      <c r="N225" s="390"/>
      <c r="O225" s="13" t="s">
        <v>320</v>
      </c>
    </row>
    <row r="226" spans="1:15" ht="24.95" customHeight="1">
      <c r="A226" s="108" t="s">
        <v>544</v>
      </c>
      <c r="B226" s="108" t="s">
        <v>75</v>
      </c>
      <c r="C226" s="109" t="s">
        <v>3</v>
      </c>
      <c r="D226" s="387" t="str">
        <f>IF($N$3=0,"저압케이블전공",0)</f>
        <v>저압케이블전공</v>
      </c>
      <c r="E226" s="388">
        <f t="shared" si="25"/>
        <v>9.2999999999999999E-2</v>
      </c>
      <c r="F226" s="389"/>
      <c r="G226" s="388"/>
      <c r="H226" s="388">
        <v>3.5999999999999997E-2</v>
      </c>
      <c r="I226" s="388"/>
      <c r="J226" s="392">
        <f t="shared" si="26"/>
        <v>2.6</v>
      </c>
      <c r="K226" s="392">
        <v>-1.6</v>
      </c>
      <c r="L226" s="390"/>
      <c r="M226" s="390"/>
      <c r="N226" s="390"/>
      <c r="O226" s="13" t="s">
        <v>320</v>
      </c>
    </row>
    <row r="227" spans="1:15" ht="24" customHeight="1">
      <c r="A227" s="108" t="s">
        <v>544</v>
      </c>
      <c r="B227" s="108" t="s">
        <v>662</v>
      </c>
      <c r="C227" s="109" t="s">
        <v>3</v>
      </c>
      <c r="D227" s="387" t="s">
        <v>628</v>
      </c>
      <c r="E227" s="388">
        <f>ROUNDDOWN(SUM(H227*J227),3)</f>
        <v>0.01</v>
      </c>
      <c r="F227" s="389"/>
      <c r="G227" s="388"/>
      <c r="H227" s="388">
        <v>0.01</v>
      </c>
      <c r="I227" s="388"/>
      <c r="J227" s="392">
        <f>$J$3*$L$3*(1-K227)</f>
        <v>1</v>
      </c>
      <c r="K227" s="390"/>
      <c r="L227" s="390"/>
      <c r="M227" s="390"/>
      <c r="N227" s="390"/>
      <c r="O227" s="13" t="s">
        <v>317</v>
      </c>
    </row>
    <row r="228" spans="1:15" ht="24.95" customHeight="1">
      <c r="A228" s="108" t="s">
        <v>544</v>
      </c>
      <c r="B228" s="108" t="s">
        <v>663</v>
      </c>
      <c r="C228" s="109" t="s">
        <v>3</v>
      </c>
      <c r="D228" s="387" t="s">
        <v>628</v>
      </c>
      <c r="E228" s="388">
        <f>ROUNDDOWN(SUM(H228*J228),3)</f>
        <v>0.01</v>
      </c>
      <c r="F228" s="389"/>
      <c r="G228" s="388"/>
      <c r="H228" s="388">
        <v>0.01</v>
      </c>
      <c r="I228" s="388"/>
      <c r="J228" s="392">
        <f>$J$3*$L$3*(1-K228)</f>
        <v>1</v>
      </c>
      <c r="K228" s="390"/>
      <c r="L228" s="390"/>
      <c r="M228" s="390"/>
      <c r="N228" s="390"/>
      <c r="O228" s="13" t="s">
        <v>317</v>
      </c>
    </row>
    <row r="229" spans="1:15" ht="24.95" customHeight="1">
      <c r="A229" s="108" t="s">
        <v>544</v>
      </c>
      <c r="B229" s="108" t="s">
        <v>664</v>
      </c>
      <c r="C229" s="109" t="s">
        <v>3</v>
      </c>
      <c r="D229" s="387" t="str">
        <f t="shared" ref="D229:D239" si="27">IF($N$3=0,"저압케이블전공",0)</f>
        <v>저압케이블전공</v>
      </c>
      <c r="E229" s="388">
        <f t="shared" ref="E229:E301" si="28">IF($N$3=0,ROUNDDOWN(SUM(H229*J229),3),0)</f>
        <v>2.5000000000000001E-2</v>
      </c>
      <c r="F229" s="389"/>
      <c r="G229" s="388"/>
      <c r="H229" s="388">
        <v>0.03</v>
      </c>
      <c r="I229" s="388"/>
      <c r="J229" s="392">
        <f t="shared" si="26"/>
        <v>0.85</v>
      </c>
      <c r="K229" s="392">
        <v>0.15</v>
      </c>
      <c r="L229" s="390"/>
      <c r="M229" s="390"/>
      <c r="N229" s="390"/>
      <c r="O229" s="13" t="s">
        <v>320</v>
      </c>
    </row>
    <row r="230" spans="1:15" ht="24.95" customHeight="1">
      <c r="A230" s="108" t="s">
        <v>544</v>
      </c>
      <c r="B230" s="108" t="s">
        <v>665</v>
      </c>
      <c r="C230" s="109" t="s">
        <v>3</v>
      </c>
      <c r="D230" s="387" t="str">
        <f t="shared" si="27"/>
        <v>저압케이블전공</v>
      </c>
      <c r="E230" s="388">
        <f t="shared" si="28"/>
        <v>0.03</v>
      </c>
      <c r="F230" s="389"/>
      <c r="G230" s="388"/>
      <c r="H230" s="388">
        <v>3.5999999999999997E-2</v>
      </c>
      <c r="I230" s="388"/>
      <c r="J230" s="392">
        <f t="shared" si="26"/>
        <v>0.85</v>
      </c>
      <c r="K230" s="392">
        <f t="shared" ref="K230:K238" si="29">(1-3.4/4)</f>
        <v>0.15000000000000002</v>
      </c>
      <c r="L230" s="390"/>
      <c r="M230" s="390"/>
      <c r="N230" s="390"/>
      <c r="O230" s="13" t="s">
        <v>320</v>
      </c>
    </row>
    <row r="231" spans="1:15" ht="24.95" customHeight="1">
      <c r="A231" s="108" t="s">
        <v>544</v>
      </c>
      <c r="B231" s="108" t="s">
        <v>666</v>
      </c>
      <c r="C231" s="109" t="s">
        <v>3</v>
      </c>
      <c r="D231" s="387" t="str">
        <f t="shared" si="27"/>
        <v>저압케이블전공</v>
      </c>
      <c r="E231" s="388">
        <f t="shared" si="28"/>
        <v>3.5999999999999997E-2</v>
      </c>
      <c r="F231" s="389"/>
      <c r="G231" s="388"/>
      <c r="H231" s="388">
        <v>4.2999999999999997E-2</v>
      </c>
      <c r="I231" s="388"/>
      <c r="J231" s="392">
        <f t="shared" si="26"/>
        <v>0.85</v>
      </c>
      <c r="K231" s="392">
        <f t="shared" si="29"/>
        <v>0.15000000000000002</v>
      </c>
      <c r="L231" s="390"/>
      <c r="M231" s="390"/>
      <c r="N231" s="390"/>
      <c r="O231" s="13" t="s">
        <v>320</v>
      </c>
    </row>
    <row r="232" spans="1:15" ht="24.95" customHeight="1">
      <c r="A232" s="108" t="s">
        <v>544</v>
      </c>
      <c r="B232" s="108" t="s">
        <v>667</v>
      </c>
      <c r="C232" s="109" t="s">
        <v>3</v>
      </c>
      <c r="D232" s="387" t="str">
        <f t="shared" si="27"/>
        <v>저압케이블전공</v>
      </c>
      <c r="E232" s="388">
        <f t="shared" si="28"/>
        <v>4.8000000000000001E-2</v>
      </c>
      <c r="F232" s="389"/>
      <c r="G232" s="388"/>
      <c r="H232" s="388">
        <v>5.7000000000000002E-2</v>
      </c>
      <c r="I232" s="388"/>
      <c r="J232" s="392">
        <f t="shared" si="26"/>
        <v>0.85</v>
      </c>
      <c r="K232" s="392">
        <f t="shared" si="29"/>
        <v>0.15000000000000002</v>
      </c>
      <c r="L232" s="390"/>
      <c r="M232" s="390"/>
      <c r="N232" s="390"/>
      <c r="O232" s="13" t="s">
        <v>320</v>
      </c>
    </row>
    <row r="233" spans="1:15" ht="24.95" customHeight="1">
      <c r="A233" s="108" t="s">
        <v>544</v>
      </c>
      <c r="B233" s="108" t="s">
        <v>668</v>
      </c>
      <c r="C233" s="109" t="s">
        <v>3</v>
      </c>
      <c r="D233" s="387" t="str">
        <f t="shared" si="27"/>
        <v>저압케이블전공</v>
      </c>
      <c r="E233" s="388">
        <f t="shared" si="28"/>
        <v>5.0999999999999997E-2</v>
      </c>
      <c r="F233" s="389"/>
      <c r="G233" s="388"/>
      <c r="H233" s="388">
        <v>0.06</v>
      </c>
      <c r="I233" s="388"/>
      <c r="J233" s="392">
        <f t="shared" si="26"/>
        <v>0.85</v>
      </c>
      <c r="K233" s="392">
        <f t="shared" si="29"/>
        <v>0.15000000000000002</v>
      </c>
      <c r="L233" s="390"/>
      <c r="M233" s="390"/>
      <c r="N233" s="390"/>
      <c r="O233" s="13" t="s">
        <v>320</v>
      </c>
    </row>
    <row r="234" spans="1:15" ht="24.95" customHeight="1">
      <c r="A234" s="108" t="s">
        <v>544</v>
      </c>
      <c r="B234" s="108" t="s">
        <v>669</v>
      </c>
      <c r="C234" s="109" t="s">
        <v>3</v>
      </c>
      <c r="D234" s="387" t="str">
        <f t="shared" si="27"/>
        <v>저압케이블전공</v>
      </c>
      <c r="E234" s="388">
        <f t="shared" si="28"/>
        <v>7.0999999999999994E-2</v>
      </c>
      <c r="F234" s="389"/>
      <c r="G234" s="388"/>
      <c r="H234" s="388">
        <v>8.4000000000000005E-2</v>
      </c>
      <c r="I234" s="388"/>
      <c r="J234" s="392">
        <f t="shared" si="26"/>
        <v>0.85</v>
      </c>
      <c r="K234" s="392">
        <f t="shared" si="29"/>
        <v>0.15000000000000002</v>
      </c>
      <c r="L234" s="390"/>
      <c r="M234" s="390"/>
      <c r="N234" s="390"/>
      <c r="O234" s="13" t="s">
        <v>320</v>
      </c>
    </row>
    <row r="235" spans="1:15" ht="24.95" customHeight="1">
      <c r="A235" s="108" t="s">
        <v>544</v>
      </c>
      <c r="B235" s="108" t="s">
        <v>670</v>
      </c>
      <c r="C235" s="109" t="s">
        <v>3</v>
      </c>
      <c r="D235" s="387" t="str">
        <f t="shared" si="27"/>
        <v>저압케이블전공</v>
      </c>
      <c r="E235" s="388">
        <f t="shared" si="28"/>
        <v>8.2000000000000003E-2</v>
      </c>
      <c r="F235" s="389"/>
      <c r="G235" s="388"/>
      <c r="H235" s="388">
        <v>9.7000000000000003E-2</v>
      </c>
      <c r="I235" s="388"/>
      <c r="J235" s="392">
        <f t="shared" si="26"/>
        <v>0.85</v>
      </c>
      <c r="K235" s="392">
        <f t="shared" si="29"/>
        <v>0.15000000000000002</v>
      </c>
      <c r="L235" s="390"/>
      <c r="M235" s="390"/>
      <c r="N235" s="390"/>
      <c r="O235" s="13" t="s">
        <v>320</v>
      </c>
    </row>
    <row r="236" spans="1:15" ht="24.95" customHeight="1">
      <c r="A236" s="108" t="s">
        <v>544</v>
      </c>
      <c r="B236" s="108" t="s">
        <v>671</v>
      </c>
      <c r="C236" s="109" t="s">
        <v>3</v>
      </c>
      <c r="D236" s="387" t="str">
        <f t="shared" si="27"/>
        <v>저압케이블전공</v>
      </c>
      <c r="E236" s="388">
        <f t="shared" si="28"/>
        <v>9.0999999999999998E-2</v>
      </c>
      <c r="F236" s="389"/>
      <c r="G236" s="388"/>
      <c r="H236" s="388">
        <v>0.108</v>
      </c>
      <c r="I236" s="388"/>
      <c r="J236" s="392">
        <f t="shared" si="26"/>
        <v>0.85</v>
      </c>
      <c r="K236" s="392">
        <f t="shared" si="29"/>
        <v>0.15000000000000002</v>
      </c>
      <c r="L236" s="390"/>
      <c r="M236" s="390"/>
      <c r="N236" s="390"/>
      <c r="O236" s="13" t="s">
        <v>320</v>
      </c>
    </row>
    <row r="237" spans="1:15" ht="24.95" customHeight="1">
      <c r="A237" s="108" t="s">
        <v>544</v>
      </c>
      <c r="B237" s="108" t="s">
        <v>672</v>
      </c>
      <c r="C237" s="109" t="s">
        <v>3</v>
      </c>
      <c r="D237" s="387" t="str">
        <f t="shared" si="27"/>
        <v>저압케이블전공</v>
      </c>
      <c r="E237" s="388">
        <f t="shared" si="28"/>
        <v>0.115</v>
      </c>
      <c r="F237" s="389"/>
      <c r="G237" s="388"/>
      <c r="H237" s="388">
        <v>0.13600000000000001</v>
      </c>
      <c r="I237" s="388"/>
      <c r="J237" s="392">
        <f t="shared" si="26"/>
        <v>0.85</v>
      </c>
      <c r="K237" s="392">
        <f t="shared" si="29"/>
        <v>0.15000000000000002</v>
      </c>
      <c r="L237" s="390"/>
      <c r="M237" s="390"/>
      <c r="N237" s="390"/>
      <c r="O237" s="13" t="s">
        <v>320</v>
      </c>
    </row>
    <row r="238" spans="1:15" ht="24.95" customHeight="1">
      <c r="A238" s="108" t="s">
        <v>544</v>
      </c>
      <c r="B238" s="108" t="s">
        <v>673</v>
      </c>
      <c r="C238" s="109" t="s">
        <v>3</v>
      </c>
      <c r="D238" s="387" t="str">
        <f t="shared" si="27"/>
        <v>저압케이블전공</v>
      </c>
      <c r="E238" s="388">
        <f t="shared" si="28"/>
        <v>0.13500000000000001</v>
      </c>
      <c r="F238" s="389"/>
      <c r="G238" s="388"/>
      <c r="H238" s="388">
        <v>0.159</v>
      </c>
      <c r="I238" s="388"/>
      <c r="J238" s="392">
        <f t="shared" si="26"/>
        <v>0.85</v>
      </c>
      <c r="K238" s="392">
        <f t="shared" si="29"/>
        <v>0.15000000000000002</v>
      </c>
      <c r="L238" s="390"/>
      <c r="M238" s="390"/>
      <c r="N238" s="390"/>
      <c r="O238" s="13" t="s">
        <v>320</v>
      </c>
    </row>
    <row r="239" spans="1:15" ht="24.95" customHeight="1">
      <c r="A239" s="108" t="s">
        <v>544</v>
      </c>
      <c r="B239" s="108" t="s">
        <v>451</v>
      </c>
      <c r="C239" s="109" t="s">
        <v>3</v>
      </c>
      <c r="D239" s="387" t="str">
        <f t="shared" si="27"/>
        <v>저압케이블전공</v>
      </c>
      <c r="E239" s="388">
        <f>IF($N$3=0,ROUNDDOWN(SUM(H239*J239),3),0)</f>
        <v>1.4E-2</v>
      </c>
      <c r="F239" s="389"/>
      <c r="G239" s="388"/>
      <c r="H239" s="388">
        <v>1.4E-2</v>
      </c>
      <c r="I239" s="388"/>
      <c r="J239" s="392">
        <f>$J$3*$L$3*(1-K239)</f>
        <v>1</v>
      </c>
      <c r="K239" s="390"/>
      <c r="L239" s="390"/>
      <c r="M239" s="390"/>
      <c r="N239" s="390"/>
      <c r="O239" s="13" t="s">
        <v>317</v>
      </c>
    </row>
    <row r="240" spans="1:15" ht="24.95" customHeight="1">
      <c r="A240" s="108" t="s">
        <v>544</v>
      </c>
      <c r="B240" s="108" t="s">
        <v>452</v>
      </c>
      <c r="C240" s="109" t="s">
        <v>3</v>
      </c>
      <c r="D240" s="387" t="s">
        <v>628</v>
      </c>
      <c r="E240" s="388">
        <f>ROUNDDOWN(SUM(H240*J240),3)</f>
        <v>1.4E-2</v>
      </c>
      <c r="F240" s="389"/>
      <c r="G240" s="388"/>
      <c r="H240" s="388">
        <v>1.4E-2</v>
      </c>
      <c r="I240" s="388"/>
      <c r="J240" s="392">
        <f>$J$3*$L$3*(1-K240)</f>
        <v>1</v>
      </c>
      <c r="K240" s="390"/>
      <c r="L240" s="390"/>
      <c r="M240" s="390"/>
      <c r="N240" s="390"/>
      <c r="O240" s="13" t="s">
        <v>317</v>
      </c>
    </row>
    <row r="241" spans="1:15" ht="24.95" customHeight="1">
      <c r="A241" s="108" t="s">
        <v>544</v>
      </c>
      <c r="B241" s="108" t="s">
        <v>674</v>
      </c>
      <c r="C241" s="109" t="s">
        <v>3</v>
      </c>
      <c r="D241" s="387" t="str">
        <f t="shared" ref="D241:D259" si="30">IF($N$3=0,"저압케이블전공",0)</f>
        <v>저압케이블전공</v>
      </c>
      <c r="E241" s="388">
        <f t="shared" si="28"/>
        <v>1.6E-2</v>
      </c>
      <c r="F241" s="389"/>
      <c r="G241" s="388"/>
      <c r="H241" s="388">
        <v>1.6E-2</v>
      </c>
      <c r="I241" s="388"/>
      <c r="J241" s="392">
        <f t="shared" si="26"/>
        <v>1</v>
      </c>
      <c r="K241" s="392"/>
      <c r="L241" s="390"/>
      <c r="M241" s="390"/>
      <c r="N241" s="390"/>
      <c r="O241" s="13" t="s">
        <v>317</v>
      </c>
    </row>
    <row r="242" spans="1:15" ht="24.95" customHeight="1">
      <c r="A242" s="108" t="s">
        <v>544</v>
      </c>
      <c r="B242" s="108" t="s">
        <v>675</v>
      </c>
      <c r="C242" s="109" t="s">
        <v>3</v>
      </c>
      <c r="D242" s="387" t="str">
        <f t="shared" si="30"/>
        <v>저압케이블전공</v>
      </c>
      <c r="E242" s="388">
        <f t="shared" si="28"/>
        <v>1.7999999999999999E-2</v>
      </c>
      <c r="F242" s="389"/>
      <c r="G242" s="388"/>
      <c r="H242" s="388">
        <v>1.7999999999999999E-2</v>
      </c>
      <c r="I242" s="388"/>
      <c r="J242" s="392">
        <f t="shared" si="26"/>
        <v>1</v>
      </c>
      <c r="K242" s="392"/>
      <c r="L242" s="390"/>
      <c r="M242" s="390"/>
      <c r="N242" s="390"/>
      <c r="O242" s="13" t="s">
        <v>317</v>
      </c>
    </row>
    <row r="243" spans="1:15" ht="24.95" customHeight="1">
      <c r="A243" s="108" t="s">
        <v>544</v>
      </c>
      <c r="B243" s="108" t="s">
        <v>676</v>
      </c>
      <c r="C243" s="109" t="s">
        <v>3</v>
      </c>
      <c r="D243" s="387" t="str">
        <f t="shared" si="30"/>
        <v>저압케이블전공</v>
      </c>
      <c r="E243" s="388">
        <f t="shared" si="28"/>
        <v>2.5000000000000001E-2</v>
      </c>
      <c r="F243" s="389"/>
      <c r="G243" s="388"/>
      <c r="H243" s="388">
        <v>2.5000000000000001E-2</v>
      </c>
      <c r="I243" s="388"/>
      <c r="J243" s="392">
        <f>$J$3*$L$3*(1-K243)</f>
        <v>1</v>
      </c>
      <c r="K243" s="392"/>
      <c r="L243" s="390"/>
      <c r="M243" s="390"/>
      <c r="N243" s="390"/>
      <c r="O243" s="13" t="s">
        <v>317</v>
      </c>
    </row>
    <row r="244" spans="1:15" ht="24.95" customHeight="1">
      <c r="A244" s="108" t="s">
        <v>544</v>
      </c>
      <c r="B244" s="108" t="s">
        <v>677</v>
      </c>
      <c r="C244" s="109" t="s">
        <v>3</v>
      </c>
      <c r="D244" s="387" t="str">
        <f t="shared" si="30"/>
        <v>저압케이블전공</v>
      </c>
      <c r="E244" s="388">
        <f t="shared" si="28"/>
        <v>3.2000000000000001E-2</v>
      </c>
      <c r="F244" s="389"/>
      <c r="G244" s="388"/>
      <c r="H244" s="388">
        <v>2.3E-2</v>
      </c>
      <c r="I244" s="388"/>
      <c r="J244" s="392">
        <f>$J$3*$L$3*(1-K244)</f>
        <v>1.4</v>
      </c>
      <c r="K244" s="392">
        <v>-0.4</v>
      </c>
      <c r="L244" s="390"/>
      <c r="M244" s="390"/>
      <c r="N244" s="390"/>
      <c r="O244" s="13" t="s">
        <v>320</v>
      </c>
    </row>
    <row r="245" spans="1:15" ht="24.95" customHeight="1">
      <c r="A245" s="108" t="s">
        <v>544</v>
      </c>
      <c r="B245" s="108" t="s">
        <v>678</v>
      </c>
      <c r="C245" s="109" t="s">
        <v>3</v>
      </c>
      <c r="D245" s="387" t="str">
        <f t="shared" si="30"/>
        <v>저압케이블전공</v>
      </c>
      <c r="E245" s="388">
        <f t="shared" si="28"/>
        <v>4.2000000000000003E-2</v>
      </c>
      <c r="F245" s="389"/>
      <c r="G245" s="388"/>
      <c r="H245" s="388">
        <v>0.03</v>
      </c>
      <c r="I245" s="388"/>
      <c r="J245" s="392">
        <f>$J$3*$L$3*(1-K245)</f>
        <v>1.4</v>
      </c>
      <c r="K245" s="392">
        <v>-0.4</v>
      </c>
      <c r="L245" s="390"/>
      <c r="M245" s="390"/>
      <c r="N245" s="390"/>
      <c r="O245" s="13" t="s">
        <v>320</v>
      </c>
    </row>
    <row r="246" spans="1:15" ht="24.95" customHeight="1">
      <c r="A246" s="108" t="s">
        <v>544</v>
      </c>
      <c r="B246" s="108" t="s">
        <v>453</v>
      </c>
      <c r="C246" s="109" t="s">
        <v>3</v>
      </c>
      <c r="D246" s="387" t="str">
        <f t="shared" si="30"/>
        <v>저압케이블전공</v>
      </c>
      <c r="E246" s="388">
        <f>IF($N$3=0,ROUNDDOWN(SUM(H246*J246),3),0)</f>
        <v>1.9E-2</v>
      </c>
      <c r="F246" s="389"/>
      <c r="G246" s="388"/>
      <c r="H246" s="388">
        <v>1.9E-2</v>
      </c>
      <c r="I246" s="388"/>
      <c r="J246" s="392">
        <f>$J$3*$L$3*(1-K246)</f>
        <v>1</v>
      </c>
      <c r="K246" s="390"/>
      <c r="L246" s="390"/>
      <c r="M246" s="390"/>
      <c r="N246" s="390"/>
      <c r="O246" s="13" t="s">
        <v>317</v>
      </c>
    </row>
    <row r="247" spans="1:15" ht="24.95" customHeight="1">
      <c r="A247" s="108" t="s">
        <v>544</v>
      </c>
      <c r="B247" s="108" t="s">
        <v>454</v>
      </c>
      <c r="C247" s="109" t="s">
        <v>3</v>
      </c>
      <c r="D247" s="387" t="str">
        <f t="shared" si="30"/>
        <v>저압케이블전공</v>
      </c>
      <c r="E247" s="388">
        <f>IF($N$3=0,ROUNDDOWN(SUM(H247*J247),3),0)</f>
        <v>1.9E-2</v>
      </c>
      <c r="F247" s="389"/>
      <c r="G247" s="388"/>
      <c r="H247" s="388">
        <v>1.9E-2</v>
      </c>
      <c r="I247" s="388"/>
      <c r="J247" s="392">
        <f>$J$3*$L$3*(1-K247)</f>
        <v>1</v>
      </c>
      <c r="K247" s="390"/>
      <c r="L247" s="390"/>
      <c r="M247" s="390"/>
      <c r="N247" s="390"/>
      <c r="O247" s="13" t="s">
        <v>317</v>
      </c>
    </row>
    <row r="248" spans="1:15" ht="24.95" customHeight="1">
      <c r="A248" s="108" t="s">
        <v>544</v>
      </c>
      <c r="B248" s="108" t="s">
        <v>679</v>
      </c>
      <c r="C248" s="109" t="s">
        <v>3</v>
      </c>
      <c r="D248" s="387" t="str">
        <f t="shared" si="30"/>
        <v>저압케이블전공</v>
      </c>
      <c r="E248" s="388">
        <f t="shared" si="28"/>
        <v>2.1999999999999999E-2</v>
      </c>
      <c r="F248" s="389"/>
      <c r="G248" s="388"/>
      <c r="H248" s="388">
        <v>2.1999999999999999E-2</v>
      </c>
      <c r="I248" s="388"/>
      <c r="J248" s="392">
        <f t="shared" si="26"/>
        <v>1</v>
      </c>
      <c r="K248" s="392"/>
      <c r="L248" s="390"/>
      <c r="M248" s="390"/>
      <c r="N248" s="390"/>
      <c r="O248" s="13" t="s">
        <v>317</v>
      </c>
    </row>
    <row r="249" spans="1:15" ht="24.95" customHeight="1">
      <c r="A249" s="108" t="s">
        <v>544</v>
      </c>
      <c r="B249" s="108" t="s">
        <v>680</v>
      </c>
      <c r="C249" s="109" t="s">
        <v>3</v>
      </c>
      <c r="D249" s="387" t="str">
        <f t="shared" si="30"/>
        <v>저압케이블전공</v>
      </c>
      <c r="E249" s="388">
        <f t="shared" si="28"/>
        <v>2.5999999999999999E-2</v>
      </c>
      <c r="F249" s="389"/>
      <c r="G249" s="388"/>
      <c r="H249" s="388">
        <v>2.5999999999999999E-2</v>
      </c>
      <c r="I249" s="388"/>
      <c r="J249" s="392">
        <f t="shared" si="26"/>
        <v>1</v>
      </c>
      <c r="K249" s="392"/>
      <c r="L249" s="390"/>
      <c r="M249" s="390"/>
      <c r="N249" s="390"/>
      <c r="O249" s="13" t="s">
        <v>317</v>
      </c>
    </row>
    <row r="250" spans="1:15" ht="24.95" customHeight="1">
      <c r="A250" s="108" t="s">
        <v>544</v>
      </c>
      <c r="B250" s="108" t="s">
        <v>681</v>
      </c>
      <c r="C250" s="109" t="s">
        <v>3</v>
      </c>
      <c r="D250" s="387" t="str">
        <f t="shared" si="30"/>
        <v>저압케이블전공</v>
      </c>
      <c r="E250" s="388">
        <f t="shared" si="28"/>
        <v>3.5999999999999997E-2</v>
      </c>
      <c r="F250" s="389"/>
      <c r="G250" s="388"/>
      <c r="H250" s="388">
        <v>3.5999999999999997E-2</v>
      </c>
      <c r="I250" s="388"/>
      <c r="J250" s="392">
        <f t="shared" si="26"/>
        <v>1</v>
      </c>
      <c r="K250" s="392"/>
      <c r="L250" s="390"/>
      <c r="M250" s="390"/>
      <c r="N250" s="390"/>
      <c r="O250" s="13" t="s">
        <v>317</v>
      </c>
    </row>
    <row r="251" spans="1:15" ht="24.95" customHeight="1">
      <c r="A251" s="108" t="s">
        <v>544</v>
      </c>
      <c r="B251" s="108" t="s">
        <v>682</v>
      </c>
      <c r="C251" s="109" t="s">
        <v>3</v>
      </c>
      <c r="D251" s="387" t="str">
        <f t="shared" si="30"/>
        <v>저압케이블전공</v>
      </c>
      <c r="E251" s="388">
        <f t="shared" si="28"/>
        <v>4.5999999999999999E-2</v>
      </c>
      <c r="F251" s="389"/>
      <c r="G251" s="388"/>
      <c r="H251" s="388">
        <v>2.3E-2</v>
      </c>
      <c r="I251" s="388"/>
      <c r="J251" s="392">
        <f>$J$3*$L$3*(1-K251)</f>
        <v>2</v>
      </c>
      <c r="K251" s="392">
        <v>-1</v>
      </c>
      <c r="L251" s="390"/>
      <c r="M251" s="390"/>
      <c r="N251" s="390"/>
      <c r="O251" s="13" t="s">
        <v>320</v>
      </c>
    </row>
    <row r="252" spans="1:15" ht="24.95" customHeight="1">
      <c r="A252" s="108" t="s">
        <v>544</v>
      </c>
      <c r="B252" s="108" t="s">
        <v>683</v>
      </c>
      <c r="C252" s="109" t="s">
        <v>3</v>
      </c>
      <c r="D252" s="387" t="str">
        <f t="shared" si="30"/>
        <v>저압케이블전공</v>
      </c>
      <c r="E252" s="388">
        <f t="shared" si="28"/>
        <v>0.06</v>
      </c>
      <c r="F252" s="389"/>
      <c r="G252" s="388"/>
      <c r="H252" s="388">
        <v>0.03</v>
      </c>
      <c r="I252" s="388"/>
      <c r="J252" s="392">
        <f t="shared" si="26"/>
        <v>2</v>
      </c>
      <c r="K252" s="392">
        <v>-1</v>
      </c>
      <c r="L252" s="390"/>
      <c r="M252" s="390"/>
      <c r="N252" s="390"/>
      <c r="O252" s="13" t="s">
        <v>320</v>
      </c>
    </row>
    <row r="253" spans="1:15" ht="24.95" customHeight="1">
      <c r="A253" s="108" t="s">
        <v>544</v>
      </c>
      <c r="B253" s="108" t="s">
        <v>455</v>
      </c>
      <c r="C253" s="109" t="s">
        <v>3</v>
      </c>
      <c r="D253" s="387" t="str">
        <f t="shared" si="30"/>
        <v>저압케이블전공</v>
      </c>
      <c r="E253" s="388">
        <f>IF($N$3=0,ROUNDDOWN(SUM(H253*J253),3),0)</f>
        <v>2.5999999999999999E-2</v>
      </c>
      <c r="F253" s="389"/>
      <c r="G253" s="388"/>
      <c r="H253" s="388">
        <v>2.5999999999999999E-2</v>
      </c>
      <c r="I253" s="388"/>
      <c r="J253" s="392">
        <f>$J$3*$L$3*(1-K253)</f>
        <v>1</v>
      </c>
      <c r="K253" s="390"/>
      <c r="L253" s="390"/>
      <c r="M253" s="390"/>
      <c r="N253" s="390"/>
      <c r="O253" s="13" t="s">
        <v>317</v>
      </c>
    </row>
    <row r="254" spans="1:15" ht="24.95" customHeight="1">
      <c r="A254" s="108" t="s">
        <v>544</v>
      </c>
      <c r="B254" s="108" t="s">
        <v>456</v>
      </c>
      <c r="C254" s="109" t="s">
        <v>3</v>
      </c>
      <c r="D254" s="387" t="str">
        <f t="shared" si="30"/>
        <v>저압케이블전공</v>
      </c>
      <c r="E254" s="388">
        <f>IF($N$3=0,ROUNDDOWN(SUM(H254*J254),3),0)</f>
        <v>2.5999999999999999E-2</v>
      </c>
      <c r="F254" s="389"/>
      <c r="G254" s="388"/>
      <c r="H254" s="388">
        <v>2.5999999999999999E-2</v>
      </c>
      <c r="I254" s="388"/>
      <c r="J254" s="392">
        <f>$J$3*$L$3*(1-K254)</f>
        <v>1</v>
      </c>
      <c r="K254" s="390"/>
      <c r="L254" s="390"/>
      <c r="M254" s="390"/>
      <c r="N254" s="390"/>
      <c r="O254" s="13" t="s">
        <v>317</v>
      </c>
    </row>
    <row r="255" spans="1:15" ht="24.95" customHeight="1">
      <c r="A255" s="108" t="s">
        <v>544</v>
      </c>
      <c r="B255" s="108" t="s">
        <v>684</v>
      </c>
      <c r="C255" s="109" t="s">
        <v>3</v>
      </c>
      <c r="D255" s="387" t="str">
        <f t="shared" si="30"/>
        <v>저압케이블전공</v>
      </c>
      <c r="E255" s="388">
        <f t="shared" si="28"/>
        <v>2.9000000000000001E-2</v>
      </c>
      <c r="F255" s="389"/>
      <c r="G255" s="388"/>
      <c r="H255" s="388">
        <v>2.9000000000000001E-2</v>
      </c>
      <c r="I255" s="388"/>
      <c r="J255" s="392">
        <f t="shared" si="26"/>
        <v>1</v>
      </c>
      <c r="K255" s="390"/>
      <c r="L255" s="390"/>
      <c r="M255" s="390"/>
      <c r="N255" s="390"/>
      <c r="O255" s="13" t="s">
        <v>317</v>
      </c>
    </row>
    <row r="256" spans="1:15" ht="24.95" customHeight="1">
      <c r="A256" s="108" t="s">
        <v>544</v>
      </c>
      <c r="B256" s="108" t="s">
        <v>685</v>
      </c>
      <c r="C256" s="109" t="s">
        <v>3</v>
      </c>
      <c r="D256" s="387" t="str">
        <f t="shared" si="30"/>
        <v>저압케이블전공</v>
      </c>
      <c r="E256" s="388">
        <f t="shared" si="28"/>
        <v>3.4000000000000002E-2</v>
      </c>
      <c r="F256" s="389"/>
      <c r="G256" s="388"/>
      <c r="H256" s="388">
        <v>3.4000000000000002E-2</v>
      </c>
      <c r="I256" s="388"/>
      <c r="J256" s="392">
        <f t="shared" si="26"/>
        <v>1</v>
      </c>
      <c r="K256" s="392"/>
      <c r="L256" s="390"/>
      <c r="M256" s="390"/>
      <c r="N256" s="390"/>
      <c r="O256" s="13" t="s">
        <v>317</v>
      </c>
    </row>
    <row r="257" spans="1:15" ht="24.95" customHeight="1">
      <c r="A257" s="108" t="s">
        <v>544</v>
      </c>
      <c r="B257" s="108" t="s">
        <v>686</v>
      </c>
      <c r="C257" s="109" t="s">
        <v>3</v>
      </c>
      <c r="D257" s="387" t="str">
        <f t="shared" si="30"/>
        <v>저압케이블전공</v>
      </c>
      <c r="E257" s="388">
        <f t="shared" si="28"/>
        <v>4.9000000000000002E-2</v>
      </c>
      <c r="F257" s="389"/>
      <c r="G257" s="388"/>
      <c r="H257" s="388">
        <v>4.9000000000000002E-2</v>
      </c>
      <c r="I257" s="388"/>
      <c r="J257" s="392">
        <f t="shared" si="26"/>
        <v>1</v>
      </c>
      <c r="K257" s="392"/>
      <c r="L257" s="390"/>
      <c r="M257" s="390"/>
      <c r="N257" s="390"/>
      <c r="O257" s="13" t="s">
        <v>317</v>
      </c>
    </row>
    <row r="258" spans="1:15" ht="24.95" customHeight="1">
      <c r="A258" s="108" t="s">
        <v>544</v>
      </c>
      <c r="B258" s="108" t="s">
        <v>687</v>
      </c>
      <c r="C258" s="109" t="s">
        <v>3</v>
      </c>
      <c r="D258" s="387" t="str">
        <f t="shared" si="30"/>
        <v>저압케이블전공</v>
      </c>
      <c r="E258" s="388">
        <f t="shared" si="28"/>
        <v>5.8999999999999997E-2</v>
      </c>
      <c r="F258" s="389"/>
      <c r="G258" s="388"/>
      <c r="H258" s="388">
        <v>2.3E-2</v>
      </c>
      <c r="I258" s="388"/>
      <c r="J258" s="392">
        <f>$J$3*$L$3*(1-K258)</f>
        <v>2.6</v>
      </c>
      <c r="K258" s="392">
        <v>-1.6</v>
      </c>
      <c r="L258" s="390"/>
      <c r="M258" s="390"/>
      <c r="N258" s="390"/>
      <c r="O258" s="13" t="s">
        <v>320</v>
      </c>
    </row>
    <row r="259" spans="1:15" ht="24.95" customHeight="1">
      <c r="A259" s="108" t="s">
        <v>544</v>
      </c>
      <c r="B259" s="108" t="s">
        <v>688</v>
      </c>
      <c r="C259" s="109" t="s">
        <v>3</v>
      </c>
      <c r="D259" s="387" t="str">
        <f t="shared" si="30"/>
        <v>저압케이블전공</v>
      </c>
      <c r="E259" s="388">
        <f t="shared" si="28"/>
        <v>7.8E-2</v>
      </c>
      <c r="F259" s="389"/>
      <c r="G259" s="388"/>
      <c r="H259" s="388">
        <v>0.03</v>
      </c>
      <c r="I259" s="388"/>
      <c r="J259" s="392">
        <f t="shared" si="26"/>
        <v>2.6</v>
      </c>
      <c r="K259" s="392">
        <v>-1.6</v>
      </c>
      <c r="L259" s="390"/>
      <c r="M259" s="390"/>
      <c r="N259" s="390"/>
      <c r="O259" s="13" t="s">
        <v>320</v>
      </c>
    </row>
    <row r="260" spans="1:15" ht="24.95" customHeight="1">
      <c r="A260" s="108" t="s">
        <v>544</v>
      </c>
      <c r="B260" s="108" t="s">
        <v>457</v>
      </c>
      <c r="C260" s="109" t="s">
        <v>3</v>
      </c>
      <c r="D260" s="387" t="s">
        <v>628</v>
      </c>
      <c r="E260" s="388">
        <f>ROUNDDOWN(SUM(H260*J260),3)</f>
        <v>3.2000000000000001E-2</v>
      </c>
      <c r="F260" s="389"/>
      <c r="G260" s="388"/>
      <c r="H260" s="388">
        <v>3.2000000000000001E-2</v>
      </c>
      <c r="I260" s="388"/>
      <c r="J260" s="392">
        <f t="shared" si="26"/>
        <v>1</v>
      </c>
      <c r="K260" s="390"/>
      <c r="L260" s="390"/>
      <c r="M260" s="390"/>
      <c r="N260" s="390"/>
      <c r="O260" s="13" t="s">
        <v>317</v>
      </c>
    </row>
    <row r="261" spans="1:15" ht="24.95" customHeight="1">
      <c r="A261" s="108" t="s">
        <v>544</v>
      </c>
      <c r="B261" s="108" t="s">
        <v>458</v>
      </c>
      <c r="C261" s="109" t="s">
        <v>3</v>
      </c>
      <c r="D261" s="387" t="str">
        <f>IF($N$3=0,"저압케이블전공",0)</f>
        <v>저압케이블전공</v>
      </c>
      <c r="E261" s="388">
        <f>IF($N$3=0,ROUNDDOWN(SUM(H261*J261),3),0)</f>
        <v>3.5000000000000003E-2</v>
      </c>
      <c r="F261" s="389"/>
      <c r="G261" s="388"/>
      <c r="H261" s="388">
        <v>3.5000000000000003E-2</v>
      </c>
      <c r="I261" s="388"/>
      <c r="J261" s="392">
        <f t="shared" si="26"/>
        <v>1</v>
      </c>
      <c r="K261" s="390"/>
      <c r="L261" s="390"/>
      <c r="M261" s="390"/>
      <c r="N261" s="390"/>
      <c r="O261" s="13" t="s">
        <v>317</v>
      </c>
    </row>
    <row r="262" spans="1:15" ht="24.95" customHeight="1">
      <c r="A262" s="108" t="s">
        <v>544</v>
      </c>
      <c r="B262" s="108" t="s">
        <v>689</v>
      </c>
      <c r="C262" s="109" t="s">
        <v>3</v>
      </c>
      <c r="D262" s="387" t="s">
        <v>628</v>
      </c>
      <c r="E262" s="388">
        <f t="shared" ref="E262" si="31">ROUNDDOWN(SUM(H262*J262),3)</f>
        <v>4.2000000000000003E-2</v>
      </c>
      <c r="F262" s="389"/>
      <c r="G262" s="388"/>
      <c r="H262" s="388">
        <v>4.2000000000000003E-2</v>
      </c>
      <c r="I262" s="388"/>
      <c r="J262" s="392">
        <f t="shared" si="26"/>
        <v>1</v>
      </c>
      <c r="K262" s="390"/>
      <c r="L262" s="390"/>
      <c r="M262" s="390"/>
      <c r="N262" s="390"/>
      <c r="O262" s="13" t="s">
        <v>317</v>
      </c>
    </row>
    <row r="263" spans="1:15" ht="24.95" customHeight="1">
      <c r="A263" s="108" t="s">
        <v>544</v>
      </c>
      <c r="B263" s="111" t="s">
        <v>459</v>
      </c>
      <c r="C263" s="109" t="s">
        <v>3</v>
      </c>
      <c r="D263" s="387" t="str">
        <f>IF($N$3=0,"저압케이블전공",0)</f>
        <v>저압케이블전공</v>
      </c>
      <c r="E263" s="388">
        <f>IF($N$3=0,ROUNDDOWN(SUM(H263*J263),3),0)</f>
        <v>4.8000000000000001E-2</v>
      </c>
      <c r="F263" s="389"/>
      <c r="G263" s="388"/>
      <c r="H263" s="388">
        <v>4.8000000000000001E-2</v>
      </c>
      <c r="I263" s="388"/>
      <c r="J263" s="392">
        <f t="shared" si="26"/>
        <v>1</v>
      </c>
      <c r="K263" s="390"/>
      <c r="L263" s="390"/>
      <c r="M263" s="390"/>
      <c r="N263" s="390"/>
      <c r="O263" s="13" t="s">
        <v>317</v>
      </c>
    </row>
    <row r="264" spans="1:15" ht="24.95" customHeight="1">
      <c r="A264" s="108" t="s">
        <v>544</v>
      </c>
      <c r="B264" s="111" t="s">
        <v>460</v>
      </c>
      <c r="C264" s="109" t="s">
        <v>3</v>
      </c>
      <c r="D264" s="387" t="s">
        <v>628</v>
      </c>
      <c r="E264" s="388">
        <f>ROUNDDOWN(SUM(H264*J264),3)</f>
        <v>6.2E-2</v>
      </c>
      <c r="F264" s="389"/>
      <c r="G264" s="388"/>
      <c r="H264" s="388">
        <v>6.2E-2</v>
      </c>
      <c r="I264" s="388"/>
      <c r="J264" s="392">
        <f t="shared" si="26"/>
        <v>1</v>
      </c>
      <c r="K264" s="390"/>
      <c r="L264" s="390"/>
      <c r="M264" s="390"/>
      <c r="N264" s="390"/>
      <c r="O264" s="13" t="s">
        <v>317</v>
      </c>
    </row>
    <row r="265" spans="1:15" ht="24.95" customHeight="1">
      <c r="A265" s="108" t="s">
        <v>544</v>
      </c>
      <c r="B265" s="111" t="s">
        <v>461</v>
      </c>
      <c r="C265" s="109" t="s">
        <v>3</v>
      </c>
      <c r="D265" s="387" t="str">
        <f>IF($N$3=0,"저압케이블전공",0)</f>
        <v>저압케이블전공</v>
      </c>
      <c r="E265" s="388">
        <f>IF($N$3=0,ROUNDDOWN(SUM(H265*J265),3),0)</f>
        <v>7.3999999999999996E-2</v>
      </c>
      <c r="F265" s="389"/>
      <c r="G265" s="388"/>
      <c r="H265" s="388">
        <v>7.3999999999999996E-2</v>
      </c>
      <c r="I265" s="388"/>
      <c r="J265" s="392">
        <f t="shared" si="26"/>
        <v>1</v>
      </c>
      <c r="K265" s="390"/>
      <c r="L265" s="390"/>
      <c r="M265" s="390"/>
      <c r="N265" s="390"/>
      <c r="O265" s="13" t="s">
        <v>317</v>
      </c>
    </row>
    <row r="266" spans="1:15" ht="24.95" customHeight="1">
      <c r="A266" s="108" t="s">
        <v>544</v>
      </c>
      <c r="B266" s="111" t="s">
        <v>462</v>
      </c>
      <c r="C266" s="109" t="s">
        <v>3</v>
      </c>
      <c r="D266" s="387" t="s">
        <v>628</v>
      </c>
      <c r="E266" s="388">
        <f>ROUNDDOWN(SUM(H266*J266),3)</f>
        <v>9.8000000000000004E-2</v>
      </c>
      <c r="F266" s="389"/>
      <c r="G266" s="388"/>
      <c r="H266" s="388">
        <v>9.8000000000000004E-2</v>
      </c>
      <c r="I266" s="388"/>
      <c r="J266" s="392">
        <f t="shared" si="26"/>
        <v>1</v>
      </c>
      <c r="K266" s="390"/>
      <c r="L266" s="390"/>
      <c r="M266" s="390"/>
      <c r="N266" s="390"/>
      <c r="O266" s="13" t="s">
        <v>317</v>
      </c>
    </row>
    <row r="267" spans="1:15" ht="24.95" customHeight="1">
      <c r="A267" s="108" t="s">
        <v>544</v>
      </c>
      <c r="B267" s="108" t="s">
        <v>463</v>
      </c>
      <c r="C267" s="109" t="s">
        <v>3</v>
      </c>
      <c r="D267" s="387" t="s">
        <v>628</v>
      </c>
      <c r="E267" s="388">
        <f>ROUNDDOWN(SUM(H267*J267),3)</f>
        <v>3.2000000000000001E-2</v>
      </c>
      <c r="F267" s="389"/>
      <c r="G267" s="388"/>
      <c r="H267" s="388">
        <v>3.2000000000000001E-2</v>
      </c>
      <c r="I267" s="388"/>
      <c r="J267" s="392">
        <f t="shared" si="26"/>
        <v>1</v>
      </c>
      <c r="K267" s="390"/>
      <c r="L267" s="390"/>
      <c r="M267" s="390"/>
      <c r="N267" s="390"/>
      <c r="O267" s="13" t="s">
        <v>317</v>
      </c>
    </row>
    <row r="268" spans="1:15" ht="24.95" customHeight="1">
      <c r="A268" s="108" t="s">
        <v>544</v>
      </c>
      <c r="B268" s="108" t="s">
        <v>464</v>
      </c>
      <c r="C268" s="109" t="s">
        <v>3</v>
      </c>
      <c r="D268" s="387" t="str">
        <f>IF($N$3=0,"저압케이블전공",0)</f>
        <v>저압케이블전공</v>
      </c>
      <c r="E268" s="388">
        <f>IF($N$3=0,ROUNDDOWN(SUM(H268*J268),3),0)</f>
        <v>3.5000000000000003E-2</v>
      </c>
      <c r="F268" s="389"/>
      <c r="G268" s="388"/>
      <c r="H268" s="388">
        <v>3.5000000000000003E-2</v>
      </c>
      <c r="I268" s="388"/>
      <c r="J268" s="392">
        <f t="shared" si="26"/>
        <v>1</v>
      </c>
      <c r="K268" s="390"/>
      <c r="L268" s="390"/>
      <c r="M268" s="390"/>
      <c r="N268" s="390"/>
      <c r="O268" s="13" t="s">
        <v>317</v>
      </c>
    </row>
    <row r="269" spans="1:15" ht="24.95" customHeight="1">
      <c r="A269" s="108" t="s">
        <v>544</v>
      </c>
      <c r="B269" s="108" t="s">
        <v>465</v>
      </c>
      <c r="C269" s="109" t="s">
        <v>3</v>
      </c>
      <c r="D269" s="387" t="s">
        <v>628</v>
      </c>
      <c r="E269" s="388">
        <f t="shared" ref="E269:E276" si="32">ROUNDDOWN(SUM(H269*J269),3)</f>
        <v>3.9E-2</v>
      </c>
      <c r="F269" s="389"/>
      <c r="G269" s="388"/>
      <c r="H269" s="388">
        <v>3.9E-2</v>
      </c>
      <c r="I269" s="388"/>
      <c r="J269" s="392">
        <f t="shared" si="26"/>
        <v>1</v>
      </c>
      <c r="K269" s="390"/>
      <c r="L269" s="390"/>
      <c r="M269" s="390"/>
      <c r="N269" s="390"/>
      <c r="O269" s="13" t="s">
        <v>317</v>
      </c>
    </row>
    <row r="270" spans="1:15" ht="24.95" customHeight="1">
      <c r="A270" s="108" t="s">
        <v>544</v>
      </c>
      <c r="B270" s="108" t="s">
        <v>466</v>
      </c>
      <c r="C270" s="109" t="s">
        <v>3</v>
      </c>
      <c r="D270" s="387" t="s">
        <v>628</v>
      </c>
      <c r="E270" s="388">
        <f t="shared" si="32"/>
        <v>4.2000000000000003E-2</v>
      </c>
      <c r="F270" s="389"/>
      <c r="G270" s="388"/>
      <c r="H270" s="388">
        <v>4.2000000000000003E-2</v>
      </c>
      <c r="I270" s="388"/>
      <c r="J270" s="392">
        <f t="shared" si="26"/>
        <v>1</v>
      </c>
      <c r="K270" s="390"/>
      <c r="L270" s="390"/>
      <c r="M270" s="390"/>
      <c r="N270" s="390"/>
      <c r="O270" s="13" t="s">
        <v>317</v>
      </c>
    </row>
    <row r="271" spans="1:15" ht="24.95" customHeight="1">
      <c r="A271" s="108" t="s">
        <v>544</v>
      </c>
      <c r="B271" s="108" t="s">
        <v>467</v>
      </c>
      <c r="C271" s="109" t="s">
        <v>3</v>
      </c>
      <c r="D271" s="387" t="s">
        <v>628</v>
      </c>
      <c r="E271" s="388">
        <f t="shared" si="32"/>
        <v>4.8000000000000001E-2</v>
      </c>
      <c r="F271" s="389"/>
      <c r="G271" s="388"/>
      <c r="H271" s="388">
        <v>4.8000000000000001E-2</v>
      </c>
      <c r="I271" s="388"/>
      <c r="J271" s="392">
        <f t="shared" si="26"/>
        <v>1</v>
      </c>
      <c r="K271" s="390"/>
      <c r="L271" s="390"/>
      <c r="M271" s="390"/>
      <c r="N271" s="390"/>
      <c r="O271" s="13" t="s">
        <v>317</v>
      </c>
    </row>
    <row r="272" spans="1:15" ht="24.95" customHeight="1">
      <c r="A272" s="108" t="s">
        <v>544</v>
      </c>
      <c r="B272" s="108" t="s">
        <v>468</v>
      </c>
      <c r="C272" s="109" t="s">
        <v>3</v>
      </c>
      <c r="D272" s="387" t="s">
        <v>628</v>
      </c>
      <c r="E272" s="388">
        <f t="shared" si="32"/>
        <v>5.3999999999999999E-2</v>
      </c>
      <c r="F272" s="389"/>
      <c r="G272" s="388"/>
      <c r="H272" s="388">
        <v>5.3999999999999999E-2</v>
      </c>
      <c r="I272" s="388"/>
      <c r="J272" s="392">
        <f t="shared" si="26"/>
        <v>1</v>
      </c>
      <c r="K272" s="390"/>
      <c r="L272" s="390"/>
      <c r="M272" s="390"/>
      <c r="N272" s="390"/>
      <c r="O272" s="13" t="s">
        <v>317</v>
      </c>
    </row>
    <row r="273" spans="1:15" ht="24.95" customHeight="1">
      <c r="A273" s="108" t="s">
        <v>544</v>
      </c>
      <c r="B273" s="108" t="s">
        <v>469</v>
      </c>
      <c r="C273" s="109" t="s">
        <v>3</v>
      </c>
      <c r="D273" s="387" t="s">
        <v>628</v>
      </c>
      <c r="E273" s="388">
        <f t="shared" si="32"/>
        <v>6.2E-2</v>
      </c>
      <c r="F273" s="389"/>
      <c r="G273" s="388"/>
      <c r="H273" s="388">
        <v>6.2E-2</v>
      </c>
      <c r="I273" s="388"/>
      <c r="J273" s="392">
        <f t="shared" si="26"/>
        <v>1</v>
      </c>
      <c r="K273" s="390"/>
      <c r="L273" s="390"/>
      <c r="M273" s="390"/>
      <c r="N273" s="390"/>
      <c r="O273" s="13" t="s">
        <v>317</v>
      </c>
    </row>
    <row r="274" spans="1:15" ht="24.95" customHeight="1">
      <c r="A274" s="108" t="s">
        <v>544</v>
      </c>
      <c r="B274" s="108" t="s">
        <v>470</v>
      </c>
      <c r="C274" s="109" t="s">
        <v>3</v>
      </c>
      <c r="D274" s="387" t="s">
        <v>628</v>
      </c>
      <c r="E274" s="388">
        <f t="shared" si="32"/>
        <v>7.3999999999999996E-2</v>
      </c>
      <c r="F274" s="389"/>
      <c r="G274" s="388"/>
      <c r="H274" s="388">
        <v>7.3999999999999996E-2</v>
      </c>
      <c r="I274" s="388"/>
      <c r="J274" s="392">
        <f t="shared" si="26"/>
        <v>1</v>
      </c>
      <c r="K274" s="390"/>
      <c r="L274" s="390"/>
      <c r="M274" s="390"/>
      <c r="N274" s="390"/>
      <c r="O274" s="13" t="s">
        <v>317</v>
      </c>
    </row>
    <row r="275" spans="1:15" ht="24.95" customHeight="1">
      <c r="A275" s="108" t="s">
        <v>544</v>
      </c>
      <c r="B275" s="108" t="s">
        <v>471</v>
      </c>
      <c r="C275" s="109" t="s">
        <v>3</v>
      </c>
      <c r="D275" s="387" t="s">
        <v>628</v>
      </c>
      <c r="E275" s="388">
        <f t="shared" si="32"/>
        <v>8.4000000000000005E-2</v>
      </c>
      <c r="F275" s="389"/>
      <c r="G275" s="388"/>
      <c r="H275" s="388">
        <v>8.4000000000000005E-2</v>
      </c>
      <c r="I275" s="388"/>
      <c r="J275" s="392">
        <f t="shared" si="26"/>
        <v>1</v>
      </c>
      <c r="K275" s="390"/>
      <c r="L275" s="390"/>
      <c r="M275" s="390"/>
      <c r="N275" s="390"/>
      <c r="O275" s="13" t="s">
        <v>317</v>
      </c>
    </row>
    <row r="276" spans="1:15" ht="24.95" customHeight="1">
      <c r="A276" s="108" t="s">
        <v>544</v>
      </c>
      <c r="B276" s="108" t="s">
        <v>472</v>
      </c>
      <c r="C276" s="109" t="s">
        <v>3</v>
      </c>
      <c r="D276" s="387" t="s">
        <v>628</v>
      </c>
      <c r="E276" s="388">
        <f t="shared" si="32"/>
        <v>9.8000000000000004E-2</v>
      </c>
      <c r="F276" s="389"/>
      <c r="G276" s="388"/>
      <c r="H276" s="388">
        <v>9.8000000000000004E-2</v>
      </c>
      <c r="I276" s="388"/>
      <c r="J276" s="392">
        <f t="shared" si="26"/>
        <v>1</v>
      </c>
      <c r="K276" s="390"/>
      <c r="L276" s="390"/>
      <c r="M276" s="390"/>
      <c r="N276" s="390"/>
      <c r="O276" s="13" t="s">
        <v>317</v>
      </c>
    </row>
    <row r="277" spans="1:15" ht="24.95" customHeight="1">
      <c r="A277" s="14" t="s">
        <v>333</v>
      </c>
      <c r="B277" s="14" t="s">
        <v>690</v>
      </c>
      <c r="C277" s="13" t="s">
        <v>204</v>
      </c>
      <c r="D277" s="387" t="str">
        <f t="shared" ref="D277:D299" si="33">IF($N$3=0,"저압케이블전공",0)</f>
        <v>저압케이블전공</v>
      </c>
      <c r="E277" s="388">
        <f>IF($N$3=0,ROUNDDOWN(SUM(H277*J277),3),0)</f>
        <v>2.1000000000000001E-2</v>
      </c>
      <c r="F277" s="389"/>
      <c r="G277" s="388"/>
      <c r="H277" s="388">
        <v>1.4E-2</v>
      </c>
      <c r="I277" s="388"/>
      <c r="J277" s="392">
        <f t="shared" si="26"/>
        <v>1.5</v>
      </c>
      <c r="K277" s="392">
        <v>-0.5</v>
      </c>
      <c r="L277" s="390"/>
      <c r="M277" s="390"/>
      <c r="N277" s="390"/>
      <c r="O277" s="13" t="s">
        <v>317</v>
      </c>
    </row>
    <row r="278" spans="1:15" ht="24.95" customHeight="1">
      <c r="A278" s="14" t="s">
        <v>333</v>
      </c>
      <c r="B278" s="14" t="s">
        <v>334</v>
      </c>
      <c r="C278" s="13" t="s">
        <v>204</v>
      </c>
      <c r="D278" s="387" t="str">
        <f t="shared" si="33"/>
        <v>저압케이블전공</v>
      </c>
      <c r="E278" s="388">
        <f t="shared" si="28"/>
        <v>3.9E-2</v>
      </c>
      <c r="F278" s="389"/>
      <c r="G278" s="388"/>
      <c r="H278" s="388">
        <v>2.5999999999999999E-2</v>
      </c>
      <c r="I278" s="388"/>
      <c r="J278" s="392">
        <f t="shared" si="26"/>
        <v>1.5</v>
      </c>
      <c r="K278" s="392">
        <v>-0.5</v>
      </c>
      <c r="L278" s="390"/>
      <c r="M278" s="390"/>
      <c r="N278" s="390"/>
      <c r="O278" s="13" t="s">
        <v>317</v>
      </c>
    </row>
    <row r="279" spans="1:15" ht="24.95" customHeight="1">
      <c r="A279" s="14" t="s">
        <v>333</v>
      </c>
      <c r="B279" s="14" t="s">
        <v>691</v>
      </c>
      <c r="C279" s="13" t="s">
        <v>204</v>
      </c>
      <c r="D279" s="387" t="str">
        <f t="shared" si="33"/>
        <v>저압케이블전공</v>
      </c>
      <c r="E279" s="388">
        <f>IF($N$3=0,ROUNDDOWN(SUM(H279*J279),3),0)</f>
        <v>6.3E-2</v>
      </c>
      <c r="F279" s="389"/>
      <c r="G279" s="388"/>
      <c r="H279" s="388">
        <v>4.2000000000000003E-2</v>
      </c>
      <c r="I279" s="388"/>
      <c r="J279" s="392">
        <f>$J$3*$L$3*(1-K279)</f>
        <v>1.5</v>
      </c>
      <c r="K279" s="392">
        <v>-0.5</v>
      </c>
      <c r="L279" s="390"/>
      <c r="M279" s="390"/>
      <c r="N279" s="390"/>
      <c r="O279" s="13" t="s">
        <v>317</v>
      </c>
    </row>
    <row r="280" spans="1:15" ht="24.95" customHeight="1">
      <c r="A280" s="14" t="s">
        <v>333</v>
      </c>
      <c r="B280" s="14" t="s">
        <v>692</v>
      </c>
      <c r="C280" s="13" t="s">
        <v>204</v>
      </c>
      <c r="D280" s="387" t="str">
        <f t="shared" si="33"/>
        <v>저압케이블전공</v>
      </c>
      <c r="E280" s="388">
        <f t="shared" si="28"/>
        <v>2.1000000000000001E-2</v>
      </c>
      <c r="F280" s="389"/>
      <c r="G280" s="388"/>
      <c r="H280" s="388">
        <v>1.4E-2</v>
      </c>
      <c r="I280" s="388"/>
      <c r="J280" s="392">
        <f t="shared" si="26"/>
        <v>1.5</v>
      </c>
      <c r="K280" s="392">
        <v>-0.5</v>
      </c>
      <c r="L280" s="390"/>
      <c r="M280" s="390"/>
      <c r="N280" s="390"/>
      <c r="O280" s="13" t="s">
        <v>317</v>
      </c>
    </row>
    <row r="281" spans="1:15" ht="24.95" customHeight="1">
      <c r="A281" s="14" t="s">
        <v>333</v>
      </c>
      <c r="B281" s="14" t="s">
        <v>693</v>
      </c>
      <c r="C281" s="13" t="s">
        <v>204</v>
      </c>
      <c r="D281" s="387" t="str">
        <f t="shared" si="33"/>
        <v>저압케이블전공</v>
      </c>
      <c r="E281" s="388">
        <f t="shared" si="28"/>
        <v>2.8000000000000001E-2</v>
      </c>
      <c r="F281" s="389"/>
      <c r="G281" s="388"/>
      <c r="H281" s="388">
        <v>1.9E-2</v>
      </c>
      <c r="I281" s="388"/>
      <c r="J281" s="392">
        <f t="shared" si="26"/>
        <v>1.5</v>
      </c>
      <c r="K281" s="392">
        <v>-0.5</v>
      </c>
      <c r="L281" s="390"/>
      <c r="M281" s="390"/>
      <c r="N281" s="390"/>
      <c r="O281" s="13" t="s">
        <v>317</v>
      </c>
    </row>
    <row r="282" spans="1:15" ht="24.95" customHeight="1">
      <c r="A282" s="14" t="s">
        <v>333</v>
      </c>
      <c r="B282" s="14" t="s">
        <v>694</v>
      </c>
      <c r="C282" s="13" t="s">
        <v>204</v>
      </c>
      <c r="D282" s="387" t="str">
        <f t="shared" si="33"/>
        <v>저압케이블전공</v>
      </c>
      <c r="E282" s="388">
        <f t="shared" si="28"/>
        <v>3.9E-2</v>
      </c>
      <c r="F282" s="389"/>
      <c r="G282" s="388"/>
      <c r="H282" s="388">
        <v>2.5999999999999999E-2</v>
      </c>
      <c r="I282" s="388"/>
      <c r="J282" s="392">
        <f t="shared" si="26"/>
        <v>1.5</v>
      </c>
      <c r="K282" s="392">
        <v>-0.5</v>
      </c>
      <c r="L282" s="390"/>
      <c r="M282" s="390"/>
      <c r="N282" s="390"/>
      <c r="O282" s="13" t="s">
        <v>317</v>
      </c>
    </row>
    <row r="283" spans="1:15" ht="24.95" customHeight="1">
      <c r="A283" s="14" t="s">
        <v>333</v>
      </c>
      <c r="B283" s="14" t="s">
        <v>695</v>
      </c>
      <c r="C283" s="13" t="s">
        <v>204</v>
      </c>
      <c r="D283" s="387" t="str">
        <f t="shared" si="33"/>
        <v>저압케이블전공</v>
      </c>
      <c r="E283" s="388">
        <f t="shared" si="28"/>
        <v>4.8000000000000001E-2</v>
      </c>
      <c r="F283" s="389"/>
      <c r="G283" s="388"/>
      <c r="H283" s="388">
        <v>3.2000000000000001E-2</v>
      </c>
      <c r="I283" s="388"/>
      <c r="J283" s="392">
        <f t="shared" si="26"/>
        <v>1.5</v>
      </c>
      <c r="K283" s="392">
        <v>-0.5</v>
      </c>
      <c r="L283" s="390"/>
      <c r="M283" s="390"/>
      <c r="N283" s="390"/>
      <c r="O283" s="13" t="s">
        <v>317</v>
      </c>
    </row>
    <row r="284" spans="1:15" ht="24.95" customHeight="1">
      <c r="A284" s="14" t="s">
        <v>333</v>
      </c>
      <c r="B284" s="14" t="s">
        <v>696</v>
      </c>
      <c r="C284" s="13" t="s">
        <v>204</v>
      </c>
      <c r="D284" s="387" t="str">
        <f t="shared" si="33"/>
        <v>저압케이블전공</v>
      </c>
      <c r="E284" s="388">
        <f t="shared" si="28"/>
        <v>5.1999999999999998E-2</v>
      </c>
      <c r="F284" s="389"/>
      <c r="G284" s="388"/>
      <c r="H284" s="388">
        <v>3.5000000000000003E-2</v>
      </c>
      <c r="I284" s="388"/>
      <c r="J284" s="392">
        <f t="shared" si="26"/>
        <v>1.5</v>
      </c>
      <c r="K284" s="392">
        <v>-0.5</v>
      </c>
      <c r="L284" s="390"/>
      <c r="M284" s="390"/>
      <c r="N284" s="390"/>
      <c r="O284" s="13" t="s">
        <v>317</v>
      </c>
    </row>
    <row r="285" spans="1:15" ht="24.95" customHeight="1">
      <c r="A285" s="14" t="s">
        <v>333</v>
      </c>
      <c r="B285" s="14" t="s">
        <v>697</v>
      </c>
      <c r="C285" s="13" t="s">
        <v>204</v>
      </c>
      <c r="D285" s="387" t="str">
        <f t="shared" si="33"/>
        <v>저압케이블전공</v>
      </c>
      <c r="E285" s="388">
        <f t="shared" si="28"/>
        <v>5.8000000000000003E-2</v>
      </c>
      <c r="F285" s="389"/>
      <c r="G285" s="388"/>
      <c r="H285" s="388">
        <v>3.9E-2</v>
      </c>
      <c r="I285" s="388"/>
      <c r="J285" s="392">
        <f t="shared" si="26"/>
        <v>1.5</v>
      </c>
      <c r="K285" s="392">
        <v>-0.5</v>
      </c>
      <c r="L285" s="390"/>
      <c r="M285" s="390"/>
      <c r="N285" s="390"/>
      <c r="O285" s="13" t="s">
        <v>317</v>
      </c>
    </row>
    <row r="286" spans="1:15" ht="24.95" customHeight="1">
      <c r="A286" s="14" t="s">
        <v>333</v>
      </c>
      <c r="B286" s="14" t="s">
        <v>698</v>
      </c>
      <c r="C286" s="13" t="s">
        <v>204</v>
      </c>
      <c r="D286" s="387" t="str">
        <f t="shared" si="33"/>
        <v>저압케이블전공</v>
      </c>
      <c r="E286" s="388">
        <f t="shared" si="28"/>
        <v>6.3E-2</v>
      </c>
      <c r="F286" s="389"/>
      <c r="G286" s="388"/>
      <c r="H286" s="388">
        <v>4.2000000000000003E-2</v>
      </c>
      <c r="I286" s="388"/>
      <c r="J286" s="392">
        <f t="shared" si="26"/>
        <v>1.5</v>
      </c>
      <c r="K286" s="392">
        <v>-0.5</v>
      </c>
      <c r="L286" s="390"/>
      <c r="M286" s="390"/>
      <c r="N286" s="390"/>
      <c r="O286" s="13" t="s">
        <v>317</v>
      </c>
    </row>
    <row r="287" spans="1:15" ht="24.95" customHeight="1">
      <c r="A287" s="14" t="s">
        <v>333</v>
      </c>
      <c r="B287" s="14" t="s">
        <v>699</v>
      </c>
      <c r="C287" s="13" t="s">
        <v>204</v>
      </c>
      <c r="D287" s="387" t="str">
        <f t="shared" si="33"/>
        <v>저압케이블전공</v>
      </c>
      <c r="E287" s="388">
        <f>IF($N$3=0,ROUNDDOWN(SUM(H287*J287),3),0)</f>
        <v>2.1000000000000001E-2</v>
      </c>
      <c r="F287" s="389"/>
      <c r="G287" s="388"/>
      <c r="H287" s="388">
        <v>1.4E-2</v>
      </c>
      <c r="I287" s="388"/>
      <c r="J287" s="392">
        <f>$J$3*$L$3*(1-K287)</f>
        <v>1.5</v>
      </c>
      <c r="K287" s="392">
        <v>-0.5</v>
      </c>
      <c r="L287" s="390"/>
      <c r="M287" s="390"/>
      <c r="N287" s="390"/>
      <c r="O287" s="13" t="s">
        <v>317</v>
      </c>
    </row>
    <row r="288" spans="1:15" ht="24.95" customHeight="1">
      <c r="A288" s="14" t="s">
        <v>333</v>
      </c>
      <c r="B288" s="14" t="s">
        <v>700</v>
      </c>
      <c r="C288" s="13" t="s">
        <v>204</v>
      </c>
      <c r="D288" s="387" t="str">
        <f t="shared" si="33"/>
        <v>저압케이블전공</v>
      </c>
      <c r="E288" s="388">
        <f>IF($N$3=0,ROUNDDOWN(SUM(H288*J288),3),0)</f>
        <v>3.9E-2</v>
      </c>
      <c r="F288" s="389"/>
      <c r="G288" s="388"/>
      <c r="H288" s="388">
        <v>2.5999999999999999E-2</v>
      </c>
      <c r="I288" s="388"/>
      <c r="J288" s="392">
        <f>$J$3*$L$3*(1-K288)</f>
        <v>1.5</v>
      </c>
      <c r="K288" s="392">
        <v>-0.5</v>
      </c>
      <c r="L288" s="390"/>
      <c r="M288" s="390"/>
      <c r="N288" s="390"/>
      <c r="O288" s="13" t="s">
        <v>317</v>
      </c>
    </row>
    <row r="289" spans="1:15" ht="24.95" customHeight="1">
      <c r="A289" s="14" t="s">
        <v>333</v>
      </c>
      <c r="B289" s="14" t="s">
        <v>701</v>
      </c>
      <c r="C289" s="13" t="s">
        <v>204</v>
      </c>
      <c r="D289" s="387" t="str">
        <f t="shared" si="33"/>
        <v>저압케이블전공</v>
      </c>
      <c r="E289" s="388">
        <f>IF($N$3=0,ROUNDDOWN(SUM(H289*J289),3),0)</f>
        <v>6.3E-2</v>
      </c>
      <c r="F289" s="389"/>
      <c r="G289" s="388"/>
      <c r="H289" s="388">
        <v>4.2000000000000003E-2</v>
      </c>
      <c r="I289" s="388"/>
      <c r="J289" s="392">
        <f>$J$3*$L$3*(1-K289)</f>
        <v>1.5</v>
      </c>
      <c r="K289" s="392">
        <v>-0.5</v>
      </c>
      <c r="L289" s="390"/>
      <c r="M289" s="390"/>
      <c r="N289" s="390"/>
      <c r="O289" s="13" t="s">
        <v>317</v>
      </c>
    </row>
    <row r="290" spans="1:15" ht="24.95" customHeight="1">
      <c r="A290" s="14" t="s">
        <v>333</v>
      </c>
      <c r="B290" s="14" t="s">
        <v>335</v>
      </c>
      <c r="C290" s="13" t="s">
        <v>204</v>
      </c>
      <c r="D290" s="387" t="str">
        <f t="shared" si="33"/>
        <v>저압케이블전공</v>
      </c>
      <c r="E290" s="388">
        <f t="shared" si="28"/>
        <v>2.1000000000000001E-2</v>
      </c>
      <c r="F290" s="389"/>
      <c r="G290" s="388"/>
      <c r="H290" s="388">
        <v>1.4E-2</v>
      </c>
      <c r="I290" s="388"/>
      <c r="J290" s="392">
        <f t="shared" si="26"/>
        <v>1.5</v>
      </c>
      <c r="K290" s="392">
        <v>-0.5</v>
      </c>
      <c r="L290" s="390"/>
      <c r="M290" s="390"/>
      <c r="N290" s="390"/>
      <c r="O290" s="13" t="s">
        <v>317</v>
      </c>
    </row>
    <row r="291" spans="1:15" ht="24.95" customHeight="1">
      <c r="A291" s="14" t="s">
        <v>333</v>
      </c>
      <c r="B291" s="14" t="s">
        <v>336</v>
      </c>
      <c r="C291" s="13" t="s">
        <v>204</v>
      </c>
      <c r="D291" s="387" t="str">
        <f t="shared" si="33"/>
        <v>저압케이블전공</v>
      </c>
      <c r="E291" s="388">
        <f t="shared" si="28"/>
        <v>2.8000000000000001E-2</v>
      </c>
      <c r="F291" s="389"/>
      <c r="G291" s="388"/>
      <c r="H291" s="388">
        <v>1.9E-2</v>
      </c>
      <c r="I291" s="388"/>
      <c r="J291" s="392">
        <f t="shared" si="26"/>
        <v>1.5</v>
      </c>
      <c r="K291" s="392">
        <v>-0.5</v>
      </c>
      <c r="L291" s="390"/>
      <c r="M291" s="390"/>
      <c r="N291" s="390"/>
      <c r="O291" s="13" t="s">
        <v>317</v>
      </c>
    </row>
    <row r="292" spans="1:15" ht="24.95" customHeight="1">
      <c r="A292" s="14" t="s">
        <v>333</v>
      </c>
      <c r="B292" s="14" t="s">
        <v>337</v>
      </c>
      <c r="C292" s="13" t="s">
        <v>204</v>
      </c>
      <c r="D292" s="387" t="str">
        <f t="shared" si="33"/>
        <v>저압케이블전공</v>
      </c>
      <c r="E292" s="388">
        <f t="shared" si="28"/>
        <v>3.9E-2</v>
      </c>
      <c r="F292" s="389"/>
      <c r="G292" s="388"/>
      <c r="H292" s="388">
        <v>2.5999999999999999E-2</v>
      </c>
      <c r="I292" s="388"/>
      <c r="J292" s="392">
        <f t="shared" si="26"/>
        <v>1.5</v>
      </c>
      <c r="K292" s="392">
        <v>-0.5</v>
      </c>
      <c r="L292" s="390"/>
      <c r="M292" s="390"/>
      <c r="N292" s="390"/>
      <c r="O292" s="13" t="s">
        <v>317</v>
      </c>
    </row>
    <row r="293" spans="1:15" ht="24.95" customHeight="1">
      <c r="A293" s="14" t="s">
        <v>333</v>
      </c>
      <c r="B293" s="14" t="s">
        <v>338</v>
      </c>
      <c r="C293" s="13" t="s">
        <v>204</v>
      </c>
      <c r="D293" s="387" t="str">
        <f t="shared" si="33"/>
        <v>저압케이블전공</v>
      </c>
      <c r="E293" s="388">
        <f t="shared" si="28"/>
        <v>4.8000000000000001E-2</v>
      </c>
      <c r="F293" s="389"/>
      <c r="G293" s="388"/>
      <c r="H293" s="388">
        <v>3.2000000000000001E-2</v>
      </c>
      <c r="I293" s="388"/>
      <c r="J293" s="392">
        <f t="shared" si="26"/>
        <v>1.5</v>
      </c>
      <c r="K293" s="392">
        <v>-0.5</v>
      </c>
      <c r="L293" s="390"/>
      <c r="M293" s="390"/>
      <c r="N293" s="390"/>
      <c r="O293" s="13" t="s">
        <v>317</v>
      </c>
    </row>
    <row r="294" spans="1:15" ht="24.95" customHeight="1">
      <c r="A294" s="14" t="s">
        <v>333</v>
      </c>
      <c r="B294" s="14" t="s">
        <v>339</v>
      </c>
      <c r="C294" s="13" t="s">
        <v>204</v>
      </c>
      <c r="D294" s="387" t="str">
        <f t="shared" si="33"/>
        <v>저압케이블전공</v>
      </c>
      <c r="E294" s="388">
        <f t="shared" si="28"/>
        <v>5.1999999999999998E-2</v>
      </c>
      <c r="F294" s="389"/>
      <c r="G294" s="388"/>
      <c r="H294" s="388">
        <v>3.5000000000000003E-2</v>
      </c>
      <c r="I294" s="388"/>
      <c r="J294" s="392">
        <f t="shared" si="26"/>
        <v>1.5</v>
      </c>
      <c r="K294" s="392">
        <v>-0.5</v>
      </c>
      <c r="L294" s="390"/>
      <c r="M294" s="390"/>
      <c r="N294" s="390"/>
      <c r="O294" s="13" t="s">
        <v>317</v>
      </c>
    </row>
    <row r="295" spans="1:15" ht="24.95" customHeight="1">
      <c r="A295" s="14" t="s">
        <v>333</v>
      </c>
      <c r="B295" s="14" t="s">
        <v>340</v>
      </c>
      <c r="C295" s="13" t="s">
        <v>204</v>
      </c>
      <c r="D295" s="387" t="str">
        <f t="shared" si="33"/>
        <v>저압케이블전공</v>
      </c>
      <c r="E295" s="388">
        <f t="shared" si="28"/>
        <v>5.8000000000000003E-2</v>
      </c>
      <c r="F295" s="389"/>
      <c r="G295" s="388"/>
      <c r="H295" s="388">
        <v>3.9E-2</v>
      </c>
      <c r="I295" s="388"/>
      <c r="J295" s="392">
        <f t="shared" si="26"/>
        <v>1.5</v>
      </c>
      <c r="K295" s="392">
        <v>-0.5</v>
      </c>
      <c r="L295" s="390"/>
      <c r="M295" s="390"/>
      <c r="N295" s="390"/>
      <c r="O295" s="13" t="s">
        <v>317</v>
      </c>
    </row>
    <row r="296" spans="1:15" ht="24.95" customHeight="1">
      <c r="A296" s="14" t="s">
        <v>333</v>
      </c>
      <c r="B296" s="14" t="s">
        <v>341</v>
      </c>
      <c r="C296" s="13" t="s">
        <v>204</v>
      </c>
      <c r="D296" s="387" t="str">
        <f t="shared" si="33"/>
        <v>저압케이블전공</v>
      </c>
      <c r="E296" s="388">
        <f t="shared" si="28"/>
        <v>6.3E-2</v>
      </c>
      <c r="F296" s="389"/>
      <c r="G296" s="388"/>
      <c r="H296" s="388">
        <v>4.2000000000000003E-2</v>
      </c>
      <c r="I296" s="388"/>
      <c r="J296" s="392">
        <f t="shared" si="26"/>
        <v>1.5</v>
      </c>
      <c r="K296" s="392">
        <v>-0.5</v>
      </c>
      <c r="L296" s="390"/>
      <c r="M296" s="390"/>
      <c r="N296" s="390"/>
      <c r="O296" s="13" t="s">
        <v>317</v>
      </c>
    </row>
    <row r="297" spans="1:15" ht="24.95" customHeight="1">
      <c r="A297" s="14" t="s">
        <v>333</v>
      </c>
      <c r="B297" s="14" t="s">
        <v>702</v>
      </c>
      <c r="C297" s="13" t="s">
        <v>204</v>
      </c>
      <c r="D297" s="387" t="str">
        <f t="shared" si="33"/>
        <v>저압케이블전공</v>
      </c>
      <c r="E297" s="388">
        <f>IF($N$3=0,ROUNDDOWN(SUM(H297*J297),3),0)</f>
        <v>3.3000000000000002E-2</v>
      </c>
      <c r="F297" s="389"/>
      <c r="G297" s="388"/>
      <c r="H297" s="388">
        <v>2.1999999999999999E-2</v>
      </c>
      <c r="I297" s="388"/>
      <c r="J297" s="392">
        <f t="shared" si="26"/>
        <v>1.5</v>
      </c>
      <c r="K297" s="392">
        <v>-0.5</v>
      </c>
      <c r="L297" s="390"/>
      <c r="M297" s="390"/>
      <c r="N297" s="390"/>
      <c r="O297" s="13" t="s">
        <v>317</v>
      </c>
    </row>
    <row r="298" spans="1:15" ht="24.95" customHeight="1">
      <c r="A298" s="14" t="s">
        <v>333</v>
      </c>
      <c r="B298" s="14" t="s">
        <v>703</v>
      </c>
      <c r="C298" s="13" t="s">
        <v>204</v>
      </c>
      <c r="D298" s="387" t="str">
        <f t="shared" si="33"/>
        <v>저압케이블전공</v>
      </c>
      <c r="E298" s="388">
        <f>IF($N$3=0,ROUNDDOWN(SUM(H298*J298),3),0)</f>
        <v>3.3000000000000002E-2</v>
      </c>
      <c r="F298" s="389"/>
      <c r="G298" s="388"/>
      <c r="H298" s="388">
        <v>2.1999999999999999E-2</v>
      </c>
      <c r="I298" s="388"/>
      <c r="J298" s="392">
        <f t="shared" si="26"/>
        <v>1.5</v>
      </c>
      <c r="K298" s="392">
        <v>-0.5</v>
      </c>
      <c r="L298" s="390"/>
      <c r="M298" s="390"/>
      <c r="N298" s="390"/>
      <c r="O298" s="13" t="s">
        <v>317</v>
      </c>
    </row>
    <row r="299" spans="1:15" ht="24.95" customHeight="1">
      <c r="A299" s="14" t="s">
        <v>333</v>
      </c>
      <c r="B299" s="14" t="s">
        <v>704</v>
      </c>
      <c r="C299" s="13" t="s">
        <v>204</v>
      </c>
      <c r="D299" s="387" t="str">
        <f t="shared" si="33"/>
        <v>저압케이블전공</v>
      </c>
      <c r="E299" s="388">
        <f>IF($N$3=0,ROUNDDOWN(SUM(H299*J299),3),0)</f>
        <v>5.0999999999999997E-2</v>
      </c>
      <c r="F299" s="389"/>
      <c r="G299" s="388"/>
      <c r="H299" s="388">
        <v>3.4000000000000002E-2</v>
      </c>
      <c r="I299" s="388"/>
      <c r="J299" s="392">
        <f t="shared" si="26"/>
        <v>1.5</v>
      </c>
      <c r="K299" s="392">
        <v>-0.5</v>
      </c>
      <c r="L299" s="390"/>
      <c r="M299" s="390"/>
      <c r="N299" s="390"/>
      <c r="O299" s="13" t="s">
        <v>317</v>
      </c>
    </row>
    <row r="300" spans="1:15" ht="24.95" customHeight="1">
      <c r="A300" s="108" t="s">
        <v>544</v>
      </c>
      <c r="B300" s="108" t="s">
        <v>705</v>
      </c>
      <c r="C300" s="109" t="s">
        <v>3</v>
      </c>
      <c r="D300" s="387" t="str">
        <f>IF($N$3=0,"특고압케이블전공",0)</f>
        <v>특고압케이블전공</v>
      </c>
      <c r="E300" s="388">
        <f t="shared" si="28"/>
        <v>0.01</v>
      </c>
      <c r="F300" s="387" t="str">
        <f>IF($N$3=0,"보통인부",0)</f>
        <v>보통인부</v>
      </c>
      <c r="G300" s="388">
        <f>IF($N$3=0,ROUNDDOWN(SUM(I300*J300),3),0)</f>
        <v>0.01</v>
      </c>
      <c r="H300" s="393">
        <v>8.4600000000000005E-3</v>
      </c>
      <c r="I300" s="393">
        <v>8.4600000000000005E-3</v>
      </c>
      <c r="J300" s="392">
        <f t="shared" si="26"/>
        <v>1.2393333333333334</v>
      </c>
      <c r="K300" s="392">
        <f>(1-(1.1*1.3*2.6/3))</f>
        <v>-0.2393333333333334</v>
      </c>
      <c r="L300" s="390"/>
      <c r="M300" s="390"/>
      <c r="N300" s="390"/>
      <c r="O300" s="13" t="s">
        <v>321</v>
      </c>
    </row>
    <row r="301" spans="1:15" ht="24.95" customHeight="1">
      <c r="A301" s="108" t="s">
        <v>544</v>
      </c>
      <c r="B301" s="108" t="s">
        <v>706</v>
      </c>
      <c r="C301" s="109" t="s">
        <v>3</v>
      </c>
      <c r="D301" s="387" t="str">
        <f>IF($N$3=0,"특고압케이블전공",0)</f>
        <v>특고압케이블전공</v>
      </c>
      <c r="E301" s="388">
        <f t="shared" si="28"/>
        <v>0.01</v>
      </c>
      <c r="F301" s="387" t="str">
        <f>IF($N$3=0,"보통인부",0)</f>
        <v>보통인부</v>
      </c>
      <c r="G301" s="388">
        <f>IF($N$3=0,ROUNDDOWN(SUM(I301*J301),3),0)</f>
        <v>0.01</v>
      </c>
      <c r="H301" s="393">
        <v>8.4600000000000005E-3</v>
      </c>
      <c r="I301" s="393">
        <v>8.4600000000000005E-3</v>
      </c>
      <c r="J301" s="392">
        <f>$J$3*$L$3*(1-K301)</f>
        <v>1.2393333333333334</v>
      </c>
      <c r="K301" s="392">
        <f>(1-(1.1*1.3*2.6/3))</f>
        <v>-0.2393333333333334</v>
      </c>
      <c r="L301" s="390"/>
      <c r="M301" s="390"/>
      <c r="N301" s="390"/>
      <c r="O301" s="13" t="s">
        <v>321</v>
      </c>
    </row>
    <row r="302" spans="1:15" ht="24.95" customHeight="1">
      <c r="A302" s="108" t="s">
        <v>544</v>
      </c>
      <c r="B302" s="108" t="s">
        <v>266</v>
      </c>
      <c r="C302" s="109" t="s">
        <v>3</v>
      </c>
      <c r="D302" s="387" t="s">
        <v>579</v>
      </c>
      <c r="E302" s="388">
        <f>ROUNDDOWN(SUM(H302*J302),3)</f>
        <v>4.0000000000000001E-3</v>
      </c>
      <c r="F302" s="387" t="s">
        <v>492</v>
      </c>
      <c r="G302" s="388">
        <f>ROUNDDOWN(SUM(I302*J302),3)</f>
        <v>2E-3</v>
      </c>
      <c r="H302" s="388">
        <v>4.4000000000000003E-3</v>
      </c>
      <c r="I302" s="388">
        <v>2.2000000000000001E-3</v>
      </c>
      <c r="J302" s="392">
        <f>$J$3*$L$3*(1-K302)</f>
        <v>1</v>
      </c>
      <c r="K302" s="392"/>
      <c r="L302" s="390"/>
      <c r="M302" s="390"/>
      <c r="N302" s="390"/>
      <c r="O302" s="13" t="s">
        <v>321</v>
      </c>
    </row>
    <row r="303" spans="1:15" ht="24.95" customHeight="1">
      <c r="A303" s="108" t="s">
        <v>544</v>
      </c>
      <c r="B303" s="108" t="s">
        <v>267</v>
      </c>
      <c r="C303" s="109" t="s">
        <v>3</v>
      </c>
      <c r="D303" s="387" t="s">
        <v>579</v>
      </c>
      <c r="E303" s="388">
        <f>ROUNDDOWN(SUM(H303*J303),3)</f>
        <v>4.0000000000000001E-3</v>
      </c>
      <c r="F303" s="387" t="s">
        <v>492</v>
      </c>
      <c r="G303" s="388">
        <f>ROUNDDOWN(SUM(I303*J303),3)</f>
        <v>2E-3</v>
      </c>
      <c r="H303" s="388">
        <v>4.4000000000000003E-3</v>
      </c>
      <c r="I303" s="388">
        <v>2.2000000000000001E-3</v>
      </c>
      <c r="J303" s="392">
        <f>$J$3*$L$3*(1-K303)</f>
        <v>1</v>
      </c>
      <c r="K303" s="392"/>
      <c r="L303" s="390"/>
      <c r="M303" s="390"/>
      <c r="N303" s="390"/>
      <c r="O303" s="13" t="s">
        <v>321</v>
      </c>
    </row>
    <row r="304" spans="1:15" ht="24.95" customHeight="1">
      <c r="A304" s="108" t="s">
        <v>707</v>
      </c>
      <c r="B304" s="14" t="s">
        <v>708</v>
      </c>
      <c r="C304" s="109" t="s">
        <v>379</v>
      </c>
      <c r="D304" s="387" t="s">
        <v>709</v>
      </c>
      <c r="E304" s="388">
        <f>ROUNDDOWN(SUM(H304*J304),3)</f>
        <v>0.65800000000000003</v>
      </c>
      <c r="F304" s="389"/>
      <c r="G304" s="388"/>
      <c r="H304" s="394">
        <v>0.76</v>
      </c>
      <c r="I304" s="394"/>
      <c r="J304" s="392">
        <f t="shared" si="26"/>
        <v>0.8666666666666667</v>
      </c>
      <c r="K304" s="392">
        <f>(1-(2.6/3))</f>
        <v>0.1333333333333333</v>
      </c>
      <c r="L304" s="390"/>
      <c r="M304" s="390"/>
      <c r="N304" s="390"/>
      <c r="O304" s="13" t="s">
        <v>322</v>
      </c>
    </row>
    <row r="305" spans="1:15" ht="24.95" customHeight="1">
      <c r="A305" s="108" t="s">
        <v>544</v>
      </c>
      <c r="B305" s="108" t="s">
        <v>710</v>
      </c>
      <c r="C305" s="109" t="s">
        <v>3</v>
      </c>
      <c r="D305" s="387" t="s">
        <v>241</v>
      </c>
      <c r="E305" s="388">
        <f>ROUNDDOWN(SUM(H305*J305),3)</f>
        <v>1.4999999999999999E-2</v>
      </c>
      <c r="F305" s="389"/>
      <c r="G305" s="388"/>
      <c r="H305" s="394">
        <v>1.4999999999999999E-2</v>
      </c>
      <c r="I305" s="394"/>
      <c r="J305" s="392">
        <v>1</v>
      </c>
      <c r="K305" s="392"/>
      <c r="L305" s="390"/>
      <c r="M305" s="390"/>
      <c r="N305" s="390"/>
      <c r="O305" s="57" t="s">
        <v>711</v>
      </c>
    </row>
    <row r="306" spans="1:15" ht="24.95" customHeight="1">
      <c r="A306" s="108" t="s">
        <v>544</v>
      </c>
      <c r="B306" s="108" t="s">
        <v>712</v>
      </c>
      <c r="C306" s="109" t="s">
        <v>3</v>
      </c>
      <c r="D306" s="387" t="s">
        <v>241</v>
      </c>
      <c r="E306" s="388">
        <f>ROUNDDOWN(SUM(H306*J306),3)</f>
        <v>1.4999999999999999E-2</v>
      </c>
      <c r="F306" s="389"/>
      <c r="G306" s="388"/>
      <c r="H306" s="394">
        <v>1.4999999999999999E-2</v>
      </c>
      <c r="I306" s="394"/>
      <c r="J306" s="392">
        <v>1</v>
      </c>
      <c r="K306" s="392"/>
      <c r="L306" s="390"/>
      <c r="M306" s="390"/>
      <c r="N306" s="390"/>
      <c r="O306" s="57" t="s">
        <v>711</v>
      </c>
    </row>
    <row r="307" spans="1:15" ht="24.95" customHeight="1">
      <c r="A307" s="108" t="s">
        <v>544</v>
      </c>
      <c r="B307" s="108" t="s">
        <v>713</v>
      </c>
      <c r="C307" s="109" t="s">
        <v>3</v>
      </c>
      <c r="D307" s="387" t="str">
        <f>IF($N$3=0,"통신케이블공",0)</f>
        <v>통신케이블공</v>
      </c>
      <c r="E307" s="388">
        <f>IF($N$3=0,ROUNDDOWN(SUM(H307*J307),3),0)</f>
        <v>1.4999999999999999E-2</v>
      </c>
      <c r="F307" s="389"/>
      <c r="G307" s="388"/>
      <c r="H307" s="394">
        <v>1.4999999999999999E-2</v>
      </c>
      <c r="I307" s="394"/>
      <c r="J307" s="392">
        <f t="shared" ref="J307:J369" si="34">$J$3*$L$3*(1-K307)</f>
        <v>1</v>
      </c>
      <c r="K307" s="392"/>
      <c r="L307" s="390"/>
      <c r="M307" s="390"/>
      <c r="N307" s="390"/>
      <c r="O307" s="57" t="s">
        <v>711</v>
      </c>
    </row>
    <row r="308" spans="1:15" ht="24.95" customHeight="1">
      <c r="A308" s="108" t="s">
        <v>544</v>
      </c>
      <c r="B308" s="108" t="s">
        <v>714</v>
      </c>
      <c r="C308" s="109" t="s">
        <v>3</v>
      </c>
      <c r="D308" s="387" t="str">
        <f>IF($N$3=0,"통신케이블공",0)</f>
        <v>통신케이블공</v>
      </c>
      <c r="E308" s="388">
        <f>IF($N$3=0,ROUNDDOWN(SUM(H308*J308),3),0)</f>
        <v>1.4999999999999999E-2</v>
      </c>
      <c r="F308" s="389"/>
      <c r="G308" s="388"/>
      <c r="H308" s="394">
        <v>1.4999999999999999E-2</v>
      </c>
      <c r="I308" s="394"/>
      <c r="J308" s="392">
        <f t="shared" si="34"/>
        <v>1</v>
      </c>
      <c r="K308" s="392"/>
      <c r="L308" s="390"/>
      <c r="M308" s="390"/>
      <c r="N308" s="390"/>
      <c r="O308" s="57" t="s">
        <v>711</v>
      </c>
    </row>
    <row r="309" spans="1:15" ht="24.95" customHeight="1">
      <c r="A309" s="108" t="s">
        <v>544</v>
      </c>
      <c r="B309" s="108" t="s">
        <v>715</v>
      </c>
      <c r="C309" s="109" t="s">
        <v>3</v>
      </c>
      <c r="D309" s="387" t="str">
        <f>IF($N$3=0,"통신케이블공",0)</f>
        <v>통신케이블공</v>
      </c>
      <c r="E309" s="388">
        <f>IF($N$3=0,ROUNDDOWN(SUM(H309*J309),3),0)</f>
        <v>2.5000000000000001E-2</v>
      </c>
      <c r="F309" s="389"/>
      <c r="G309" s="388"/>
      <c r="H309" s="394">
        <v>2.5000000000000001E-2</v>
      </c>
      <c r="I309" s="394"/>
      <c r="J309" s="392">
        <f t="shared" si="34"/>
        <v>1</v>
      </c>
      <c r="K309" s="392"/>
      <c r="L309" s="390"/>
      <c r="M309" s="390"/>
      <c r="N309" s="390"/>
      <c r="O309" s="57" t="s">
        <v>711</v>
      </c>
    </row>
    <row r="310" spans="1:15" ht="24.95" customHeight="1">
      <c r="A310" s="108" t="s">
        <v>544</v>
      </c>
      <c r="B310" s="108" t="s">
        <v>716</v>
      </c>
      <c r="C310" s="109" t="s">
        <v>3</v>
      </c>
      <c r="D310" s="387" t="s">
        <v>241</v>
      </c>
      <c r="E310" s="388">
        <f t="shared" ref="E310:E315" si="35">ROUNDDOWN(SUM(H310*J310),3)</f>
        <v>1.7999999999999999E-2</v>
      </c>
      <c r="F310" s="389"/>
      <c r="G310" s="388"/>
      <c r="H310" s="394">
        <v>1.7999999999999999E-2</v>
      </c>
      <c r="I310" s="394"/>
      <c r="J310" s="392">
        <f t="shared" si="34"/>
        <v>1</v>
      </c>
      <c r="K310" s="392"/>
      <c r="L310" s="390"/>
      <c r="M310" s="390"/>
      <c r="N310" s="390"/>
      <c r="O310" s="57" t="s">
        <v>717</v>
      </c>
    </row>
    <row r="311" spans="1:15" ht="24.95" customHeight="1">
      <c r="A311" s="108" t="s">
        <v>544</v>
      </c>
      <c r="B311" s="108" t="s">
        <v>545</v>
      </c>
      <c r="C311" s="109" t="s">
        <v>3</v>
      </c>
      <c r="D311" s="387" t="s">
        <v>241</v>
      </c>
      <c r="E311" s="388">
        <f t="shared" si="35"/>
        <v>2.1999999999999999E-2</v>
      </c>
      <c r="F311" s="389"/>
      <c r="G311" s="388"/>
      <c r="H311" s="394">
        <v>2.1999999999999999E-2</v>
      </c>
      <c r="I311" s="394"/>
      <c r="J311" s="392">
        <f t="shared" si="34"/>
        <v>1</v>
      </c>
      <c r="K311" s="392"/>
      <c r="L311" s="390"/>
      <c r="M311" s="390"/>
      <c r="N311" s="390"/>
      <c r="O311" s="57" t="s">
        <v>717</v>
      </c>
    </row>
    <row r="312" spans="1:15" ht="24.95" customHeight="1">
      <c r="A312" s="108" t="s">
        <v>544</v>
      </c>
      <c r="B312" s="108" t="s">
        <v>76</v>
      </c>
      <c r="C312" s="109" t="s">
        <v>3</v>
      </c>
      <c r="D312" s="387" t="s">
        <v>241</v>
      </c>
      <c r="E312" s="388">
        <f t="shared" si="35"/>
        <v>1.4999999999999999E-2</v>
      </c>
      <c r="F312" s="389"/>
      <c r="G312" s="388">
        <f>ROUNDDOWN(SUM(I312*J312),3)</f>
        <v>0</v>
      </c>
      <c r="H312" s="394">
        <v>1.4999999999999999E-2</v>
      </c>
      <c r="I312" s="394"/>
      <c r="J312" s="392">
        <f t="shared" si="34"/>
        <v>1</v>
      </c>
      <c r="K312" s="392"/>
      <c r="L312" s="390"/>
      <c r="M312" s="390"/>
      <c r="N312" s="390"/>
      <c r="O312" s="13" t="s">
        <v>718</v>
      </c>
    </row>
    <row r="313" spans="1:15" ht="24.95" customHeight="1">
      <c r="A313" s="108" t="s">
        <v>544</v>
      </c>
      <c r="B313" s="108" t="s">
        <v>269</v>
      </c>
      <c r="C313" s="109" t="s">
        <v>3</v>
      </c>
      <c r="D313" s="387" t="s">
        <v>241</v>
      </c>
      <c r="E313" s="388">
        <f t="shared" si="35"/>
        <v>2.3E-2</v>
      </c>
      <c r="F313" s="389"/>
      <c r="G313" s="388">
        <f>ROUNDDOWN(SUM(I313*J313),3)</f>
        <v>0</v>
      </c>
      <c r="H313" s="394">
        <v>2.3E-2</v>
      </c>
      <c r="I313" s="394"/>
      <c r="J313" s="392">
        <f t="shared" si="34"/>
        <v>1</v>
      </c>
      <c r="K313" s="392"/>
      <c r="L313" s="390"/>
      <c r="M313" s="390"/>
      <c r="N313" s="390"/>
      <c r="O313" s="57" t="s">
        <v>711</v>
      </c>
    </row>
    <row r="314" spans="1:15" ht="24.95" customHeight="1">
      <c r="A314" s="108" t="s">
        <v>544</v>
      </c>
      <c r="B314" s="108" t="s">
        <v>77</v>
      </c>
      <c r="C314" s="109" t="s">
        <v>3</v>
      </c>
      <c r="D314" s="387" t="s">
        <v>241</v>
      </c>
      <c r="E314" s="388">
        <f t="shared" si="35"/>
        <v>1.7999999999999999E-2</v>
      </c>
      <c r="F314" s="389"/>
      <c r="G314" s="388">
        <f>ROUNDDOWN(SUM(I314*J314),3)</f>
        <v>0</v>
      </c>
      <c r="H314" s="394">
        <v>1.7999999999999999E-2</v>
      </c>
      <c r="I314" s="394"/>
      <c r="J314" s="392">
        <f t="shared" si="34"/>
        <v>1</v>
      </c>
      <c r="K314" s="392"/>
      <c r="L314" s="390"/>
      <c r="M314" s="390"/>
      <c r="N314" s="390"/>
      <c r="O314" s="57" t="s">
        <v>711</v>
      </c>
    </row>
    <row r="315" spans="1:15" ht="24.95" customHeight="1">
      <c r="A315" s="108" t="s">
        <v>544</v>
      </c>
      <c r="B315" s="108" t="s">
        <v>719</v>
      </c>
      <c r="C315" s="109" t="s">
        <v>3</v>
      </c>
      <c r="D315" s="387" t="s">
        <v>241</v>
      </c>
      <c r="E315" s="388">
        <f t="shared" si="35"/>
        <v>4.0000000000000001E-3</v>
      </c>
      <c r="F315" s="389" t="s">
        <v>492</v>
      </c>
      <c r="G315" s="388">
        <f>ROUNDDOWN(SUM(I315*J315),3)</f>
        <v>3.0000000000000001E-3</v>
      </c>
      <c r="H315" s="394">
        <v>4.5999999999999999E-3</v>
      </c>
      <c r="I315" s="394">
        <v>3.7000000000000002E-3</v>
      </c>
      <c r="J315" s="392">
        <f>$J$3*$L$3*(1-K315)</f>
        <v>1</v>
      </c>
      <c r="K315" s="392"/>
      <c r="L315" s="390"/>
      <c r="M315" s="390"/>
      <c r="N315" s="390"/>
      <c r="O315" s="57" t="s">
        <v>717</v>
      </c>
    </row>
    <row r="316" spans="1:15" ht="24.95" customHeight="1">
      <c r="A316" s="108" t="s">
        <v>553</v>
      </c>
      <c r="B316" s="108" t="s">
        <v>554</v>
      </c>
      <c r="C316" s="109" t="s">
        <v>3</v>
      </c>
      <c r="D316" s="387" t="str">
        <f>IF($N$3=0,"내선전공",0)</f>
        <v>내선전공</v>
      </c>
      <c r="E316" s="388">
        <f>IF($N$3=0,ROUNDDOWN(SUM(H316*J316),3),0)</f>
        <v>0.2</v>
      </c>
      <c r="F316" s="389"/>
      <c r="G316" s="388"/>
      <c r="H316" s="388">
        <v>0.2</v>
      </c>
      <c r="I316" s="388"/>
      <c r="J316" s="392">
        <f t="shared" si="34"/>
        <v>1</v>
      </c>
      <c r="K316" s="392"/>
      <c r="L316" s="390"/>
      <c r="M316" s="390"/>
      <c r="N316" s="390"/>
      <c r="O316" s="13" t="s">
        <v>323</v>
      </c>
    </row>
    <row r="317" spans="1:15" ht="24.95" customHeight="1">
      <c r="A317" s="108" t="s">
        <v>553</v>
      </c>
      <c r="B317" s="108" t="s">
        <v>720</v>
      </c>
      <c r="C317" s="109" t="s">
        <v>3</v>
      </c>
      <c r="D317" s="387" t="s">
        <v>495</v>
      </c>
      <c r="E317" s="388">
        <f t="shared" ref="E317:E421" si="36">ROUNDDOWN(SUM(H317*J317),3)</f>
        <v>0.3</v>
      </c>
      <c r="F317" s="389"/>
      <c r="G317" s="388"/>
      <c r="H317" s="388">
        <v>0.3</v>
      </c>
      <c r="I317" s="388"/>
      <c r="J317" s="392">
        <f t="shared" si="34"/>
        <v>1</v>
      </c>
      <c r="K317" s="392"/>
      <c r="L317" s="390"/>
      <c r="M317" s="390"/>
      <c r="N317" s="390"/>
      <c r="O317" s="13" t="s">
        <v>323</v>
      </c>
    </row>
    <row r="318" spans="1:15" ht="24.95" customHeight="1">
      <c r="A318" s="108" t="s">
        <v>553</v>
      </c>
      <c r="B318" s="108" t="s">
        <v>721</v>
      </c>
      <c r="C318" s="109" t="s">
        <v>3</v>
      </c>
      <c r="D318" s="387" t="s">
        <v>495</v>
      </c>
      <c r="E318" s="388">
        <f t="shared" si="36"/>
        <v>0.51</v>
      </c>
      <c r="F318" s="389"/>
      <c r="G318" s="388"/>
      <c r="H318" s="388">
        <v>0.51</v>
      </c>
      <c r="I318" s="388"/>
      <c r="J318" s="392">
        <f t="shared" si="34"/>
        <v>1</v>
      </c>
      <c r="K318" s="392"/>
      <c r="L318" s="390"/>
      <c r="M318" s="390"/>
      <c r="N318" s="390"/>
      <c r="O318" s="13" t="s">
        <v>323</v>
      </c>
    </row>
    <row r="319" spans="1:15" ht="24.95" customHeight="1">
      <c r="A319" s="108" t="s">
        <v>722</v>
      </c>
      <c r="B319" s="108" t="s">
        <v>723</v>
      </c>
      <c r="C319" s="109" t="s">
        <v>3</v>
      </c>
      <c r="D319" s="387" t="s">
        <v>495</v>
      </c>
      <c r="E319" s="388">
        <f t="shared" si="36"/>
        <v>0.105</v>
      </c>
      <c r="F319" s="389"/>
      <c r="G319" s="388"/>
      <c r="H319" s="388">
        <v>0.15</v>
      </c>
      <c r="I319" s="388"/>
      <c r="J319" s="392">
        <f t="shared" si="34"/>
        <v>0.7</v>
      </c>
      <c r="K319" s="392">
        <v>0.3</v>
      </c>
      <c r="L319" s="390"/>
      <c r="M319" s="390"/>
      <c r="N319" s="390"/>
      <c r="O319" s="13" t="s">
        <v>324</v>
      </c>
    </row>
    <row r="320" spans="1:15" ht="24.95" customHeight="1">
      <c r="A320" s="108" t="s">
        <v>722</v>
      </c>
      <c r="B320" s="108" t="s">
        <v>724</v>
      </c>
      <c r="C320" s="109" t="s">
        <v>3</v>
      </c>
      <c r="D320" s="387" t="s">
        <v>495</v>
      </c>
      <c r="E320" s="388">
        <f t="shared" si="36"/>
        <v>0.105</v>
      </c>
      <c r="F320" s="389"/>
      <c r="G320" s="388"/>
      <c r="H320" s="388">
        <v>0.15</v>
      </c>
      <c r="I320" s="388"/>
      <c r="J320" s="392">
        <f t="shared" si="34"/>
        <v>0.7</v>
      </c>
      <c r="K320" s="392">
        <v>0.3</v>
      </c>
      <c r="L320" s="390"/>
      <c r="M320" s="390"/>
      <c r="N320" s="390"/>
      <c r="O320" s="13" t="s">
        <v>324</v>
      </c>
    </row>
    <row r="321" spans="1:15" ht="24.95" customHeight="1">
      <c r="A321" s="108" t="s">
        <v>722</v>
      </c>
      <c r="B321" s="108" t="s">
        <v>725</v>
      </c>
      <c r="C321" s="109" t="s">
        <v>3</v>
      </c>
      <c r="D321" s="387" t="s">
        <v>495</v>
      </c>
      <c r="E321" s="388">
        <f t="shared" si="36"/>
        <v>0.105</v>
      </c>
      <c r="F321" s="389"/>
      <c r="G321" s="388"/>
      <c r="H321" s="388">
        <v>0.15</v>
      </c>
      <c r="I321" s="388"/>
      <c r="J321" s="392">
        <f t="shared" si="34"/>
        <v>0.7</v>
      </c>
      <c r="K321" s="392">
        <v>0.3</v>
      </c>
      <c r="L321" s="390"/>
      <c r="M321" s="390"/>
      <c r="N321" s="390"/>
      <c r="O321" s="13" t="s">
        <v>324</v>
      </c>
    </row>
    <row r="322" spans="1:15" ht="24.95" customHeight="1">
      <c r="A322" s="108" t="s">
        <v>722</v>
      </c>
      <c r="B322" s="108" t="s">
        <v>726</v>
      </c>
      <c r="C322" s="109" t="s">
        <v>3</v>
      </c>
      <c r="D322" s="387" t="s">
        <v>495</v>
      </c>
      <c r="E322" s="388">
        <f t="shared" si="36"/>
        <v>0.14000000000000001</v>
      </c>
      <c r="F322" s="389"/>
      <c r="G322" s="388"/>
      <c r="H322" s="388">
        <v>0.2</v>
      </c>
      <c r="I322" s="388"/>
      <c r="J322" s="392">
        <f t="shared" si="34"/>
        <v>0.7</v>
      </c>
      <c r="K322" s="392">
        <v>0.3</v>
      </c>
      <c r="L322" s="390"/>
      <c r="M322" s="390"/>
      <c r="N322" s="390"/>
      <c r="O322" s="13" t="s">
        <v>324</v>
      </c>
    </row>
    <row r="323" spans="1:15" ht="24.95" customHeight="1">
      <c r="A323" s="108" t="s">
        <v>722</v>
      </c>
      <c r="B323" s="108" t="s">
        <v>727</v>
      </c>
      <c r="C323" s="109" t="s">
        <v>3</v>
      </c>
      <c r="D323" s="387" t="s">
        <v>495</v>
      </c>
      <c r="E323" s="388">
        <f t="shared" si="36"/>
        <v>0.21</v>
      </c>
      <c r="F323" s="389"/>
      <c r="G323" s="388"/>
      <c r="H323" s="388">
        <v>0.3</v>
      </c>
      <c r="I323" s="388"/>
      <c r="J323" s="392">
        <f t="shared" si="34"/>
        <v>0.7</v>
      </c>
      <c r="K323" s="392">
        <v>0.3</v>
      </c>
      <c r="L323" s="390"/>
      <c r="M323" s="390"/>
      <c r="N323" s="390"/>
      <c r="O323" s="13" t="s">
        <v>324</v>
      </c>
    </row>
    <row r="324" spans="1:15" ht="24.95" customHeight="1">
      <c r="A324" s="108" t="s">
        <v>722</v>
      </c>
      <c r="B324" s="108" t="s">
        <v>728</v>
      </c>
      <c r="C324" s="109" t="s">
        <v>3</v>
      </c>
      <c r="D324" s="387" t="s">
        <v>495</v>
      </c>
      <c r="E324" s="388">
        <f t="shared" si="36"/>
        <v>0.28000000000000003</v>
      </c>
      <c r="F324" s="389"/>
      <c r="G324" s="388"/>
      <c r="H324" s="388">
        <v>0.4</v>
      </c>
      <c r="I324" s="388"/>
      <c r="J324" s="392">
        <f t="shared" si="34"/>
        <v>0.7</v>
      </c>
      <c r="K324" s="392">
        <v>0.3</v>
      </c>
      <c r="L324" s="390"/>
      <c r="M324" s="390"/>
      <c r="N324" s="390"/>
      <c r="O324" s="13" t="s">
        <v>324</v>
      </c>
    </row>
    <row r="325" spans="1:15" ht="24.95" customHeight="1">
      <c r="A325" s="108" t="s">
        <v>729</v>
      </c>
      <c r="B325" s="108" t="s">
        <v>730</v>
      </c>
      <c r="C325" s="109" t="s">
        <v>3</v>
      </c>
      <c r="D325" s="387" t="s">
        <v>495</v>
      </c>
      <c r="E325" s="388">
        <f t="shared" si="36"/>
        <v>0.16</v>
      </c>
      <c r="F325" s="389"/>
      <c r="G325" s="388"/>
      <c r="H325" s="388">
        <v>0.16</v>
      </c>
      <c r="I325" s="388"/>
      <c r="J325" s="392">
        <f t="shared" si="34"/>
        <v>1</v>
      </c>
      <c r="K325" s="392"/>
      <c r="L325" s="390"/>
      <c r="M325" s="390"/>
      <c r="N325" s="390"/>
      <c r="O325" s="13" t="s">
        <v>323</v>
      </c>
    </row>
    <row r="326" spans="1:15" ht="24.95" customHeight="1">
      <c r="A326" s="108" t="s">
        <v>731</v>
      </c>
      <c r="B326" s="108" t="s">
        <v>732</v>
      </c>
      <c r="C326" s="109" t="s">
        <v>3</v>
      </c>
      <c r="D326" s="387" t="s">
        <v>495</v>
      </c>
      <c r="E326" s="388">
        <f t="shared" si="36"/>
        <v>2.5000000000000001E-2</v>
      </c>
      <c r="F326" s="389"/>
      <c r="G326" s="388"/>
      <c r="H326" s="112">
        <v>2.5000000000000001E-2</v>
      </c>
      <c r="I326" s="388"/>
      <c r="J326" s="392">
        <f t="shared" si="34"/>
        <v>1</v>
      </c>
      <c r="K326" s="392"/>
      <c r="L326" s="390"/>
      <c r="M326" s="390"/>
      <c r="N326" s="390"/>
      <c r="O326" s="13" t="s">
        <v>323</v>
      </c>
    </row>
    <row r="327" spans="1:15" ht="24.95" customHeight="1">
      <c r="A327" s="108" t="s">
        <v>731</v>
      </c>
      <c r="B327" s="108" t="s">
        <v>733</v>
      </c>
      <c r="C327" s="109" t="s">
        <v>3</v>
      </c>
      <c r="D327" s="387" t="s">
        <v>495</v>
      </c>
      <c r="E327" s="388">
        <f t="shared" si="36"/>
        <v>2.5000000000000001E-2</v>
      </c>
      <c r="F327" s="389"/>
      <c r="G327" s="388"/>
      <c r="H327" s="112">
        <v>2.5000000000000001E-2</v>
      </c>
      <c r="I327" s="388"/>
      <c r="J327" s="392">
        <f t="shared" si="34"/>
        <v>1</v>
      </c>
      <c r="K327" s="392"/>
      <c r="L327" s="390"/>
      <c r="M327" s="390"/>
      <c r="N327" s="390"/>
      <c r="O327" s="13" t="s">
        <v>323</v>
      </c>
    </row>
    <row r="328" spans="1:15" ht="24.95" customHeight="1">
      <c r="A328" s="108" t="s">
        <v>734</v>
      </c>
      <c r="B328" s="108" t="s">
        <v>735</v>
      </c>
      <c r="C328" s="109" t="s">
        <v>3</v>
      </c>
      <c r="D328" s="387" t="s">
        <v>495</v>
      </c>
      <c r="E328" s="388">
        <f t="shared" si="36"/>
        <v>2.5000000000000001E-2</v>
      </c>
      <c r="F328" s="389"/>
      <c r="G328" s="388"/>
      <c r="H328" s="112">
        <v>2.5000000000000001E-2</v>
      </c>
      <c r="I328" s="388"/>
      <c r="J328" s="392">
        <f t="shared" si="34"/>
        <v>1</v>
      </c>
      <c r="K328" s="392"/>
      <c r="L328" s="390"/>
      <c r="M328" s="390"/>
      <c r="N328" s="390"/>
      <c r="O328" s="13" t="s">
        <v>323</v>
      </c>
    </row>
    <row r="329" spans="1:15" ht="24.95" customHeight="1">
      <c r="A329" s="108" t="s">
        <v>734</v>
      </c>
      <c r="B329" s="108" t="s">
        <v>736</v>
      </c>
      <c r="C329" s="109" t="s">
        <v>3</v>
      </c>
      <c r="D329" s="387" t="s">
        <v>495</v>
      </c>
      <c r="E329" s="388">
        <f t="shared" si="36"/>
        <v>2.5000000000000001E-2</v>
      </c>
      <c r="F329" s="389"/>
      <c r="G329" s="388"/>
      <c r="H329" s="112">
        <v>2.5000000000000001E-2</v>
      </c>
      <c r="I329" s="388"/>
      <c r="J329" s="392">
        <f t="shared" si="34"/>
        <v>1</v>
      </c>
      <c r="K329" s="392"/>
      <c r="L329" s="390"/>
      <c r="M329" s="390"/>
      <c r="N329" s="390"/>
      <c r="O329" s="13" t="s">
        <v>323</v>
      </c>
    </row>
    <row r="330" spans="1:15" ht="24.95" customHeight="1">
      <c r="A330" s="108" t="s">
        <v>734</v>
      </c>
      <c r="B330" s="108" t="s">
        <v>737</v>
      </c>
      <c r="C330" s="109" t="s">
        <v>3</v>
      </c>
      <c r="D330" s="387" t="s">
        <v>495</v>
      </c>
      <c r="E330" s="388">
        <f t="shared" si="36"/>
        <v>2.5000000000000001E-2</v>
      </c>
      <c r="F330" s="389"/>
      <c r="G330" s="388"/>
      <c r="H330" s="112">
        <v>2.5000000000000001E-2</v>
      </c>
      <c r="I330" s="388"/>
      <c r="J330" s="392">
        <f t="shared" si="34"/>
        <v>1</v>
      </c>
      <c r="K330" s="392"/>
      <c r="L330" s="390"/>
      <c r="M330" s="390"/>
      <c r="N330" s="390"/>
      <c r="O330" s="13" t="s">
        <v>323</v>
      </c>
    </row>
    <row r="331" spans="1:15" ht="24.95" customHeight="1">
      <c r="A331" s="108" t="s">
        <v>729</v>
      </c>
      <c r="B331" s="108" t="s">
        <v>1918</v>
      </c>
      <c r="C331" s="109" t="s">
        <v>3</v>
      </c>
      <c r="D331" s="387" t="s">
        <v>495</v>
      </c>
      <c r="E331" s="388">
        <f t="shared" si="36"/>
        <v>0.16</v>
      </c>
      <c r="F331" s="389"/>
      <c r="G331" s="388"/>
      <c r="H331" s="388">
        <v>0.16</v>
      </c>
      <c r="I331" s="388"/>
      <c r="J331" s="392">
        <f t="shared" si="34"/>
        <v>1</v>
      </c>
      <c r="K331" s="392"/>
      <c r="L331" s="390"/>
      <c r="M331" s="390"/>
      <c r="N331" s="390"/>
      <c r="O331" s="13" t="s">
        <v>323</v>
      </c>
    </row>
    <row r="332" spans="1:15" ht="24.95" customHeight="1">
      <c r="A332" s="108" t="s">
        <v>729</v>
      </c>
      <c r="B332" s="108" t="s">
        <v>738</v>
      </c>
      <c r="C332" s="109" t="s">
        <v>3</v>
      </c>
      <c r="D332" s="387" t="s">
        <v>495</v>
      </c>
      <c r="E332" s="388">
        <f t="shared" si="36"/>
        <v>0.18</v>
      </c>
      <c r="F332" s="389"/>
      <c r="G332" s="388"/>
      <c r="H332" s="388">
        <v>0.18</v>
      </c>
      <c r="I332" s="388"/>
      <c r="J332" s="392">
        <f t="shared" si="34"/>
        <v>1</v>
      </c>
      <c r="K332" s="392"/>
      <c r="L332" s="390"/>
      <c r="M332" s="390"/>
      <c r="N332" s="390"/>
      <c r="O332" s="13" t="s">
        <v>323</v>
      </c>
    </row>
    <row r="333" spans="1:15" ht="24.95" customHeight="1">
      <c r="A333" s="108" t="s">
        <v>729</v>
      </c>
      <c r="B333" s="108" t="s">
        <v>739</v>
      </c>
      <c r="C333" s="109" t="s">
        <v>3</v>
      </c>
      <c r="D333" s="387" t="s">
        <v>495</v>
      </c>
      <c r="E333" s="388">
        <f t="shared" si="36"/>
        <v>0.18</v>
      </c>
      <c r="F333" s="389"/>
      <c r="G333" s="388"/>
      <c r="H333" s="388">
        <v>0.18</v>
      </c>
      <c r="I333" s="388"/>
      <c r="J333" s="392">
        <f t="shared" si="34"/>
        <v>1</v>
      </c>
      <c r="K333" s="392"/>
      <c r="L333" s="390"/>
      <c r="M333" s="390"/>
      <c r="N333" s="390"/>
      <c r="O333" s="13" t="s">
        <v>323</v>
      </c>
    </row>
    <row r="334" spans="1:15" ht="24.95" customHeight="1">
      <c r="A334" s="108" t="s">
        <v>729</v>
      </c>
      <c r="B334" s="108" t="s">
        <v>740</v>
      </c>
      <c r="C334" s="109" t="s">
        <v>3</v>
      </c>
      <c r="D334" s="387" t="s">
        <v>495</v>
      </c>
      <c r="E334" s="388">
        <f t="shared" si="36"/>
        <v>0.22</v>
      </c>
      <c r="F334" s="389"/>
      <c r="G334" s="388"/>
      <c r="H334" s="388">
        <v>0.22</v>
      </c>
      <c r="I334" s="388"/>
      <c r="J334" s="392">
        <f t="shared" si="34"/>
        <v>1</v>
      </c>
      <c r="K334" s="392"/>
      <c r="L334" s="390"/>
      <c r="M334" s="390"/>
      <c r="N334" s="390"/>
      <c r="O334" s="13" t="s">
        <v>323</v>
      </c>
    </row>
    <row r="335" spans="1:15" ht="24.95" customHeight="1">
      <c r="A335" s="108" t="s">
        <v>741</v>
      </c>
      <c r="B335" s="108" t="s">
        <v>742</v>
      </c>
      <c r="C335" s="109" t="s">
        <v>555</v>
      </c>
      <c r="D335" s="387" t="s">
        <v>495</v>
      </c>
      <c r="E335" s="388">
        <f t="shared" si="36"/>
        <v>0.23</v>
      </c>
      <c r="F335" s="389"/>
      <c r="G335" s="388"/>
      <c r="H335" s="388">
        <v>0.23</v>
      </c>
      <c r="I335" s="388"/>
      <c r="J335" s="392">
        <f t="shared" si="34"/>
        <v>1</v>
      </c>
      <c r="K335" s="392"/>
      <c r="L335" s="390"/>
      <c r="M335" s="390"/>
      <c r="N335" s="390"/>
      <c r="O335" s="13" t="s">
        <v>325</v>
      </c>
    </row>
    <row r="336" spans="1:15" ht="24.95" customHeight="1">
      <c r="A336" s="108" t="s">
        <v>741</v>
      </c>
      <c r="B336" s="108" t="s">
        <v>743</v>
      </c>
      <c r="C336" s="109" t="s">
        <v>555</v>
      </c>
      <c r="D336" s="387" t="s">
        <v>495</v>
      </c>
      <c r="E336" s="388">
        <f t="shared" si="36"/>
        <v>4.5999999999999999E-2</v>
      </c>
      <c r="F336" s="389"/>
      <c r="G336" s="388"/>
      <c r="H336" s="388">
        <v>0.23</v>
      </c>
      <c r="I336" s="388"/>
      <c r="J336" s="392">
        <f t="shared" si="34"/>
        <v>0.19999999999999996</v>
      </c>
      <c r="K336" s="392">
        <v>0.8</v>
      </c>
      <c r="L336" s="390"/>
      <c r="M336" s="390"/>
      <c r="N336" s="390"/>
      <c r="O336" s="13" t="s">
        <v>325</v>
      </c>
    </row>
    <row r="337" spans="1:15" ht="24.95" customHeight="1">
      <c r="A337" s="113" t="s">
        <v>741</v>
      </c>
      <c r="B337" s="113" t="s">
        <v>400</v>
      </c>
      <c r="C337" s="109" t="s">
        <v>379</v>
      </c>
      <c r="D337" s="387" t="s">
        <v>495</v>
      </c>
      <c r="E337" s="388">
        <f t="shared" si="36"/>
        <v>0.23</v>
      </c>
      <c r="F337" s="389"/>
      <c r="G337" s="388"/>
      <c r="H337" s="388">
        <v>0.23</v>
      </c>
      <c r="I337" s="388"/>
      <c r="J337" s="392">
        <f t="shared" si="34"/>
        <v>1</v>
      </c>
      <c r="K337" s="392"/>
      <c r="L337" s="390"/>
      <c r="M337" s="390"/>
      <c r="N337" s="390"/>
      <c r="O337" s="13" t="s">
        <v>325</v>
      </c>
    </row>
    <row r="338" spans="1:15" ht="24.95" customHeight="1">
      <c r="A338" s="113" t="s">
        <v>741</v>
      </c>
      <c r="B338" s="113" t="s">
        <v>294</v>
      </c>
      <c r="C338" s="109" t="s">
        <v>379</v>
      </c>
      <c r="D338" s="387" t="s">
        <v>495</v>
      </c>
      <c r="E338" s="388">
        <f>ROUNDDOWN(SUM(H338*J338),3)</f>
        <v>4.5999999999999999E-2</v>
      </c>
      <c r="F338" s="389"/>
      <c r="G338" s="388"/>
      <c r="H338" s="388">
        <v>0.23</v>
      </c>
      <c r="I338" s="388"/>
      <c r="J338" s="392">
        <f>$J$3*$L$3*(1-K338)</f>
        <v>0.19999999999999996</v>
      </c>
      <c r="K338" s="392">
        <v>0.8</v>
      </c>
      <c r="L338" s="390"/>
      <c r="M338" s="390"/>
      <c r="N338" s="390"/>
      <c r="O338" s="13" t="s">
        <v>325</v>
      </c>
    </row>
    <row r="339" spans="1:15" ht="24.95" customHeight="1">
      <c r="A339" s="113" t="s">
        <v>741</v>
      </c>
      <c r="B339" s="113" t="s">
        <v>401</v>
      </c>
      <c r="C339" s="109" t="s">
        <v>379</v>
      </c>
      <c r="D339" s="387" t="s">
        <v>495</v>
      </c>
      <c r="E339" s="388">
        <f t="shared" si="36"/>
        <v>0.23</v>
      </c>
      <c r="F339" s="389"/>
      <c r="G339" s="388"/>
      <c r="H339" s="388">
        <v>0.23</v>
      </c>
      <c r="I339" s="388"/>
      <c r="J339" s="392">
        <f t="shared" si="34"/>
        <v>1</v>
      </c>
      <c r="K339" s="392"/>
      <c r="L339" s="390"/>
      <c r="M339" s="390"/>
      <c r="N339" s="390"/>
      <c r="O339" s="13" t="s">
        <v>325</v>
      </c>
    </row>
    <row r="340" spans="1:15" ht="24.95" customHeight="1">
      <c r="A340" s="113" t="s">
        <v>741</v>
      </c>
      <c r="B340" s="113" t="s">
        <v>295</v>
      </c>
      <c r="C340" s="109" t="s">
        <v>379</v>
      </c>
      <c r="D340" s="387" t="s">
        <v>495</v>
      </c>
      <c r="E340" s="388">
        <f>ROUNDDOWN(SUM(H340*J340),3)</f>
        <v>4.5999999999999999E-2</v>
      </c>
      <c r="F340" s="389"/>
      <c r="G340" s="388"/>
      <c r="H340" s="388">
        <v>0.23</v>
      </c>
      <c r="I340" s="388"/>
      <c r="J340" s="392">
        <f>$J$3*$L$3*(1-K340)</f>
        <v>0.19999999999999996</v>
      </c>
      <c r="K340" s="392">
        <v>0.8</v>
      </c>
      <c r="L340" s="390"/>
      <c r="M340" s="390"/>
      <c r="N340" s="390"/>
      <c r="O340" s="13" t="s">
        <v>325</v>
      </c>
    </row>
    <row r="341" spans="1:15" ht="24.95" customHeight="1">
      <c r="A341" s="113" t="s">
        <v>741</v>
      </c>
      <c r="B341" s="113" t="s">
        <v>402</v>
      </c>
      <c r="C341" s="109" t="s">
        <v>379</v>
      </c>
      <c r="D341" s="387" t="s">
        <v>495</v>
      </c>
      <c r="E341" s="388">
        <f t="shared" si="36"/>
        <v>0.23</v>
      </c>
      <c r="F341" s="389"/>
      <c r="G341" s="388"/>
      <c r="H341" s="388">
        <v>0.23</v>
      </c>
      <c r="I341" s="388"/>
      <c r="J341" s="392">
        <f t="shared" si="34"/>
        <v>1</v>
      </c>
      <c r="K341" s="392"/>
      <c r="L341" s="390"/>
      <c r="M341" s="390"/>
      <c r="N341" s="390"/>
      <c r="O341" s="13" t="s">
        <v>325</v>
      </c>
    </row>
    <row r="342" spans="1:15" ht="24.95" customHeight="1">
      <c r="A342" s="113" t="s">
        <v>741</v>
      </c>
      <c r="B342" s="113" t="s">
        <v>296</v>
      </c>
      <c r="C342" s="109" t="s">
        <v>379</v>
      </c>
      <c r="D342" s="387" t="s">
        <v>495</v>
      </c>
      <c r="E342" s="388">
        <f>ROUNDDOWN(SUM(H342*J342),3)</f>
        <v>4.5999999999999999E-2</v>
      </c>
      <c r="F342" s="389"/>
      <c r="G342" s="388"/>
      <c r="H342" s="388">
        <v>0.23</v>
      </c>
      <c r="I342" s="388"/>
      <c r="J342" s="392">
        <f>$J$3*$L$3*(1-K342)</f>
        <v>0.19999999999999996</v>
      </c>
      <c r="K342" s="392">
        <v>0.8</v>
      </c>
      <c r="L342" s="390"/>
      <c r="M342" s="390"/>
      <c r="N342" s="390"/>
      <c r="O342" s="13" t="s">
        <v>325</v>
      </c>
    </row>
    <row r="343" spans="1:15" ht="24.95" customHeight="1">
      <c r="A343" s="113" t="s">
        <v>741</v>
      </c>
      <c r="B343" s="113" t="s">
        <v>403</v>
      </c>
      <c r="C343" s="109" t="s">
        <v>379</v>
      </c>
      <c r="D343" s="387" t="s">
        <v>495</v>
      </c>
      <c r="E343" s="388">
        <f t="shared" si="36"/>
        <v>0.23</v>
      </c>
      <c r="F343" s="389"/>
      <c r="G343" s="388"/>
      <c r="H343" s="388">
        <v>0.23</v>
      </c>
      <c r="I343" s="388"/>
      <c r="J343" s="392">
        <f t="shared" si="34"/>
        <v>1</v>
      </c>
      <c r="K343" s="392"/>
      <c r="L343" s="390"/>
      <c r="M343" s="390"/>
      <c r="N343" s="390"/>
      <c r="O343" s="13" t="s">
        <v>325</v>
      </c>
    </row>
    <row r="344" spans="1:15" ht="24.95" customHeight="1">
      <c r="A344" s="113" t="s">
        <v>741</v>
      </c>
      <c r="B344" s="113" t="s">
        <v>297</v>
      </c>
      <c r="C344" s="109" t="s">
        <v>379</v>
      </c>
      <c r="D344" s="387" t="s">
        <v>495</v>
      </c>
      <c r="E344" s="388">
        <f>ROUNDDOWN(SUM(H344*J344),3)</f>
        <v>4.5999999999999999E-2</v>
      </c>
      <c r="F344" s="389"/>
      <c r="G344" s="388"/>
      <c r="H344" s="388">
        <v>0.23</v>
      </c>
      <c r="I344" s="388"/>
      <c r="J344" s="392">
        <f>$J$3*$L$3*(1-K344)</f>
        <v>0.19999999999999996</v>
      </c>
      <c r="K344" s="392">
        <v>0.8</v>
      </c>
      <c r="L344" s="390"/>
      <c r="M344" s="390"/>
      <c r="N344" s="390"/>
      <c r="O344" s="13" t="s">
        <v>325</v>
      </c>
    </row>
    <row r="345" spans="1:15" ht="24.95" customHeight="1">
      <c r="A345" s="113" t="s">
        <v>741</v>
      </c>
      <c r="B345" s="113" t="s">
        <v>404</v>
      </c>
      <c r="C345" s="109" t="s">
        <v>379</v>
      </c>
      <c r="D345" s="387" t="s">
        <v>495</v>
      </c>
      <c r="E345" s="388">
        <f t="shared" si="36"/>
        <v>0.23</v>
      </c>
      <c r="F345" s="389"/>
      <c r="G345" s="388"/>
      <c r="H345" s="388">
        <v>0.23</v>
      </c>
      <c r="I345" s="388"/>
      <c r="J345" s="392">
        <f t="shared" si="34"/>
        <v>1</v>
      </c>
      <c r="K345" s="392"/>
      <c r="L345" s="390"/>
      <c r="M345" s="390"/>
      <c r="N345" s="390"/>
      <c r="O345" s="13" t="s">
        <v>325</v>
      </c>
    </row>
    <row r="346" spans="1:15" ht="24.95" customHeight="1">
      <c r="A346" s="113" t="s">
        <v>741</v>
      </c>
      <c r="B346" s="113" t="s">
        <v>298</v>
      </c>
      <c r="C346" s="109" t="s">
        <v>379</v>
      </c>
      <c r="D346" s="387" t="s">
        <v>495</v>
      </c>
      <c r="E346" s="388">
        <f>ROUNDDOWN(SUM(H346*J346),3)</f>
        <v>4.5999999999999999E-2</v>
      </c>
      <c r="F346" s="389"/>
      <c r="G346" s="388"/>
      <c r="H346" s="388">
        <v>0.23</v>
      </c>
      <c r="I346" s="388"/>
      <c r="J346" s="392">
        <f>$J$3*$L$3*(1-K346)</f>
        <v>0.19999999999999996</v>
      </c>
      <c r="K346" s="392">
        <v>0.8</v>
      </c>
      <c r="L346" s="390"/>
      <c r="M346" s="390"/>
      <c r="N346" s="390"/>
      <c r="O346" s="13" t="s">
        <v>325</v>
      </c>
    </row>
    <row r="347" spans="1:15" ht="24.95" customHeight="1">
      <c r="A347" s="113" t="s">
        <v>741</v>
      </c>
      <c r="B347" s="113" t="s">
        <v>744</v>
      </c>
      <c r="C347" s="109" t="s">
        <v>379</v>
      </c>
      <c r="D347" s="387" t="s">
        <v>495</v>
      </c>
      <c r="E347" s="388">
        <f t="shared" ref="E347" si="37">ROUNDDOWN(SUM(H347*J347),3)</f>
        <v>0.23</v>
      </c>
      <c r="F347" s="389"/>
      <c r="G347" s="388"/>
      <c r="H347" s="388">
        <v>0.23</v>
      </c>
      <c r="I347" s="388"/>
      <c r="J347" s="392">
        <f t="shared" ref="J347" si="38">$J$3*$L$3*(1-K347)</f>
        <v>1</v>
      </c>
      <c r="K347" s="392"/>
      <c r="L347" s="390"/>
      <c r="M347" s="390"/>
      <c r="N347" s="390"/>
      <c r="O347" s="13" t="s">
        <v>325</v>
      </c>
    </row>
    <row r="348" spans="1:15" ht="24.95" customHeight="1">
      <c r="A348" s="113" t="s">
        <v>741</v>
      </c>
      <c r="B348" s="113" t="s">
        <v>299</v>
      </c>
      <c r="C348" s="109" t="s">
        <v>379</v>
      </c>
      <c r="D348" s="387" t="s">
        <v>495</v>
      </c>
      <c r="E348" s="388">
        <f>ROUNDDOWN(SUM(H348*J348),3)</f>
        <v>4.5999999999999999E-2</v>
      </c>
      <c r="F348" s="389"/>
      <c r="G348" s="388"/>
      <c r="H348" s="388">
        <v>0.23</v>
      </c>
      <c r="I348" s="388"/>
      <c r="J348" s="392">
        <f>$J$3*$L$3*(1-K348)</f>
        <v>0.19999999999999996</v>
      </c>
      <c r="K348" s="392">
        <v>0.8</v>
      </c>
      <c r="L348" s="390"/>
      <c r="M348" s="390"/>
      <c r="N348" s="390"/>
      <c r="O348" s="13" t="s">
        <v>325</v>
      </c>
    </row>
    <row r="349" spans="1:15" ht="24.95" customHeight="1">
      <c r="A349" s="108" t="s">
        <v>741</v>
      </c>
      <c r="B349" s="108" t="s">
        <v>503</v>
      </c>
      <c r="C349" s="109" t="s">
        <v>555</v>
      </c>
      <c r="D349" s="387" t="s">
        <v>495</v>
      </c>
      <c r="E349" s="388">
        <f t="shared" si="36"/>
        <v>0.23</v>
      </c>
      <c r="F349" s="389"/>
      <c r="G349" s="388"/>
      <c r="H349" s="388">
        <v>0.23</v>
      </c>
      <c r="I349" s="388"/>
      <c r="J349" s="392">
        <f t="shared" si="34"/>
        <v>1</v>
      </c>
      <c r="K349" s="392"/>
      <c r="L349" s="390"/>
      <c r="M349" s="390"/>
      <c r="N349" s="390"/>
      <c r="O349" s="13" t="s">
        <v>325</v>
      </c>
    </row>
    <row r="350" spans="1:15" ht="24.95" customHeight="1">
      <c r="A350" s="108" t="s">
        <v>741</v>
      </c>
      <c r="B350" s="108" t="s">
        <v>745</v>
      </c>
      <c r="C350" s="109" t="s">
        <v>555</v>
      </c>
      <c r="D350" s="387" t="s">
        <v>495</v>
      </c>
      <c r="E350" s="388">
        <f t="shared" si="36"/>
        <v>0.23</v>
      </c>
      <c r="F350" s="389"/>
      <c r="G350" s="388"/>
      <c r="H350" s="388">
        <v>0.23</v>
      </c>
      <c r="I350" s="388"/>
      <c r="J350" s="392">
        <f t="shared" si="34"/>
        <v>1</v>
      </c>
      <c r="K350" s="392"/>
      <c r="L350" s="390"/>
      <c r="M350" s="390"/>
      <c r="N350" s="390"/>
      <c r="O350" s="13" t="s">
        <v>325</v>
      </c>
    </row>
    <row r="351" spans="1:15" ht="24.95" customHeight="1">
      <c r="A351" s="108" t="s">
        <v>741</v>
      </c>
      <c r="B351" s="108" t="s">
        <v>556</v>
      </c>
      <c r="C351" s="109" t="s">
        <v>555</v>
      </c>
      <c r="D351" s="387" t="s">
        <v>495</v>
      </c>
      <c r="E351" s="388">
        <f t="shared" si="36"/>
        <v>4.5999999999999999E-2</v>
      </c>
      <c r="F351" s="389"/>
      <c r="G351" s="388"/>
      <c r="H351" s="388">
        <v>0.23</v>
      </c>
      <c r="I351" s="388"/>
      <c r="J351" s="392">
        <f t="shared" si="34"/>
        <v>0.19999999999999996</v>
      </c>
      <c r="K351" s="392">
        <v>0.8</v>
      </c>
      <c r="L351" s="390"/>
      <c r="M351" s="390"/>
      <c r="N351" s="390"/>
      <c r="O351" s="13" t="s">
        <v>325</v>
      </c>
    </row>
    <row r="352" spans="1:15" ht="24.95" customHeight="1">
      <c r="A352" s="113" t="s">
        <v>741</v>
      </c>
      <c r="B352" s="113" t="s">
        <v>394</v>
      </c>
      <c r="C352" s="109" t="s">
        <v>379</v>
      </c>
      <c r="D352" s="387" t="s">
        <v>495</v>
      </c>
      <c r="E352" s="388">
        <f t="shared" si="36"/>
        <v>0.23</v>
      </c>
      <c r="F352" s="389"/>
      <c r="G352" s="388"/>
      <c r="H352" s="388">
        <v>0.23</v>
      </c>
      <c r="I352" s="388"/>
      <c r="J352" s="392">
        <f t="shared" si="34"/>
        <v>1</v>
      </c>
      <c r="K352" s="392"/>
      <c r="L352" s="390"/>
      <c r="M352" s="390"/>
      <c r="N352" s="390"/>
      <c r="O352" s="13" t="s">
        <v>325</v>
      </c>
    </row>
    <row r="353" spans="1:15" ht="24.95" customHeight="1">
      <c r="A353" s="113" t="s">
        <v>741</v>
      </c>
      <c r="B353" s="113" t="s">
        <v>304</v>
      </c>
      <c r="C353" s="109" t="s">
        <v>379</v>
      </c>
      <c r="D353" s="387" t="s">
        <v>495</v>
      </c>
      <c r="E353" s="388">
        <f>ROUNDDOWN(SUM(H353*J353),3)</f>
        <v>4.5999999999999999E-2</v>
      </c>
      <c r="F353" s="389"/>
      <c r="G353" s="388"/>
      <c r="H353" s="388">
        <v>0.23</v>
      </c>
      <c r="I353" s="388"/>
      <c r="J353" s="392">
        <f>$J$3*$L$3*(1-K353)</f>
        <v>0.19999999999999996</v>
      </c>
      <c r="K353" s="392">
        <v>0.8</v>
      </c>
      <c r="L353" s="390"/>
      <c r="M353" s="390"/>
      <c r="N353" s="390"/>
      <c r="O353" s="13" t="s">
        <v>325</v>
      </c>
    </row>
    <row r="354" spans="1:15" ht="24.95" customHeight="1">
      <c r="A354" s="113" t="s">
        <v>741</v>
      </c>
      <c r="B354" s="113" t="s">
        <v>395</v>
      </c>
      <c r="C354" s="109" t="s">
        <v>379</v>
      </c>
      <c r="D354" s="387" t="s">
        <v>495</v>
      </c>
      <c r="E354" s="388">
        <f t="shared" si="36"/>
        <v>0.23</v>
      </c>
      <c r="F354" s="389"/>
      <c r="G354" s="388"/>
      <c r="H354" s="388">
        <v>0.23</v>
      </c>
      <c r="I354" s="388"/>
      <c r="J354" s="392">
        <f t="shared" si="34"/>
        <v>1</v>
      </c>
      <c r="K354" s="392"/>
      <c r="L354" s="390"/>
      <c r="M354" s="390"/>
      <c r="N354" s="390"/>
      <c r="O354" s="13" t="s">
        <v>325</v>
      </c>
    </row>
    <row r="355" spans="1:15" ht="24.95" customHeight="1">
      <c r="A355" s="113" t="s">
        <v>741</v>
      </c>
      <c r="B355" s="113" t="s">
        <v>305</v>
      </c>
      <c r="C355" s="109" t="s">
        <v>379</v>
      </c>
      <c r="D355" s="387" t="s">
        <v>495</v>
      </c>
      <c r="E355" s="388">
        <f>ROUNDDOWN(SUM(H355*J355),3)</f>
        <v>4.5999999999999999E-2</v>
      </c>
      <c r="F355" s="389"/>
      <c r="G355" s="388"/>
      <c r="H355" s="388">
        <v>0.23</v>
      </c>
      <c r="I355" s="388"/>
      <c r="J355" s="392">
        <f>$J$3*$L$3*(1-K355)</f>
        <v>0.19999999999999996</v>
      </c>
      <c r="K355" s="392">
        <v>0.8</v>
      </c>
      <c r="L355" s="390"/>
      <c r="M355" s="390"/>
      <c r="N355" s="390"/>
      <c r="O355" s="13" t="s">
        <v>325</v>
      </c>
    </row>
    <row r="356" spans="1:15" ht="24.95" customHeight="1">
      <c r="A356" s="113" t="s">
        <v>741</v>
      </c>
      <c r="B356" s="113" t="s">
        <v>396</v>
      </c>
      <c r="C356" s="109" t="s">
        <v>379</v>
      </c>
      <c r="D356" s="387" t="s">
        <v>495</v>
      </c>
      <c r="E356" s="388">
        <f t="shared" si="36"/>
        <v>0.23</v>
      </c>
      <c r="F356" s="389"/>
      <c r="G356" s="388"/>
      <c r="H356" s="388">
        <v>0.23</v>
      </c>
      <c r="I356" s="388"/>
      <c r="J356" s="392">
        <f t="shared" si="34"/>
        <v>1</v>
      </c>
      <c r="K356" s="392"/>
      <c r="L356" s="390"/>
      <c r="M356" s="390"/>
      <c r="N356" s="390"/>
      <c r="O356" s="13" t="s">
        <v>325</v>
      </c>
    </row>
    <row r="357" spans="1:15" ht="24.95" customHeight="1">
      <c r="A357" s="113" t="s">
        <v>741</v>
      </c>
      <c r="B357" s="113" t="s">
        <v>306</v>
      </c>
      <c r="C357" s="109" t="s">
        <v>379</v>
      </c>
      <c r="D357" s="387" t="s">
        <v>495</v>
      </c>
      <c r="E357" s="388">
        <f>ROUNDDOWN(SUM(H357*J357),3)</f>
        <v>4.5999999999999999E-2</v>
      </c>
      <c r="F357" s="389"/>
      <c r="G357" s="388"/>
      <c r="H357" s="388">
        <v>0.23</v>
      </c>
      <c r="I357" s="388"/>
      <c r="J357" s="392">
        <f>$J$3*$L$3*(1-K357)</f>
        <v>0.19999999999999996</v>
      </c>
      <c r="K357" s="392">
        <v>0.8</v>
      </c>
      <c r="L357" s="390"/>
      <c r="M357" s="390"/>
      <c r="N357" s="390"/>
      <c r="O357" s="13" t="s">
        <v>325</v>
      </c>
    </row>
    <row r="358" spans="1:15" ht="24.95" customHeight="1">
      <c r="A358" s="113" t="s">
        <v>741</v>
      </c>
      <c r="B358" s="113" t="s">
        <v>397</v>
      </c>
      <c r="C358" s="109" t="s">
        <v>379</v>
      </c>
      <c r="D358" s="387" t="s">
        <v>495</v>
      </c>
      <c r="E358" s="388">
        <f t="shared" si="36"/>
        <v>0.23</v>
      </c>
      <c r="F358" s="389"/>
      <c r="G358" s="388"/>
      <c r="H358" s="388">
        <v>0.23</v>
      </c>
      <c r="I358" s="388"/>
      <c r="J358" s="392">
        <f t="shared" si="34"/>
        <v>1</v>
      </c>
      <c r="K358" s="392"/>
      <c r="L358" s="390"/>
      <c r="M358" s="390"/>
      <c r="N358" s="390"/>
      <c r="O358" s="13" t="s">
        <v>325</v>
      </c>
    </row>
    <row r="359" spans="1:15" ht="24.95" customHeight="1">
      <c r="A359" s="113" t="s">
        <v>741</v>
      </c>
      <c r="B359" s="113" t="s">
        <v>308</v>
      </c>
      <c r="C359" s="109" t="s">
        <v>379</v>
      </c>
      <c r="D359" s="387" t="s">
        <v>495</v>
      </c>
      <c r="E359" s="388">
        <f>ROUNDDOWN(SUM(H359*J359),3)</f>
        <v>4.5999999999999999E-2</v>
      </c>
      <c r="F359" s="389"/>
      <c r="G359" s="388"/>
      <c r="H359" s="388">
        <v>0.23</v>
      </c>
      <c r="I359" s="388"/>
      <c r="J359" s="392">
        <f>$J$3*$L$3*(1-K359)</f>
        <v>0.19999999999999996</v>
      </c>
      <c r="K359" s="392">
        <v>0.8</v>
      </c>
      <c r="L359" s="390"/>
      <c r="M359" s="390"/>
      <c r="N359" s="390"/>
      <c r="O359" s="13" t="s">
        <v>325</v>
      </c>
    </row>
    <row r="360" spans="1:15" ht="24.95" customHeight="1">
      <c r="A360" s="113" t="s">
        <v>741</v>
      </c>
      <c r="B360" s="113" t="s">
        <v>398</v>
      </c>
      <c r="C360" s="109" t="s">
        <v>379</v>
      </c>
      <c r="D360" s="387" t="s">
        <v>495</v>
      </c>
      <c r="E360" s="388">
        <f t="shared" si="36"/>
        <v>0.23</v>
      </c>
      <c r="F360" s="389"/>
      <c r="G360" s="388"/>
      <c r="H360" s="388">
        <v>0.23</v>
      </c>
      <c r="I360" s="388"/>
      <c r="J360" s="392">
        <f t="shared" si="34"/>
        <v>1</v>
      </c>
      <c r="K360" s="392"/>
      <c r="L360" s="390"/>
      <c r="M360" s="390"/>
      <c r="N360" s="390"/>
      <c r="O360" s="13" t="s">
        <v>325</v>
      </c>
    </row>
    <row r="361" spans="1:15" ht="24.95" customHeight="1">
      <c r="A361" s="113" t="s">
        <v>741</v>
      </c>
      <c r="B361" s="113" t="s">
        <v>307</v>
      </c>
      <c r="C361" s="109" t="s">
        <v>379</v>
      </c>
      <c r="D361" s="387" t="s">
        <v>495</v>
      </c>
      <c r="E361" s="388">
        <f>ROUNDDOWN(SUM(H361*J361),3)</f>
        <v>4.5999999999999999E-2</v>
      </c>
      <c r="F361" s="389"/>
      <c r="G361" s="388"/>
      <c r="H361" s="388">
        <v>0.23</v>
      </c>
      <c r="I361" s="388"/>
      <c r="J361" s="392">
        <f>$J$3*$L$3*(1-K361)</f>
        <v>0.19999999999999996</v>
      </c>
      <c r="K361" s="392">
        <v>0.8</v>
      </c>
      <c r="L361" s="390"/>
      <c r="M361" s="390"/>
      <c r="N361" s="390"/>
      <c r="O361" s="13" t="s">
        <v>325</v>
      </c>
    </row>
    <row r="362" spans="1:15" ht="24.95" customHeight="1">
      <c r="A362" s="113" t="s">
        <v>741</v>
      </c>
      <c r="B362" s="113" t="s">
        <v>399</v>
      </c>
      <c r="C362" s="109" t="s">
        <v>379</v>
      </c>
      <c r="D362" s="387" t="s">
        <v>495</v>
      </c>
      <c r="E362" s="388">
        <f t="shared" si="36"/>
        <v>0.23</v>
      </c>
      <c r="F362" s="389"/>
      <c r="G362" s="388"/>
      <c r="H362" s="388">
        <v>0.23</v>
      </c>
      <c r="I362" s="388"/>
      <c r="J362" s="392">
        <f t="shared" si="34"/>
        <v>1</v>
      </c>
      <c r="K362" s="392"/>
      <c r="L362" s="390"/>
      <c r="M362" s="390"/>
      <c r="N362" s="390"/>
      <c r="O362" s="13" t="s">
        <v>325</v>
      </c>
    </row>
    <row r="363" spans="1:15" ht="24.95" customHeight="1">
      <c r="A363" s="113" t="s">
        <v>741</v>
      </c>
      <c r="B363" s="113" t="s">
        <v>416</v>
      </c>
      <c r="C363" s="109" t="s">
        <v>379</v>
      </c>
      <c r="D363" s="387" t="s">
        <v>495</v>
      </c>
      <c r="E363" s="388">
        <f>ROUNDDOWN(SUM(H363*J363),3)</f>
        <v>4.5999999999999999E-2</v>
      </c>
      <c r="F363" s="389"/>
      <c r="G363" s="388"/>
      <c r="H363" s="388">
        <v>0.23</v>
      </c>
      <c r="I363" s="388"/>
      <c r="J363" s="392">
        <f>$J$3*$L$3*(1-K363)</f>
        <v>0.19999999999999996</v>
      </c>
      <c r="K363" s="392">
        <v>0.8</v>
      </c>
      <c r="L363" s="390"/>
      <c r="M363" s="390"/>
      <c r="N363" s="390"/>
      <c r="O363" s="13" t="s">
        <v>325</v>
      </c>
    </row>
    <row r="364" spans="1:15" ht="24.95" customHeight="1">
      <c r="A364" s="108" t="s">
        <v>741</v>
      </c>
      <c r="B364" s="108" t="s">
        <v>746</v>
      </c>
      <c r="C364" s="109" t="s">
        <v>555</v>
      </c>
      <c r="D364" s="387" t="s">
        <v>495</v>
      </c>
      <c r="E364" s="388">
        <f>ROUNDDOWN(SUM(H364*J364),3)</f>
        <v>0.23</v>
      </c>
      <c r="F364" s="389"/>
      <c r="G364" s="388"/>
      <c r="H364" s="388">
        <v>0.23</v>
      </c>
      <c r="I364" s="388"/>
      <c r="J364" s="392">
        <f>$J$3*$L$3*(1-K364)</f>
        <v>1</v>
      </c>
      <c r="K364" s="392"/>
      <c r="L364" s="390"/>
      <c r="M364" s="390"/>
      <c r="N364" s="390"/>
      <c r="O364" s="13" t="s">
        <v>325</v>
      </c>
    </row>
    <row r="365" spans="1:15" ht="24.95" customHeight="1">
      <c r="A365" s="108" t="s">
        <v>741</v>
      </c>
      <c r="B365" s="108" t="s">
        <v>747</v>
      </c>
      <c r="C365" s="109" t="s">
        <v>555</v>
      </c>
      <c r="D365" s="387" t="s">
        <v>495</v>
      </c>
      <c r="E365" s="388">
        <f t="shared" si="36"/>
        <v>0.23</v>
      </c>
      <c r="F365" s="389"/>
      <c r="G365" s="388"/>
      <c r="H365" s="388">
        <v>0.23</v>
      </c>
      <c r="I365" s="388"/>
      <c r="J365" s="392">
        <f t="shared" si="34"/>
        <v>1</v>
      </c>
      <c r="K365" s="392"/>
      <c r="L365" s="390"/>
      <c r="M365" s="390"/>
      <c r="N365" s="390"/>
      <c r="O365" s="13" t="s">
        <v>325</v>
      </c>
    </row>
    <row r="366" spans="1:15" ht="24.95" customHeight="1">
      <c r="A366" s="108" t="s">
        <v>741</v>
      </c>
      <c r="B366" s="108" t="s">
        <v>557</v>
      </c>
      <c r="C366" s="109" t="s">
        <v>555</v>
      </c>
      <c r="D366" s="387" t="s">
        <v>495</v>
      </c>
      <c r="E366" s="388">
        <f t="shared" si="36"/>
        <v>4.5999999999999999E-2</v>
      </c>
      <c r="F366" s="389"/>
      <c r="G366" s="388"/>
      <c r="H366" s="388">
        <v>0.23</v>
      </c>
      <c r="I366" s="388"/>
      <c r="J366" s="392">
        <f t="shared" si="34"/>
        <v>0.19999999999999996</v>
      </c>
      <c r="K366" s="392">
        <v>0.8</v>
      </c>
      <c r="L366" s="390"/>
      <c r="M366" s="390"/>
      <c r="N366" s="390"/>
      <c r="O366" s="13" t="s">
        <v>325</v>
      </c>
    </row>
    <row r="367" spans="1:15" ht="24.95" customHeight="1">
      <c r="A367" s="113" t="s">
        <v>741</v>
      </c>
      <c r="B367" s="113" t="s">
        <v>381</v>
      </c>
      <c r="C367" s="109" t="s">
        <v>379</v>
      </c>
      <c r="D367" s="387" t="s">
        <v>495</v>
      </c>
      <c r="E367" s="388">
        <f t="shared" si="36"/>
        <v>0.23</v>
      </c>
      <c r="F367" s="389"/>
      <c r="G367" s="388"/>
      <c r="H367" s="388">
        <v>0.23</v>
      </c>
      <c r="I367" s="388"/>
      <c r="J367" s="392">
        <f t="shared" si="34"/>
        <v>1</v>
      </c>
      <c r="K367" s="392"/>
      <c r="L367" s="390"/>
      <c r="M367" s="390"/>
      <c r="N367" s="390"/>
      <c r="O367" s="13" t="s">
        <v>325</v>
      </c>
    </row>
    <row r="368" spans="1:15" ht="24.95" customHeight="1">
      <c r="A368" s="113" t="s">
        <v>741</v>
      </c>
      <c r="B368" s="113" t="s">
        <v>309</v>
      </c>
      <c r="C368" s="109" t="s">
        <v>379</v>
      </c>
      <c r="D368" s="387" t="s">
        <v>495</v>
      </c>
      <c r="E368" s="388">
        <f>ROUNDDOWN(SUM(H368*J368),3)</f>
        <v>4.5999999999999999E-2</v>
      </c>
      <c r="F368" s="389"/>
      <c r="G368" s="388"/>
      <c r="H368" s="388">
        <v>0.23</v>
      </c>
      <c r="I368" s="388"/>
      <c r="J368" s="392">
        <f>$J$3*$L$3*(1-K368)</f>
        <v>0.19999999999999996</v>
      </c>
      <c r="K368" s="392">
        <v>0.8</v>
      </c>
      <c r="L368" s="390"/>
      <c r="M368" s="390"/>
      <c r="N368" s="390"/>
      <c r="O368" s="13" t="s">
        <v>325</v>
      </c>
    </row>
    <row r="369" spans="1:15" ht="24.95" customHeight="1">
      <c r="A369" s="113" t="s">
        <v>741</v>
      </c>
      <c r="B369" s="113" t="s">
        <v>384</v>
      </c>
      <c r="C369" s="109" t="s">
        <v>379</v>
      </c>
      <c r="D369" s="387" t="s">
        <v>495</v>
      </c>
      <c r="E369" s="388">
        <f t="shared" si="36"/>
        <v>0.23</v>
      </c>
      <c r="F369" s="389"/>
      <c r="G369" s="388"/>
      <c r="H369" s="388">
        <v>0.23</v>
      </c>
      <c r="I369" s="388"/>
      <c r="J369" s="392">
        <f t="shared" si="34"/>
        <v>1</v>
      </c>
      <c r="K369" s="392"/>
      <c r="L369" s="390"/>
      <c r="M369" s="390"/>
      <c r="N369" s="390"/>
      <c r="O369" s="13" t="s">
        <v>325</v>
      </c>
    </row>
    <row r="370" spans="1:15" ht="24.95" customHeight="1">
      <c r="A370" s="113" t="s">
        <v>741</v>
      </c>
      <c r="B370" s="113" t="s">
        <v>310</v>
      </c>
      <c r="C370" s="109" t="s">
        <v>379</v>
      </c>
      <c r="D370" s="387" t="s">
        <v>495</v>
      </c>
      <c r="E370" s="388">
        <f>ROUNDDOWN(SUM(H370*J370),3)</f>
        <v>4.5999999999999999E-2</v>
      </c>
      <c r="F370" s="389"/>
      <c r="G370" s="388"/>
      <c r="H370" s="388">
        <v>0.23</v>
      </c>
      <c r="I370" s="388"/>
      <c r="J370" s="392">
        <f>$J$3*$L$3*(1-K370)</f>
        <v>0.19999999999999996</v>
      </c>
      <c r="K370" s="392">
        <v>0.8</v>
      </c>
      <c r="L370" s="390"/>
      <c r="M370" s="390"/>
      <c r="N370" s="390"/>
      <c r="O370" s="13" t="s">
        <v>325</v>
      </c>
    </row>
    <row r="371" spans="1:15" ht="24.95" customHeight="1">
      <c r="A371" s="113" t="s">
        <v>741</v>
      </c>
      <c r="B371" s="113" t="s">
        <v>385</v>
      </c>
      <c r="C371" s="109" t="s">
        <v>379</v>
      </c>
      <c r="D371" s="387" t="s">
        <v>495</v>
      </c>
      <c r="E371" s="388">
        <f t="shared" si="36"/>
        <v>0.23</v>
      </c>
      <c r="F371" s="389"/>
      <c r="G371" s="388"/>
      <c r="H371" s="388">
        <v>0.23</v>
      </c>
      <c r="I371" s="388"/>
      <c r="J371" s="392">
        <f t="shared" ref="J371:J475" si="39">$J$3*$L$3*(1-K371)</f>
        <v>1</v>
      </c>
      <c r="K371" s="392"/>
      <c r="L371" s="390"/>
      <c r="M371" s="390"/>
      <c r="N371" s="390"/>
      <c r="O371" s="13" t="s">
        <v>325</v>
      </c>
    </row>
    <row r="372" spans="1:15" ht="24.95" customHeight="1">
      <c r="A372" s="113" t="s">
        <v>741</v>
      </c>
      <c r="B372" s="113" t="s">
        <v>311</v>
      </c>
      <c r="C372" s="109" t="s">
        <v>379</v>
      </c>
      <c r="D372" s="387" t="s">
        <v>495</v>
      </c>
      <c r="E372" s="388">
        <f>ROUNDDOWN(SUM(H372*J372),3)</f>
        <v>4.5999999999999999E-2</v>
      </c>
      <c r="F372" s="389"/>
      <c r="G372" s="388"/>
      <c r="H372" s="388">
        <v>0.23</v>
      </c>
      <c r="I372" s="388"/>
      <c r="J372" s="392">
        <f>$J$3*$L$3*(1-K372)</f>
        <v>0.19999999999999996</v>
      </c>
      <c r="K372" s="392">
        <v>0.8</v>
      </c>
      <c r="L372" s="390"/>
      <c r="M372" s="390"/>
      <c r="N372" s="390"/>
      <c r="O372" s="13" t="s">
        <v>325</v>
      </c>
    </row>
    <row r="373" spans="1:15" ht="24.95" customHeight="1">
      <c r="A373" s="113" t="s">
        <v>741</v>
      </c>
      <c r="B373" s="113" t="s">
        <v>386</v>
      </c>
      <c r="C373" s="109" t="s">
        <v>379</v>
      </c>
      <c r="D373" s="387" t="s">
        <v>495</v>
      </c>
      <c r="E373" s="388">
        <f t="shared" si="36"/>
        <v>0.23</v>
      </c>
      <c r="F373" s="389"/>
      <c r="G373" s="388"/>
      <c r="H373" s="388">
        <v>0.23</v>
      </c>
      <c r="I373" s="388"/>
      <c r="J373" s="392">
        <f t="shared" si="39"/>
        <v>1</v>
      </c>
      <c r="K373" s="392"/>
      <c r="L373" s="390"/>
      <c r="M373" s="390"/>
      <c r="N373" s="390"/>
      <c r="O373" s="13" t="s">
        <v>325</v>
      </c>
    </row>
    <row r="374" spans="1:15" ht="24.95" customHeight="1">
      <c r="A374" s="113" t="s">
        <v>741</v>
      </c>
      <c r="B374" s="113" t="s">
        <v>313</v>
      </c>
      <c r="C374" s="109" t="s">
        <v>379</v>
      </c>
      <c r="D374" s="387" t="s">
        <v>495</v>
      </c>
      <c r="E374" s="388">
        <f>ROUNDDOWN(SUM(H374*J374),3)</f>
        <v>4.5999999999999999E-2</v>
      </c>
      <c r="F374" s="389"/>
      <c r="G374" s="388"/>
      <c r="H374" s="388">
        <v>0.23</v>
      </c>
      <c r="I374" s="388"/>
      <c r="J374" s="392">
        <f>$J$3*$L$3*(1-K374)</f>
        <v>0.19999999999999996</v>
      </c>
      <c r="K374" s="392">
        <v>0.8</v>
      </c>
      <c r="L374" s="390"/>
      <c r="M374" s="390"/>
      <c r="N374" s="390"/>
      <c r="O374" s="13" t="s">
        <v>325</v>
      </c>
    </row>
    <row r="375" spans="1:15" ht="24.95" customHeight="1">
      <c r="A375" s="113" t="s">
        <v>741</v>
      </c>
      <c r="B375" s="113" t="s">
        <v>383</v>
      </c>
      <c r="C375" s="109" t="s">
        <v>379</v>
      </c>
      <c r="D375" s="387" t="s">
        <v>495</v>
      </c>
      <c r="E375" s="388">
        <f t="shared" si="36"/>
        <v>0.23</v>
      </c>
      <c r="F375" s="389"/>
      <c r="G375" s="388"/>
      <c r="H375" s="388">
        <v>0.23</v>
      </c>
      <c r="I375" s="388"/>
      <c r="J375" s="392">
        <f t="shared" si="39"/>
        <v>1</v>
      </c>
      <c r="K375" s="392"/>
      <c r="L375" s="390"/>
      <c r="M375" s="390"/>
      <c r="N375" s="390"/>
      <c r="O375" s="13" t="s">
        <v>325</v>
      </c>
    </row>
    <row r="376" spans="1:15" ht="24.95" customHeight="1">
      <c r="A376" s="113" t="s">
        <v>741</v>
      </c>
      <c r="B376" s="113" t="s">
        <v>312</v>
      </c>
      <c r="C376" s="109" t="s">
        <v>379</v>
      </c>
      <c r="D376" s="387" t="s">
        <v>495</v>
      </c>
      <c r="E376" s="388">
        <f>ROUNDDOWN(SUM(H376*J376),3)</f>
        <v>4.5999999999999999E-2</v>
      </c>
      <c r="F376" s="389"/>
      <c r="G376" s="388"/>
      <c r="H376" s="388">
        <v>0.23</v>
      </c>
      <c r="I376" s="388"/>
      <c r="J376" s="392">
        <f>$J$3*$L$3*(1-K376)</f>
        <v>0.19999999999999996</v>
      </c>
      <c r="K376" s="392">
        <v>0.8</v>
      </c>
      <c r="L376" s="390"/>
      <c r="M376" s="390"/>
      <c r="N376" s="390"/>
      <c r="O376" s="13" t="s">
        <v>325</v>
      </c>
    </row>
    <row r="377" spans="1:15" ht="24.95" customHeight="1">
      <c r="A377" s="113" t="s">
        <v>741</v>
      </c>
      <c r="B377" s="113" t="s">
        <v>387</v>
      </c>
      <c r="C377" s="109" t="s">
        <v>379</v>
      </c>
      <c r="D377" s="387" t="s">
        <v>495</v>
      </c>
      <c r="E377" s="388">
        <f t="shared" si="36"/>
        <v>0.23</v>
      </c>
      <c r="F377" s="389"/>
      <c r="G377" s="388"/>
      <c r="H377" s="388">
        <v>0.23</v>
      </c>
      <c r="I377" s="388"/>
      <c r="J377" s="392">
        <f t="shared" si="39"/>
        <v>1</v>
      </c>
      <c r="K377" s="392"/>
      <c r="L377" s="390"/>
      <c r="M377" s="390"/>
      <c r="N377" s="390"/>
      <c r="O377" s="13" t="s">
        <v>325</v>
      </c>
    </row>
    <row r="378" spans="1:15" ht="24.95" customHeight="1">
      <c r="A378" s="113" t="s">
        <v>741</v>
      </c>
      <c r="B378" s="113" t="s">
        <v>417</v>
      </c>
      <c r="C378" s="109" t="s">
        <v>379</v>
      </c>
      <c r="D378" s="387" t="s">
        <v>495</v>
      </c>
      <c r="E378" s="388">
        <f>ROUNDDOWN(SUM(H378*J378),3)</f>
        <v>4.5999999999999999E-2</v>
      </c>
      <c r="F378" s="389"/>
      <c r="G378" s="388"/>
      <c r="H378" s="388">
        <v>0.23</v>
      </c>
      <c r="I378" s="388"/>
      <c r="J378" s="392">
        <f>$J$3*$L$3*(1-K378)</f>
        <v>0.19999999999999996</v>
      </c>
      <c r="K378" s="392">
        <v>0.8</v>
      </c>
      <c r="L378" s="390"/>
      <c r="M378" s="390"/>
      <c r="N378" s="390"/>
      <c r="O378" s="13" t="s">
        <v>325</v>
      </c>
    </row>
    <row r="379" spans="1:15" ht="24.95" customHeight="1">
      <c r="A379" s="108" t="s">
        <v>741</v>
      </c>
      <c r="B379" s="108" t="s">
        <v>748</v>
      </c>
      <c r="C379" s="109" t="s">
        <v>555</v>
      </c>
      <c r="D379" s="387" t="s">
        <v>495</v>
      </c>
      <c r="E379" s="388">
        <f t="shared" si="36"/>
        <v>0.3</v>
      </c>
      <c r="F379" s="389"/>
      <c r="G379" s="388"/>
      <c r="H379" s="388">
        <v>0.3</v>
      </c>
      <c r="I379" s="388"/>
      <c r="J379" s="392">
        <f t="shared" si="39"/>
        <v>1</v>
      </c>
      <c r="K379" s="392"/>
      <c r="L379" s="390"/>
      <c r="M379" s="390"/>
      <c r="N379" s="390"/>
      <c r="O379" s="13" t="s">
        <v>325</v>
      </c>
    </row>
    <row r="380" spans="1:15" ht="24.95" customHeight="1">
      <c r="A380" s="108" t="s">
        <v>741</v>
      </c>
      <c r="B380" s="108" t="s">
        <v>749</v>
      </c>
      <c r="C380" s="109" t="s">
        <v>555</v>
      </c>
      <c r="D380" s="387" t="s">
        <v>495</v>
      </c>
      <c r="E380" s="388">
        <f t="shared" si="36"/>
        <v>0.06</v>
      </c>
      <c r="F380" s="389"/>
      <c r="G380" s="388"/>
      <c r="H380" s="388">
        <v>0.3</v>
      </c>
      <c r="I380" s="388"/>
      <c r="J380" s="392">
        <f t="shared" si="39"/>
        <v>0.19999999999999996</v>
      </c>
      <c r="K380" s="392">
        <v>0.8</v>
      </c>
      <c r="L380" s="390"/>
      <c r="M380" s="390"/>
      <c r="N380" s="390"/>
      <c r="O380" s="13" t="s">
        <v>325</v>
      </c>
    </row>
    <row r="381" spans="1:15" ht="24.95" customHeight="1">
      <c r="A381" s="108" t="s">
        <v>741</v>
      </c>
      <c r="B381" s="113" t="s">
        <v>388</v>
      </c>
      <c r="C381" s="109" t="s">
        <v>379</v>
      </c>
      <c r="D381" s="387" t="s">
        <v>495</v>
      </c>
      <c r="E381" s="388">
        <f t="shared" si="36"/>
        <v>0.3</v>
      </c>
      <c r="F381" s="389"/>
      <c r="G381" s="388"/>
      <c r="H381" s="388">
        <v>0.3</v>
      </c>
      <c r="I381" s="388"/>
      <c r="J381" s="392">
        <f t="shared" si="39"/>
        <v>1</v>
      </c>
      <c r="K381" s="392"/>
      <c r="L381" s="390"/>
      <c r="M381" s="390"/>
      <c r="N381" s="390"/>
      <c r="O381" s="13" t="s">
        <v>325</v>
      </c>
    </row>
    <row r="382" spans="1:15" ht="24.95" customHeight="1">
      <c r="A382" s="108" t="s">
        <v>741</v>
      </c>
      <c r="B382" s="113" t="s">
        <v>418</v>
      </c>
      <c r="C382" s="109" t="s">
        <v>379</v>
      </c>
      <c r="D382" s="387" t="s">
        <v>495</v>
      </c>
      <c r="E382" s="388">
        <f>ROUNDDOWN(SUM(H382*J382),3)</f>
        <v>0.06</v>
      </c>
      <c r="F382" s="389"/>
      <c r="G382" s="388"/>
      <c r="H382" s="388">
        <v>0.3</v>
      </c>
      <c r="I382" s="388"/>
      <c r="J382" s="392">
        <f>$J$3*$L$3*(1-K382)</f>
        <v>0.19999999999999996</v>
      </c>
      <c r="K382" s="392">
        <v>0.8</v>
      </c>
      <c r="L382" s="390"/>
      <c r="M382" s="390"/>
      <c r="N382" s="390"/>
      <c r="O382" s="13" t="s">
        <v>325</v>
      </c>
    </row>
    <row r="383" spans="1:15" ht="24.95" customHeight="1">
      <c r="A383" s="108" t="s">
        <v>741</v>
      </c>
      <c r="B383" s="113" t="s">
        <v>389</v>
      </c>
      <c r="C383" s="109" t="s">
        <v>379</v>
      </c>
      <c r="D383" s="387" t="s">
        <v>495</v>
      </c>
      <c r="E383" s="388">
        <f t="shared" si="36"/>
        <v>0.3</v>
      </c>
      <c r="F383" s="389"/>
      <c r="G383" s="388"/>
      <c r="H383" s="388">
        <v>0.3</v>
      </c>
      <c r="I383" s="388"/>
      <c r="J383" s="392">
        <f t="shared" si="39"/>
        <v>1</v>
      </c>
      <c r="K383" s="392"/>
      <c r="L383" s="390"/>
      <c r="M383" s="390"/>
      <c r="N383" s="390"/>
      <c r="O383" s="13" t="s">
        <v>325</v>
      </c>
    </row>
    <row r="384" spans="1:15" ht="24.95" customHeight="1">
      <c r="A384" s="108" t="s">
        <v>741</v>
      </c>
      <c r="B384" s="113" t="s">
        <v>419</v>
      </c>
      <c r="C384" s="109" t="s">
        <v>379</v>
      </c>
      <c r="D384" s="387" t="s">
        <v>495</v>
      </c>
      <c r="E384" s="388">
        <f>ROUNDDOWN(SUM(H384*J384),3)</f>
        <v>0.06</v>
      </c>
      <c r="F384" s="389"/>
      <c r="G384" s="388"/>
      <c r="H384" s="388">
        <v>0.3</v>
      </c>
      <c r="I384" s="388"/>
      <c r="J384" s="392">
        <f>$J$3*$L$3*(1-K384)</f>
        <v>0.19999999999999996</v>
      </c>
      <c r="K384" s="392">
        <v>0.8</v>
      </c>
      <c r="L384" s="390"/>
      <c r="M384" s="390"/>
      <c r="N384" s="390"/>
      <c r="O384" s="13" t="s">
        <v>325</v>
      </c>
    </row>
    <row r="385" spans="1:15" ht="24.95" customHeight="1">
      <c r="A385" s="108" t="s">
        <v>741</v>
      </c>
      <c r="B385" s="113" t="s">
        <v>390</v>
      </c>
      <c r="C385" s="109" t="s">
        <v>379</v>
      </c>
      <c r="D385" s="387" t="s">
        <v>495</v>
      </c>
      <c r="E385" s="388">
        <f t="shared" si="36"/>
        <v>0.3</v>
      </c>
      <c r="F385" s="389"/>
      <c r="G385" s="388"/>
      <c r="H385" s="388">
        <v>0.3</v>
      </c>
      <c r="I385" s="388"/>
      <c r="J385" s="392">
        <f t="shared" si="39"/>
        <v>1</v>
      </c>
      <c r="K385" s="392"/>
      <c r="L385" s="390"/>
      <c r="M385" s="390"/>
      <c r="N385" s="390"/>
      <c r="O385" s="13" t="s">
        <v>325</v>
      </c>
    </row>
    <row r="386" spans="1:15" ht="24.95" customHeight="1">
      <c r="A386" s="108" t="s">
        <v>741</v>
      </c>
      <c r="B386" s="113" t="s">
        <v>420</v>
      </c>
      <c r="C386" s="109" t="s">
        <v>379</v>
      </c>
      <c r="D386" s="387" t="s">
        <v>495</v>
      </c>
      <c r="E386" s="388">
        <f>ROUNDDOWN(SUM(H386*J386),3)</f>
        <v>0.06</v>
      </c>
      <c r="F386" s="389"/>
      <c r="G386" s="388"/>
      <c r="H386" s="388">
        <v>0.3</v>
      </c>
      <c r="I386" s="388"/>
      <c r="J386" s="392">
        <f>$J$3*$L$3*(1-K386)</f>
        <v>0.19999999999999996</v>
      </c>
      <c r="K386" s="392">
        <v>0.8</v>
      </c>
      <c r="L386" s="390"/>
      <c r="M386" s="390"/>
      <c r="N386" s="390"/>
      <c r="O386" s="13" t="s">
        <v>325</v>
      </c>
    </row>
    <row r="387" spans="1:15" ht="24.95" customHeight="1">
      <c r="A387" s="108" t="s">
        <v>741</v>
      </c>
      <c r="B387" s="113" t="s">
        <v>391</v>
      </c>
      <c r="C387" s="109" t="s">
        <v>379</v>
      </c>
      <c r="D387" s="387" t="s">
        <v>495</v>
      </c>
      <c r="E387" s="388">
        <f t="shared" si="36"/>
        <v>0.3</v>
      </c>
      <c r="F387" s="389"/>
      <c r="G387" s="388"/>
      <c r="H387" s="388">
        <v>0.3</v>
      </c>
      <c r="I387" s="388"/>
      <c r="J387" s="392">
        <f t="shared" si="39"/>
        <v>1</v>
      </c>
      <c r="K387" s="392"/>
      <c r="L387" s="390"/>
      <c r="M387" s="390"/>
      <c r="N387" s="390"/>
      <c r="O387" s="13" t="s">
        <v>325</v>
      </c>
    </row>
    <row r="388" spans="1:15" ht="24.95" customHeight="1">
      <c r="A388" s="108" t="s">
        <v>741</v>
      </c>
      <c r="B388" s="113" t="s">
        <v>421</v>
      </c>
      <c r="C388" s="109" t="s">
        <v>379</v>
      </c>
      <c r="D388" s="387" t="s">
        <v>495</v>
      </c>
      <c r="E388" s="388">
        <f>ROUNDDOWN(SUM(H388*J388),3)</f>
        <v>0.06</v>
      </c>
      <c r="F388" s="389"/>
      <c r="G388" s="388"/>
      <c r="H388" s="388">
        <v>0.3</v>
      </c>
      <c r="I388" s="388"/>
      <c r="J388" s="392">
        <f>$J$3*$L$3*(1-K388)</f>
        <v>0.19999999999999996</v>
      </c>
      <c r="K388" s="392">
        <v>0.8</v>
      </c>
      <c r="L388" s="390"/>
      <c r="M388" s="390"/>
      <c r="N388" s="390"/>
      <c r="O388" s="13" t="s">
        <v>325</v>
      </c>
    </row>
    <row r="389" spans="1:15" ht="24.95" customHeight="1">
      <c r="A389" s="108" t="s">
        <v>741</v>
      </c>
      <c r="B389" s="113" t="s">
        <v>392</v>
      </c>
      <c r="C389" s="109" t="s">
        <v>379</v>
      </c>
      <c r="D389" s="387" t="s">
        <v>495</v>
      </c>
      <c r="E389" s="388">
        <f t="shared" si="36"/>
        <v>0.3</v>
      </c>
      <c r="F389" s="389"/>
      <c r="G389" s="388"/>
      <c r="H389" s="388">
        <v>0.3</v>
      </c>
      <c r="I389" s="388"/>
      <c r="J389" s="392">
        <f t="shared" si="39"/>
        <v>1</v>
      </c>
      <c r="K389" s="392"/>
      <c r="L389" s="390"/>
      <c r="M389" s="390"/>
      <c r="N389" s="390"/>
      <c r="O389" s="13" t="s">
        <v>325</v>
      </c>
    </row>
    <row r="390" spans="1:15" ht="24.95" customHeight="1">
      <c r="A390" s="108" t="s">
        <v>741</v>
      </c>
      <c r="B390" s="113" t="s">
        <v>422</v>
      </c>
      <c r="C390" s="109" t="s">
        <v>379</v>
      </c>
      <c r="D390" s="387" t="s">
        <v>495</v>
      </c>
      <c r="E390" s="388">
        <f>ROUNDDOWN(SUM(H390*J390),3)</f>
        <v>0.06</v>
      </c>
      <c r="F390" s="389"/>
      <c r="G390" s="388"/>
      <c r="H390" s="388">
        <v>0.3</v>
      </c>
      <c r="I390" s="388"/>
      <c r="J390" s="392">
        <f>$J$3*$L$3*(1-K390)</f>
        <v>0.19999999999999996</v>
      </c>
      <c r="K390" s="392">
        <v>0.8</v>
      </c>
      <c r="L390" s="390"/>
      <c r="M390" s="390"/>
      <c r="N390" s="390"/>
      <c r="O390" s="13" t="s">
        <v>325</v>
      </c>
    </row>
    <row r="391" spans="1:15" ht="24.95" customHeight="1">
      <c r="A391" s="113" t="s">
        <v>741</v>
      </c>
      <c r="B391" s="113" t="s">
        <v>393</v>
      </c>
      <c r="C391" s="109" t="s">
        <v>379</v>
      </c>
      <c r="D391" s="387" t="s">
        <v>495</v>
      </c>
      <c r="E391" s="388">
        <f t="shared" si="36"/>
        <v>0.3</v>
      </c>
      <c r="F391" s="389"/>
      <c r="G391" s="388"/>
      <c r="H391" s="388">
        <v>0.3</v>
      </c>
      <c r="I391" s="388"/>
      <c r="J391" s="392">
        <f t="shared" si="39"/>
        <v>1</v>
      </c>
      <c r="K391" s="392"/>
      <c r="L391" s="390"/>
      <c r="M391" s="390"/>
      <c r="N391" s="390"/>
      <c r="O391" s="13" t="s">
        <v>325</v>
      </c>
    </row>
    <row r="392" spans="1:15" ht="24.95" customHeight="1">
      <c r="A392" s="113" t="s">
        <v>741</v>
      </c>
      <c r="B392" s="113" t="s">
        <v>423</v>
      </c>
      <c r="C392" s="109" t="s">
        <v>379</v>
      </c>
      <c r="D392" s="387" t="s">
        <v>495</v>
      </c>
      <c r="E392" s="388">
        <f>ROUNDDOWN(SUM(H392*J392),3)</f>
        <v>0.06</v>
      </c>
      <c r="F392" s="389"/>
      <c r="G392" s="388"/>
      <c r="H392" s="388">
        <v>0.3</v>
      </c>
      <c r="I392" s="388"/>
      <c r="J392" s="392">
        <f>$J$3*$L$3*(1-K392)</f>
        <v>0.19999999999999996</v>
      </c>
      <c r="K392" s="392">
        <v>0.8</v>
      </c>
      <c r="L392" s="390"/>
      <c r="M392" s="390"/>
      <c r="N392" s="390"/>
      <c r="O392" s="13" t="s">
        <v>325</v>
      </c>
    </row>
    <row r="393" spans="1:15" ht="24.95" customHeight="1">
      <c r="A393" s="108" t="s">
        <v>741</v>
      </c>
      <c r="B393" s="108" t="s">
        <v>750</v>
      </c>
      <c r="C393" s="109" t="s">
        <v>555</v>
      </c>
      <c r="D393" s="387" t="s">
        <v>495</v>
      </c>
      <c r="E393" s="388">
        <f t="shared" si="36"/>
        <v>0.3</v>
      </c>
      <c r="F393" s="389"/>
      <c r="G393" s="388"/>
      <c r="H393" s="388">
        <v>0.3</v>
      </c>
      <c r="I393" s="388"/>
      <c r="J393" s="392">
        <f t="shared" si="39"/>
        <v>1</v>
      </c>
      <c r="K393" s="392"/>
      <c r="L393" s="390"/>
      <c r="M393" s="390"/>
      <c r="N393" s="390"/>
      <c r="O393" s="13" t="s">
        <v>325</v>
      </c>
    </row>
    <row r="394" spans="1:15" ht="24.95" customHeight="1">
      <c r="A394" s="108" t="s">
        <v>741</v>
      </c>
      <c r="B394" s="108" t="s">
        <v>78</v>
      </c>
      <c r="C394" s="109" t="s">
        <v>555</v>
      </c>
      <c r="D394" s="387" t="s">
        <v>495</v>
      </c>
      <c r="E394" s="388">
        <f t="shared" si="36"/>
        <v>0.06</v>
      </c>
      <c r="F394" s="389"/>
      <c r="G394" s="388"/>
      <c r="H394" s="388">
        <v>0.3</v>
      </c>
      <c r="I394" s="388"/>
      <c r="J394" s="392">
        <f t="shared" si="39"/>
        <v>0.19999999999999996</v>
      </c>
      <c r="K394" s="392">
        <v>0.8</v>
      </c>
      <c r="L394" s="390"/>
      <c r="M394" s="390"/>
      <c r="N394" s="390"/>
      <c r="O394" s="13" t="s">
        <v>325</v>
      </c>
    </row>
    <row r="395" spans="1:15" ht="24.95" customHeight="1">
      <c r="A395" s="108" t="s">
        <v>741</v>
      </c>
      <c r="B395" s="113" t="s">
        <v>405</v>
      </c>
      <c r="C395" s="109" t="s">
        <v>379</v>
      </c>
      <c r="D395" s="387" t="s">
        <v>495</v>
      </c>
      <c r="E395" s="388">
        <f t="shared" si="36"/>
        <v>0.3</v>
      </c>
      <c r="F395" s="389"/>
      <c r="G395" s="388"/>
      <c r="H395" s="388">
        <v>0.3</v>
      </c>
      <c r="I395" s="388"/>
      <c r="J395" s="392">
        <f t="shared" si="39"/>
        <v>1</v>
      </c>
      <c r="K395" s="392"/>
      <c r="L395" s="390"/>
      <c r="M395" s="390"/>
      <c r="N395" s="390"/>
      <c r="O395" s="13" t="s">
        <v>325</v>
      </c>
    </row>
    <row r="396" spans="1:15" ht="24.95" customHeight="1">
      <c r="A396" s="108" t="s">
        <v>741</v>
      </c>
      <c r="B396" s="113" t="s">
        <v>424</v>
      </c>
      <c r="C396" s="109" t="s">
        <v>379</v>
      </c>
      <c r="D396" s="387" t="s">
        <v>495</v>
      </c>
      <c r="E396" s="388">
        <f>ROUNDDOWN(SUM(H396*J396),3)</f>
        <v>0.06</v>
      </c>
      <c r="F396" s="389"/>
      <c r="G396" s="388"/>
      <c r="H396" s="388">
        <v>0.3</v>
      </c>
      <c r="I396" s="388"/>
      <c r="J396" s="392">
        <f>$J$3*$L$3*(1-K396)</f>
        <v>0.19999999999999996</v>
      </c>
      <c r="K396" s="392">
        <v>0.8</v>
      </c>
      <c r="L396" s="390"/>
      <c r="M396" s="390"/>
      <c r="N396" s="390"/>
      <c r="O396" s="13" t="s">
        <v>325</v>
      </c>
    </row>
    <row r="397" spans="1:15" ht="24.95" customHeight="1">
      <c r="A397" s="108" t="s">
        <v>741</v>
      </c>
      <c r="B397" s="113" t="s">
        <v>406</v>
      </c>
      <c r="C397" s="109" t="s">
        <v>379</v>
      </c>
      <c r="D397" s="387" t="s">
        <v>495</v>
      </c>
      <c r="E397" s="388">
        <f t="shared" si="36"/>
        <v>0.3</v>
      </c>
      <c r="F397" s="389"/>
      <c r="G397" s="388"/>
      <c r="H397" s="388">
        <v>0.3</v>
      </c>
      <c r="I397" s="388"/>
      <c r="J397" s="392">
        <f t="shared" si="39"/>
        <v>1</v>
      </c>
      <c r="K397" s="392"/>
      <c r="L397" s="390"/>
      <c r="M397" s="390"/>
      <c r="N397" s="390"/>
      <c r="O397" s="13" t="s">
        <v>325</v>
      </c>
    </row>
    <row r="398" spans="1:15" ht="24.95" customHeight="1">
      <c r="A398" s="108" t="s">
        <v>741</v>
      </c>
      <c r="B398" s="113" t="s">
        <v>425</v>
      </c>
      <c r="C398" s="109" t="s">
        <v>379</v>
      </c>
      <c r="D398" s="387" t="s">
        <v>495</v>
      </c>
      <c r="E398" s="388">
        <f>ROUNDDOWN(SUM(H398*J398),3)</f>
        <v>0.06</v>
      </c>
      <c r="F398" s="389"/>
      <c r="G398" s="388"/>
      <c r="H398" s="388">
        <v>0.3</v>
      </c>
      <c r="I398" s="388"/>
      <c r="J398" s="392">
        <f>$J$3*$L$3*(1-K398)</f>
        <v>0.19999999999999996</v>
      </c>
      <c r="K398" s="392">
        <v>0.8</v>
      </c>
      <c r="L398" s="390"/>
      <c r="M398" s="390"/>
      <c r="N398" s="390"/>
      <c r="O398" s="13" t="s">
        <v>325</v>
      </c>
    </row>
    <row r="399" spans="1:15" ht="24.95" customHeight="1">
      <c r="A399" s="108" t="s">
        <v>741</v>
      </c>
      <c r="B399" s="113" t="s">
        <v>407</v>
      </c>
      <c r="C399" s="109" t="s">
        <v>379</v>
      </c>
      <c r="D399" s="387" t="s">
        <v>495</v>
      </c>
      <c r="E399" s="388">
        <f t="shared" si="36"/>
        <v>0.3</v>
      </c>
      <c r="F399" s="389"/>
      <c r="G399" s="388"/>
      <c r="H399" s="388">
        <v>0.3</v>
      </c>
      <c r="I399" s="388"/>
      <c r="J399" s="392">
        <f t="shared" si="39"/>
        <v>1</v>
      </c>
      <c r="K399" s="392"/>
      <c r="L399" s="390"/>
      <c r="M399" s="390"/>
      <c r="N399" s="390"/>
      <c r="O399" s="13" t="s">
        <v>325</v>
      </c>
    </row>
    <row r="400" spans="1:15" ht="24.95" customHeight="1">
      <c r="A400" s="108" t="s">
        <v>741</v>
      </c>
      <c r="B400" s="113" t="s">
        <v>426</v>
      </c>
      <c r="C400" s="109" t="s">
        <v>379</v>
      </c>
      <c r="D400" s="387" t="s">
        <v>495</v>
      </c>
      <c r="E400" s="388">
        <f>ROUNDDOWN(SUM(H400*J400),3)</f>
        <v>0.06</v>
      </c>
      <c r="F400" s="389"/>
      <c r="G400" s="388"/>
      <c r="H400" s="388">
        <v>0.3</v>
      </c>
      <c r="I400" s="388"/>
      <c r="J400" s="392">
        <f>$J$3*$L$3*(1-K400)</f>
        <v>0.19999999999999996</v>
      </c>
      <c r="K400" s="392">
        <v>0.8</v>
      </c>
      <c r="L400" s="390"/>
      <c r="M400" s="390"/>
      <c r="N400" s="390"/>
      <c r="O400" s="13" t="s">
        <v>325</v>
      </c>
    </row>
    <row r="401" spans="1:17" ht="24.95" customHeight="1">
      <c r="A401" s="108" t="s">
        <v>741</v>
      </c>
      <c r="B401" s="113" t="s">
        <v>408</v>
      </c>
      <c r="C401" s="109" t="s">
        <v>379</v>
      </c>
      <c r="D401" s="387" t="s">
        <v>495</v>
      </c>
      <c r="E401" s="388">
        <f t="shared" si="36"/>
        <v>0.3</v>
      </c>
      <c r="F401" s="389"/>
      <c r="G401" s="388"/>
      <c r="H401" s="388">
        <v>0.3</v>
      </c>
      <c r="I401" s="388"/>
      <c r="J401" s="392">
        <f t="shared" si="39"/>
        <v>1</v>
      </c>
      <c r="K401" s="392"/>
      <c r="L401" s="390"/>
      <c r="M401" s="390"/>
      <c r="N401" s="390"/>
      <c r="O401" s="13" t="s">
        <v>325</v>
      </c>
    </row>
    <row r="402" spans="1:17" ht="24.95" customHeight="1">
      <c r="A402" s="108" t="s">
        <v>741</v>
      </c>
      <c r="B402" s="113" t="s">
        <v>427</v>
      </c>
      <c r="C402" s="109" t="s">
        <v>379</v>
      </c>
      <c r="D402" s="387" t="s">
        <v>495</v>
      </c>
      <c r="E402" s="388">
        <f>ROUNDDOWN(SUM(H402*J402),3)</f>
        <v>0.06</v>
      </c>
      <c r="F402" s="389"/>
      <c r="G402" s="388"/>
      <c r="H402" s="388">
        <v>0.3</v>
      </c>
      <c r="I402" s="388"/>
      <c r="J402" s="392">
        <f>$J$3*$L$3*(1-K402)</f>
        <v>0.19999999999999996</v>
      </c>
      <c r="K402" s="392">
        <v>0.8</v>
      </c>
      <c r="L402" s="390"/>
      <c r="M402" s="390"/>
      <c r="N402" s="390"/>
      <c r="O402" s="13" t="s">
        <v>325</v>
      </c>
    </row>
    <row r="403" spans="1:17" ht="24.95" customHeight="1">
      <c r="A403" s="108" t="s">
        <v>741</v>
      </c>
      <c r="B403" s="113" t="s">
        <v>382</v>
      </c>
      <c r="C403" s="109" t="s">
        <v>379</v>
      </c>
      <c r="D403" s="387" t="s">
        <v>495</v>
      </c>
      <c r="E403" s="388">
        <f t="shared" si="36"/>
        <v>0.3</v>
      </c>
      <c r="F403" s="389"/>
      <c r="G403" s="388"/>
      <c r="H403" s="388">
        <v>0.3</v>
      </c>
      <c r="I403" s="388"/>
      <c r="J403" s="392">
        <f t="shared" si="39"/>
        <v>1</v>
      </c>
      <c r="K403" s="392"/>
      <c r="L403" s="390"/>
      <c r="M403" s="390"/>
      <c r="N403" s="390"/>
      <c r="O403" s="13" t="s">
        <v>325</v>
      </c>
    </row>
    <row r="404" spans="1:17" ht="24.95" customHeight="1">
      <c r="A404" s="108" t="s">
        <v>741</v>
      </c>
      <c r="B404" s="113" t="s">
        <v>428</v>
      </c>
      <c r="C404" s="109" t="s">
        <v>379</v>
      </c>
      <c r="D404" s="387" t="s">
        <v>495</v>
      </c>
      <c r="E404" s="388">
        <f>ROUNDDOWN(SUM(H404*J404),3)</f>
        <v>0.06</v>
      </c>
      <c r="F404" s="389"/>
      <c r="G404" s="388"/>
      <c r="H404" s="388">
        <v>0.3</v>
      </c>
      <c r="I404" s="388"/>
      <c r="J404" s="392">
        <f>$J$3*$L$3*(1-K404)</f>
        <v>0.19999999999999996</v>
      </c>
      <c r="K404" s="392">
        <v>0.8</v>
      </c>
      <c r="L404" s="390"/>
      <c r="M404" s="390"/>
      <c r="N404" s="390"/>
      <c r="O404" s="13" t="s">
        <v>325</v>
      </c>
    </row>
    <row r="405" spans="1:17" ht="24.95" customHeight="1">
      <c r="A405" s="113" t="s">
        <v>741</v>
      </c>
      <c r="B405" s="113" t="s">
        <v>409</v>
      </c>
      <c r="C405" s="109" t="s">
        <v>379</v>
      </c>
      <c r="D405" s="387" t="s">
        <v>495</v>
      </c>
      <c r="E405" s="388">
        <f t="shared" si="36"/>
        <v>0.3</v>
      </c>
      <c r="F405" s="389"/>
      <c r="G405" s="388"/>
      <c r="H405" s="388">
        <v>0.3</v>
      </c>
      <c r="I405" s="388"/>
      <c r="J405" s="392">
        <f t="shared" si="39"/>
        <v>1</v>
      </c>
      <c r="K405" s="392"/>
      <c r="L405" s="390"/>
      <c r="M405" s="390"/>
      <c r="N405" s="390"/>
      <c r="O405" s="13" t="s">
        <v>325</v>
      </c>
    </row>
    <row r="406" spans="1:17" ht="24.95" customHeight="1">
      <c r="A406" s="113" t="s">
        <v>741</v>
      </c>
      <c r="B406" s="113" t="s">
        <v>429</v>
      </c>
      <c r="C406" s="109" t="s">
        <v>379</v>
      </c>
      <c r="D406" s="387" t="s">
        <v>495</v>
      </c>
      <c r="E406" s="388">
        <f>ROUNDDOWN(SUM(H406*J406),3)</f>
        <v>0.06</v>
      </c>
      <c r="F406" s="389"/>
      <c r="G406" s="388"/>
      <c r="H406" s="388">
        <v>0.3</v>
      </c>
      <c r="I406" s="388"/>
      <c r="J406" s="392">
        <f>$J$3*$L$3*(1-K406)</f>
        <v>0.19999999999999996</v>
      </c>
      <c r="K406" s="392">
        <v>0.8</v>
      </c>
      <c r="L406" s="390"/>
      <c r="M406" s="390"/>
      <c r="N406" s="390"/>
      <c r="O406" s="13" t="s">
        <v>325</v>
      </c>
    </row>
    <row r="407" spans="1:17" ht="24.95" customHeight="1">
      <c r="A407" s="108" t="s">
        <v>741</v>
      </c>
      <c r="B407" s="108" t="s">
        <v>751</v>
      </c>
      <c r="C407" s="109" t="s">
        <v>555</v>
      </c>
      <c r="D407" s="387" t="s">
        <v>495</v>
      </c>
      <c r="E407" s="388">
        <f t="shared" si="36"/>
        <v>0.36</v>
      </c>
      <c r="F407" s="389"/>
      <c r="G407" s="388"/>
      <c r="H407" s="388">
        <v>0.36</v>
      </c>
      <c r="I407" s="388"/>
      <c r="J407" s="392">
        <f t="shared" si="39"/>
        <v>1</v>
      </c>
      <c r="K407" s="392"/>
      <c r="L407" s="390"/>
      <c r="M407" s="390"/>
      <c r="N407" s="390"/>
      <c r="O407" s="13" t="s">
        <v>325</v>
      </c>
    </row>
    <row r="408" spans="1:17" ht="24.95" customHeight="1">
      <c r="A408" s="108" t="s">
        <v>741</v>
      </c>
      <c r="B408" s="108" t="s">
        <v>1919</v>
      </c>
      <c r="C408" s="109" t="s">
        <v>555</v>
      </c>
      <c r="D408" s="387" t="s">
        <v>495</v>
      </c>
      <c r="E408" s="388">
        <f t="shared" si="36"/>
        <v>7.1999999999999995E-2</v>
      </c>
      <c r="F408" s="389"/>
      <c r="G408" s="388"/>
      <c r="H408" s="388">
        <v>0.36</v>
      </c>
      <c r="I408" s="388"/>
      <c r="J408" s="392">
        <f t="shared" si="39"/>
        <v>0.19999999999999996</v>
      </c>
      <c r="K408" s="392">
        <v>0.8</v>
      </c>
      <c r="L408" s="390"/>
      <c r="M408" s="390"/>
      <c r="N408" s="390"/>
      <c r="O408" s="13" t="s">
        <v>325</v>
      </c>
      <c r="Q408" s="4">
        <f>ROUND(IF($M$3=0.9,(1/1),IF(D399=1,(1.2))),0)</f>
        <v>0</v>
      </c>
    </row>
    <row r="409" spans="1:17" ht="24.95" customHeight="1">
      <c r="A409" s="108" t="s">
        <v>741</v>
      </c>
      <c r="B409" s="113" t="s">
        <v>410</v>
      </c>
      <c r="C409" s="109" t="s">
        <v>379</v>
      </c>
      <c r="D409" s="387" t="s">
        <v>495</v>
      </c>
      <c r="E409" s="388">
        <f t="shared" si="36"/>
        <v>0.36</v>
      </c>
      <c r="F409" s="389"/>
      <c r="G409" s="388"/>
      <c r="H409" s="388">
        <v>0.36</v>
      </c>
      <c r="I409" s="388"/>
      <c r="J409" s="392">
        <f t="shared" si="39"/>
        <v>1</v>
      </c>
      <c r="K409" s="392"/>
      <c r="L409" s="390"/>
      <c r="M409" s="390"/>
      <c r="N409" s="390"/>
      <c r="O409" s="13" t="s">
        <v>325</v>
      </c>
    </row>
    <row r="410" spans="1:17" ht="24.95" customHeight="1">
      <c r="A410" s="108" t="s">
        <v>741</v>
      </c>
      <c r="B410" s="113" t="s">
        <v>430</v>
      </c>
      <c r="C410" s="109" t="s">
        <v>379</v>
      </c>
      <c r="D410" s="387" t="s">
        <v>495</v>
      </c>
      <c r="E410" s="388">
        <f>ROUNDDOWN(SUM(H410*J410),3)</f>
        <v>7.1999999999999995E-2</v>
      </c>
      <c r="F410" s="389"/>
      <c r="G410" s="388"/>
      <c r="H410" s="388">
        <v>0.36</v>
      </c>
      <c r="I410" s="388"/>
      <c r="J410" s="392">
        <f>$J$3*$L$3*(1-K410)</f>
        <v>0.19999999999999996</v>
      </c>
      <c r="K410" s="392">
        <v>0.8</v>
      </c>
      <c r="L410" s="390"/>
      <c r="M410" s="390"/>
      <c r="N410" s="390"/>
      <c r="O410" s="13" t="s">
        <v>325</v>
      </c>
    </row>
    <row r="411" spans="1:17" ht="24.95" customHeight="1">
      <c r="A411" s="108" t="s">
        <v>741</v>
      </c>
      <c r="B411" s="113" t="s">
        <v>411</v>
      </c>
      <c r="C411" s="109" t="s">
        <v>379</v>
      </c>
      <c r="D411" s="387" t="s">
        <v>495</v>
      </c>
      <c r="E411" s="388">
        <f t="shared" si="36"/>
        <v>0.36</v>
      </c>
      <c r="F411" s="389"/>
      <c r="G411" s="388"/>
      <c r="H411" s="388">
        <v>0.36</v>
      </c>
      <c r="I411" s="388"/>
      <c r="J411" s="392">
        <f t="shared" si="39"/>
        <v>1</v>
      </c>
      <c r="K411" s="392"/>
      <c r="L411" s="390"/>
      <c r="M411" s="390"/>
      <c r="N411" s="390"/>
      <c r="O411" s="13" t="s">
        <v>325</v>
      </c>
    </row>
    <row r="412" spans="1:17" ht="24.95" customHeight="1">
      <c r="A412" s="108" t="s">
        <v>741</v>
      </c>
      <c r="B412" s="113" t="s">
        <v>431</v>
      </c>
      <c r="C412" s="109" t="s">
        <v>379</v>
      </c>
      <c r="D412" s="387" t="s">
        <v>495</v>
      </c>
      <c r="E412" s="388">
        <f>ROUNDDOWN(SUM(H412*J412),3)</f>
        <v>7.1999999999999995E-2</v>
      </c>
      <c r="F412" s="389"/>
      <c r="G412" s="388"/>
      <c r="H412" s="388">
        <v>0.36</v>
      </c>
      <c r="I412" s="388"/>
      <c r="J412" s="392">
        <f>$J$3*$L$3*(1-K412)</f>
        <v>0.19999999999999996</v>
      </c>
      <c r="K412" s="392">
        <v>0.8</v>
      </c>
      <c r="L412" s="390"/>
      <c r="M412" s="390"/>
      <c r="N412" s="390"/>
      <c r="O412" s="13" t="s">
        <v>325</v>
      </c>
      <c r="Q412" s="4">
        <f>ROUND(IF($M$3=0.9,(1/1),IF(D403=1,(1.2))),0)</f>
        <v>0</v>
      </c>
    </row>
    <row r="413" spans="1:17" ht="24.95" customHeight="1">
      <c r="A413" s="108" t="s">
        <v>741</v>
      </c>
      <c r="B413" s="113" t="s">
        <v>412</v>
      </c>
      <c r="C413" s="109" t="s">
        <v>379</v>
      </c>
      <c r="D413" s="387" t="s">
        <v>495</v>
      </c>
      <c r="E413" s="388">
        <f t="shared" si="36"/>
        <v>0.36</v>
      </c>
      <c r="F413" s="389"/>
      <c r="G413" s="388"/>
      <c r="H413" s="388">
        <v>0.36</v>
      </c>
      <c r="I413" s="388"/>
      <c r="J413" s="392">
        <f t="shared" si="39"/>
        <v>1</v>
      </c>
      <c r="K413" s="392"/>
      <c r="L413" s="390"/>
      <c r="M413" s="390"/>
      <c r="N413" s="390"/>
      <c r="O413" s="13" t="s">
        <v>325</v>
      </c>
    </row>
    <row r="414" spans="1:17" ht="24.95" customHeight="1">
      <c r="A414" s="108" t="s">
        <v>741</v>
      </c>
      <c r="B414" s="113" t="s">
        <v>432</v>
      </c>
      <c r="C414" s="109" t="s">
        <v>379</v>
      </c>
      <c r="D414" s="387" t="s">
        <v>495</v>
      </c>
      <c r="E414" s="388">
        <f>ROUNDDOWN(SUM(H414*J414),3)</f>
        <v>7.1999999999999995E-2</v>
      </c>
      <c r="F414" s="389"/>
      <c r="G414" s="388"/>
      <c r="H414" s="388">
        <v>0.36</v>
      </c>
      <c r="I414" s="388"/>
      <c r="J414" s="392">
        <f>$J$3*$L$3*(1-K414)</f>
        <v>0.19999999999999996</v>
      </c>
      <c r="K414" s="392">
        <v>0.8</v>
      </c>
      <c r="L414" s="390"/>
      <c r="M414" s="390"/>
      <c r="N414" s="390"/>
      <c r="O414" s="13" t="s">
        <v>325</v>
      </c>
    </row>
    <row r="415" spans="1:17" ht="24.95" customHeight="1">
      <c r="A415" s="108" t="s">
        <v>741</v>
      </c>
      <c r="B415" s="113" t="s">
        <v>413</v>
      </c>
      <c r="C415" s="109" t="s">
        <v>379</v>
      </c>
      <c r="D415" s="387" t="s">
        <v>495</v>
      </c>
      <c r="E415" s="388">
        <f t="shared" si="36"/>
        <v>0.36</v>
      </c>
      <c r="F415" s="389"/>
      <c r="G415" s="388"/>
      <c r="H415" s="388">
        <v>0.36</v>
      </c>
      <c r="I415" s="388"/>
      <c r="J415" s="392">
        <f t="shared" si="39"/>
        <v>1</v>
      </c>
      <c r="K415" s="392"/>
      <c r="L415" s="390"/>
      <c r="M415" s="390"/>
      <c r="N415" s="390"/>
      <c r="O415" s="13" t="s">
        <v>325</v>
      </c>
    </row>
    <row r="416" spans="1:17" ht="24.95" customHeight="1">
      <c r="A416" s="108" t="s">
        <v>741</v>
      </c>
      <c r="B416" s="113" t="s">
        <v>433</v>
      </c>
      <c r="C416" s="109" t="s">
        <v>379</v>
      </c>
      <c r="D416" s="387" t="s">
        <v>495</v>
      </c>
      <c r="E416" s="388">
        <f>ROUNDDOWN(SUM(H416*J416),3)</f>
        <v>7.1999999999999995E-2</v>
      </c>
      <c r="F416" s="389"/>
      <c r="G416" s="388"/>
      <c r="H416" s="388">
        <v>0.36</v>
      </c>
      <c r="I416" s="388"/>
      <c r="J416" s="392">
        <f>$J$3*$L$3*(1-K416)</f>
        <v>0.19999999999999996</v>
      </c>
      <c r="K416" s="392">
        <v>0.8</v>
      </c>
      <c r="L416" s="390"/>
      <c r="M416" s="390"/>
      <c r="N416" s="390"/>
      <c r="O416" s="13" t="s">
        <v>325</v>
      </c>
    </row>
    <row r="417" spans="1:17" ht="24.95" customHeight="1">
      <c r="A417" s="108" t="s">
        <v>741</v>
      </c>
      <c r="B417" s="113" t="s">
        <v>414</v>
      </c>
      <c r="C417" s="109" t="s">
        <v>379</v>
      </c>
      <c r="D417" s="387" t="s">
        <v>495</v>
      </c>
      <c r="E417" s="388">
        <f t="shared" si="36"/>
        <v>0.36</v>
      </c>
      <c r="F417" s="389"/>
      <c r="G417" s="388"/>
      <c r="H417" s="388">
        <v>0.36</v>
      </c>
      <c r="I417" s="388"/>
      <c r="J417" s="392">
        <f t="shared" si="39"/>
        <v>1</v>
      </c>
      <c r="K417" s="392"/>
      <c r="L417" s="390"/>
      <c r="M417" s="390"/>
      <c r="N417" s="390"/>
      <c r="O417" s="13" t="s">
        <v>325</v>
      </c>
    </row>
    <row r="418" spans="1:17" ht="24.95" customHeight="1">
      <c r="A418" s="108" t="s">
        <v>741</v>
      </c>
      <c r="B418" s="113" t="s">
        <v>434</v>
      </c>
      <c r="C418" s="109" t="s">
        <v>379</v>
      </c>
      <c r="D418" s="387" t="s">
        <v>495</v>
      </c>
      <c r="E418" s="388">
        <f>ROUNDDOWN(SUM(H418*J418),3)</f>
        <v>7.1999999999999995E-2</v>
      </c>
      <c r="F418" s="389"/>
      <c r="G418" s="388"/>
      <c r="H418" s="388">
        <v>0.36</v>
      </c>
      <c r="I418" s="388"/>
      <c r="J418" s="392">
        <f>$J$3*$L$3*(1-K418)</f>
        <v>0.19999999999999996</v>
      </c>
      <c r="K418" s="392">
        <v>0.8</v>
      </c>
      <c r="L418" s="390"/>
      <c r="M418" s="390"/>
      <c r="N418" s="390"/>
      <c r="O418" s="13" t="s">
        <v>325</v>
      </c>
    </row>
    <row r="419" spans="1:17" ht="24.95" customHeight="1">
      <c r="A419" s="108" t="s">
        <v>741</v>
      </c>
      <c r="B419" s="113" t="s">
        <v>415</v>
      </c>
      <c r="C419" s="109" t="s">
        <v>379</v>
      </c>
      <c r="D419" s="387" t="s">
        <v>495</v>
      </c>
      <c r="E419" s="388">
        <f t="shared" si="36"/>
        <v>0.36</v>
      </c>
      <c r="F419" s="389"/>
      <c r="G419" s="388"/>
      <c r="H419" s="388">
        <v>0.36</v>
      </c>
      <c r="I419" s="388"/>
      <c r="J419" s="392">
        <f t="shared" si="39"/>
        <v>1</v>
      </c>
      <c r="K419" s="392"/>
      <c r="L419" s="390"/>
      <c r="M419" s="390"/>
      <c r="N419" s="390"/>
      <c r="O419" s="13" t="s">
        <v>325</v>
      </c>
    </row>
    <row r="420" spans="1:17" ht="24.95" customHeight="1">
      <c r="A420" s="108" t="s">
        <v>741</v>
      </c>
      <c r="B420" s="113" t="s">
        <v>435</v>
      </c>
      <c r="C420" s="109" t="s">
        <v>379</v>
      </c>
      <c r="D420" s="387" t="s">
        <v>495</v>
      </c>
      <c r="E420" s="388">
        <f>ROUNDDOWN(SUM(H420*J420),3)</f>
        <v>7.1999999999999995E-2</v>
      </c>
      <c r="F420" s="389"/>
      <c r="G420" s="388"/>
      <c r="H420" s="388">
        <v>0.36</v>
      </c>
      <c r="I420" s="388"/>
      <c r="J420" s="392">
        <f>$J$3*$L$3*(1-K420)</f>
        <v>0.19999999999999996</v>
      </c>
      <c r="K420" s="392">
        <v>0.8</v>
      </c>
      <c r="L420" s="390"/>
      <c r="M420" s="390"/>
      <c r="N420" s="390"/>
      <c r="O420" s="13" t="s">
        <v>325</v>
      </c>
    </row>
    <row r="421" spans="1:17" ht="24.95" customHeight="1">
      <c r="A421" s="108" t="s">
        <v>752</v>
      </c>
      <c r="B421" s="108" t="s">
        <v>753</v>
      </c>
      <c r="C421" s="109" t="s">
        <v>555</v>
      </c>
      <c r="D421" s="387" t="s">
        <v>495</v>
      </c>
      <c r="E421" s="388">
        <f t="shared" si="36"/>
        <v>0.3</v>
      </c>
      <c r="F421" s="389"/>
      <c r="G421" s="388"/>
      <c r="H421" s="388">
        <v>0.3</v>
      </c>
      <c r="I421" s="388"/>
      <c r="J421" s="392">
        <f t="shared" si="39"/>
        <v>1</v>
      </c>
      <c r="K421" s="392"/>
      <c r="L421" s="390"/>
      <c r="M421" s="390"/>
      <c r="N421" s="390"/>
      <c r="O421" s="13" t="s">
        <v>324</v>
      </c>
    </row>
    <row r="422" spans="1:17" ht="24.95" customHeight="1">
      <c r="A422" s="108" t="s">
        <v>752</v>
      </c>
      <c r="B422" s="113" t="s">
        <v>754</v>
      </c>
      <c r="C422" s="109" t="s">
        <v>379</v>
      </c>
      <c r="D422" s="387" t="s">
        <v>495</v>
      </c>
      <c r="E422" s="388">
        <f t="shared" ref="E422:E436" si="40">ROUNDDOWN(SUM(H422*J422),3)</f>
        <v>0.3</v>
      </c>
      <c r="F422" s="389"/>
      <c r="G422" s="388"/>
      <c r="H422" s="388">
        <v>0.3</v>
      </c>
      <c r="I422" s="388"/>
      <c r="J422" s="392">
        <f t="shared" si="39"/>
        <v>1</v>
      </c>
      <c r="K422" s="392"/>
      <c r="L422" s="390"/>
      <c r="M422" s="390"/>
      <c r="N422" s="390"/>
      <c r="O422" s="13" t="s">
        <v>324</v>
      </c>
      <c r="Q422" s="4">
        <f>ROUND(IF($M$3=0.9,(1/1),IF(D413=1,(1.2))),0)</f>
        <v>0</v>
      </c>
    </row>
    <row r="423" spans="1:17" ht="24.95" customHeight="1">
      <c r="A423" s="108" t="s">
        <v>752</v>
      </c>
      <c r="B423" s="113" t="s">
        <v>755</v>
      </c>
      <c r="C423" s="109" t="s">
        <v>379</v>
      </c>
      <c r="D423" s="387" t="s">
        <v>495</v>
      </c>
      <c r="E423" s="388">
        <f t="shared" si="40"/>
        <v>0.3</v>
      </c>
      <c r="F423" s="389"/>
      <c r="G423" s="388"/>
      <c r="H423" s="388">
        <v>0.3</v>
      </c>
      <c r="I423" s="388"/>
      <c r="J423" s="392">
        <f t="shared" si="39"/>
        <v>1</v>
      </c>
      <c r="K423" s="392"/>
      <c r="L423" s="390"/>
      <c r="M423" s="390"/>
      <c r="N423" s="390"/>
      <c r="O423" s="13" t="s">
        <v>324</v>
      </c>
    </row>
    <row r="424" spans="1:17" ht="24.95" customHeight="1">
      <c r="A424" s="108" t="s">
        <v>752</v>
      </c>
      <c r="B424" s="113" t="s">
        <v>756</v>
      </c>
      <c r="C424" s="109" t="s">
        <v>379</v>
      </c>
      <c r="D424" s="387" t="s">
        <v>495</v>
      </c>
      <c r="E424" s="388">
        <f t="shared" si="40"/>
        <v>0.3</v>
      </c>
      <c r="F424" s="389"/>
      <c r="G424" s="388"/>
      <c r="H424" s="388">
        <v>0.3</v>
      </c>
      <c r="I424" s="388"/>
      <c r="J424" s="392">
        <f t="shared" si="39"/>
        <v>1</v>
      </c>
      <c r="K424" s="392"/>
      <c r="L424" s="390"/>
      <c r="M424" s="390"/>
      <c r="N424" s="390"/>
      <c r="O424" s="13" t="s">
        <v>324</v>
      </c>
    </row>
    <row r="425" spans="1:17" ht="24.95" customHeight="1">
      <c r="A425" s="108" t="s">
        <v>752</v>
      </c>
      <c r="B425" s="108" t="s">
        <v>757</v>
      </c>
      <c r="C425" s="109" t="s">
        <v>555</v>
      </c>
      <c r="D425" s="387" t="s">
        <v>495</v>
      </c>
      <c r="E425" s="388">
        <f t="shared" si="40"/>
        <v>0.4</v>
      </c>
      <c r="F425" s="389"/>
      <c r="G425" s="388"/>
      <c r="H425" s="388">
        <v>0.4</v>
      </c>
      <c r="I425" s="388"/>
      <c r="J425" s="392">
        <f t="shared" si="39"/>
        <v>1</v>
      </c>
      <c r="K425" s="392"/>
      <c r="L425" s="390"/>
      <c r="M425" s="390"/>
      <c r="N425" s="390"/>
      <c r="O425" s="13" t="s">
        <v>324</v>
      </c>
    </row>
    <row r="426" spans="1:17" ht="24.95" customHeight="1">
      <c r="A426" s="108" t="s">
        <v>752</v>
      </c>
      <c r="B426" s="113" t="s">
        <v>79</v>
      </c>
      <c r="C426" s="109" t="s">
        <v>379</v>
      </c>
      <c r="D426" s="387" t="s">
        <v>495</v>
      </c>
      <c r="E426" s="388">
        <f t="shared" si="40"/>
        <v>0.4</v>
      </c>
      <c r="F426" s="389"/>
      <c r="G426" s="388"/>
      <c r="H426" s="388">
        <v>0.4</v>
      </c>
      <c r="I426" s="388"/>
      <c r="J426" s="392">
        <f t="shared" si="39"/>
        <v>1</v>
      </c>
      <c r="K426" s="392"/>
      <c r="L426" s="390"/>
      <c r="M426" s="390"/>
      <c r="N426" s="390"/>
      <c r="O426" s="13" t="s">
        <v>324</v>
      </c>
      <c r="Q426" s="4">
        <f>ROUND(IF($M$3=0.9,(1/1),IF(D417=1,(1.2))),0)</f>
        <v>0</v>
      </c>
    </row>
    <row r="427" spans="1:17" ht="24.95" customHeight="1">
      <c r="A427" s="108" t="s">
        <v>752</v>
      </c>
      <c r="B427" s="113" t="s">
        <v>80</v>
      </c>
      <c r="C427" s="109" t="s">
        <v>379</v>
      </c>
      <c r="D427" s="387" t="s">
        <v>495</v>
      </c>
      <c r="E427" s="388">
        <f t="shared" si="40"/>
        <v>0.4</v>
      </c>
      <c r="F427" s="389"/>
      <c r="G427" s="388"/>
      <c r="H427" s="388">
        <v>0.4</v>
      </c>
      <c r="I427" s="388"/>
      <c r="J427" s="392">
        <f t="shared" si="39"/>
        <v>1</v>
      </c>
      <c r="K427" s="392"/>
      <c r="L427" s="390"/>
      <c r="M427" s="390"/>
      <c r="N427" s="390"/>
      <c r="O427" s="13" t="s">
        <v>324</v>
      </c>
    </row>
    <row r="428" spans="1:17" ht="24.95" customHeight="1">
      <c r="A428" s="108" t="s">
        <v>752</v>
      </c>
      <c r="B428" s="113" t="s">
        <v>81</v>
      </c>
      <c r="C428" s="109" t="s">
        <v>379</v>
      </c>
      <c r="D428" s="387" t="s">
        <v>495</v>
      </c>
      <c r="E428" s="388">
        <f t="shared" si="40"/>
        <v>0.4</v>
      </c>
      <c r="F428" s="389"/>
      <c r="G428" s="388"/>
      <c r="H428" s="388">
        <v>0.4</v>
      </c>
      <c r="I428" s="388"/>
      <c r="J428" s="392">
        <f t="shared" si="39"/>
        <v>1</v>
      </c>
      <c r="K428" s="392"/>
      <c r="L428" s="390"/>
      <c r="M428" s="390"/>
      <c r="N428" s="390"/>
      <c r="O428" s="13" t="s">
        <v>324</v>
      </c>
    </row>
    <row r="429" spans="1:17" ht="24.95" customHeight="1">
      <c r="A429" s="108" t="s">
        <v>752</v>
      </c>
      <c r="B429" s="108" t="s">
        <v>1920</v>
      </c>
      <c r="C429" s="109" t="s">
        <v>555</v>
      </c>
      <c r="D429" s="387" t="s">
        <v>495</v>
      </c>
      <c r="E429" s="388">
        <f t="shared" si="40"/>
        <v>0.45</v>
      </c>
      <c r="F429" s="389"/>
      <c r="G429" s="388"/>
      <c r="H429" s="388">
        <v>0.45</v>
      </c>
      <c r="I429" s="388"/>
      <c r="J429" s="392">
        <f t="shared" si="39"/>
        <v>1</v>
      </c>
      <c r="K429" s="392"/>
      <c r="L429" s="390"/>
      <c r="M429" s="390"/>
      <c r="N429" s="390"/>
      <c r="O429" s="13" t="s">
        <v>324</v>
      </c>
    </row>
    <row r="430" spans="1:17" ht="24.95" customHeight="1">
      <c r="A430" s="108" t="s">
        <v>752</v>
      </c>
      <c r="B430" s="113" t="s">
        <v>758</v>
      </c>
      <c r="C430" s="109" t="s">
        <v>379</v>
      </c>
      <c r="D430" s="387" t="s">
        <v>495</v>
      </c>
      <c r="E430" s="388">
        <f t="shared" si="40"/>
        <v>0.45</v>
      </c>
      <c r="F430" s="389"/>
      <c r="G430" s="388"/>
      <c r="H430" s="388">
        <v>0.45</v>
      </c>
      <c r="I430" s="388"/>
      <c r="J430" s="392">
        <f t="shared" si="39"/>
        <v>1</v>
      </c>
      <c r="K430" s="392"/>
      <c r="L430" s="390"/>
      <c r="M430" s="390"/>
      <c r="N430" s="390"/>
      <c r="O430" s="13" t="s">
        <v>324</v>
      </c>
    </row>
    <row r="431" spans="1:17" ht="24.95" customHeight="1">
      <c r="A431" s="108" t="s">
        <v>752</v>
      </c>
      <c r="B431" s="113" t="s">
        <v>759</v>
      </c>
      <c r="C431" s="109" t="s">
        <v>379</v>
      </c>
      <c r="D431" s="387" t="s">
        <v>495</v>
      </c>
      <c r="E431" s="388">
        <f t="shared" si="40"/>
        <v>0.45</v>
      </c>
      <c r="F431" s="389"/>
      <c r="G431" s="388"/>
      <c r="H431" s="388">
        <v>0.45</v>
      </c>
      <c r="I431" s="388"/>
      <c r="J431" s="392">
        <f t="shared" si="39"/>
        <v>1</v>
      </c>
      <c r="K431" s="392"/>
      <c r="L431" s="390"/>
      <c r="M431" s="390"/>
      <c r="N431" s="390"/>
      <c r="O431" s="13" t="s">
        <v>324</v>
      </c>
    </row>
    <row r="432" spans="1:17" ht="24.95" customHeight="1">
      <c r="A432" s="108" t="s">
        <v>752</v>
      </c>
      <c r="B432" s="113" t="s">
        <v>760</v>
      </c>
      <c r="C432" s="109" t="s">
        <v>379</v>
      </c>
      <c r="D432" s="387" t="s">
        <v>495</v>
      </c>
      <c r="E432" s="388">
        <f t="shared" si="40"/>
        <v>0.45</v>
      </c>
      <c r="F432" s="389"/>
      <c r="G432" s="388"/>
      <c r="H432" s="388">
        <v>0.45</v>
      </c>
      <c r="I432" s="388"/>
      <c r="J432" s="392">
        <f t="shared" si="39"/>
        <v>1</v>
      </c>
      <c r="K432" s="392"/>
      <c r="L432" s="390"/>
      <c r="M432" s="390"/>
      <c r="N432" s="390"/>
      <c r="O432" s="13" t="s">
        <v>324</v>
      </c>
    </row>
    <row r="433" spans="1:17" ht="24.95" customHeight="1">
      <c r="A433" s="108" t="s">
        <v>752</v>
      </c>
      <c r="B433" s="108" t="s">
        <v>761</v>
      </c>
      <c r="C433" s="109" t="s">
        <v>555</v>
      </c>
      <c r="D433" s="387" t="s">
        <v>495</v>
      </c>
      <c r="E433" s="388">
        <f t="shared" si="40"/>
        <v>0.5</v>
      </c>
      <c r="F433" s="389"/>
      <c r="G433" s="388"/>
      <c r="H433" s="388">
        <v>0.5</v>
      </c>
      <c r="I433" s="388"/>
      <c r="J433" s="392">
        <f t="shared" si="39"/>
        <v>1</v>
      </c>
      <c r="K433" s="392"/>
      <c r="L433" s="390"/>
      <c r="M433" s="390"/>
      <c r="N433" s="390"/>
      <c r="O433" s="13" t="s">
        <v>324</v>
      </c>
    </row>
    <row r="434" spans="1:17" ht="24.95" customHeight="1">
      <c r="A434" s="108" t="s">
        <v>752</v>
      </c>
      <c r="B434" s="113" t="s">
        <v>762</v>
      </c>
      <c r="C434" s="109" t="s">
        <v>379</v>
      </c>
      <c r="D434" s="387" t="s">
        <v>495</v>
      </c>
      <c r="E434" s="388">
        <f t="shared" si="40"/>
        <v>0.5</v>
      </c>
      <c r="F434" s="389"/>
      <c r="G434" s="388"/>
      <c r="H434" s="388">
        <v>0.5</v>
      </c>
      <c r="I434" s="388"/>
      <c r="J434" s="392">
        <f t="shared" si="39"/>
        <v>1</v>
      </c>
      <c r="K434" s="392"/>
      <c r="L434" s="390"/>
      <c r="M434" s="390"/>
      <c r="N434" s="390"/>
      <c r="O434" s="13" t="s">
        <v>324</v>
      </c>
    </row>
    <row r="435" spans="1:17" ht="24.95" customHeight="1">
      <c r="A435" s="108" t="s">
        <v>752</v>
      </c>
      <c r="B435" s="113" t="s">
        <v>763</v>
      </c>
      <c r="C435" s="109" t="s">
        <v>379</v>
      </c>
      <c r="D435" s="387" t="s">
        <v>495</v>
      </c>
      <c r="E435" s="388">
        <f t="shared" si="40"/>
        <v>0.5</v>
      </c>
      <c r="F435" s="389"/>
      <c r="G435" s="388"/>
      <c r="H435" s="388">
        <v>0.5</v>
      </c>
      <c r="I435" s="388"/>
      <c r="J435" s="392">
        <f t="shared" si="39"/>
        <v>1</v>
      </c>
      <c r="K435" s="392"/>
      <c r="L435" s="390"/>
      <c r="M435" s="390"/>
      <c r="N435" s="390"/>
      <c r="O435" s="13" t="s">
        <v>324</v>
      </c>
    </row>
    <row r="436" spans="1:17" ht="24.95" customHeight="1">
      <c r="A436" s="108" t="s">
        <v>752</v>
      </c>
      <c r="B436" s="113" t="s">
        <v>764</v>
      </c>
      <c r="C436" s="109" t="s">
        <v>379</v>
      </c>
      <c r="D436" s="387" t="s">
        <v>495</v>
      </c>
      <c r="E436" s="388">
        <f t="shared" si="40"/>
        <v>0.5</v>
      </c>
      <c r="F436" s="389"/>
      <c r="G436" s="388"/>
      <c r="H436" s="388">
        <v>0.5</v>
      </c>
      <c r="I436" s="388"/>
      <c r="J436" s="392">
        <f t="shared" si="39"/>
        <v>1</v>
      </c>
      <c r="K436" s="392"/>
      <c r="L436" s="390"/>
      <c r="M436" s="390"/>
      <c r="N436" s="390"/>
      <c r="O436" s="13" t="s">
        <v>324</v>
      </c>
      <c r="Q436" s="4">
        <f>ROUND(IF($M$3=0.9,(1/1),IF(D413=1,(1.2))),0)</f>
        <v>0</v>
      </c>
    </row>
    <row r="437" spans="1:17" ht="24.95" customHeight="1">
      <c r="A437" s="108" t="s">
        <v>82</v>
      </c>
      <c r="B437" s="16" t="s">
        <v>765</v>
      </c>
      <c r="C437" s="109" t="s">
        <v>379</v>
      </c>
      <c r="D437" s="387" t="str">
        <f t="shared" ref="D437:D445" si="41">IF($N$3=0,"내선전공",0)</f>
        <v>내선전공</v>
      </c>
      <c r="E437" s="388">
        <f t="shared" ref="E437:E445" si="42">IF($N$3=0,ROUNDDOWN(SUM(H437*J437),3),0)</f>
        <v>0.16</v>
      </c>
      <c r="F437" s="389"/>
      <c r="G437" s="388"/>
      <c r="H437" s="388">
        <v>0.16</v>
      </c>
      <c r="I437" s="388"/>
      <c r="J437" s="392">
        <f t="shared" si="39"/>
        <v>1</v>
      </c>
      <c r="K437" s="392"/>
      <c r="L437" s="390"/>
      <c r="M437" s="390"/>
      <c r="N437" s="390"/>
      <c r="O437" s="13" t="s">
        <v>325</v>
      </c>
    </row>
    <row r="438" spans="1:17" ht="24.95" customHeight="1">
      <c r="A438" s="108" t="s">
        <v>82</v>
      </c>
      <c r="B438" s="16" t="s">
        <v>766</v>
      </c>
      <c r="C438" s="109" t="s">
        <v>379</v>
      </c>
      <c r="D438" s="387" t="str">
        <f t="shared" si="41"/>
        <v>내선전공</v>
      </c>
      <c r="E438" s="388">
        <f t="shared" si="42"/>
        <v>0.16</v>
      </c>
      <c r="F438" s="389"/>
      <c r="G438" s="388"/>
      <c r="H438" s="388">
        <v>0.16</v>
      </c>
      <c r="I438" s="388"/>
      <c r="J438" s="392">
        <f t="shared" si="39"/>
        <v>1</v>
      </c>
      <c r="K438" s="392"/>
      <c r="L438" s="390"/>
      <c r="M438" s="390"/>
      <c r="N438" s="390"/>
      <c r="O438" s="13" t="s">
        <v>325</v>
      </c>
    </row>
    <row r="439" spans="1:17" ht="24.95" customHeight="1">
      <c r="A439" s="108" t="s">
        <v>82</v>
      </c>
      <c r="B439" s="16" t="s">
        <v>767</v>
      </c>
      <c r="C439" s="109" t="s">
        <v>379</v>
      </c>
      <c r="D439" s="387" t="str">
        <f t="shared" si="41"/>
        <v>내선전공</v>
      </c>
      <c r="E439" s="388">
        <f t="shared" si="42"/>
        <v>0.16</v>
      </c>
      <c r="F439" s="389"/>
      <c r="G439" s="388"/>
      <c r="H439" s="388">
        <v>0.16</v>
      </c>
      <c r="I439" s="388"/>
      <c r="J439" s="392">
        <f t="shared" si="39"/>
        <v>1</v>
      </c>
      <c r="K439" s="392"/>
      <c r="L439" s="390"/>
      <c r="M439" s="390"/>
      <c r="N439" s="390"/>
      <c r="O439" s="13" t="s">
        <v>325</v>
      </c>
    </row>
    <row r="440" spans="1:17" ht="24.95" customHeight="1">
      <c r="A440" s="108" t="s">
        <v>82</v>
      </c>
      <c r="B440" s="16" t="s">
        <v>768</v>
      </c>
      <c r="C440" s="109" t="s">
        <v>379</v>
      </c>
      <c r="D440" s="387" t="str">
        <f t="shared" si="41"/>
        <v>내선전공</v>
      </c>
      <c r="E440" s="388">
        <f t="shared" si="42"/>
        <v>0.2</v>
      </c>
      <c r="F440" s="389"/>
      <c r="G440" s="388"/>
      <c r="H440" s="388">
        <v>0.2</v>
      </c>
      <c r="I440" s="388"/>
      <c r="J440" s="392">
        <f t="shared" si="39"/>
        <v>1</v>
      </c>
      <c r="K440" s="392"/>
      <c r="L440" s="390"/>
      <c r="M440" s="390"/>
      <c r="N440" s="390"/>
      <c r="O440" s="13" t="s">
        <v>325</v>
      </c>
      <c r="Q440" s="4">
        <f>ROUND(IF($M$3=0.9,(1/1),IF(D417=1,(1.2))),0)</f>
        <v>0</v>
      </c>
    </row>
    <row r="441" spans="1:17" ht="24.95" customHeight="1">
      <c r="A441" s="108" t="s">
        <v>82</v>
      </c>
      <c r="B441" s="16" t="s">
        <v>769</v>
      </c>
      <c r="C441" s="109" t="s">
        <v>379</v>
      </c>
      <c r="D441" s="387" t="str">
        <f t="shared" si="41"/>
        <v>내선전공</v>
      </c>
      <c r="E441" s="388">
        <f t="shared" si="42"/>
        <v>0.2</v>
      </c>
      <c r="F441" s="389"/>
      <c r="G441" s="388"/>
      <c r="H441" s="388">
        <v>0.2</v>
      </c>
      <c r="I441" s="388"/>
      <c r="J441" s="392">
        <f t="shared" si="39"/>
        <v>1</v>
      </c>
      <c r="K441" s="392"/>
      <c r="L441" s="390"/>
      <c r="M441" s="390"/>
      <c r="N441" s="390"/>
      <c r="O441" s="13" t="s">
        <v>325</v>
      </c>
    </row>
    <row r="442" spans="1:17" ht="24.95" customHeight="1">
      <c r="A442" s="108" t="s">
        <v>82</v>
      </c>
      <c r="B442" s="16" t="s">
        <v>770</v>
      </c>
      <c r="C442" s="109" t="s">
        <v>379</v>
      </c>
      <c r="D442" s="387" t="str">
        <f t="shared" si="41"/>
        <v>내선전공</v>
      </c>
      <c r="E442" s="388">
        <f t="shared" si="42"/>
        <v>0.25</v>
      </c>
      <c r="F442" s="389"/>
      <c r="G442" s="388"/>
      <c r="H442" s="388">
        <v>0.25</v>
      </c>
      <c r="I442" s="388"/>
      <c r="J442" s="392">
        <f t="shared" si="39"/>
        <v>1</v>
      </c>
      <c r="K442" s="392"/>
      <c r="L442" s="390"/>
      <c r="M442" s="390"/>
      <c r="N442" s="390"/>
      <c r="O442" s="13" t="s">
        <v>325</v>
      </c>
    </row>
    <row r="443" spans="1:17" ht="24.95" customHeight="1">
      <c r="A443" s="108" t="s">
        <v>82</v>
      </c>
      <c r="B443" s="16" t="s">
        <v>771</v>
      </c>
      <c r="C443" s="109" t="s">
        <v>379</v>
      </c>
      <c r="D443" s="387" t="str">
        <f t="shared" si="41"/>
        <v>내선전공</v>
      </c>
      <c r="E443" s="388">
        <f>IF($N$3=0,ROUNDDOWN(SUM(H443*J443),3),0)</f>
        <v>0.25</v>
      </c>
      <c r="F443" s="389"/>
      <c r="G443" s="388"/>
      <c r="H443" s="388">
        <v>0.25</v>
      </c>
      <c r="I443" s="388"/>
      <c r="J443" s="392">
        <f>$J$3*$L$3*(1-K443)</f>
        <v>1</v>
      </c>
      <c r="K443" s="392"/>
      <c r="L443" s="390"/>
      <c r="M443" s="390"/>
      <c r="N443" s="390"/>
      <c r="O443" s="13" t="s">
        <v>325</v>
      </c>
    </row>
    <row r="444" spans="1:17" ht="24.95" customHeight="1">
      <c r="A444" s="108" t="s">
        <v>82</v>
      </c>
      <c r="B444" s="16" t="s">
        <v>772</v>
      </c>
      <c r="C444" s="109" t="s">
        <v>379</v>
      </c>
      <c r="D444" s="387" t="str">
        <f t="shared" si="41"/>
        <v>내선전공</v>
      </c>
      <c r="E444" s="388">
        <f>IF($N$3=0,ROUNDDOWN(SUM(H444*J444),3),0)</f>
        <v>0.25</v>
      </c>
      <c r="F444" s="389"/>
      <c r="G444" s="388"/>
      <c r="H444" s="388">
        <v>0.25</v>
      </c>
      <c r="I444" s="388"/>
      <c r="J444" s="392">
        <f>$J$3*$L$3*(1-K444)</f>
        <v>1</v>
      </c>
      <c r="K444" s="392"/>
      <c r="L444" s="390"/>
      <c r="M444" s="390"/>
      <c r="N444" s="390"/>
      <c r="O444" s="13" t="s">
        <v>325</v>
      </c>
    </row>
    <row r="445" spans="1:17" ht="24.95" customHeight="1">
      <c r="A445" s="108" t="s">
        <v>82</v>
      </c>
      <c r="B445" s="16" t="s">
        <v>773</v>
      </c>
      <c r="C445" s="109" t="s">
        <v>379</v>
      </c>
      <c r="D445" s="387" t="str">
        <f t="shared" si="41"/>
        <v>내선전공</v>
      </c>
      <c r="E445" s="388">
        <f t="shared" si="42"/>
        <v>0.38</v>
      </c>
      <c r="F445" s="389"/>
      <c r="G445" s="388"/>
      <c r="H445" s="388">
        <v>0.38</v>
      </c>
      <c r="I445" s="388"/>
      <c r="J445" s="392">
        <f t="shared" si="39"/>
        <v>1</v>
      </c>
      <c r="K445" s="392"/>
      <c r="L445" s="390"/>
      <c r="M445" s="390"/>
      <c r="N445" s="390"/>
      <c r="O445" s="13" t="s">
        <v>325</v>
      </c>
    </row>
    <row r="446" spans="1:17" ht="24.95" customHeight="1">
      <c r="A446" s="108" t="s">
        <v>82</v>
      </c>
      <c r="B446" s="16" t="s">
        <v>774</v>
      </c>
      <c r="C446" s="109" t="s">
        <v>379</v>
      </c>
      <c r="D446" s="387" t="s">
        <v>495</v>
      </c>
      <c r="E446" s="388">
        <f t="shared" ref="E446:E526" si="43">ROUNDDOWN(SUM(H446*J446),3)</f>
        <v>3.2000000000000001E-2</v>
      </c>
      <c r="F446" s="389"/>
      <c r="G446" s="388"/>
      <c r="H446" s="388">
        <v>0.16</v>
      </c>
      <c r="I446" s="388"/>
      <c r="J446" s="392">
        <f t="shared" si="39"/>
        <v>0.19999999999999996</v>
      </c>
      <c r="K446" s="392">
        <v>0.8</v>
      </c>
      <c r="L446" s="390"/>
      <c r="M446" s="390"/>
      <c r="N446" s="390"/>
      <c r="O446" s="13" t="s">
        <v>325</v>
      </c>
    </row>
    <row r="447" spans="1:17" ht="24.95" customHeight="1">
      <c r="A447" s="108" t="s">
        <v>82</v>
      </c>
      <c r="B447" s="16" t="s">
        <v>775</v>
      </c>
      <c r="C447" s="109" t="s">
        <v>379</v>
      </c>
      <c r="D447" s="387" t="s">
        <v>495</v>
      </c>
      <c r="E447" s="388">
        <f t="shared" si="43"/>
        <v>0.16</v>
      </c>
      <c r="F447" s="389"/>
      <c r="G447" s="388"/>
      <c r="H447" s="388">
        <v>0.16</v>
      </c>
      <c r="I447" s="388"/>
      <c r="J447" s="392">
        <f t="shared" si="39"/>
        <v>1</v>
      </c>
      <c r="K447" s="392"/>
      <c r="L447" s="390"/>
      <c r="M447" s="390"/>
      <c r="N447" s="390"/>
      <c r="O447" s="13" t="s">
        <v>325</v>
      </c>
    </row>
    <row r="448" spans="1:17" ht="24.95" customHeight="1">
      <c r="A448" s="108" t="s">
        <v>82</v>
      </c>
      <c r="B448" s="16" t="s">
        <v>776</v>
      </c>
      <c r="C448" s="109" t="s">
        <v>379</v>
      </c>
      <c r="D448" s="387" t="s">
        <v>495</v>
      </c>
      <c r="E448" s="388">
        <f>ROUNDDOWN(SUM(H448*J448),3)</f>
        <v>0.16</v>
      </c>
      <c r="F448" s="389"/>
      <c r="G448" s="388"/>
      <c r="H448" s="388">
        <v>0.16</v>
      </c>
      <c r="I448" s="388"/>
      <c r="J448" s="392">
        <f>$J$3*$L$3*(1-K448)</f>
        <v>1</v>
      </c>
      <c r="K448" s="392"/>
      <c r="L448" s="390"/>
      <c r="M448" s="390"/>
      <c r="N448" s="390"/>
      <c r="O448" s="13" t="s">
        <v>325</v>
      </c>
    </row>
    <row r="449" spans="1:15" ht="24.95" customHeight="1">
      <c r="A449" s="108" t="s">
        <v>82</v>
      </c>
      <c r="B449" s="16" t="s">
        <v>777</v>
      </c>
      <c r="C449" s="109" t="s">
        <v>379</v>
      </c>
      <c r="D449" s="387" t="s">
        <v>495</v>
      </c>
      <c r="E449" s="388">
        <f t="shared" si="43"/>
        <v>3.2000000000000001E-2</v>
      </c>
      <c r="F449" s="389"/>
      <c r="G449" s="388"/>
      <c r="H449" s="388">
        <v>0.16</v>
      </c>
      <c r="I449" s="388"/>
      <c r="J449" s="392">
        <f t="shared" si="39"/>
        <v>0.19999999999999996</v>
      </c>
      <c r="K449" s="392">
        <v>0.8</v>
      </c>
      <c r="L449" s="390"/>
      <c r="M449" s="390"/>
      <c r="N449" s="390"/>
      <c r="O449" s="13" t="s">
        <v>325</v>
      </c>
    </row>
    <row r="450" spans="1:15" ht="24.95" customHeight="1">
      <c r="A450" s="108" t="s">
        <v>82</v>
      </c>
      <c r="B450" s="16" t="s">
        <v>778</v>
      </c>
      <c r="C450" s="109" t="s">
        <v>379</v>
      </c>
      <c r="D450" s="387" t="s">
        <v>495</v>
      </c>
      <c r="E450" s="388">
        <f t="shared" si="43"/>
        <v>3.2000000000000001E-2</v>
      </c>
      <c r="F450" s="389"/>
      <c r="G450" s="388"/>
      <c r="H450" s="388">
        <v>0.16</v>
      </c>
      <c r="I450" s="388"/>
      <c r="J450" s="392">
        <f t="shared" si="39"/>
        <v>0.19999999999999996</v>
      </c>
      <c r="K450" s="392">
        <v>0.8</v>
      </c>
      <c r="L450" s="390"/>
      <c r="M450" s="390"/>
      <c r="N450" s="390"/>
      <c r="O450" s="13" t="s">
        <v>325</v>
      </c>
    </row>
    <row r="451" spans="1:15" ht="24.95" customHeight="1">
      <c r="A451" s="108" t="s">
        <v>82</v>
      </c>
      <c r="B451" s="16" t="s">
        <v>779</v>
      </c>
      <c r="C451" s="109" t="s">
        <v>379</v>
      </c>
      <c r="D451" s="387" t="s">
        <v>495</v>
      </c>
      <c r="E451" s="388">
        <f t="shared" si="43"/>
        <v>3.2000000000000001E-2</v>
      </c>
      <c r="F451" s="389"/>
      <c r="G451" s="388"/>
      <c r="H451" s="388">
        <v>0.16</v>
      </c>
      <c r="I451" s="388"/>
      <c r="J451" s="392">
        <f t="shared" si="39"/>
        <v>0.19999999999999996</v>
      </c>
      <c r="K451" s="392">
        <v>0.8</v>
      </c>
      <c r="L451" s="390"/>
      <c r="M451" s="390"/>
      <c r="N451" s="390"/>
      <c r="O451" s="13" t="s">
        <v>325</v>
      </c>
    </row>
    <row r="452" spans="1:15" ht="24.95" customHeight="1">
      <c r="A452" s="108" t="s">
        <v>82</v>
      </c>
      <c r="B452" s="16" t="s">
        <v>780</v>
      </c>
      <c r="C452" s="109" t="s">
        <v>379</v>
      </c>
      <c r="D452" s="387" t="s">
        <v>495</v>
      </c>
      <c r="E452" s="388">
        <f t="shared" si="43"/>
        <v>3.2000000000000001E-2</v>
      </c>
      <c r="F452" s="389"/>
      <c r="G452" s="388"/>
      <c r="H452" s="388">
        <v>0.16</v>
      </c>
      <c r="I452" s="388"/>
      <c r="J452" s="392">
        <f t="shared" si="39"/>
        <v>0.19999999999999996</v>
      </c>
      <c r="K452" s="392">
        <v>0.8</v>
      </c>
      <c r="L452" s="390"/>
      <c r="M452" s="390"/>
      <c r="N452" s="390"/>
      <c r="O452" s="13" t="s">
        <v>325</v>
      </c>
    </row>
    <row r="453" spans="1:15" ht="24.95" customHeight="1">
      <c r="A453" s="108" t="s">
        <v>82</v>
      </c>
      <c r="B453" s="16" t="s">
        <v>83</v>
      </c>
      <c r="C453" s="109" t="s">
        <v>379</v>
      </c>
      <c r="D453" s="387" t="s">
        <v>495</v>
      </c>
      <c r="E453" s="388">
        <f t="shared" si="43"/>
        <v>3.2000000000000001E-2</v>
      </c>
      <c r="F453" s="389"/>
      <c r="G453" s="388"/>
      <c r="H453" s="388">
        <v>0.16</v>
      </c>
      <c r="I453" s="388"/>
      <c r="J453" s="392">
        <f t="shared" si="39"/>
        <v>0.19999999999999996</v>
      </c>
      <c r="K453" s="392">
        <v>0.8</v>
      </c>
      <c r="L453" s="390"/>
      <c r="M453" s="390"/>
      <c r="N453" s="390"/>
      <c r="O453" s="13" t="s">
        <v>325</v>
      </c>
    </row>
    <row r="454" spans="1:15" ht="24.95" customHeight="1">
      <c r="A454" s="108" t="s">
        <v>82</v>
      </c>
      <c r="B454" s="16" t="s">
        <v>84</v>
      </c>
      <c r="C454" s="109" t="s">
        <v>379</v>
      </c>
      <c r="D454" s="387" t="s">
        <v>495</v>
      </c>
      <c r="E454" s="388">
        <f t="shared" si="43"/>
        <v>3.2000000000000001E-2</v>
      </c>
      <c r="F454" s="389"/>
      <c r="G454" s="388"/>
      <c r="H454" s="388">
        <v>0.16</v>
      </c>
      <c r="I454" s="388"/>
      <c r="J454" s="392">
        <f t="shared" si="39"/>
        <v>0.19999999999999996</v>
      </c>
      <c r="K454" s="392">
        <v>0.8</v>
      </c>
      <c r="L454" s="390"/>
      <c r="M454" s="390"/>
      <c r="N454" s="390"/>
      <c r="O454" s="13" t="s">
        <v>325</v>
      </c>
    </row>
    <row r="455" spans="1:15" ht="24.95" customHeight="1">
      <c r="A455" s="108" t="s">
        <v>82</v>
      </c>
      <c r="B455" s="16" t="s">
        <v>85</v>
      </c>
      <c r="C455" s="109" t="s">
        <v>379</v>
      </c>
      <c r="D455" s="387" t="s">
        <v>495</v>
      </c>
      <c r="E455" s="388">
        <f t="shared" si="43"/>
        <v>3.2000000000000001E-2</v>
      </c>
      <c r="F455" s="389"/>
      <c r="G455" s="388"/>
      <c r="H455" s="388">
        <v>0.16</v>
      </c>
      <c r="I455" s="388"/>
      <c r="J455" s="392">
        <f t="shared" si="39"/>
        <v>0.19999999999999996</v>
      </c>
      <c r="K455" s="392">
        <v>0.8</v>
      </c>
      <c r="L455" s="390"/>
      <c r="M455" s="390"/>
      <c r="N455" s="390"/>
      <c r="O455" s="13" t="s">
        <v>325</v>
      </c>
    </row>
    <row r="456" spans="1:15" ht="24.95" customHeight="1">
      <c r="A456" s="108" t="s">
        <v>82</v>
      </c>
      <c r="B456" s="16" t="s">
        <v>86</v>
      </c>
      <c r="C456" s="109" t="s">
        <v>379</v>
      </c>
      <c r="D456" s="387" t="s">
        <v>495</v>
      </c>
      <c r="E456" s="388">
        <f t="shared" si="43"/>
        <v>3.2000000000000001E-2</v>
      </c>
      <c r="F456" s="389"/>
      <c r="G456" s="388"/>
      <c r="H456" s="388">
        <v>0.16</v>
      </c>
      <c r="I456" s="388"/>
      <c r="J456" s="392">
        <f t="shared" si="39"/>
        <v>0.19999999999999996</v>
      </c>
      <c r="K456" s="392">
        <v>0.8</v>
      </c>
      <c r="L456" s="390"/>
      <c r="M456" s="390"/>
      <c r="N456" s="390"/>
      <c r="O456" s="13" t="s">
        <v>325</v>
      </c>
    </row>
    <row r="457" spans="1:15" ht="24.95" customHeight="1">
      <c r="A457" s="108" t="s">
        <v>82</v>
      </c>
      <c r="B457" s="16" t="s">
        <v>781</v>
      </c>
      <c r="C457" s="109" t="s">
        <v>379</v>
      </c>
      <c r="D457" s="387" t="s">
        <v>495</v>
      </c>
      <c r="E457" s="388">
        <f t="shared" si="43"/>
        <v>3.2000000000000001E-2</v>
      </c>
      <c r="F457" s="389"/>
      <c r="G457" s="388"/>
      <c r="H457" s="388">
        <v>0.16</v>
      </c>
      <c r="I457" s="388"/>
      <c r="J457" s="392">
        <f t="shared" si="39"/>
        <v>0.19999999999999996</v>
      </c>
      <c r="K457" s="392">
        <v>0.8</v>
      </c>
      <c r="L457" s="390"/>
      <c r="M457" s="390"/>
      <c r="N457" s="390"/>
      <c r="O457" s="13" t="s">
        <v>325</v>
      </c>
    </row>
    <row r="458" spans="1:15" ht="24.95" customHeight="1">
      <c r="A458" s="108" t="s">
        <v>82</v>
      </c>
      <c r="B458" s="16" t="s">
        <v>87</v>
      </c>
      <c r="C458" s="109" t="s">
        <v>379</v>
      </c>
      <c r="D458" s="387" t="s">
        <v>495</v>
      </c>
      <c r="E458" s="388">
        <f t="shared" si="43"/>
        <v>3.2000000000000001E-2</v>
      </c>
      <c r="F458" s="389"/>
      <c r="G458" s="388"/>
      <c r="H458" s="388">
        <v>0.16</v>
      </c>
      <c r="I458" s="388"/>
      <c r="J458" s="392">
        <f t="shared" si="39"/>
        <v>0.19999999999999996</v>
      </c>
      <c r="K458" s="392">
        <v>0.8</v>
      </c>
      <c r="L458" s="390"/>
      <c r="M458" s="390"/>
      <c r="N458" s="390"/>
      <c r="O458" s="13" t="s">
        <v>325</v>
      </c>
    </row>
    <row r="459" spans="1:15" ht="24.95" customHeight="1">
      <c r="A459" s="108" t="s">
        <v>82</v>
      </c>
      <c r="B459" s="16" t="s">
        <v>88</v>
      </c>
      <c r="C459" s="109" t="s">
        <v>379</v>
      </c>
      <c r="D459" s="387" t="s">
        <v>495</v>
      </c>
      <c r="E459" s="388">
        <f t="shared" si="43"/>
        <v>3.2000000000000001E-2</v>
      </c>
      <c r="F459" s="389"/>
      <c r="G459" s="388"/>
      <c r="H459" s="388">
        <v>0.16</v>
      </c>
      <c r="I459" s="388"/>
      <c r="J459" s="392">
        <f t="shared" si="39"/>
        <v>0.19999999999999996</v>
      </c>
      <c r="K459" s="392">
        <v>0.8</v>
      </c>
      <c r="L459" s="390"/>
      <c r="M459" s="390"/>
      <c r="N459" s="390"/>
      <c r="O459" s="13" t="s">
        <v>325</v>
      </c>
    </row>
    <row r="460" spans="1:15" ht="24.95" customHeight="1">
      <c r="A460" s="108" t="s">
        <v>82</v>
      </c>
      <c r="B460" s="16" t="s">
        <v>89</v>
      </c>
      <c r="C460" s="109" t="s">
        <v>379</v>
      </c>
      <c r="D460" s="387" t="s">
        <v>495</v>
      </c>
      <c r="E460" s="388">
        <f t="shared" si="43"/>
        <v>3.2000000000000001E-2</v>
      </c>
      <c r="F460" s="389"/>
      <c r="G460" s="388"/>
      <c r="H460" s="388">
        <v>0.16</v>
      </c>
      <c r="I460" s="388"/>
      <c r="J460" s="392">
        <f t="shared" si="39"/>
        <v>0.19999999999999996</v>
      </c>
      <c r="K460" s="392">
        <v>0.8</v>
      </c>
      <c r="L460" s="390"/>
      <c r="M460" s="390"/>
      <c r="N460" s="390"/>
      <c r="O460" s="13" t="s">
        <v>325</v>
      </c>
    </row>
    <row r="461" spans="1:15" ht="24.95" customHeight="1">
      <c r="A461" s="108" t="s">
        <v>82</v>
      </c>
      <c r="B461" s="16" t="s">
        <v>90</v>
      </c>
      <c r="C461" s="109" t="s">
        <v>379</v>
      </c>
      <c r="D461" s="387" t="s">
        <v>495</v>
      </c>
      <c r="E461" s="388">
        <f t="shared" si="43"/>
        <v>3.2000000000000001E-2</v>
      </c>
      <c r="F461" s="389"/>
      <c r="G461" s="388"/>
      <c r="H461" s="388">
        <v>0.16</v>
      </c>
      <c r="I461" s="388"/>
      <c r="J461" s="392">
        <f t="shared" si="39"/>
        <v>0.19999999999999996</v>
      </c>
      <c r="K461" s="392">
        <v>0.8</v>
      </c>
      <c r="L461" s="390"/>
      <c r="M461" s="390"/>
      <c r="N461" s="390"/>
      <c r="O461" s="13" t="s">
        <v>325</v>
      </c>
    </row>
    <row r="462" spans="1:15" ht="24.95" customHeight="1">
      <c r="A462" s="108" t="s">
        <v>82</v>
      </c>
      <c r="B462" s="16" t="s">
        <v>782</v>
      </c>
      <c r="C462" s="109" t="s">
        <v>379</v>
      </c>
      <c r="D462" s="387" t="s">
        <v>495</v>
      </c>
      <c r="E462" s="388">
        <f t="shared" si="43"/>
        <v>3.2000000000000001E-2</v>
      </c>
      <c r="F462" s="389"/>
      <c r="G462" s="388"/>
      <c r="H462" s="388">
        <v>0.16</v>
      </c>
      <c r="I462" s="388"/>
      <c r="J462" s="392">
        <f t="shared" si="39"/>
        <v>0.19999999999999996</v>
      </c>
      <c r="K462" s="392">
        <v>0.8</v>
      </c>
      <c r="L462" s="390"/>
      <c r="M462" s="390"/>
      <c r="N462" s="390"/>
      <c r="O462" s="13" t="s">
        <v>325</v>
      </c>
    </row>
    <row r="463" spans="1:15" ht="24.95" customHeight="1">
      <c r="A463" s="108" t="s">
        <v>82</v>
      </c>
      <c r="B463" s="16" t="s">
        <v>91</v>
      </c>
      <c r="C463" s="109" t="s">
        <v>379</v>
      </c>
      <c r="D463" s="387" t="s">
        <v>495</v>
      </c>
      <c r="E463" s="388">
        <f t="shared" si="43"/>
        <v>0.04</v>
      </c>
      <c r="F463" s="389"/>
      <c r="G463" s="388"/>
      <c r="H463" s="388">
        <v>0.2</v>
      </c>
      <c r="I463" s="388"/>
      <c r="J463" s="392">
        <f t="shared" si="39"/>
        <v>0.19999999999999996</v>
      </c>
      <c r="K463" s="392">
        <v>0.8</v>
      </c>
      <c r="L463" s="390"/>
      <c r="M463" s="390"/>
      <c r="N463" s="390"/>
      <c r="O463" s="13" t="s">
        <v>325</v>
      </c>
    </row>
    <row r="464" spans="1:15" ht="24.95" customHeight="1">
      <c r="A464" s="108" t="s">
        <v>82</v>
      </c>
      <c r="B464" s="16" t="s">
        <v>92</v>
      </c>
      <c r="C464" s="109" t="s">
        <v>379</v>
      </c>
      <c r="D464" s="387" t="s">
        <v>495</v>
      </c>
      <c r="E464" s="388">
        <f t="shared" si="43"/>
        <v>0.04</v>
      </c>
      <c r="F464" s="389"/>
      <c r="G464" s="388"/>
      <c r="H464" s="388">
        <v>0.2</v>
      </c>
      <c r="I464" s="388"/>
      <c r="J464" s="392">
        <f t="shared" si="39"/>
        <v>0.19999999999999996</v>
      </c>
      <c r="K464" s="392">
        <v>0.8</v>
      </c>
      <c r="L464" s="390"/>
      <c r="M464" s="390"/>
      <c r="N464" s="390"/>
      <c r="O464" s="13" t="s">
        <v>325</v>
      </c>
    </row>
    <row r="465" spans="1:15" ht="24.95" customHeight="1">
      <c r="A465" s="108" t="s">
        <v>82</v>
      </c>
      <c r="B465" s="16" t="s">
        <v>93</v>
      </c>
      <c r="C465" s="109" t="s">
        <v>379</v>
      </c>
      <c r="D465" s="387" t="s">
        <v>495</v>
      </c>
      <c r="E465" s="388">
        <f t="shared" si="43"/>
        <v>0.04</v>
      </c>
      <c r="F465" s="389"/>
      <c r="G465" s="388"/>
      <c r="H465" s="388">
        <v>0.2</v>
      </c>
      <c r="I465" s="388"/>
      <c r="J465" s="392">
        <f t="shared" si="39"/>
        <v>0.19999999999999996</v>
      </c>
      <c r="K465" s="392">
        <v>0.8</v>
      </c>
      <c r="L465" s="390"/>
      <c r="M465" s="390"/>
      <c r="N465" s="390"/>
      <c r="O465" s="13" t="s">
        <v>325</v>
      </c>
    </row>
    <row r="466" spans="1:15" ht="24.95" customHeight="1">
      <c r="A466" s="108" t="s">
        <v>82</v>
      </c>
      <c r="B466" s="16" t="s">
        <v>94</v>
      </c>
      <c r="C466" s="109" t="s">
        <v>379</v>
      </c>
      <c r="D466" s="387" t="s">
        <v>495</v>
      </c>
      <c r="E466" s="388">
        <f t="shared" si="43"/>
        <v>0.04</v>
      </c>
      <c r="F466" s="389"/>
      <c r="G466" s="388"/>
      <c r="H466" s="388">
        <v>0.2</v>
      </c>
      <c r="I466" s="388"/>
      <c r="J466" s="392">
        <f t="shared" si="39"/>
        <v>0.19999999999999996</v>
      </c>
      <c r="K466" s="392">
        <v>0.8</v>
      </c>
      <c r="L466" s="390"/>
      <c r="M466" s="390"/>
      <c r="N466" s="390"/>
      <c r="O466" s="13" t="s">
        <v>325</v>
      </c>
    </row>
    <row r="467" spans="1:15" ht="24.95" customHeight="1">
      <c r="A467" s="108" t="s">
        <v>82</v>
      </c>
      <c r="B467" s="16" t="s">
        <v>783</v>
      </c>
      <c r="C467" s="109" t="s">
        <v>379</v>
      </c>
      <c r="D467" s="387" t="s">
        <v>495</v>
      </c>
      <c r="E467" s="388">
        <f t="shared" si="43"/>
        <v>0.04</v>
      </c>
      <c r="F467" s="389"/>
      <c r="G467" s="388"/>
      <c r="H467" s="388">
        <v>0.2</v>
      </c>
      <c r="I467" s="388"/>
      <c r="J467" s="392">
        <f t="shared" si="39"/>
        <v>0.19999999999999996</v>
      </c>
      <c r="K467" s="392">
        <v>0.8</v>
      </c>
      <c r="L467" s="390"/>
      <c r="M467" s="390"/>
      <c r="N467" s="390"/>
      <c r="O467" s="13" t="s">
        <v>325</v>
      </c>
    </row>
    <row r="468" spans="1:15" ht="24.95" customHeight="1">
      <c r="A468" s="108" t="s">
        <v>82</v>
      </c>
      <c r="B468" s="16" t="s">
        <v>95</v>
      </c>
      <c r="C468" s="109" t="s">
        <v>379</v>
      </c>
      <c r="D468" s="387" t="s">
        <v>495</v>
      </c>
      <c r="E468" s="388">
        <f t="shared" si="43"/>
        <v>0.04</v>
      </c>
      <c r="F468" s="389"/>
      <c r="G468" s="388"/>
      <c r="H468" s="388">
        <v>0.2</v>
      </c>
      <c r="I468" s="388"/>
      <c r="J468" s="392">
        <f t="shared" si="39"/>
        <v>0.19999999999999996</v>
      </c>
      <c r="K468" s="392">
        <v>0.8</v>
      </c>
      <c r="L468" s="390"/>
      <c r="M468" s="390"/>
      <c r="N468" s="390"/>
      <c r="O468" s="13" t="s">
        <v>325</v>
      </c>
    </row>
    <row r="469" spans="1:15" ht="24.95" customHeight="1">
      <c r="A469" s="108" t="s">
        <v>82</v>
      </c>
      <c r="B469" s="16" t="s">
        <v>96</v>
      </c>
      <c r="C469" s="109" t="s">
        <v>379</v>
      </c>
      <c r="D469" s="387" t="s">
        <v>495</v>
      </c>
      <c r="E469" s="388">
        <f t="shared" si="43"/>
        <v>0.04</v>
      </c>
      <c r="F469" s="389"/>
      <c r="G469" s="388"/>
      <c r="H469" s="388">
        <v>0.2</v>
      </c>
      <c r="I469" s="388"/>
      <c r="J469" s="392">
        <f t="shared" si="39"/>
        <v>0.19999999999999996</v>
      </c>
      <c r="K469" s="392">
        <v>0.8</v>
      </c>
      <c r="L469" s="390"/>
      <c r="M469" s="390"/>
      <c r="N469" s="390"/>
      <c r="O469" s="13" t="s">
        <v>325</v>
      </c>
    </row>
    <row r="470" spans="1:15" ht="24.95" customHeight="1">
      <c r="A470" s="108" t="s">
        <v>82</v>
      </c>
      <c r="B470" s="16" t="s">
        <v>97</v>
      </c>
      <c r="C470" s="109" t="s">
        <v>379</v>
      </c>
      <c r="D470" s="387" t="s">
        <v>495</v>
      </c>
      <c r="E470" s="388">
        <f t="shared" si="43"/>
        <v>0.04</v>
      </c>
      <c r="F470" s="389"/>
      <c r="G470" s="388"/>
      <c r="H470" s="388">
        <v>0.2</v>
      </c>
      <c r="I470" s="388"/>
      <c r="J470" s="392">
        <f t="shared" si="39"/>
        <v>0.19999999999999996</v>
      </c>
      <c r="K470" s="392">
        <v>0.8</v>
      </c>
      <c r="L470" s="390"/>
      <c r="M470" s="390"/>
      <c r="N470" s="390"/>
      <c r="O470" s="13" t="s">
        <v>325</v>
      </c>
    </row>
    <row r="471" spans="1:15" ht="24.95" customHeight="1">
      <c r="A471" s="108" t="s">
        <v>82</v>
      </c>
      <c r="B471" s="16" t="s">
        <v>98</v>
      </c>
      <c r="C471" s="109" t="s">
        <v>379</v>
      </c>
      <c r="D471" s="387" t="s">
        <v>495</v>
      </c>
      <c r="E471" s="388">
        <f t="shared" si="43"/>
        <v>0.04</v>
      </c>
      <c r="F471" s="389"/>
      <c r="G471" s="388"/>
      <c r="H471" s="388">
        <v>0.2</v>
      </c>
      <c r="I471" s="388"/>
      <c r="J471" s="392">
        <f t="shared" si="39"/>
        <v>0.19999999999999996</v>
      </c>
      <c r="K471" s="392">
        <v>0.8</v>
      </c>
      <c r="L471" s="390"/>
      <c r="M471" s="390"/>
      <c r="N471" s="390"/>
      <c r="O471" s="13" t="s">
        <v>325</v>
      </c>
    </row>
    <row r="472" spans="1:15" ht="24.95" customHeight="1">
      <c r="A472" s="108" t="s">
        <v>82</v>
      </c>
      <c r="B472" s="16" t="s">
        <v>784</v>
      </c>
      <c r="C472" s="109" t="s">
        <v>379</v>
      </c>
      <c r="D472" s="387" t="s">
        <v>495</v>
      </c>
      <c r="E472" s="388">
        <f t="shared" si="43"/>
        <v>0.04</v>
      </c>
      <c r="F472" s="389"/>
      <c r="G472" s="388"/>
      <c r="H472" s="388">
        <v>0.2</v>
      </c>
      <c r="I472" s="388"/>
      <c r="J472" s="392">
        <f t="shared" si="39"/>
        <v>0.19999999999999996</v>
      </c>
      <c r="K472" s="392">
        <v>0.8</v>
      </c>
      <c r="L472" s="390"/>
      <c r="M472" s="390"/>
      <c r="N472" s="390"/>
      <c r="O472" s="13" t="s">
        <v>325</v>
      </c>
    </row>
    <row r="473" spans="1:15" ht="24.95" customHeight="1">
      <c r="A473" s="108" t="s">
        <v>82</v>
      </c>
      <c r="B473" s="16" t="s">
        <v>99</v>
      </c>
      <c r="C473" s="109" t="s">
        <v>379</v>
      </c>
      <c r="D473" s="387" t="s">
        <v>495</v>
      </c>
      <c r="E473" s="388">
        <f t="shared" si="43"/>
        <v>0.05</v>
      </c>
      <c r="F473" s="389"/>
      <c r="G473" s="388"/>
      <c r="H473" s="388">
        <v>0.25</v>
      </c>
      <c r="I473" s="388"/>
      <c r="J473" s="392">
        <f t="shared" si="39"/>
        <v>0.19999999999999996</v>
      </c>
      <c r="K473" s="392">
        <v>0.8</v>
      </c>
      <c r="L473" s="390"/>
      <c r="M473" s="390"/>
      <c r="N473" s="390"/>
      <c r="O473" s="13" t="s">
        <v>325</v>
      </c>
    </row>
    <row r="474" spans="1:15" ht="24.95" customHeight="1">
      <c r="A474" s="108" t="s">
        <v>82</v>
      </c>
      <c r="B474" s="16" t="s">
        <v>100</v>
      </c>
      <c r="C474" s="109" t="s">
        <v>379</v>
      </c>
      <c r="D474" s="387" t="s">
        <v>495</v>
      </c>
      <c r="E474" s="388">
        <f t="shared" si="43"/>
        <v>0.05</v>
      </c>
      <c r="F474" s="389"/>
      <c r="G474" s="388"/>
      <c r="H474" s="388">
        <v>0.25</v>
      </c>
      <c r="I474" s="388"/>
      <c r="J474" s="392">
        <f t="shared" si="39"/>
        <v>0.19999999999999996</v>
      </c>
      <c r="K474" s="392">
        <v>0.8</v>
      </c>
      <c r="L474" s="390"/>
      <c r="M474" s="390"/>
      <c r="N474" s="390"/>
      <c r="O474" s="13" t="s">
        <v>325</v>
      </c>
    </row>
    <row r="475" spans="1:15" ht="24.95" customHeight="1">
      <c r="A475" s="108" t="s">
        <v>82</v>
      </c>
      <c r="B475" s="16" t="s">
        <v>101</v>
      </c>
      <c r="C475" s="109" t="s">
        <v>379</v>
      </c>
      <c r="D475" s="387" t="s">
        <v>495</v>
      </c>
      <c r="E475" s="388">
        <f t="shared" si="43"/>
        <v>0.05</v>
      </c>
      <c r="F475" s="389"/>
      <c r="G475" s="388"/>
      <c r="H475" s="388">
        <v>0.25</v>
      </c>
      <c r="I475" s="388"/>
      <c r="J475" s="392">
        <f t="shared" si="39"/>
        <v>0.19999999999999996</v>
      </c>
      <c r="K475" s="392">
        <v>0.8</v>
      </c>
      <c r="L475" s="390"/>
      <c r="M475" s="390"/>
      <c r="N475" s="390"/>
      <c r="O475" s="13" t="s">
        <v>325</v>
      </c>
    </row>
    <row r="476" spans="1:15" ht="24.95" customHeight="1">
      <c r="A476" s="108" t="s">
        <v>82</v>
      </c>
      <c r="B476" s="16" t="s">
        <v>102</v>
      </c>
      <c r="C476" s="109" t="s">
        <v>379</v>
      </c>
      <c r="D476" s="387" t="s">
        <v>495</v>
      </c>
      <c r="E476" s="388">
        <f t="shared" si="43"/>
        <v>0.05</v>
      </c>
      <c r="F476" s="389"/>
      <c r="G476" s="388"/>
      <c r="H476" s="388">
        <v>0.25</v>
      </c>
      <c r="I476" s="388"/>
      <c r="J476" s="392">
        <f t="shared" ref="J476:J526" si="44">$J$3*$L$3*(1-K476)</f>
        <v>0.19999999999999996</v>
      </c>
      <c r="K476" s="392">
        <v>0.8</v>
      </c>
      <c r="L476" s="390"/>
      <c r="M476" s="390"/>
      <c r="N476" s="390"/>
      <c r="O476" s="13" t="s">
        <v>325</v>
      </c>
    </row>
    <row r="477" spans="1:15" ht="24.95" customHeight="1">
      <c r="A477" s="108" t="s">
        <v>82</v>
      </c>
      <c r="B477" s="16" t="s">
        <v>785</v>
      </c>
      <c r="C477" s="109" t="s">
        <v>379</v>
      </c>
      <c r="D477" s="387" t="s">
        <v>495</v>
      </c>
      <c r="E477" s="388">
        <f t="shared" si="43"/>
        <v>0.05</v>
      </c>
      <c r="F477" s="389"/>
      <c r="G477" s="388"/>
      <c r="H477" s="388">
        <v>0.25</v>
      </c>
      <c r="I477" s="388"/>
      <c r="J477" s="392">
        <f t="shared" si="44"/>
        <v>0.19999999999999996</v>
      </c>
      <c r="K477" s="392">
        <v>0.8</v>
      </c>
      <c r="L477" s="390"/>
      <c r="M477" s="390"/>
      <c r="N477" s="390"/>
      <c r="O477" s="13" t="s">
        <v>325</v>
      </c>
    </row>
    <row r="478" spans="1:15" ht="24.95" customHeight="1">
      <c r="A478" s="108" t="s">
        <v>82</v>
      </c>
      <c r="B478" s="16" t="s">
        <v>786</v>
      </c>
      <c r="C478" s="109" t="s">
        <v>379</v>
      </c>
      <c r="D478" s="387" t="s">
        <v>495</v>
      </c>
      <c r="E478" s="388">
        <f t="shared" si="43"/>
        <v>6.8000000000000005E-2</v>
      </c>
      <c r="F478" s="389"/>
      <c r="G478" s="388"/>
      <c r="H478" s="388">
        <v>0.34</v>
      </c>
      <c r="I478" s="388"/>
      <c r="J478" s="392">
        <f t="shared" si="44"/>
        <v>0.19999999999999996</v>
      </c>
      <c r="K478" s="392">
        <v>0.8</v>
      </c>
      <c r="L478" s="390"/>
      <c r="M478" s="390"/>
      <c r="N478" s="390"/>
      <c r="O478" s="13" t="s">
        <v>325</v>
      </c>
    </row>
    <row r="479" spans="1:15" ht="24.95" customHeight="1">
      <c r="A479" s="108" t="s">
        <v>82</v>
      </c>
      <c r="B479" s="16" t="s">
        <v>787</v>
      </c>
      <c r="C479" s="109" t="s">
        <v>379</v>
      </c>
      <c r="D479" s="387" t="s">
        <v>495</v>
      </c>
      <c r="E479" s="388">
        <f t="shared" si="43"/>
        <v>6.8000000000000005E-2</v>
      </c>
      <c r="F479" s="389"/>
      <c r="G479" s="388"/>
      <c r="H479" s="388">
        <v>0.34</v>
      </c>
      <c r="I479" s="388"/>
      <c r="J479" s="392">
        <f t="shared" si="44"/>
        <v>0.19999999999999996</v>
      </c>
      <c r="K479" s="392">
        <v>0.8</v>
      </c>
      <c r="L479" s="390"/>
      <c r="M479" s="390"/>
      <c r="N479" s="390"/>
      <c r="O479" s="13" t="s">
        <v>325</v>
      </c>
    </row>
    <row r="480" spans="1:15" ht="24.95" customHeight="1">
      <c r="A480" s="108" t="s">
        <v>82</v>
      </c>
      <c r="B480" s="16" t="s">
        <v>788</v>
      </c>
      <c r="C480" s="109" t="s">
        <v>379</v>
      </c>
      <c r="D480" s="387" t="s">
        <v>495</v>
      </c>
      <c r="E480" s="388">
        <f t="shared" si="43"/>
        <v>6.8000000000000005E-2</v>
      </c>
      <c r="F480" s="389"/>
      <c r="G480" s="388"/>
      <c r="H480" s="388">
        <v>0.34</v>
      </c>
      <c r="I480" s="388"/>
      <c r="J480" s="392">
        <f t="shared" si="44"/>
        <v>0.19999999999999996</v>
      </c>
      <c r="K480" s="392">
        <v>0.8</v>
      </c>
      <c r="L480" s="390"/>
      <c r="M480" s="390"/>
      <c r="N480" s="390"/>
      <c r="O480" s="13" t="s">
        <v>325</v>
      </c>
    </row>
    <row r="481" spans="1:15" ht="24.95" customHeight="1">
      <c r="A481" s="108" t="s">
        <v>82</v>
      </c>
      <c r="B481" s="16" t="s">
        <v>789</v>
      </c>
      <c r="C481" s="109" t="s">
        <v>379</v>
      </c>
      <c r="D481" s="387" t="s">
        <v>495</v>
      </c>
      <c r="E481" s="388">
        <f t="shared" si="43"/>
        <v>6.8000000000000005E-2</v>
      </c>
      <c r="F481" s="389"/>
      <c r="G481" s="388"/>
      <c r="H481" s="388">
        <v>0.34</v>
      </c>
      <c r="I481" s="388"/>
      <c r="J481" s="392">
        <f t="shared" si="44"/>
        <v>0.19999999999999996</v>
      </c>
      <c r="K481" s="392">
        <v>0.8</v>
      </c>
      <c r="L481" s="390"/>
      <c r="M481" s="390"/>
      <c r="N481" s="390"/>
      <c r="O481" s="13" t="s">
        <v>325</v>
      </c>
    </row>
    <row r="482" spans="1:15" ht="24.95" customHeight="1">
      <c r="A482" s="108" t="s">
        <v>82</v>
      </c>
      <c r="B482" s="16" t="s">
        <v>790</v>
      </c>
      <c r="C482" s="109" t="s">
        <v>379</v>
      </c>
      <c r="D482" s="387" t="s">
        <v>495</v>
      </c>
      <c r="E482" s="388">
        <f t="shared" si="43"/>
        <v>6.8000000000000005E-2</v>
      </c>
      <c r="F482" s="389"/>
      <c r="G482" s="388"/>
      <c r="H482" s="388">
        <v>0.34</v>
      </c>
      <c r="I482" s="388"/>
      <c r="J482" s="392">
        <f t="shared" si="44"/>
        <v>0.19999999999999996</v>
      </c>
      <c r="K482" s="392">
        <v>0.8</v>
      </c>
      <c r="L482" s="390"/>
      <c r="M482" s="390"/>
      <c r="N482" s="390"/>
      <c r="O482" s="13" t="s">
        <v>325</v>
      </c>
    </row>
    <row r="483" spans="1:15" ht="24.95" customHeight="1">
      <c r="A483" s="108" t="s">
        <v>82</v>
      </c>
      <c r="B483" s="16" t="s">
        <v>257</v>
      </c>
      <c r="C483" s="109" t="s">
        <v>379</v>
      </c>
      <c r="D483" s="387" t="s">
        <v>495</v>
      </c>
      <c r="E483" s="388">
        <f t="shared" si="43"/>
        <v>6.8000000000000005E-2</v>
      </c>
      <c r="F483" s="389"/>
      <c r="G483" s="388"/>
      <c r="H483" s="388">
        <v>0.34</v>
      </c>
      <c r="I483" s="388"/>
      <c r="J483" s="392">
        <f t="shared" si="44"/>
        <v>0.19999999999999996</v>
      </c>
      <c r="K483" s="392">
        <v>0.8</v>
      </c>
      <c r="L483" s="390"/>
      <c r="M483" s="390"/>
      <c r="N483" s="390"/>
      <c r="O483" s="13" t="s">
        <v>325</v>
      </c>
    </row>
    <row r="484" spans="1:15" ht="24.95" customHeight="1">
      <c r="A484" s="108" t="s">
        <v>82</v>
      </c>
      <c r="B484" s="16" t="s">
        <v>258</v>
      </c>
      <c r="C484" s="109" t="s">
        <v>379</v>
      </c>
      <c r="D484" s="387" t="s">
        <v>495</v>
      </c>
      <c r="E484" s="388">
        <f t="shared" si="43"/>
        <v>6.8000000000000005E-2</v>
      </c>
      <c r="F484" s="389"/>
      <c r="G484" s="388"/>
      <c r="H484" s="388">
        <v>0.34</v>
      </c>
      <c r="I484" s="388"/>
      <c r="J484" s="392">
        <f t="shared" si="44"/>
        <v>0.19999999999999996</v>
      </c>
      <c r="K484" s="392">
        <v>0.8</v>
      </c>
      <c r="L484" s="390"/>
      <c r="M484" s="390"/>
      <c r="N484" s="390"/>
      <c r="O484" s="13" t="s">
        <v>325</v>
      </c>
    </row>
    <row r="485" spans="1:15" ht="24.95" customHeight="1">
      <c r="A485" s="108" t="s">
        <v>82</v>
      </c>
      <c r="B485" s="16" t="s">
        <v>259</v>
      </c>
      <c r="C485" s="109" t="s">
        <v>379</v>
      </c>
      <c r="D485" s="387" t="s">
        <v>495</v>
      </c>
      <c r="E485" s="388">
        <f t="shared" si="43"/>
        <v>6.8000000000000005E-2</v>
      </c>
      <c r="F485" s="389"/>
      <c r="G485" s="388"/>
      <c r="H485" s="388">
        <v>0.34</v>
      </c>
      <c r="I485" s="388"/>
      <c r="J485" s="392">
        <f t="shared" si="44"/>
        <v>0.19999999999999996</v>
      </c>
      <c r="K485" s="392">
        <v>0.8</v>
      </c>
      <c r="L485" s="390"/>
      <c r="M485" s="390"/>
      <c r="N485" s="390"/>
      <c r="O485" s="13" t="s">
        <v>325</v>
      </c>
    </row>
    <row r="486" spans="1:15" ht="24.95" customHeight="1">
      <c r="A486" s="108" t="s">
        <v>82</v>
      </c>
      <c r="B486" s="16" t="s">
        <v>260</v>
      </c>
      <c r="C486" s="109" t="s">
        <v>379</v>
      </c>
      <c r="D486" s="387" t="s">
        <v>495</v>
      </c>
      <c r="E486" s="388">
        <f t="shared" si="43"/>
        <v>6.8000000000000005E-2</v>
      </c>
      <c r="F486" s="389"/>
      <c r="G486" s="388"/>
      <c r="H486" s="388">
        <v>0.34</v>
      </c>
      <c r="I486" s="388"/>
      <c r="J486" s="392">
        <f t="shared" si="44"/>
        <v>0.19999999999999996</v>
      </c>
      <c r="K486" s="392">
        <v>0.8</v>
      </c>
      <c r="L486" s="390"/>
      <c r="M486" s="390"/>
      <c r="N486" s="390"/>
      <c r="O486" s="13" t="s">
        <v>325</v>
      </c>
    </row>
    <row r="487" spans="1:15" ht="24.95" customHeight="1">
      <c r="A487" s="108" t="s">
        <v>82</v>
      </c>
      <c r="B487" s="16" t="s">
        <v>261</v>
      </c>
      <c r="C487" s="109" t="s">
        <v>379</v>
      </c>
      <c r="D487" s="387" t="s">
        <v>495</v>
      </c>
      <c r="E487" s="388">
        <f t="shared" si="43"/>
        <v>6.8000000000000005E-2</v>
      </c>
      <c r="F487" s="389"/>
      <c r="G487" s="388"/>
      <c r="H487" s="388">
        <v>0.34</v>
      </c>
      <c r="I487" s="388"/>
      <c r="J487" s="392">
        <f t="shared" si="44"/>
        <v>0.19999999999999996</v>
      </c>
      <c r="K487" s="392">
        <v>0.8</v>
      </c>
      <c r="L487" s="390"/>
      <c r="M487" s="390"/>
      <c r="N487" s="390"/>
      <c r="O487" s="13" t="s">
        <v>325</v>
      </c>
    </row>
    <row r="488" spans="1:15" ht="24.95" customHeight="1">
      <c r="A488" s="108" t="s">
        <v>82</v>
      </c>
      <c r="B488" s="16" t="s">
        <v>791</v>
      </c>
      <c r="C488" s="109" t="s">
        <v>379</v>
      </c>
      <c r="D488" s="387" t="s">
        <v>495</v>
      </c>
      <c r="E488" s="388">
        <f t="shared" si="43"/>
        <v>7.5999999999999998E-2</v>
      </c>
      <c r="F488" s="389"/>
      <c r="G488" s="388"/>
      <c r="H488" s="388">
        <v>0.38</v>
      </c>
      <c r="I488" s="388"/>
      <c r="J488" s="392">
        <f t="shared" si="44"/>
        <v>0.19999999999999996</v>
      </c>
      <c r="K488" s="392">
        <v>0.8</v>
      </c>
      <c r="L488" s="390"/>
      <c r="M488" s="390"/>
      <c r="N488" s="390"/>
      <c r="O488" s="13" t="s">
        <v>325</v>
      </c>
    </row>
    <row r="489" spans="1:15" ht="24.95" customHeight="1">
      <c r="A489" s="108" t="s">
        <v>82</v>
      </c>
      <c r="B489" s="16" t="s">
        <v>103</v>
      </c>
      <c r="C489" s="109" t="s">
        <v>379</v>
      </c>
      <c r="D489" s="387" t="s">
        <v>495</v>
      </c>
      <c r="E489" s="388">
        <f t="shared" si="43"/>
        <v>7.5999999999999998E-2</v>
      </c>
      <c r="F489" s="389"/>
      <c r="G489" s="388"/>
      <c r="H489" s="388">
        <v>0.38</v>
      </c>
      <c r="I489" s="388"/>
      <c r="J489" s="392">
        <f t="shared" si="44"/>
        <v>0.19999999999999996</v>
      </c>
      <c r="K489" s="392">
        <v>0.8</v>
      </c>
      <c r="L489" s="390"/>
      <c r="M489" s="390"/>
      <c r="N489" s="390"/>
      <c r="O489" s="13" t="s">
        <v>325</v>
      </c>
    </row>
    <row r="490" spans="1:15" ht="24.95" customHeight="1">
      <c r="A490" s="108" t="s">
        <v>82</v>
      </c>
      <c r="B490" s="16" t="s">
        <v>104</v>
      </c>
      <c r="C490" s="109" t="s">
        <v>379</v>
      </c>
      <c r="D490" s="387" t="s">
        <v>495</v>
      </c>
      <c r="E490" s="388">
        <f t="shared" si="43"/>
        <v>7.5999999999999998E-2</v>
      </c>
      <c r="F490" s="389"/>
      <c r="G490" s="388"/>
      <c r="H490" s="388">
        <v>0.38</v>
      </c>
      <c r="I490" s="388"/>
      <c r="J490" s="392">
        <f t="shared" si="44"/>
        <v>0.19999999999999996</v>
      </c>
      <c r="K490" s="392">
        <v>0.8</v>
      </c>
      <c r="L490" s="390"/>
      <c r="M490" s="390"/>
      <c r="N490" s="390"/>
      <c r="O490" s="13" t="s">
        <v>325</v>
      </c>
    </row>
    <row r="491" spans="1:15" ht="24.95" customHeight="1">
      <c r="A491" s="108" t="s">
        <v>82</v>
      </c>
      <c r="B491" s="16" t="s">
        <v>105</v>
      </c>
      <c r="C491" s="109" t="s">
        <v>379</v>
      </c>
      <c r="D491" s="387" t="s">
        <v>495</v>
      </c>
      <c r="E491" s="388">
        <f t="shared" si="43"/>
        <v>7.5999999999999998E-2</v>
      </c>
      <c r="F491" s="389"/>
      <c r="G491" s="388"/>
      <c r="H491" s="388">
        <v>0.38</v>
      </c>
      <c r="I491" s="388"/>
      <c r="J491" s="392">
        <f t="shared" si="44"/>
        <v>0.19999999999999996</v>
      </c>
      <c r="K491" s="392">
        <v>0.8</v>
      </c>
      <c r="L491" s="390"/>
      <c r="M491" s="390"/>
      <c r="N491" s="390"/>
      <c r="O491" s="13" t="s">
        <v>325</v>
      </c>
    </row>
    <row r="492" spans="1:15" ht="24.95" customHeight="1">
      <c r="A492" s="108" t="s">
        <v>82</v>
      </c>
      <c r="B492" s="16" t="s">
        <v>792</v>
      </c>
      <c r="C492" s="109" t="s">
        <v>379</v>
      </c>
      <c r="D492" s="387" t="s">
        <v>495</v>
      </c>
      <c r="E492" s="388">
        <f t="shared" si="43"/>
        <v>7.5999999999999998E-2</v>
      </c>
      <c r="F492" s="389"/>
      <c r="G492" s="388"/>
      <c r="H492" s="388">
        <v>0.38</v>
      </c>
      <c r="I492" s="388"/>
      <c r="J492" s="392">
        <f t="shared" si="44"/>
        <v>0.19999999999999996</v>
      </c>
      <c r="K492" s="392">
        <v>0.8</v>
      </c>
      <c r="L492" s="390"/>
      <c r="M492" s="390"/>
      <c r="N492" s="390"/>
      <c r="O492" s="13" t="s">
        <v>325</v>
      </c>
    </row>
    <row r="493" spans="1:15" ht="24.95" customHeight="1">
      <c r="A493" s="108" t="s">
        <v>793</v>
      </c>
      <c r="B493" s="108" t="s">
        <v>794</v>
      </c>
      <c r="C493" s="109" t="s">
        <v>379</v>
      </c>
      <c r="D493" s="387" t="s">
        <v>495</v>
      </c>
      <c r="E493" s="388">
        <f t="shared" si="43"/>
        <v>2.5350000000000001</v>
      </c>
      <c r="F493" s="389"/>
      <c r="G493" s="388"/>
      <c r="H493" s="388">
        <v>1.95</v>
      </c>
      <c r="I493" s="388"/>
      <c r="J493" s="392">
        <f t="shared" si="44"/>
        <v>1.3</v>
      </c>
      <c r="K493" s="392">
        <f t="shared" ref="K493:K500" si="45">(1-1.3)</f>
        <v>-0.30000000000000004</v>
      </c>
      <c r="L493" s="390"/>
      <c r="M493" s="390"/>
      <c r="N493" s="390"/>
      <c r="O493" s="13" t="s">
        <v>795</v>
      </c>
    </row>
    <row r="494" spans="1:15" ht="24.95" customHeight="1">
      <c r="A494" s="108" t="s">
        <v>793</v>
      </c>
      <c r="B494" s="108" t="s">
        <v>796</v>
      </c>
      <c r="C494" s="109" t="s">
        <v>379</v>
      </c>
      <c r="D494" s="387" t="s">
        <v>495</v>
      </c>
      <c r="E494" s="388">
        <f t="shared" si="43"/>
        <v>1.7549999999999999</v>
      </c>
      <c r="F494" s="389"/>
      <c r="G494" s="388"/>
      <c r="H494" s="388">
        <v>1.35</v>
      </c>
      <c r="I494" s="388"/>
      <c r="J494" s="392">
        <f t="shared" si="44"/>
        <v>1.3</v>
      </c>
      <c r="K494" s="392">
        <f t="shared" si="45"/>
        <v>-0.30000000000000004</v>
      </c>
      <c r="L494" s="390"/>
      <c r="M494" s="390"/>
      <c r="N494" s="390"/>
      <c r="O494" s="13" t="s">
        <v>795</v>
      </c>
    </row>
    <row r="495" spans="1:15" ht="24.95" customHeight="1">
      <c r="A495" s="108" t="s">
        <v>793</v>
      </c>
      <c r="B495" s="108" t="s">
        <v>797</v>
      </c>
      <c r="C495" s="109" t="s">
        <v>379</v>
      </c>
      <c r="D495" s="387" t="s">
        <v>495</v>
      </c>
      <c r="E495" s="388">
        <f t="shared" si="43"/>
        <v>1.3520000000000001</v>
      </c>
      <c r="F495" s="389"/>
      <c r="G495" s="388"/>
      <c r="H495" s="388">
        <v>1.04</v>
      </c>
      <c r="I495" s="388"/>
      <c r="J495" s="392">
        <f t="shared" si="44"/>
        <v>1.3</v>
      </c>
      <c r="K495" s="392">
        <f t="shared" si="45"/>
        <v>-0.30000000000000004</v>
      </c>
      <c r="L495" s="390"/>
      <c r="M495" s="390"/>
      <c r="N495" s="390"/>
      <c r="O495" s="13" t="s">
        <v>795</v>
      </c>
    </row>
    <row r="496" spans="1:15" ht="24.95" customHeight="1">
      <c r="A496" s="108" t="s">
        <v>793</v>
      </c>
      <c r="B496" s="108" t="s">
        <v>798</v>
      </c>
      <c r="C496" s="109" t="s">
        <v>379</v>
      </c>
      <c r="D496" s="387" t="s">
        <v>495</v>
      </c>
      <c r="E496" s="388">
        <f>ROUNDDOWN(SUM(H496*J496),3)</f>
        <v>1.7549999999999999</v>
      </c>
      <c r="F496" s="389"/>
      <c r="G496" s="388"/>
      <c r="H496" s="388">
        <v>1.35</v>
      </c>
      <c r="I496" s="388"/>
      <c r="J496" s="392">
        <f t="shared" si="44"/>
        <v>1.3</v>
      </c>
      <c r="K496" s="392">
        <f t="shared" si="45"/>
        <v>-0.30000000000000004</v>
      </c>
      <c r="L496" s="390"/>
      <c r="M496" s="390"/>
      <c r="N496" s="390"/>
      <c r="O496" s="13" t="s">
        <v>795</v>
      </c>
    </row>
    <row r="497" spans="1:15" ht="24.95" customHeight="1">
      <c r="A497" s="108" t="s">
        <v>793</v>
      </c>
      <c r="B497" s="108" t="s">
        <v>799</v>
      </c>
      <c r="C497" s="109" t="s">
        <v>379</v>
      </c>
      <c r="D497" s="387" t="s">
        <v>495</v>
      </c>
      <c r="E497" s="388">
        <f>ROUNDDOWN(SUM(H497*J497),3)</f>
        <v>1.3520000000000001</v>
      </c>
      <c r="F497" s="389"/>
      <c r="G497" s="388"/>
      <c r="H497" s="388">
        <v>1.04</v>
      </c>
      <c r="I497" s="388"/>
      <c r="J497" s="392">
        <f t="shared" si="44"/>
        <v>1.3</v>
      </c>
      <c r="K497" s="392">
        <f t="shared" si="45"/>
        <v>-0.30000000000000004</v>
      </c>
      <c r="L497" s="390"/>
      <c r="M497" s="390"/>
      <c r="N497" s="390"/>
      <c r="O497" s="13" t="s">
        <v>795</v>
      </c>
    </row>
    <row r="498" spans="1:15" ht="24.95" customHeight="1">
      <c r="A498" s="108" t="s">
        <v>793</v>
      </c>
      <c r="B498" s="108" t="s">
        <v>800</v>
      </c>
      <c r="C498" s="109" t="s">
        <v>379</v>
      </c>
      <c r="D498" s="387" t="s">
        <v>495</v>
      </c>
      <c r="E498" s="388">
        <f t="shared" si="43"/>
        <v>1.3520000000000001</v>
      </c>
      <c r="F498" s="389"/>
      <c r="G498" s="388"/>
      <c r="H498" s="388">
        <v>1.04</v>
      </c>
      <c r="I498" s="388"/>
      <c r="J498" s="392">
        <f t="shared" si="44"/>
        <v>1.3</v>
      </c>
      <c r="K498" s="392">
        <f t="shared" si="45"/>
        <v>-0.30000000000000004</v>
      </c>
      <c r="L498" s="390"/>
      <c r="M498" s="390"/>
      <c r="N498" s="390"/>
      <c r="O498" s="13" t="s">
        <v>795</v>
      </c>
    </row>
    <row r="499" spans="1:15" ht="24.95" customHeight="1">
      <c r="A499" s="108" t="s">
        <v>793</v>
      </c>
      <c r="B499" s="108" t="s">
        <v>801</v>
      </c>
      <c r="C499" s="109" t="s">
        <v>379</v>
      </c>
      <c r="D499" s="387" t="s">
        <v>495</v>
      </c>
      <c r="E499" s="388">
        <f t="shared" si="43"/>
        <v>0.96199999999999997</v>
      </c>
      <c r="F499" s="389"/>
      <c r="G499" s="388"/>
      <c r="H499" s="388">
        <v>0.74</v>
      </c>
      <c r="I499" s="388"/>
      <c r="J499" s="392">
        <f t="shared" si="44"/>
        <v>1.3</v>
      </c>
      <c r="K499" s="392">
        <f t="shared" si="45"/>
        <v>-0.30000000000000004</v>
      </c>
      <c r="L499" s="390"/>
      <c r="M499" s="390"/>
      <c r="N499" s="390"/>
      <c r="O499" s="13" t="s">
        <v>795</v>
      </c>
    </row>
    <row r="500" spans="1:15" ht="24.95" customHeight="1">
      <c r="A500" s="108" t="s">
        <v>793</v>
      </c>
      <c r="B500" s="108" t="s">
        <v>802</v>
      </c>
      <c r="C500" s="109" t="s">
        <v>379</v>
      </c>
      <c r="D500" s="387" t="s">
        <v>495</v>
      </c>
      <c r="E500" s="388">
        <f t="shared" si="43"/>
        <v>0.70199999999999996</v>
      </c>
      <c r="F500" s="389"/>
      <c r="G500" s="388"/>
      <c r="H500" s="388">
        <v>0.54</v>
      </c>
      <c r="I500" s="388"/>
      <c r="J500" s="392">
        <f t="shared" si="44"/>
        <v>1.3</v>
      </c>
      <c r="K500" s="392">
        <f t="shared" si="45"/>
        <v>-0.30000000000000004</v>
      </c>
      <c r="L500" s="390"/>
      <c r="M500" s="390"/>
      <c r="N500" s="390"/>
      <c r="O500" s="13" t="s">
        <v>795</v>
      </c>
    </row>
    <row r="501" spans="1:15" ht="24.95" customHeight="1">
      <c r="A501" s="108" t="s">
        <v>793</v>
      </c>
      <c r="B501" s="108" t="s">
        <v>803</v>
      </c>
      <c r="C501" s="109" t="s">
        <v>379</v>
      </c>
      <c r="D501" s="387" t="s">
        <v>495</v>
      </c>
      <c r="E501" s="388">
        <f t="shared" si="43"/>
        <v>1.95</v>
      </c>
      <c r="F501" s="389"/>
      <c r="G501" s="388"/>
      <c r="H501" s="388">
        <v>1.95</v>
      </c>
      <c r="I501" s="388"/>
      <c r="J501" s="392">
        <f t="shared" si="44"/>
        <v>1</v>
      </c>
      <c r="K501" s="392"/>
      <c r="L501" s="390"/>
      <c r="M501" s="390"/>
      <c r="N501" s="390"/>
      <c r="O501" s="13" t="s">
        <v>795</v>
      </c>
    </row>
    <row r="502" spans="1:15" ht="24.95" customHeight="1">
      <c r="A502" s="108" t="s">
        <v>793</v>
      </c>
      <c r="B502" s="108" t="s">
        <v>804</v>
      </c>
      <c r="C502" s="109" t="s">
        <v>379</v>
      </c>
      <c r="D502" s="387" t="s">
        <v>495</v>
      </c>
      <c r="E502" s="388">
        <f t="shared" si="43"/>
        <v>1.35</v>
      </c>
      <c r="F502" s="389"/>
      <c r="G502" s="388"/>
      <c r="H502" s="388">
        <v>1.35</v>
      </c>
      <c r="I502" s="388"/>
      <c r="J502" s="392">
        <f t="shared" si="44"/>
        <v>1</v>
      </c>
      <c r="K502" s="392"/>
      <c r="L502" s="390"/>
      <c r="M502" s="390"/>
      <c r="N502" s="390"/>
      <c r="O502" s="13" t="s">
        <v>795</v>
      </c>
    </row>
    <row r="503" spans="1:15" ht="24.95" customHeight="1">
      <c r="A503" s="108" t="s">
        <v>793</v>
      </c>
      <c r="B503" s="108" t="s">
        <v>805</v>
      </c>
      <c r="C503" s="109" t="s">
        <v>379</v>
      </c>
      <c r="D503" s="387" t="s">
        <v>495</v>
      </c>
      <c r="E503" s="388">
        <f t="shared" si="43"/>
        <v>1.04</v>
      </c>
      <c r="F503" s="389"/>
      <c r="G503" s="388"/>
      <c r="H503" s="388">
        <v>1.04</v>
      </c>
      <c r="I503" s="388"/>
      <c r="J503" s="392">
        <f t="shared" si="44"/>
        <v>1</v>
      </c>
      <c r="K503" s="392"/>
      <c r="L503" s="390"/>
      <c r="M503" s="390"/>
      <c r="N503" s="390"/>
      <c r="O503" s="13" t="s">
        <v>795</v>
      </c>
    </row>
    <row r="504" spans="1:15" ht="24.95" customHeight="1">
      <c r="A504" s="108" t="s">
        <v>793</v>
      </c>
      <c r="B504" s="108" t="s">
        <v>806</v>
      </c>
      <c r="C504" s="109" t="s">
        <v>379</v>
      </c>
      <c r="D504" s="387" t="s">
        <v>495</v>
      </c>
      <c r="E504" s="388">
        <f>ROUNDDOWN(SUM(H504*J504),3)</f>
        <v>1.35</v>
      </c>
      <c r="F504" s="389"/>
      <c r="G504" s="388"/>
      <c r="H504" s="388">
        <v>1.35</v>
      </c>
      <c r="I504" s="388"/>
      <c r="J504" s="392">
        <f t="shared" si="44"/>
        <v>1</v>
      </c>
      <c r="K504" s="392"/>
      <c r="L504" s="390"/>
      <c r="M504" s="390"/>
      <c r="N504" s="390"/>
      <c r="O504" s="13" t="s">
        <v>795</v>
      </c>
    </row>
    <row r="505" spans="1:15" ht="24.95" customHeight="1">
      <c r="A505" s="108" t="s">
        <v>793</v>
      </c>
      <c r="B505" s="108" t="s">
        <v>807</v>
      </c>
      <c r="C505" s="109" t="s">
        <v>379</v>
      </c>
      <c r="D505" s="387" t="s">
        <v>495</v>
      </c>
      <c r="E505" s="388">
        <f>ROUNDDOWN(SUM(H505*J505),3)</f>
        <v>1.04</v>
      </c>
      <c r="F505" s="389"/>
      <c r="G505" s="388"/>
      <c r="H505" s="388">
        <v>1.04</v>
      </c>
      <c r="I505" s="388"/>
      <c r="J505" s="392">
        <f t="shared" si="44"/>
        <v>1</v>
      </c>
      <c r="K505" s="392"/>
      <c r="L505" s="390"/>
      <c r="M505" s="390"/>
      <c r="N505" s="390"/>
      <c r="O505" s="13" t="s">
        <v>795</v>
      </c>
    </row>
    <row r="506" spans="1:15" ht="24.95" customHeight="1">
      <c r="A506" s="108" t="s">
        <v>793</v>
      </c>
      <c r="B506" s="108" t="s">
        <v>808</v>
      </c>
      <c r="C506" s="109" t="s">
        <v>379</v>
      </c>
      <c r="D506" s="387" t="s">
        <v>495</v>
      </c>
      <c r="E506" s="388">
        <f t="shared" si="43"/>
        <v>1.04</v>
      </c>
      <c r="F506" s="389"/>
      <c r="G506" s="388"/>
      <c r="H506" s="388">
        <v>1.04</v>
      </c>
      <c r="I506" s="388"/>
      <c r="J506" s="392">
        <f t="shared" si="44"/>
        <v>1</v>
      </c>
      <c r="K506" s="392"/>
      <c r="L506" s="390"/>
      <c r="M506" s="390"/>
      <c r="N506" s="390"/>
      <c r="O506" s="13" t="s">
        <v>795</v>
      </c>
    </row>
    <row r="507" spans="1:15" ht="24.95" customHeight="1">
      <c r="A507" s="108" t="s">
        <v>793</v>
      </c>
      <c r="B507" s="108" t="s">
        <v>809</v>
      </c>
      <c r="C507" s="109" t="s">
        <v>379</v>
      </c>
      <c r="D507" s="387" t="s">
        <v>495</v>
      </c>
      <c r="E507" s="388">
        <f t="shared" si="43"/>
        <v>0.74</v>
      </c>
      <c r="F507" s="389"/>
      <c r="G507" s="388"/>
      <c r="H507" s="388">
        <v>0.74</v>
      </c>
      <c r="I507" s="388"/>
      <c r="J507" s="392">
        <f t="shared" si="44"/>
        <v>1</v>
      </c>
      <c r="K507" s="392"/>
      <c r="L507" s="390"/>
      <c r="M507" s="390"/>
      <c r="N507" s="390"/>
      <c r="O507" s="13" t="s">
        <v>795</v>
      </c>
    </row>
    <row r="508" spans="1:15" ht="24.95" customHeight="1">
      <c r="A508" s="108" t="s">
        <v>793</v>
      </c>
      <c r="B508" s="108" t="s">
        <v>810</v>
      </c>
      <c r="C508" s="109" t="s">
        <v>379</v>
      </c>
      <c r="D508" s="387" t="s">
        <v>495</v>
      </c>
      <c r="E508" s="388">
        <f t="shared" si="43"/>
        <v>0.54</v>
      </c>
      <c r="F508" s="389"/>
      <c r="G508" s="388"/>
      <c r="H508" s="388">
        <v>0.54</v>
      </c>
      <c r="I508" s="388"/>
      <c r="J508" s="392">
        <f t="shared" si="44"/>
        <v>1</v>
      </c>
      <c r="K508" s="392"/>
      <c r="L508" s="390"/>
      <c r="M508" s="390"/>
      <c r="N508" s="390"/>
      <c r="O508" s="13" t="s">
        <v>795</v>
      </c>
    </row>
    <row r="509" spans="1:15" ht="24.95" customHeight="1">
      <c r="A509" s="108" t="s">
        <v>793</v>
      </c>
      <c r="B509" s="108" t="s">
        <v>811</v>
      </c>
      <c r="C509" s="109" t="s">
        <v>379</v>
      </c>
      <c r="D509" s="387" t="s">
        <v>495</v>
      </c>
      <c r="E509" s="388">
        <f t="shared" si="43"/>
        <v>1.04</v>
      </c>
      <c r="F509" s="389"/>
      <c r="G509" s="388"/>
      <c r="H509" s="388">
        <v>1.04</v>
      </c>
      <c r="I509" s="388"/>
      <c r="J509" s="392">
        <f t="shared" si="44"/>
        <v>1</v>
      </c>
      <c r="K509" s="392"/>
      <c r="L509" s="390"/>
      <c r="M509" s="390"/>
      <c r="N509" s="390"/>
      <c r="O509" s="13" t="s">
        <v>795</v>
      </c>
    </row>
    <row r="510" spans="1:15" ht="24.95" customHeight="1">
      <c r="A510" s="108" t="s">
        <v>793</v>
      </c>
      <c r="B510" s="108" t="s">
        <v>812</v>
      </c>
      <c r="C510" s="109" t="s">
        <v>379</v>
      </c>
      <c r="D510" s="387" t="s">
        <v>495</v>
      </c>
      <c r="E510" s="388">
        <f t="shared" si="43"/>
        <v>0.74</v>
      </c>
      <c r="F510" s="389"/>
      <c r="G510" s="388"/>
      <c r="H510" s="388">
        <v>0.74</v>
      </c>
      <c r="I510" s="388"/>
      <c r="J510" s="392">
        <f t="shared" si="44"/>
        <v>1</v>
      </c>
      <c r="K510" s="392"/>
      <c r="L510" s="390"/>
      <c r="M510" s="390"/>
      <c r="N510" s="390"/>
      <c r="O510" s="13" t="s">
        <v>795</v>
      </c>
    </row>
    <row r="511" spans="1:15" ht="24.95" customHeight="1">
      <c r="A511" s="108" t="s">
        <v>793</v>
      </c>
      <c r="B511" s="108" t="s">
        <v>813</v>
      </c>
      <c r="C511" s="109" t="s">
        <v>379</v>
      </c>
      <c r="D511" s="387" t="s">
        <v>495</v>
      </c>
      <c r="E511" s="388">
        <f>ROUNDDOWN(SUM(H511*J511),3)</f>
        <v>1.04</v>
      </c>
      <c r="F511" s="389"/>
      <c r="G511" s="388"/>
      <c r="H511" s="388">
        <v>1.04</v>
      </c>
      <c r="I511" s="388"/>
      <c r="J511" s="392">
        <f t="shared" si="44"/>
        <v>1</v>
      </c>
      <c r="K511" s="392"/>
      <c r="L511" s="390"/>
      <c r="M511" s="390"/>
      <c r="N511" s="390"/>
      <c r="O511" s="13" t="s">
        <v>795</v>
      </c>
    </row>
    <row r="512" spans="1:15" ht="24.95" customHeight="1">
      <c r="A512" s="108" t="s">
        <v>793</v>
      </c>
      <c r="B512" s="108" t="s">
        <v>814</v>
      </c>
      <c r="C512" s="109" t="s">
        <v>379</v>
      </c>
      <c r="D512" s="387" t="s">
        <v>495</v>
      </c>
      <c r="E512" s="388">
        <f>ROUNDDOWN(SUM(H512*J512),3)</f>
        <v>0.74</v>
      </c>
      <c r="F512" s="389"/>
      <c r="G512" s="388"/>
      <c r="H512" s="388">
        <v>0.74</v>
      </c>
      <c r="I512" s="388"/>
      <c r="J512" s="392">
        <f t="shared" si="44"/>
        <v>1</v>
      </c>
      <c r="K512" s="392"/>
      <c r="L512" s="390"/>
      <c r="M512" s="390"/>
      <c r="N512" s="390"/>
      <c r="O512" s="13" t="s">
        <v>795</v>
      </c>
    </row>
    <row r="513" spans="1:15" ht="24.95" customHeight="1">
      <c r="A513" s="108" t="s">
        <v>793</v>
      </c>
      <c r="B513" s="108" t="s">
        <v>815</v>
      </c>
      <c r="C513" s="109" t="s">
        <v>379</v>
      </c>
      <c r="D513" s="387" t="s">
        <v>495</v>
      </c>
      <c r="E513" s="388">
        <f t="shared" si="43"/>
        <v>0.74</v>
      </c>
      <c r="F513" s="389"/>
      <c r="G513" s="388"/>
      <c r="H513" s="388">
        <v>0.74</v>
      </c>
      <c r="I513" s="388"/>
      <c r="J513" s="392">
        <f t="shared" si="44"/>
        <v>1</v>
      </c>
      <c r="K513" s="392"/>
      <c r="L513" s="390"/>
      <c r="M513" s="390"/>
      <c r="N513" s="390"/>
      <c r="O513" s="13" t="s">
        <v>795</v>
      </c>
    </row>
    <row r="514" spans="1:15" ht="24.95" customHeight="1">
      <c r="A514" s="108" t="s">
        <v>793</v>
      </c>
      <c r="B514" s="108" t="s">
        <v>816</v>
      </c>
      <c r="C514" s="109" t="s">
        <v>379</v>
      </c>
      <c r="D514" s="387" t="s">
        <v>495</v>
      </c>
      <c r="E514" s="388">
        <f t="shared" si="43"/>
        <v>0.57999999999999996</v>
      </c>
      <c r="F514" s="389"/>
      <c r="G514" s="388"/>
      <c r="H514" s="388">
        <v>0.57999999999999996</v>
      </c>
      <c r="I514" s="388"/>
      <c r="J514" s="392">
        <f t="shared" si="44"/>
        <v>1</v>
      </c>
      <c r="K514" s="392"/>
      <c r="L514" s="390"/>
      <c r="M514" s="390"/>
      <c r="N514" s="390"/>
      <c r="O514" s="13" t="s">
        <v>795</v>
      </c>
    </row>
    <row r="515" spans="1:15" ht="24.95" customHeight="1">
      <c r="A515" s="108" t="s">
        <v>793</v>
      </c>
      <c r="B515" s="108" t="s">
        <v>817</v>
      </c>
      <c r="C515" s="109" t="s">
        <v>379</v>
      </c>
      <c r="D515" s="387" t="s">
        <v>495</v>
      </c>
      <c r="E515" s="388">
        <f t="shared" si="43"/>
        <v>0.43</v>
      </c>
      <c r="F515" s="389"/>
      <c r="G515" s="388"/>
      <c r="H515" s="388">
        <v>0.43</v>
      </c>
      <c r="I515" s="388"/>
      <c r="J515" s="392">
        <f t="shared" si="44"/>
        <v>1</v>
      </c>
      <c r="K515" s="392"/>
      <c r="L515" s="390"/>
      <c r="M515" s="390"/>
      <c r="N515" s="390"/>
      <c r="O515" s="13" t="s">
        <v>795</v>
      </c>
    </row>
    <row r="516" spans="1:15" ht="24.95" customHeight="1">
      <c r="A516" s="108" t="s">
        <v>818</v>
      </c>
      <c r="B516" s="108" t="s">
        <v>819</v>
      </c>
      <c r="C516" s="109" t="s">
        <v>379</v>
      </c>
      <c r="D516" s="387" t="s">
        <v>495</v>
      </c>
      <c r="E516" s="388">
        <f t="shared" si="43"/>
        <v>0.43</v>
      </c>
      <c r="F516" s="389"/>
      <c r="G516" s="388"/>
      <c r="H516" s="388">
        <v>0.43</v>
      </c>
      <c r="I516" s="388"/>
      <c r="J516" s="392">
        <f t="shared" si="44"/>
        <v>1</v>
      </c>
      <c r="K516" s="392"/>
      <c r="L516" s="390"/>
      <c r="M516" s="390"/>
      <c r="N516" s="390"/>
      <c r="O516" s="13" t="s">
        <v>795</v>
      </c>
    </row>
    <row r="517" spans="1:15" ht="24.95" customHeight="1">
      <c r="A517" s="108" t="s">
        <v>818</v>
      </c>
      <c r="B517" s="108" t="s">
        <v>820</v>
      </c>
      <c r="C517" s="109" t="s">
        <v>379</v>
      </c>
      <c r="D517" s="387" t="s">
        <v>495</v>
      </c>
      <c r="E517" s="388">
        <f t="shared" si="43"/>
        <v>0.57999999999999996</v>
      </c>
      <c r="F517" s="389"/>
      <c r="G517" s="388"/>
      <c r="H517" s="388">
        <v>0.57999999999999996</v>
      </c>
      <c r="I517" s="388"/>
      <c r="J517" s="392">
        <f t="shared" si="44"/>
        <v>1</v>
      </c>
      <c r="K517" s="392"/>
      <c r="L517" s="390"/>
      <c r="M517" s="390"/>
      <c r="N517" s="390"/>
      <c r="O517" s="13" t="s">
        <v>795</v>
      </c>
    </row>
    <row r="518" spans="1:15" ht="24.95" customHeight="1">
      <c r="A518" s="108" t="s">
        <v>818</v>
      </c>
      <c r="B518" s="108" t="s">
        <v>821</v>
      </c>
      <c r="C518" s="109" t="s">
        <v>379</v>
      </c>
      <c r="D518" s="387" t="s">
        <v>495</v>
      </c>
      <c r="E518" s="388">
        <f>ROUNDDOWN(SUM(H518*J518),3)</f>
        <v>0.54</v>
      </c>
      <c r="F518" s="389"/>
      <c r="G518" s="388"/>
      <c r="H518" s="388">
        <v>0.54</v>
      </c>
      <c r="I518" s="388"/>
      <c r="J518" s="392">
        <f t="shared" si="44"/>
        <v>1</v>
      </c>
      <c r="K518" s="392"/>
      <c r="L518" s="390"/>
      <c r="M518" s="390"/>
      <c r="N518" s="390"/>
      <c r="O518" s="13" t="s">
        <v>795</v>
      </c>
    </row>
    <row r="519" spans="1:15" ht="24.95" customHeight="1">
      <c r="A519" s="108" t="s">
        <v>818</v>
      </c>
      <c r="B519" s="108" t="s">
        <v>822</v>
      </c>
      <c r="C519" s="109" t="s">
        <v>379</v>
      </c>
      <c r="D519" s="387" t="s">
        <v>495</v>
      </c>
      <c r="E519" s="388">
        <f>ROUNDDOWN(SUM(H519*J519),3)</f>
        <v>0.70199999999999996</v>
      </c>
      <c r="F519" s="389"/>
      <c r="G519" s="388"/>
      <c r="H519" s="388">
        <v>0.54</v>
      </c>
      <c r="I519" s="388"/>
      <c r="J519" s="392">
        <f t="shared" si="44"/>
        <v>1.3</v>
      </c>
      <c r="K519" s="392">
        <v>-0.3</v>
      </c>
      <c r="L519" s="390"/>
      <c r="M519" s="390"/>
      <c r="N519" s="390"/>
      <c r="O519" s="13" t="s">
        <v>795</v>
      </c>
    </row>
    <row r="520" spans="1:15" ht="24.95" customHeight="1">
      <c r="A520" s="108" t="s">
        <v>818</v>
      </c>
      <c r="B520" s="108" t="s">
        <v>106</v>
      </c>
      <c r="C520" s="109" t="s">
        <v>379</v>
      </c>
      <c r="D520" s="387" t="s">
        <v>495</v>
      </c>
      <c r="E520" s="388">
        <f>ROUNDDOWN(SUM(H520*J520),3)</f>
        <v>0.96199999999999997</v>
      </c>
      <c r="F520" s="389"/>
      <c r="G520" s="388"/>
      <c r="H520" s="388">
        <v>0.74</v>
      </c>
      <c r="I520" s="388"/>
      <c r="J520" s="392">
        <f t="shared" si="44"/>
        <v>1.3</v>
      </c>
      <c r="K520" s="392">
        <f>(1-1.3)</f>
        <v>-0.30000000000000004</v>
      </c>
      <c r="L520" s="390"/>
      <c r="M520" s="390"/>
      <c r="N520" s="390"/>
      <c r="O520" s="13" t="s">
        <v>795</v>
      </c>
    </row>
    <row r="521" spans="1:15" ht="24.95" customHeight="1">
      <c r="A521" s="108" t="s">
        <v>818</v>
      </c>
      <c r="B521" s="108" t="s">
        <v>106</v>
      </c>
      <c r="C521" s="109" t="s">
        <v>379</v>
      </c>
      <c r="D521" s="387" t="s">
        <v>495</v>
      </c>
      <c r="E521" s="388">
        <f>ROUNDDOWN(SUM(H521*J521),3)</f>
        <v>0.96199999999999997</v>
      </c>
      <c r="F521" s="389"/>
      <c r="G521" s="388"/>
      <c r="H521" s="388">
        <v>0.74</v>
      </c>
      <c r="I521" s="388"/>
      <c r="J521" s="392">
        <f t="shared" si="44"/>
        <v>1.3</v>
      </c>
      <c r="K521" s="392">
        <f>(1-1.3)</f>
        <v>-0.30000000000000004</v>
      </c>
      <c r="L521" s="390"/>
      <c r="M521" s="390"/>
      <c r="N521" s="390"/>
      <c r="O521" s="13" t="s">
        <v>795</v>
      </c>
    </row>
    <row r="522" spans="1:15" ht="24.95" customHeight="1">
      <c r="A522" s="108" t="s">
        <v>818</v>
      </c>
      <c r="B522" s="108" t="s">
        <v>823</v>
      </c>
      <c r="C522" s="109" t="s">
        <v>379</v>
      </c>
      <c r="D522" s="387" t="s">
        <v>495</v>
      </c>
      <c r="E522" s="388">
        <f t="shared" si="43"/>
        <v>1.3520000000000001</v>
      </c>
      <c r="F522" s="389"/>
      <c r="G522" s="388"/>
      <c r="H522" s="388">
        <v>1.04</v>
      </c>
      <c r="I522" s="388"/>
      <c r="J522" s="392">
        <f t="shared" si="44"/>
        <v>1.3</v>
      </c>
      <c r="K522" s="392">
        <f>(1-1.3)</f>
        <v>-0.30000000000000004</v>
      </c>
      <c r="L522" s="390"/>
      <c r="M522" s="390"/>
      <c r="N522" s="390"/>
      <c r="O522" s="13" t="s">
        <v>795</v>
      </c>
    </row>
    <row r="523" spans="1:15" ht="24.95" customHeight="1">
      <c r="A523" s="108" t="s">
        <v>818</v>
      </c>
      <c r="B523" s="108" t="s">
        <v>824</v>
      </c>
      <c r="C523" s="109" t="s">
        <v>379</v>
      </c>
      <c r="D523" s="387" t="s">
        <v>495</v>
      </c>
      <c r="E523" s="388">
        <f>ROUNDDOWN(SUM(H523*J523),3)</f>
        <v>1.3520000000000001</v>
      </c>
      <c r="F523" s="389"/>
      <c r="G523" s="388"/>
      <c r="H523" s="388">
        <v>1.04</v>
      </c>
      <c r="I523" s="388"/>
      <c r="J523" s="392">
        <f t="shared" si="44"/>
        <v>1.3</v>
      </c>
      <c r="K523" s="392">
        <f>(1-1.3)</f>
        <v>-0.30000000000000004</v>
      </c>
      <c r="L523" s="390"/>
      <c r="M523" s="390"/>
      <c r="N523" s="390"/>
      <c r="O523" s="13" t="s">
        <v>795</v>
      </c>
    </row>
    <row r="524" spans="1:15" ht="24.95" customHeight="1">
      <c r="A524" s="108" t="s">
        <v>818</v>
      </c>
      <c r="B524" s="108" t="s">
        <v>107</v>
      </c>
      <c r="C524" s="109" t="s">
        <v>379</v>
      </c>
      <c r="D524" s="387" t="s">
        <v>495</v>
      </c>
      <c r="E524" s="388">
        <f t="shared" si="43"/>
        <v>1.3520000000000001</v>
      </c>
      <c r="F524" s="389"/>
      <c r="G524" s="388"/>
      <c r="H524" s="388">
        <v>1.04</v>
      </c>
      <c r="I524" s="388"/>
      <c r="J524" s="392">
        <f t="shared" si="44"/>
        <v>1.3</v>
      </c>
      <c r="K524" s="392">
        <f>(1-1.3)</f>
        <v>-0.30000000000000004</v>
      </c>
      <c r="L524" s="390"/>
      <c r="M524" s="390"/>
      <c r="N524" s="390"/>
      <c r="O524" s="13" t="s">
        <v>795</v>
      </c>
    </row>
    <row r="525" spans="1:15" ht="24.95" customHeight="1">
      <c r="A525" s="108" t="s">
        <v>825</v>
      </c>
      <c r="B525" s="108" t="s">
        <v>826</v>
      </c>
      <c r="C525" s="109" t="s">
        <v>3</v>
      </c>
      <c r="D525" s="387" t="s">
        <v>492</v>
      </c>
      <c r="E525" s="388">
        <f t="shared" si="43"/>
        <v>0.06</v>
      </c>
      <c r="F525" s="389"/>
      <c r="G525" s="388"/>
      <c r="H525" s="388">
        <v>0.06</v>
      </c>
      <c r="I525" s="388"/>
      <c r="J525" s="392">
        <f t="shared" si="44"/>
        <v>1</v>
      </c>
      <c r="K525" s="392"/>
      <c r="L525" s="390"/>
      <c r="M525" s="390"/>
      <c r="N525" s="390"/>
      <c r="O525" s="13" t="s">
        <v>827</v>
      </c>
    </row>
    <row r="526" spans="1:15" ht="24.95" customHeight="1">
      <c r="A526" s="108" t="s">
        <v>825</v>
      </c>
      <c r="B526" s="108" t="s">
        <v>828</v>
      </c>
      <c r="C526" s="109" t="s">
        <v>3</v>
      </c>
      <c r="D526" s="387" t="s">
        <v>492</v>
      </c>
      <c r="E526" s="388">
        <f t="shared" si="43"/>
        <v>7.0000000000000007E-2</v>
      </c>
      <c r="F526" s="389"/>
      <c r="G526" s="388"/>
      <c r="H526" s="388">
        <v>7.0000000000000007E-2</v>
      </c>
      <c r="I526" s="388"/>
      <c r="J526" s="392">
        <f t="shared" si="44"/>
        <v>1</v>
      </c>
      <c r="K526" s="392"/>
      <c r="L526" s="390"/>
      <c r="M526" s="390"/>
      <c r="N526" s="390"/>
      <c r="O526" s="13" t="s">
        <v>827</v>
      </c>
    </row>
    <row r="527" spans="1:15" ht="24.95" customHeight="1">
      <c r="A527" s="108" t="s">
        <v>829</v>
      </c>
      <c r="B527" s="108" t="s">
        <v>830</v>
      </c>
      <c r="C527" s="109" t="s">
        <v>379</v>
      </c>
      <c r="D527" s="387" t="str">
        <f t="shared" ref="D527:D538" si="46">IF($N$3=0,"내선전공",0)</f>
        <v>내선전공</v>
      </c>
      <c r="E527" s="388">
        <f>IF($N$3=0,ROUNDDOWN(SUM(H527*J527),3),0)</f>
        <v>0.04</v>
      </c>
      <c r="F527" s="389"/>
      <c r="G527" s="388"/>
      <c r="H527" s="388">
        <v>0.04</v>
      </c>
      <c r="I527" s="388"/>
      <c r="J527" s="110">
        <f>IF($M$3=1,($J$3*$L$3*(1-0.1-K527)),IF($M$3=0,($J$3*$L$3*(1-$M$3-K527))))</f>
        <v>1</v>
      </c>
      <c r="K527" s="392"/>
      <c r="L527" s="390"/>
      <c r="M527" s="390"/>
      <c r="N527" s="390"/>
      <c r="O527" s="13" t="s">
        <v>831</v>
      </c>
    </row>
    <row r="528" spans="1:15" ht="24.95" customHeight="1">
      <c r="A528" s="108" t="s">
        <v>829</v>
      </c>
      <c r="B528" s="108" t="s">
        <v>832</v>
      </c>
      <c r="C528" s="109" t="s">
        <v>379</v>
      </c>
      <c r="D528" s="387" t="str">
        <f t="shared" si="46"/>
        <v>내선전공</v>
      </c>
      <c r="E528" s="388">
        <f>IF($N$3=0,ROUNDDOWN(SUM(H528*J528),3),0)</f>
        <v>0.04</v>
      </c>
      <c r="F528" s="389"/>
      <c r="G528" s="388"/>
      <c r="H528" s="388">
        <v>0.04</v>
      </c>
      <c r="I528" s="388"/>
      <c r="J528" s="110">
        <f>IF($M$3=1,($J$3*$L$3*(1-0.1-K528)),IF($M$3=0,($J$3*$L$3*(1-$M$3-K528))))</f>
        <v>1</v>
      </c>
      <c r="K528" s="392"/>
      <c r="L528" s="390"/>
      <c r="M528" s="390"/>
      <c r="N528" s="390"/>
      <c r="O528" s="13" t="s">
        <v>831</v>
      </c>
    </row>
    <row r="529" spans="1:15" ht="24.95" customHeight="1">
      <c r="A529" s="108" t="s">
        <v>829</v>
      </c>
      <c r="B529" s="108" t="s">
        <v>833</v>
      </c>
      <c r="C529" s="109" t="s">
        <v>379</v>
      </c>
      <c r="D529" s="387" t="str">
        <f t="shared" si="46"/>
        <v>내선전공</v>
      </c>
      <c r="E529" s="388">
        <f t="shared" ref="E529:E536" si="47">IF($N$3=0,ROUNDDOWN(SUM(H529*J529),3),0)</f>
        <v>0.22</v>
      </c>
      <c r="F529" s="389"/>
      <c r="G529" s="388"/>
      <c r="H529" s="388">
        <v>0.22</v>
      </c>
      <c r="I529" s="388"/>
      <c r="J529" s="110">
        <f t="shared" ref="J529:J551" si="48">IF($M$3=1,($J$3*$L$3*(1-0.1-K529)),IF($M$3=0,($J$3*$L$3*(1-$M$3-K529))))</f>
        <v>1</v>
      </c>
      <c r="K529" s="392"/>
      <c r="L529" s="390"/>
      <c r="M529" s="390"/>
      <c r="N529" s="390"/>
      <c r="O529" s="13" t="s">
        <v>831</v>
      </c>
    </row>
    <row r="530" spans="1:15" ht="24.95" customHeight="1">
      <c r="A530" s="108" t="s">
        <v>829</v>
      </c>
      <c r="B530" s="108" t="s">
        <v>834</v>
      </c>
      <c r="C530" s="109" t="s">
        <v>379</v>
      </c>
      <c r="D530" s="387" t="str">
        <f t="shared" si="46"/>
        <v>내선전공</v>
      </c>
      <c r="E530" s="388">
        <f t="shared" si="47"/>
        <v>0.22</v>
      </c>
      <c r="F530" s="389"/>
      <c r="G530" s="388"/>
      <c r="H530" s="388">
        <v>0.22</v>
      </c>
      <c r="I530" s="388"/>
      <c r="J530" s="110">
        <f t="shared" si="48"/>
        <v>1</v>
      </c>
      <c r="K530" s="392"/>
      <c r="L530" s="390"/>
      <c r="M530" s="390"/>
      <c r="N530" s="390"/>
      <c r="O530" s="13" t="s">
        <v>831</v>
      </c>
    </row>
    <row r="531" spans="1:15" ht="24.95" customHeight="1">
      <c r="A531" s="108" t="s">
        <v>829</v>
      </c>
      <c r="B531" s="108" t="s">
        <v>493</v>
      </c>
      <c r="C531" s="109" t="s">
        <v>379</v>
      </c>
      <c r="D531" s="387" t="str">
        <f t="shared" si="46"/>
        <v>내선전공</v>
      </c>
      <c r="E531" s="388">
        <f t="shared" si="47"/>
        <v>0.22</v>
      </c>
      <c r="F531" s="389"/>
      <c r="G531" s="388"/>
      <c r="H531" s="388">
        <v>0.22</v>
      </c>
      <c r="I531" s="388"/>
      <c r="J531" s="110">
        <f t="shared" si="48"/>
        <v>1</v>
      </c>
      <c r="K531" s="392"/>
      <c r="L531" s="390"/>
      <c r="M531" s="390"/>
      <c r="N531" s="390"/>
      <c r="O531" s="13" t="s">
        <v>831</v>
      </c>
    </row>
    <row r="532" spans="1:15" ht="24.95" customHeight="1">
      <c r="A532" s="108" t="s">
        <v>829</v>
      </c>
      <c r="B532" s="108" t="s">
        <v>835</v>
      </c>
      <c r="C532" s="109" t="s">
        <v>379</v>
      </c>
      <c r="D532" s="387" t="str">
        <f t="shared" si="46"/>
        <v>내선전공</v>
      </c>
      <c r="E532" s="388">
        <f t="shared" si="47"/>
        <v>0.22</v>
      </c>
      <c r="F532" s="389"/>
      <c r="G532" s="388"/>
      <c r="H532" s="388">
        <v>0.22</v>
      </c>
      <c r="I532" s="388"/>
      <c r="J532" s="110">
        <f t="shared" si="48"/>
        <v>1</v>
      </c>
      <c r="K532" s="392"/>
      <c r="L532" s="390"/>
      <c r="M532" s="390"/>
      <c r="N532" s="390"/>
      <c r="O532" s="13" t="s">
        <v>831</v>
      </c>
    </row>
    <row r="533" spans="1:15" ht="24.95" customHeight="1">
      <c r="A533" s="108" t="s">
        <v>829</v>
      </c>
      <c r="B533" s="108" t="s">
        <v>836</v>
      </c>
      <c r="C533" s="109" t="s">
        <v>379</v>
      </c>
      <c r="D533" s="387" t="str">
        <f t="shared" si="46"/>
        <v>내선전공</v>
      </c>
      <c r="E533" s="388">
        <f>IF($N$3=0,ROUNDDOWN(SUM(H533*J533),3),0)</f>
        <v>0.22</v>
      </c>
      <c r="F533" s="389"/>
      <c r="G533" s="388"/>
      <c r="H533" s="388">
        <v>0.22</v>
      </c>
      <c r="I533" s="388"/>
      <c r="J533" s="110">
        <f>IF($M$3=1,($J$3*$L$3*(1-0.1-K533)),IF($M$3=0,($J$3*$L$3*(1-$M$3-K533))))</f>
        <v>1</v>
      </c>
      <c r="K533" s="392"/>
      <c r="L533" s="390"/>
      <c r="M533" s="390"/>
      <c r="N533" s="390"/>
      <c r="O533" s="13" t="s">
        <v>831</v>
      </c>
    </row>
    <row r="534" spans="1:15" ht="24.95" customHeight="1">
      <c r="A534" s="108" t="s">
        <v>829</v>
      </c>
      <c r="B534" s="108" t="s">
        <v>837</v>
      </c>
      <c r="C534" s="109" t="s">
        <v>379</v>
      </c>
      <c r="D534" s="387" t="str">
        <f t="shared" si="46"/>
        <v>내선전공</v>
      </c>
      <c r="E534" s="388">
        <f t="shared" si="47"/>
        <v>0.35</v>
      </c>
      <c r="F534" s="389"/>
      <c r="G534" s="388"/>
      <c r="H534" s="388">
        <v>0.35</v>
      </c>
      <c r="I534" s="388"/>
      <c r="J534" s="110">
        <f t="shared" si="48"/>
        <v>1</v>
      </c>
      <c r="K534" s="392"/>
      <c r="L534" s="390"/>
      <c r="M534" s="390"/>
      <c r="N534" s="390"/>
      <c r="O534" s="13" t="s">
        <v>831</v>
      </c>
    </row>
    <row r="535" spans="1:15" ht="24.95" customHeight="1">
      <c r="A535" s="108" t="s">
        <v>829</v>
      </c>
      <c r="B535" s="108" t="s">
        <v>838</v>
      </c>
      <c r="C535" s="109" t="s">
        <v>379</v>
      </c>
      <c r="D535" s="387" t="str">
        <f t="shared" si="46"/>
        <v>내선전공</v>
      </c>
      <c r="E535" s="388">
        <f t="shared" si="47"/>
        <v>0.35</v>
      </c>
      <c r="F535" s="389"/>
      <c r="G535" s="388"/>
      <c r="H535" s="388">
        <v>0.35</v>
      </c>
      <c r="I535" s="388"/>
      <c r="J535" s="110">
        <f t="shared" si="48"/>
        <v>1</v>
      </c>
      <c r="K535" s="392"/>
      <c r="L535" s="390"/>
      <c r="M535" s="390"/>
      <c r="N535" s="390"/>
      <c r="O535" s="13" t="s">
        <v>831</v>
      </c>
    </row>
    <row r="536" spans="1:15" ht="24.95" customHeight="1">
      <c r="A536" s="108" t="s">
        <v>829</v>
      </c>
      <c r="B536" s="108" t="s">
        <v>839</v>
      </c>
      <c r="C536" s="109" t="s">
        <v>379</v>
      </c>
      <c r="D536" s="387" t="str">
        <f t="shared" si="46"/>
        <v>내선전공</v>
      </c>
      <c r="E536" s="388">
        <f t="shared" si="47"/>
        <v>0.35</v>
      </c>
      <c r="F536" s="389"/>
      <c r="G536" s="388"/>
      <c r="H536" s="388">
        <v>0.35</v>
      </c>
      <c r="I536" s="388"/>
      <c r="J536" s="110">
        <f t="shared" si="48"/>
        <v>1</v>
      </c>
      <c r="K536" s="392"/>
      <c r="L536" s="390"/>
      <c r="M536" s="390"/>
      <c r="N536" s="390"/>
      <c r="O536" s="13" t="s">
        <v>831</v>
      </c>
    </row>
    <row r="537" spans="1:15" ht="24.95" customHeight="1">
      <c r="A537" s="108" t="s">
        <v>829</v>
      </c>
      <c r="B537" s="108" t="s">
        <v>840</v>
      </c>
      <c r="C537" s="109" t="s">
        <v>379</v>
      </c>
      <c r="D537" s="387" t="str">
        <f t="shared" si="46"/>
        <v>내선전공</v>
      </c>
      <c r="E537" s="388">
        <f>IF($N$3=0,ROUNDDOWN(SUM(H537*J537),3),0)</f>
        <v>0.66</v>
      </c>
      <c r="F537" s="389"/>
      <c r="G537" s="388"/>
      <c r="H537" s="388">
        <v>0.66</v>
      </c>
      <c r="I537" s="388"/>
      <c r="J537" s="110">
        <f t="shared" si="48"/>
        <v>1</v>
      </c>
      <c r="K537" s="392"/>
      <c r="L537" s="390"/>
      <c r="M537" s="390"/>
      <c r="N537" s="390"/>
      <c r="O537" s="13" t="s">
        <v>831</v>
      </c>
    </row>
    <row r="538" spans="1:15" ht="24.95" customHeight="1">
      <c r="A538" s="108" t="s">
        <v>829</v>
      </c>
      <c r="B538" s="108" t="s">
        <v>841</v>
      </c>
      <c r="C538" s="109" t="s">
        <v>379</v>
      </c>
      <c r="D538" s="387" t="str">
        <f t="shared" si="46"/>
        <v>내선전공</v>
      </c>
      <c r="E538" s="388">
        <f>IF($N$3=0,ROUNDDOWN(SUM(H538*J538),3),0)</f>
        <v>0.66</v>
      </c>
      <c r="F538" s="389"/>
      <c r="G538" s="388"/>
      <c r="H538" s="388">
        <v>0.66</v>
      </c>
      <c r="I538" s="388"/>
      <c r="J538" s="110">
        <f t="shared" si="48"/>
        <v>1</v>
      </c>
      <c r="K538" s="392"/>
      <c r="L538" s="390"/>
      <c r="M538" s="390"/>
      <c r="N538" s="390"/>
      <c r="O538" s="13" t="s">
        <v>831</v>
      </c>
    </row>
    <row r="539" spans="1:15" ht="24.95" customHeight="1">
      <c r="A539" s="108" t="s">
        <v>829</v>
      </c>
      <c r="B539" s="108" t="s">
        <v>842</v>
      </c>
      <c r="C539" s="109" t="s">
        <v>379</v>
      </c>
      <c r="D539" s="387" t="s">
        <v>495</v>
      </c>
      <c r="E539" s="388">
        <f>ROUNDDOWN(SUM(H539*J539),3)</f>
        <v>0.66</v>
      </c>
      <c r="F539" s="389"/>
      <c r="G539" s="388"/>
      <c r="H539" s="388">
        <v>0.66</v>
      </c>
      <c r="I539" s="388"/>
      <c r="J539" s="110">
        <f t="shared" si="48"/>
        <v>1</v>
      </c>
      <c r="K539" s="392"/>
      <c r="L539" s="390"/>
      <c r="M539" s="390"/>
      <c r="N539" s="390"/>
      <c r="O539" s="13" t="s">
        <v>831</v>
      </c>
    </row>
    <row r="540" spans="1:15" ht="24.95" customHeight="1">
      <c r="A540" s="108" t="s">
        <v>843</v>
      </c>
      <c r="B540" s="108" t="s">
        <v>844</v>
      </c>
      <c r="C540" s="109" t="s">
        <v>379</v>
      </c>
      <c r="D540" s="387" t="s">
        <v>495</v>
      </c>
      <c r="E540" s="388">
        <f>ROUNDDOWN(SUM(H540*J540),3)</f>
        <v>0.35</v>
      </c>
      <c r="F540" s="389"/>
      <c r="G540" s="388"/>
      <c r="H540" s="388">
        <v>0.35</v>
      </c>
      <c r="I540" s="388"/>
      <c r="J540" s="110">
        <f>IF($M$3=1,($J$3*$L$3*(1-0.1-K540)),IF($M$3=0,($J$3*$L$3*(1-$M$3-K540))))</f>
        <v>1</v>
      </c>
      <c r="K540" s="392"/>
      <c r="L540" s="390"/>
      <c r="M540" s="390"/>
      <c r="N540" s="390"/>
      <c r="O540" s="13" t="s">
        <v>831</v>
      </c>
    </row>
    <row r="541" spans="1:15" ht="24.95" customHeight="1">
      <c r="A541" s="108" t="s">
        <v>353</v>
      </c>
      <c r="B541" s="108" t="s">
        <v>436</v>
      </c>
      <c r="C541" s="109" t="s">
        <v>116</v>
      </c>
      <c r="D541" s="387" t="str">
        <f t="shared" ref="D541:D559" si="49">IF($N$3=0,"내선전공",0)</f>
        <v>내선전공</v>
      </c>
      <c r="E541" s="388">
        <f>IF($N$3=0,ROUNDDOWN(SUM(H541*J541),3),0)</f>
        <v>0.04</v>
      </c>
      <c r="F541" s="389"/>
      <c r="G541" s="388"/>
      <c r="H541" s="388">
        <v>0.04</v>
      </c>
      <c r="I541" s="388"/>
      <c r="J541" s="110">
        <f>IF($M$3=1,($J$3*$L$3*(1-0.1-K541)),IF($M$3=0,($J$3*$L$3*(1-$M$3-K541))))</f>
        <v>1</v>
      </c>
      <c r="K541" s="392"/>
      <c r="L541" s="390"/>
      <c r="M541" s="390"/>
      <c r="N541" s="390"/>
      <c r="O541" s="13" t="s">
        <v>845</v>
      </c>
    </row>
    <row r="542" spans="1:15" ht="24.95" customHeight="1">
      <c r="A542" s="108" t="s">
        <v>846</v>
      </c>
      <c r="B542" s="108" t="s">
        <v>847</v>
      </c>
      <c r="C542" s="109" t="s">
        <v>379</v>
      </c>
      <c r="D542" s="387" t="str">
        <f t="shared" si="49"/>
        <v>내선전공</v>
      </c>
      <c r="E542" s="388">
        <f>IF($N$3=0,ROUNDDOWN(SUM(H542*J542),3),0)</f>
        <v>0.04</v>
      </c>
      <c r="F542" s="389"/>
      <c r="G542" s="388"/>
      <c r="H542" s="388">
        <v>0.04</v>
      </c>
      <c r="I542" s="388"/>
      <c r="J542" s="110">
        <f>IF($M$3=1,($J$3*$L$3*(1-0.1-K542)),IF($M$3=0,($J$3*$L$3*(1-$M$3-K542))))</f>
        <v>1</v>
      </c>
      <c r="K542" s="392"/>
      <c r="L542" s="390"/>
      <c r="M542" s="390"/>
      <c r="N542" s="390"/>
      <c r="O542" s="13" t="s">
        <v>845</v>
      </c>
    </row>
    <row r="543" spans="1:15" ht="24.95" customHeight="1">
      <c r="A543" s="108" t="s">
        <v>846</v>
      </c>
      <c r="B543" s="108" t="s">
        <v>848</v>
      </c>
      <c r="C543" s="109" t="s">
        <v>379</v>
      </c>
      <c r="D543" s="387" t="str">
        <f t="shared" si="49"/>
        <v>내선전공</v>
      </c>
      <c r="E543" s="388">
        <f t="shared" ref="E543:E557" si="50">IF($N$3=0,ROUNDDOWN(SUM(H543*J543),3),0)</f>
        <v>0.12</v>
      </c>
      <c r="F543" s="389"/>
      <c r="G543" s="388"/>
      <c r="H543" s="388">
        <v>0.12</v>
      </c>
      <c r="I543" s="388"/>
      <c r="J543" s="110">
        <f t="shared" si="48"/>
        <v>1</v>
      </c>
      <c r="K543" s="392"/>
      <c r="L543" s="390"/>
      <c r="M543" s="390"/>
      <c r="N543" s="390"/>
      <c r="O543" s="13" t="s">
        <v>845</v>
      </c>
    </row>
    <row r="544" spans="1:15" ht="24.95" customHeight="1">
      <c r="A544" s="108" t="s">
        <v>846</v>
      </c>
      <c r="B544" s="108" t="s">
        <v>849</v>
      </c>
      <c r="C544" s="109" t="s">
        <v>379</v>
      </c>
      <c r="D544" s="387" t="str">
        <f t="shared" si="49"/>
        <v>내선전공</v>
      </c>
      <c r="E544" s="388">
        <f t="shared" si="50"/>
        <v>0.12</v>
      </c>
      <c r="F544" s="389"/>
      <c r="G544" s="388"/>
      <c r="H544" s="388">
        <v>0.12</v>
      </c>
      <c r="I544" s="388"/>
      <c r="J544" s="110">
        <f t="shared" si="48"/>
        <v>1</v>
      </c>
      <c r="K544" s="392"/>
      <c r="L544" s="390"/>
      <c r="M544" s="390"/>
      <c r="N544" s="390"/>
      <c r="O544" s="13" t="s">
        <v>845</v>
      </c>
    </row>
    <row r="545" spans="1:15" ht="24.95" customHeight="1">
      <c r="A545" s="108" t="s">
        <v>846</v>
      </c>
      <c r="B545" s="108" t="s">
        <v>850</v>
      </c>
      <c r="C545" s="109" t="s">
        <v>379</v>
      </c>
      <c r="D545" s="387" t="str">
        <f t="shared" si="49"/>
        <v>내선전공</v>
      </c>
      <c r="E545" s="388">
        <f t="shared" si="50"/>
        <v>0.2</v>
      </c>
      <c r="F545" s="389"/>
      <c r="G545" s="388"/>
      <c r="H545" s="388">
        <v>0.2</v>
      </c>
      <c r="I545" s="388"/>
      <c r="J545" s="110">
        <f t="shared" si="48"/>
        <v>1</v>
      </c>
      <c r="K545" s="392"/>
      <c r="L545" s="390"/>
      <c r="M545" s="390"/>
      <c r="N545" s="390"/>
      <c r="O545" s="13" t="s">
        <v>845</v>
      </c>
    </row>
    <row r="546" spans="1:15" ht="24.95" customHeight="1">
      <c r="A546" s="108" t="s">
        <v>354</v>
      </c>
      <c r="B546" s="108" t="s">
        <v>355</v>
      </c>
      <c r="C546" s="109" t="s">
        <v>116</v>
      </c>
      <c r="D546" s="387" t="str">
        <f t="shared" si="49"/>
        <v>내선전공</v>
      </c>
      <c r="E546" s="388">
        <f>IF($N$3=0,ROUNDDOWN(SUM(H546*J546),3),0)</f>
        <v>0.2</v>
      </c>
      <c r="F546" s="389"/>
      <c r="G546" s="388"/>
      <c r="H546" s="388">
        <v>0.2</v>
      </c>
      <c r="I546" s="388"/>
      <c r="J546" s="110">
        <f>IF($M$3=1,($J$3*$L$3*(1-0.1-K546)),IF($M$3=0,($J$3*$L$3*(1-$M$3-K546))))</f>
        <v>1</v>
      </c>
      <c r="K546" s="392"/>
      <c r="L546" s="390"/>
      <c r="M546" s="390"/>
      <c r="N546" s="390"/>
      <c r="O546" s="13" t="s">
        <v>845</v>
      </c>
    </row>
    <row r="547" spans="1:15" ht="24.95" customHeight="1">
      <c r="A547" s="108" t="s">
        <v>354</v>
      </c>
      <c r="B547" s="108" t="s">
        <v>356</v>
      </c>
      <c r="C547" s="109" t="s">
        <v>116</v>
      </c>
      <c r="D547" s="387" t="str">
        <f t="shared" si="49"/>
        <v>내선전공</v>
      </c>
      <c r="E547" s="388">
        <f>IF($N$3=0,ROUNDDOWN(SUM(H547*J547),3),0)</f>
        <v>0.2</v>
      </c>
      <c r="F547" s="389"/>
      <c r="G547" s="388"/>
      <c r="H547" s="388">
        <v>0.2</v>
      </c>
      <c r="I547" s="388"/>
      <c r="J547" s="110">
        <f>IF($M$3=1,($J$3*$L$3*(1-0.1-K547)),IF($M$3=0,($J$3*$L$3*(1-$M$3-K547))))</f>
        <v>1</v>
      </c>
      <c r="K547" s="392"/>
      <c r="L547" s="390"/>
      <c r="M547" s="390"/>
      <c r="N547" s="390"/>
      <c r="O547" s="13" t="s">
        <v>845</v>
      </c>
    </row>
    <row r="548" spans="1:15" ht="24.95" customHeight="1">
      <c r="A548" s="108" t="s">
        <v>357</v>
      </c>
      <c r="B548" s="108" t="s">
        <v>358</v>
      </c>
      <c r="C548" s="109" t="s">
        <v>116</v>
      </c>
      <c r="D548" s="387" t="str">
        <f t="shared" si="49"/>
        <v>내선전공</v>
      </c>
      <c r="E548" s="388">
        <f>IF($N$3=0,ROUNDDOWN(SUM(H548*J548),3),0)</f>
        <v>0.2</v>
      </c>
      <c r="F548" s="389"/>
      <c r="G548" s="388"/>
      <c r="H548" s="388">
        <v>0.2</v>
      </c>
      <c r="I548" s="388"/>
      <c r="J548" s="110">
        <f>IF($M$3=1,($J$3*$L$3*(1-0.1-K548)),IF($M$3=0,($J$3*$L$3*(1-$M$3-K548))))</f>
        <v>1</v>
      </c>
      <c r="K548" s="392"/>
      <c r="L548" s="390"/>
      <c r="M548" s="390"/>
      <c r="N548" s="390"/>
      <c r="O548" s="13" t="s">
        <v>845</v>
      </c>
    </row>
    <row r="549" spans="1:15" ht="24.95" customHeight="1">
      <c r="A549" s="108" t="s">
        <v>357</v>
      </c>
      <c r="B549" s="108" t="s">
        <v>359</v>
      </c>
      <c r="C549" s="109" t="s">
        <v>116</v>
      </c>
      <c r="D549" s="387" t="str">
        <f t="shared" si="49"/>
        <v>내선전공</v>
      </c>
      <c r="E549" s="388">
        <f>IF($N$3=0,ROUNDDOWN(SUM(H549*J549),3),0)</f>
        <v>0.2</v>
      </c>
      <c r="F549" s="389"/>
      <c r="G549" s="388"/>
      <c r="H549" s="388">
        <v>0.2</v>
      </c>
      <c r="I549" s="388"/>
      <c r="J549" s="110">
        <f>IF($M$3=1,($J$3*$L$3*(1-0.1-K549)),IF($M$3=0,($J$3*$L$3*(1-$M$3-K549))))</f>
        <v>1</v>
      </c>
      <c r="K549" s="392"/>
      <c r="L549" s="390"/>
      <c r="M549" s="390"/>
      <c r="N549" s="390"/>
      <c r="O549" s="13" t="s">
        <v>845</v>
      </c>
    </row>
    <row r="550" spans="1:15" ht="24.95" customHeight="1">
      <c r="A550" s="108" t="s">
        <v>846</v>
      </c>
      <c r="B550" s="108" t="s">
        <v>851</v>
      </c>
      <c r="C550" s="109" t="s">
        <v>379</v>
      </c>
      <c r="D550" s="387" t="str">
        <f t="shared" si="49"/>
        <v>내선전공</v>
      </c>
      <c r="E550" s="388">
        <f t="shared" si="50"/>
        <v>0.2</v>
      </c>
      <c r="F550" s="389"/>
      <c r="G550" s="388"/>
      <c r="H550" s="388">
        <v>0.2</v>
      </c>
      <c r="I550" s="388"/>
      <c r="J550" s="110">
        <f t="shared" si="48"/>
        <v>1</v>
      </c>
      <c r="K550" s="392"/>
      <c r="L550" s="390"/>
      <c r="M550" s="390"/>
      <c r="N550" s="390"/>
      <c r="O550" s="13" t="s">
        <v>845</v>
      </c>
    </row>
    <row r="551" spans="1:15" ht="24.95" customHeight="1">
      <c r="A551" s="108" t="s">
        <v>846</v>
      </c>
      <c r="B551" s="108" t="s">
        <v>108</v>
      </c>
      <c r="C551" s="109" t="s">
        <v>379</v>
      </c>
      <c r="D551" s="387" t="str">
        <f t="shared" si="49"/>
        <v>내선전공</v>
      </c>
      <c r="E551" s="388">
        <f t="shared" si="50"/>
        <v>0.2</v>
      </c>
      <c r="F551" s="389"/>
      <c r="G551" s="388"/>
      <c r="H551" s="388">
        <v>0.2</v>
      </c>
      <c r="I551" s="388"/>
      <c r="J551" s="110">
        <f t="shared" si="48"/>
        <v>1</v>
      </c>
      <c r="K551" s="392"/>
      <c r="L551" s="390"/>
      <c r="M551" s="390"/>
      <c r="N551" s="390"/>
      <c r="O551" s="13" t="s">
        <v>845</v>
      </c>
    </row>
    <row r="552" spans="1:15" ht="24.95" customHeight="1">
      <c r="A552" s="108" t="s">
        <v>286</v>
      </c>
      <c r="B552" s="108" t="s">
        <v>1921</v>
      </c>
      <c r="C552" s="109" t="s">
        <v>116</v>
      </c>
      <c r="D552" s="387" t="str">
        <f t="shared" si="49"/>
        <v>내선전공</v>
      </c>
      <c r="E552" s="388">
        <f t="shared" si="50"/>
        <v>8.5000000000000006E-2</v>
      </c>
      <c r="F552" s="389"/>
      <c r="G552" s="388"/>
      <c r="H552" s="388">
        <v>8.5000000000000006E-2</v>
      </c>
      <c r="I552" s="388"/>
      <c r="J552" s="392">
        <f>$J$3*$L$3*(1-K552)</f>
        <v>1</v>
      </c>
      <c r="K552" s="392">
        <f>(1-1)</f>
        <v>0</v>
      </c>
      <c r="L552" s="390"/>
      <c r="M552" s="390"/>
      <c r="N552" s="390"/>
      <c r="O552" s="13" t="s">
        <v>852</v>
      </c>
    </row>
    <row r="553" spans="1:15" ht="24.95" customHeight="1">
      <c r="A553" s="108" t="s">
        <v>853</v>
      </c>
      <c r="B553" s="108" t="s">
        <v>109</v>
      </c>
      <c r="C553" s="109" t="s">
        <v>379</v>
      </c>
      <c r="D553" s="387" t="str">
        <f t="shared" si="49"/>
        <v>내선전공</v>
      </c>
      <c r="E553" s="388">
        <f t="shared" si="50"/>
        <v>8.5000000000000006E-2</v>
      </c>
      <c r="F553" s="389"/>
      <c r="G553" s="388"/>
      <c r="H553" s="388">
        <v>8.5000000000000006E-2</v>
      </c>
      <c r="I553" s="388"/>
      <c r="J553" s="392">
        <f t="shared" ref="J553:J664" si="51">$J$3*$L$3*(1-K553)</f>
        <v>1</v>
      </c>
      <c r="K553" s="392">
        <f>(1-1)</f>
        <v>0</v>
      </c>
      <c r="L553" s="390"/>
      <c r="M553" s="390"/>
      <c r="N553" s="390"/>
      <c r="O553" s="13" t="s">
        <v>852</v>
      </c>
    </row>
    <row r="554" spans="1:15" ht="24.95" customHeight="1">
      <c r="A554" s="108" t="s">
        <v>853</v>
      </c>
      <c r="B554" s="108" t="s">
        <v>110</v>
      </c>
      <c r="C554" s="109" t="s">
        <v>379</v>
      </c>
      <c r="D554" s="387" t="str">
        <f t="shared" si="49"/>
        <v>내선전공</v>
      </c>
      <c r="E554" s="388">
        <f t="shared" si="50"/>
        <v>8.5000000000000006E-2</v>
      </c>
      <c r="F554" s="389"/>
      <c r="G554" s="388"/>
      <c r="H554" s="388">
        <v>8.5000000000000006E-2</v>
      </c>
      <c r="I554" s="388"/>
      <c r="J554" s="392">
        <f t="shared" si="51"/>
        <v>1</v>
      </c>
      <c r="K554" s="392"/>
      <c r="L554" s="390"/>
      <c r="M554" s="390"/>
      <c r="N554" s="390"/>
      <c r="O554" s="13" t="s">
        <v>852</v>
      </c>
    </row>
    <row r="555" spans="1:15" ht="24.95" customHeight="1">
      <c r="A555" s="108" t="s">
        <v>853</v>
      </c>
      <c r="B555" s="108" t="s">
        <v>111</v>
      </c>
      <c r="C555" s="109" t="s">
        <v>379</v>
      </c>
      <c r="D555" s="387" t="str">
        <f t="shared" si="49"/>
        <v>내선전공</v>
      </c>
      <c r="E555" s="388">
        <f t="shared" si="50"/>
        <v>8.5000000000000006E-2</v>
      </c>
      <c r="F555" s="389"/>
      <c r="G555" s="388"/>
      <c r="H555" s="388">
        <v>8.5000000000000006E-2</v>
      </c>
      <c r="I555" s="388"/>
      <c r="J555" s="392">
        <f t="shared" si="51"/>
        <v>1</v>
      </c>
      <c r="K555" s="392"/>
      <c r="L555" s="390"/>
      <c r="M555" s="390"/>
      <c r="N555" s="390"/>
      <c r="O555" s="13" t="s">
        <v>852</v>
      </c>
    </row>
    <row r="556" spans="1:15" ht="24.95" customHeight="1">
      <c r="A556" s="108" t="s">
        <v>853</v>
      </c>
      <c r="B556" s="108" t="s">
        <v>854</v>
      </c>
      <c r="C556" s="109" t="s">
        <v>379</v>
      </c>
      <c r="D556" s="387" t="str">
        <f t="shared" si="49"/>
        <v>내선전공</v>
      </c>
      <c r="E556" s="388">
        <f t="shared" si="50"/>
        <v>8.5000000000000006E-2</v>
      </c>
      <c r="F556" s="389"/>
      <c r="G556" s="388"/>
      <c r="H556" s="388">
        <v>8.5000000000000006E-2</v>
      </c>
      <c r="I556" s="388"/>
      <c r="J556" s="392">
        <f t="shared" si="51"/>
        <v>1</v>
      </c>
      <c r="K556" s="392"/>
      <c r="L556" s="390"/>
      <c r="M556" s="390"/>
      <c r="N556" s="390"/>
      <c r="O556" s="13" t="s">
        <v>852</v>
      </c>
    </row>
    <row r="557" spans="1:15" ht="24.95" customHeight="1">
      <c r="A557" s="108" t="s">
        <v>853</v>
      </c>
      <c r="B557" s="108" t="s">
        <v>855</v>
      </c>
      <c r="C557" s="109" t="s">
        <v>379</v>
      </c>
      <c r="D557" s="387" t="str">
        <f t="shared" si="49"/>
        <v>내선전공</v>
      </c>
      <c r="E557" s="388">
        <f t="shared" si="50"/>
        <v>8.5000000000000006E-2</v>
      </c>
      <c r="F557" s="389"/>
      <c r="G557" s="388"/>
      <c r="H557" s="388">
        <v>8.5000000000000006E-2</v>
      </c>
      <c r="I557" s="388"/>
      <c r="J557" s="392">
        <f t="shared" si="51"/>
        <v>1</v>
      </c>
      <c r="K557" s="392"/>
      <c r="L557" s="390"/>
      <c r="M557" s="390"/>
      <c r="N557" s="390"/>
      <c r="O557" s="13" t="s">
        <v>852</v>
      </c>
    </row>
    <row r="558" spans="1:15" ht="24.95" customHeight="1">
      <c r="A558" s="108" t="s">
        <v>853</v>
      </c>
      <c r="B558" s="108" t="s">
        <v>856</v>
      </c>
      <c r="C558" s="109" t="s">
        <v>379</v>
      </c>
      <c r="D558" s="387" t="str">
        <f t="shared" si="49"/>
        <v>내선전공</v>
      </c>
      <c r="E558" s="388">
        <f>IF($N$3=0,ROUNDDOWN(SUM(H558*J558),3),0)</f>
        <v>8.5000000000000006E-2</v>
      </c>
      <c r="F558" s="389"/>
      <c r="G558" s="388"/>
      <c r="H558" s="388">
        <v>8.5000000000000006E-2</v>
      </c>
      <c r="I558" s="388"/>
      <c r="J558" s="392">
        <f t="shared" si="51"/>
        <v>1</v>
      </c>
      <c r="K558" s="392"/>
      <c r="L558" s="390"/>
      <c r="M558" s="390"/>
      <c r="N558" s="390"/>
      <c r="O558" s="13" t="s">
        <v>852</v>
      </c>
    </row>
    <row r="559" spans="1:15" ht="24.95" customHeight="1">
      <c r="A559" s="108" t="s">
        <v>853</v>
      </c>
      <c r="B559" s="108" t="s">
        <v>857</v>
      </c>
      <c r="C559" s="109" t="s">
        <v>379</v>
      </c>
      <c r="D559" s="387" t="str">
        <f t="shared" si="49"/>
        <v>내선전공</v>
      </c>
      <c r="E559" s="388">
        <f>IF($N$3=0,ROUNDDOWN(SUM(H559*J559),3),0)</f>
        <v>8.5000000000000006E-2</v>
      </c>
      <c r="F559" s="389"/>
      <c r="G559" s="388"/>
      <c r="H559" s="388">
        <v>8.5000000000000006E-2</v>
      </c>
      <c r="I559" s="388"/>
      <c r="J559" s="392">
        <f t="shared" si="51"/>
        <v>1</v>
      </c>
      <c r="K559" s="392"/>
      <c r="L559" s="390"/>
      <c r="M559" s="390"/>
      <c r="N559" s="390"/>
      <c r="O559" s="13" t="s">
        <v>852</v>
      </c>
    </row>
    <row r="560" spans="1:15" ht="24.95" customHeight="1">
      <c r="A560" s="108" t="s">
        <v>853</v>
      </c>
      <c r="B560" s="108" t="s">
        <v>858</v>
      </c>
      <c r="C560" s="109" t="s">
        <v>379</v>
      </c>
      <c r="D560" s="387" t="s">
        <v>495</v>
      </c>
      <c r="E560" s="388">
        <f>ROUNDDOWN(SUM(H560*J560),3)</f>
        <v>8.5000000000000006E-2</v>
      </c>
      <c r="F560" s="389"/>
      <c r="G560" s="388"/>
      <c r="H560" s="388">
        <v>8.5000000000000006E-2</v>
      </c>
      <c r="I560" s="388"/>
      <c r="J560" s="392">
        <f t="shared" si="51"/>
        <v>1</v>
      </c>
      <c r="K560" s="392"/>
      <c r="L560" s="390"/>
      <c r="M560" s="390"/>
      <c r="N560" s="390"/>
      <c r="O560" s="13" t="s">
        <v>852</v>
      </c>
    </row>
    <row r="561" spans="1:15" ht="24.95" customHeight="1">
      <c r="A561" s="108" t="s">
        <v>853</v>
      </c>
      <c r="B561" s="108" t="s">
        <v>859</v>
      </c>
      <c r="C561" s="109" t="s">
        <v>379</v>
      </c>
      <c r="D561" s="387" t="s">
        <v>495</v>
      </c>
      <c r="E561" s="388">
        <f>ROUNDDOWN(SUM(H561*J561),3)</f>
        <v>8.5000000000000006E-2</v>
      </c>
      <c r="F561" s="389"/>
      <c r="G561" s="388"/>
      <c r="H561" s="388">
        <v>8.5000000000000006E-2</v>
      </c>
      <c r="I561" s="388"/>
      <c r="J561" s="392">
        <f t="shared" si="51"/>
        <v>1</v>
      </c>
      <c r="K561" s="392"/>
      <c r="L561" s="390"/>
      <c r="M561" s="390"/>
      <c r="N561" s="390"/>
      <c r="O561" s="13" t="s">
        <v>852</v>
      </c>
    </row>
    <row r="562" spans="1:15" ht="24.95" customHeight="1">
      <c r="A562" s="108" t="s">
        <v>853</v>
      </c>
      <c r="B562" s="108" t="s">
        <v>860</v>
      </c>
      <c r="C562" s="109" t="s">
        <v>379</v>
      </c>
      <c r="D562" s="387" t="str">
        <f t="shared" ref="D562:D570" si="52">IF($N$3=0,"내선전공",0)</f>
        <v>내선전공</v>
      </c>
      <c r="E562" s="388">
        <f>IF($N$3=0,ROUNDDOWN(SUM(H562*J562),3),0)</f>
        <v>0.1</v>
      </c>
      <c r="F562" s="389"/>
      <c r="G562" s="388"/>
      <c r="H562" s="388">
        <v>0.1</v>
      </c>
      <c r="I562" s="388"/>
      <c r="J562" s="392">
        <f t="shared" si="51"/>
        <v>1</v>
      </c>
      <c r="K562" s="392"/>
      <c r="L562" s="390"/>
      <c r="M562" s="390"/>
      <c r="N562" s="390"/>
      <c r="O562" s="13" t="s">
        <v>852</v>
      </c>
    </row>
    <row r="563" spans="1:15" ht="24.95" customHeight="1">
      <c r="A563" s="108" t="s">
        <v>861</v>
      </c>
      <c r="B563" s="108" t="s">
        <v>862</v>
      </c>
      <c r="C563" s="109" t="s">
        <v>379</v>
      </c>
      <c r="D563" s="387" t="str">
        <f t="shared" si="52"/>
        <v>내선전공</v>
      </c>
      <c r="E563" s="388">
        <f t="shared" ref="E563:E570" si="53">IF($N$3=0,ROUNDDOWN(SUM(H563*J563),3),0)</f>
        <v>0.08</v>
      </c>
      <c r="F563" s="389"/>
      <c r="G563" s="388"/>
      <c r="H563" s="388">
        <v>0.08</v>
      </c>
      <c r="I563" s="388"/>
      <c r="J563" s="392">
        <f t="shared" si="51"/>
        <v>1</v>
      </c>
      <c r="K563" s="392"/>
      <c r="L563" s="390"/>
      <c r="M563" s="390"/>
      <c r="N563" s="390"/>
      <c r="O563" s="13" t="s">
        <v>863</v>
      </c>
    </row>
    <row r="564" spans="1:15" ht="24.95" customHeight="1">
      <c r="A564" s="108" t="s">
        <v>861</v>
      </c>
      <c r="B564" s="108" t="s">
        <v>864</v>
      </c>
      <c r="C564" s="109" t="s">
        <v>379</v>
      </c>
      <c r="D564" s="387" t="str">
        <f t="shared" si="52"/>
        <v>내선전공</v>
      </c>
      <c r="E564" s="388">
        <f>IF($N$3=0,ROUNDDOWN(SUM(H564*J564),3),0)</f>
        <v>0.08</v>
      </c>
      <c r="F564" s="389"/>
      <c r="G564" s="388"/>
      <c r="H564" s="388">
        <v>0.08</v>
      </c>
      <c r="I564" s="388"/>
      <c r="J564" s="392">
        <f>$J$3*$L$3*(1-K564)</f>
        <v>1</v>
      </c>
      <c r="K564" s="392"/>
      <c r="L564" s="390"/>
      <c r="M564" s="390"/>
      <c r="N564" s="390"/>
      <c r="O564" s="13" t="s">
        <v>863</v>
      </c>
    </row>
    <row r="565" spans="1:15" ht="24.95" customHeight="1">
      <c r="A565" s="108" t="s">
        <v>861</v>
      </c>
      <c r="B565" s="108" t="s">
        <v>865</v>
      </c>
      <c r="C565" s="109" t="s">
        <v>379</v>
      </c>
      <c r="D565" s="387" t="str">
        <f t="shared" si="52"/>
        <v>내선전공</v>
      </c>
      <c r="E565" s="388">
        <f t="shared" si="53"/>
        <v>0.08</v>
      </c>
      <c r="F565" s="389"/>
      <c r="G565" s="388"/>
      <c r="H565" s="388">
        <v>0.08</v>
      </c>
      <c r="I565" s="388"/>
      <c r="J565" s="392">
        <f t="shared" si="51"/>
        <v>1</v>
      </c>
      <c r="K565" s="392"/>
      <c r="L565" s="390"/>
      <c r="M565" s="390"/>
      <c r="N565" s="390"/>
      <c r="O565" s="13" t="s">
        <v>863</v>
      </c>
    </row>
    <row r="566" spans="1:15" ht="24.95" customHeight="1">
      <c r="A566" s="108" t="s">
        <v>861</v>
      </c>
      <c r="B566" s="108" t="s">
        <v>866</v>
      </c>
      <c r="C566" s="109" t="s">
        <v>379</v>
      </c>
      <c r="D566" s="387" t="str">
        <f t="shared" si="52"/>
        <v>내선전공</v>
      </c>
      <c r="E566" s="388">
        <f t="shared" si="53"/>
        <v>0.08</v>
      </c>
      <c r="F566" s="389"/>
      <c r="G566" s="388"/>
      <c r="H566" s="388">
        <v>0.08</v>
      </c>
      <c r="I566" s="388"/>
      <c r="J566" s="392">
        <f t="shared" si="51"/>
        <v>1</v>
      </c>
      <c r="K566" s="392"/>
      <c r="L566" s="390"/>
      <c r="M566" s="390"/>
      <c r="N566" s="390"/>
      <c r="O566" s="13" t="s">
        <v>863</v>
      </c>
    </row>
    <row r="567" spans="1:15" ht="24.95" customHeight="1">
      <c r="A567" s="108" t="s">
        <v>861</v>
      </c>
      <c r="B567" s="108" t="s">
        <v>867</v>
      </c>
      <c r="C567" s="109" t="s">
        <v>379</v>
      </c>
      <c r="D567" s="387" t="str">
        <f t="shared" si="52"/>
        <v>내선전공</v>
      </c>
      <c r="E567" s="388">
        <f t="shared" si="53"/>
        <v>0.08</v>
      </c>
      <c r="F567" s="389"/>
      <c r="G567" s="388"/>
      <c r="H567" s="388">
        <v>0.08</v>
      </c>
      <c r="I567" s="388"/>
      <c r="J567" s="392">
        <f t="shared" si="51"/>
        <v>1</v>
      </c>
      <c r="K567" s="392"/>
      <c r="L567" s="390"/>
      <c r="M567" s="390"/>
      <c r="N567" s="390"/>
      <c r="O567" s="13" t="s">
        <v>863</v>
      </c>
    </row>
    <row r="568" spans="1:15" ht="24.95" customHeight="1">
      <c r="A568" s="108" t="s">
        <v>861</v>
      </c>
      <c r="B568" s="108" t="s">
        <v>868</v>
      </c>
      <c r="C568" s="109" t="s">
        <v>379</v>
      </c>
      <c r="D568" s="387" t="str">
        <f t="shared" si="52"/>
        <v>내선전공</v>
      </c>
      <c r="E568" s="388">
        <f t="shared" si="53"/>
        <v>0.08</v>
      </c>
      <c r="F568" s="389"/>
      <c r="G568" s="388"/>
      <c r="H568" s="388">
        <v>0.08</v>
      </c>
      <c r="I568" s="388"/>
      <c r="J568" s="392">
        <f t="shared" si="51"/>
        <v>1</v>
      </c>
      <c r="K568" s="392"/>
      <c r="L568" s="390"/>
      <c r="M568" s="390"/>
      <c r="N568" s="390"/>
      <c r="O568" s="13" t="s">
        <v>863</v>
      </c>
    </row>
    <row r="569" spans="1:15" ht="24.95" customHeight="1">
      <c r="A569" s="108" t="s">
        <v>861</v>
      </c>
      <c r="B569" s="108" t="s">
        <v>869</v>
      </c>
      <c r="C569" s="109" t="s">
        <v>379</v>
      </c>
      <c r="D569" s="387" t="str">
        <f t="shared" si="52"/>
        <v>내선전공</v>
      </c>
      <c r="E569" s="388">
        <f>IF($N$3=0,ROUNDDOWN(SUM(H569*J569),3),0)</f>
        <v>0.08</v>
      </c>
      <c r="F569" s="389"/>
      <c r="G569" s="388"/>
      <c r="H569" s="388">
        <v>0.08</v>
      </c>
      <c r="I569" s="388"/>
      <c r="J569" s="392">
        <f>$J$3*$L$3*(1-K569)</f>
        <v>1</v>
      </c>
      <c r="K569" s="392"/>
      <c r="L569" s="390"/>
      <c r="M569" s="390"/>
      <c r="N569" s="390"/>
      <c r="O569" s="13" t="s">
        <v>863</v>
      </c>
    </row>
    <row r="570" spans="1:15" ht="24.95" customHeight="1">
      <c r="A570" s="108" t="s">
        <v>861</v>
      </c>
      <c r="B570" s="108" t="s">
        <v>870</v>
      </c>
      <c r="C570" s="109" t="s">
        <v>379</v>
      </c>
      <c r="D570" s="387" t="str">
        <f t="shared" si="52"/>
        <v>내선전공</v>
      </c>
      <c r="E570" s="388">
        <f t="shared" si="53"/>
        <v>0.08</v>
      </c>
      <c r="F570" s="389"/>
      <c r="G570" s="388"/>
      <c r="H570" s="388">
        <v>0.08</v>
      </c>
      <c r="I570" s="388"/>
      <c r="J570" s="392">
        <f t="shared" si="51"/>
        <v>1</v>
      </c>
      <c r="K570" s="392"/>
      <c r="L570" s="390"/>
      <c r="M570" s="390"/>
      <c r="N570" s="390"/>
      <c r="O570" s="13" t="s">
        <v>863</v>
      </c>
    </row>
    <row r="571" spans="1:15" ht="24.95" customHeight="1">
      <c r="A571" s="108" t="s">
        <v>861</v>
      </c>
      <c r="B571" s="108" t="s">
        <v>871</v>
      </c>
      <c r="C571" s="109" t="s">
        <v>379</v>
      </c>
      <c r="D571" s="387" t="s">
        <v>495</v>
      </c>
      <c r="E571" s="388">
        <f>ROUNDDOWN(SUM(H571*J571),3)</f>
        <v>0.08</v>
      </c>
      <c r="F571" s="389"/>
      <c r="G571" s="388"/>
      <c r="H571" s="388">
        <v>0.08</v>
      </c>
      <c r="I571" s="388"/>
      <c r="J571" s="392">
        <f t="shared" si="51"/>
        <v>1</v>
      </c>
      <c r="K571" s="392"/>
      <c r="L571" s="390"/>
      <c r="M571" s="390"/>
      <c r="N571" s="390"/>
      <c r="O571" s="13" t="s">
        <v>863</v>
      </c>
    </row>
    <row r="572" spans="1:15" ht="24.95" customHeight="1">
      <c r="A572" s="108" t="s">
        <v>861</v>
      </c>
      <c r="B572" s="108" t="s">
        <v>872</v>
      </c>
      <c r="C572" s="109" t="s">
        <v>379</v>
      </c>
      <c r="D572" s="387" t="str">
        <f>IF($N$3=0,"내선전공",0)</f>
        <v>내선전공</v>
      </c>
      <c r="E572" s="388">
        <f>IF($N$3=0,ROUNDDOWN(SUM(H572*J572),3),0)</f>
        <v>0.08</v>
      </c>
      <c r="F572" s="389"/>
      <c r="G572" s="388"/>
      <c r="H572" s="388">
        <v>0.08</v>
      </c>
      <c r="I572" s="388"/>
      <c r="J572" s="392">
        <f t="shared" si="51"/>
        <v>1</v>
      </c>
      <c r="K572" s="392"/>
      <c r="L572" s="390"/>
      <c r="M572" s="390"/>
      <c r="N572" s="390"/>
      <c r="O572" s="13" t="s">
        <v>863</v>
      </c>
    </row>
    <row r="573" spans="1:15" ht="24.95" customHeight="1">
      <c r="A573" s="108" t="s">
        <v>112</v>
      </c>
      <c r="B573" s="108" t="s">
        <v>873</v>
      </c>
      <c r="C573" s="109" t="s">
        <v>379</v>
      </c>
      <c r="D573" s="387" t="s">
        <v>495</v>
      </c>
      <c r="E573" s="388">
        <f>ROUNDDOWN(SUM(H573*J573),3)</f>
        <v>0.08</v>
      </c>
      <c r="F573" s="389"/>
      <c r="G573" s="388"/>
      <c r="H573" s="388">
        <v>0.08</v>
      </c>
      <c r="I573" s="388"/>
      <c r="J573" s="392">
        <f>$J$3*$L$3*(1-K573)</f>
        <v>1</v>
      </c>
      <c r="K573" s="392"/>
      <c r="L573" s="390"/>
      <c r="M573" s="390"/>
      <c r="N573" s="390"/>
      <c r="O573" s="13" t="s">
        <v>863</v>
      </c>
    </row>
    <row r="574" spans="1:15" ht="24.95" customHeight="1">
      <c r="A574" s="108" t="s">
        <v>112</v>
      </c>
      <c r="B574" s="108" t="s">
        <v>113</v>
      </c>
      <c r="C574" s="109" t="s">
        <v>379</v>
      </c>
      <c r="D574" s="387" t="str">
        <f>IF($N$3=0,"내선전공",0)</f>
        <v>내선전공</v>
      </c>
      <c r="E574" s="388">
        <f>IF($N$3=0,ROUNDDOWN(SUM(H574*J574),3),0)</f>
        <v>0.08</v>
      </c>
      <c r="F574" s="389"/>
      <c r="G574" s="388"/>
      <c r="H574" s="388">
        <v>0.08</v>
      </c>
      <c r="I574" s="388"/>
      <c r="J574" s="392">
        <f t="shared" si="51"/>
        <v>1</v>
      </c>
      <c r="K574" s="392"/>
      <c r="L574" s="390"/>
      <c r="M574" s="390"/>
      <c r="N574" s="390"/>
      <c r="O574" s="13" t="s">
        <v>863</v>
      </c>
    </row>
    <row r="575" spans="1:15" ht="24.95" customHeight="1">
      <c r="A575" s="108" t="s">
        <v>861</v>
      </c>
      <c r="B575" s="108" t="s">
        <v>114</v>
      </c>
      <c r="C575" s="109" t="s">
        <v>379</v>
      </c>
      <c r="D575" s="387" t="s">
        <v>495</v>
      </c>
      <c r="E575" s="388">
        <f>ROUNDDOWN(SUM(H575*J575),3)</f>
        <v>0.08</v>
      </c>
      <c r="F575" s="389"/>
      <c r="G575" s="388"/>
      <c r="H575" s="388">
        <v>0.08</v>
      </c>
      <c r="I575" s="388"/>
      <c r="J575" s="392">
        <f>$J$3*$L$3*(1-K575)</f>
        <v>1</v>
      </c>
      <c r="K575" s="392"/>
      <c r="L575" s="390"/>
      <c r="M575" s="390"/>
      <c r="N575" s="390"/>
      <c r="O575" s="13" t="s">
        <v>863</v>
      </c>
    </row>
    <row r="576" spans="1:15" ht="24.95" customHeight="1">
      <c r="A576" s="108" t="s">
        <v>874</v>
      </c>
      <c r="B576" s="108" t="s">
        <v>875</v>
      </c>
      <c r="C576" s="109" t="s">
        <v>379</v>
      </c>
      <c r="D576" s="387" t="s">
        <v>495</v>
      </c>
      <c r="E576" s="388">
        <f t="shared" ref="E576:E585" si="54">IF($N$3=0,ROUNDDOWN(SUM(H576*J576),3),0)</f>
        <v>0.221</v>
      </c>
      <c r="F576" s="389"/>
      <c r="G576" s="388"/>
      <c r="H576" s="388">
        <v>0.221</v>
      </c>
      <c r="I576" s="388"/>
      <c r="J576" s="110">
        <f t="shared" ref="J576:J585" si="55">IF($M$3=1,($J$3*$L$3*(1-0.1-K576)),IF($M$3=0,($J$3*$L$3*(1-$M$3-K576))))</f>
        <v>1</v>
      </c>
      <c r="K576" s="392"/>
      <c r="L576" s="390"/>
      <c r="M576" s="390"/>
      <c r="N576" s="390"/>
      <c r="O576" s="13" t="s">
        <v>876</v>
      </c>
    </row>
    <row r="577" spans="1:15" ht="24.95" customHeight="1">
      <c r="A577" s="108" t="s">
        <v>874</v>
      </c>
      <c r="B577" s="108" t="s">
        <v>877</v>
      </c>
      <c r="C577" s="109" t="s">
        <v>379</v>
      </c>
      <c r="D577" s="387" t="s">
        <v>495</v>
      </c>
      <c r="E577" s="388">
        <f t="shared" si="54"/>
        <v>0.26300000000000001</v>
      </c>
      <c r="F577" s="389"/>
      <c r="G577" s="388"/>
      <c r="H577" s="388">
        <v>0.26300000000000001</v>
      </c>
      <c r="I577" s="388"/>
      <c r="J577" s="110">
        <f t="shared" si="55"/>
        <v>1</v>
      </c>
      <c r="K577" s="392"/>
      <c r="L577" s="390"/>
      <c r="M577" s="390"/>
      <c r="N577" s="390"/>
      <c r="O577" s="13" t="s">
        <v>876</v>
      </c>
    </row>
    <row r="578" spans="1:15" ht="24.95" customHeight="1">
      <c r="A578" s="108" t="s">
        <v>874</v>
      </c>
      <c r="B578" s="108" t="s">
        <v>878</v>
      </c>
      <c r="C578" s="109" t="s">
        <v>379</v>
      </c>
      <c r="D578" s="387" t="s">
        <v>495</v>
      </c>
      <c r="E578" s="388">
        <f t="shared" si="54"/>
        <v>0.26300000000000001</v>
      </c>
      <c r="F578" s="389"/>
      <c r="G578" s="388"/>
      <c r="H578" s="388">
        <v>0.26300000000000001</v>
      </c>
      <c r="I578" s="388"/>
      <c r="J578" s="110">
        <f t="shared" si="55"/>
        <v>1</v>
      </c>
      <c r="K578" s="392"/>
      <c r="L578" s="390"/>
      <c r="M578" s="390"/>
      <c r="N578" s="390"/>
      <c r="O578" s="13" t="s">
        <v>876</v>
      </c>
    </row>
    <row r="579" spans="1:15" ht="24.95" customHeight="1">
      <c r="A579" s="108" t="s">
        <v>874</v>
      </c>
      <c r="B579" s="108" t="s">
        <v>879</v>
      </c>
      <c r="C579" s="109" t="s">
        <v>379</v>
      </c>
      <c r="D579" s="387" t="s">
        <v>495</v>
      </c>
      <c r="E579" s="388">
        <f t="shared" si="54"/>
        <v>0.155</v>
      </c>
      <c r="F579" s="389"/>
      <c r="G579" s="388"/>
      <c r="H579" s="388">
        <v>0.155</v>
      </c>
      <c r="I579" s="388"/>
      <c r="J579" s="110">
        <f t="shared" si="55"/>
        <v>1</v>
      </c>
      <c r="K579" s="392"/>
      <c r="L579" s="390"/>
      <c r="M579" s="390"/>
      <c r="N579" s="390"/>
      <c r="O579" s="13" t="s">
        <v>876</v>
      </c>
    </row>
    <row r="580" spans="1:15" ht="24.95" customHeight="1">
      <c r="A580" s="108" t="s">
        <v>874</v>
      </c>
      <c r="B580" s="108" t="s">
        <v>880</v>
      </c>
      <c r="C580" s="109" t="s">
        <v>379</v>
      </c>
      <c r="D580" s="387" t="s">
        <v>495</v>
      </c>
      <c r="E580" s="388">
        <f t="shared" si="54"/>
        <v>0.11700000000000001</v>
      </c>
      <c r="F580" s="389"/>
      <c r="G580" s="388"/>
      <c r="H580" s="388">
        <v>0.11700000000000001</v>
      </c>
      <c r="I580" s="388"/>
      <c r="J580" s="110">
        <f t="shared" si="55"/>
        <v>1</v>
      </c>
      <c r="K580" s="392"/>
      <c r="L580" s="390"/>
      <c r="M580" s="390"/>
      <c r="N580" s="390"/>
      <c r="O580" s="13" t="s">
        <v>876</v>
      </c>
    </row>
    <row r="581" spans="1:15" ht="24.95" customHeight="1">
      <c r="A581" s="108" t="s">
        <v>874</v>
      </c>
      <c r="B581" s="108" t="s">
        <v>881</v>
      </c>
      <c r="C581" s="109" t="s">
        <v>379</v>
      </c>
      <c r="D581" s="387" t="s">
        <v>495</v>
      </c>
      <c r="E581" s="388">
        <f t="shared" si="54"/>
        <v>0.11700000000000001</v>
      </c>
      <c r="F581" s="389"/>
      <c r="G581" s="388"/>
      <c r="H581" s="388">
        <v>0.11700000000000001</v>
      </c>
      <c r="I581" s="388"/>
      <c r="J581" s="110">
        <f t="shared" si="55"/>
        <v>1</v>
      </c>
      <c r="K581" s="392"/>
      <c r="L581" s="390"/>
      <c r="M581" s="390"/>
      <c r="N581" s="390"/>
      <c r="O581" s="13" t="s">
        <v>876</v>
      </c>
    </row>
    <row r="582" spans="1:15" ht="24.95" customHeight="1">
      <c r="A582" s="108" t="s">
        <v>874</v>
      </c>
      <c r="B582" s="108" t="s">
        <v>882</v>
      </c>
      <c r="C582" s="109" t="s">
        <v>379</v>
      </c>
      <c r="D582" s="387" t="s">
        <v>495</v>
      </c>
      <c r="E582" s="388">
        <f t="shared" si="54"/>
        <v>0.11700000000000001</v>
      </c>
      <c r="F582" s="389"/>
      <c r="G582" s="388"/>
      <c r="H582" s="388">
        <v>0.11700000000000001</v>
      </c>
      <c r="I582" s="388"/>
      <c r="J582" s="110">
        <f t="shared" si="55"/>
        <v>1</v>
      </c>
      <c r="K582" s="392"/>
      <c r="L582" s="390"/>
      <c r="M582" s="390"/>
      <c r="N582" s="390"/>
      <c r="O582" s="13" t="s">
        <v>876</v>
      </c>
    </row>
    <row r="583" spans="1:15" ht="24.95" customHeight="1">
      <c r="A583" s="108" t="s">
        <v>874</v>
      </c>
      <c r="B583" s="108" t="s">
        <v>883</v>
      </c>
      <c r="C583" s="109" t="s">
        <v>379</v>
      </c>
      <c r="D583" s="387" t="s">
        <v>495</v>
      </c>
      <c r="E583" s="388">
        <f t="shared" si="54"/>
        <v>0.11700000000000001</v>
      </c>
      <c r="F583" s="389"/>
      <c r="G583" s="388"/>
      <c r="H583" s="388">
        <v>0.11700000000000001</v>
      </c>
      <c r="I583" s="388"/>
      <c r="J583" s="110">
        <f t="shared" si="55"/>
        <v>1</v>
      </c>
      <c r="K583" s="392"/>
      <c r="L583" s="390"/>
      <c r="M583" s="390"/>
      <c r="N583" s="390"/>
      <c r="O583" s="13" t="s">
        <v>876</v>
      </c>
    </row>
    <row r="584" spans="1:15" ht="24.95" customHeight="1">
      <c r="A584" s="108" t="s">
        <v>874</v>
      </c>
      <c r="B584" s="108" t="s">
        <v>884</v>
      </c>
      <c r="C584" s="109" t="s">
        <v>379</v>
      </c>
      <c r="D584" s="387" t="s">
        <v>495</v>
      </c>
      <c r="E584" s="388">
        <f t="shared" si="54"/>
        <v>0.11700000000000001</v>
      </c>
      <c r="F584" s="389"/>
      <c r="G584" s="388"/>
      <c r="H584" s="388">
        <v>0.11700000000000001</v>
      </c>
      <c r="I584" s="388"/>
      <c r="J584" s="110">
        <f t="shared" si="55"/>
        <v>1</v>
      </c>
      <c r="K584" s="392"/>
      <c r="L584" s="390"/>
      <c r="M584" s="390"/>
      <c r="N584" s="390"/>
      <c r="O584" s="13" t="s">
        <v>876</v>
      </c>
    </row>
    <row r="585" spans="1:15" ht="24.95" customHeight="1">
      <c r="A585" s="108" t="s">
        <v>874</v>
      </c>
      <c r="B585" s="108" t="s">
        <v>885</v>
      </c>
      <c r="C585" s="109" t="s">
        <v>379</v>
      </c>
      <c r="D585" s="387" t="s">
        <v>495</v>
      </c>
      <c r="E585" s="388">
        <f t="shared" si="54"/>
        <v>0.11700000000000001</v>
      </c>
      <c r="F585" s="389"/>
      <c r="G585" s="388"/>
      <c r="H585" s="388">
        <v>0.11700000000000001</v>
      </c>
      <c r="I585" s="388"/>
      <c r="J585" s="110">
        <f t="shared" si="55"/>
        <v>1</v>
      </c>
      <c r="K585" s="392"/>
      <c r="L585" s="390"/>
      <c r="M585" s="390"/>
      <c r="N585" s="390"/>
      <c r="O585" s="13" t="s">
        <v>876</v>
      </c>
    </row>
    <row r="586" spans="1:15" ht="24.95" customHeight="1">
      <c r="A586" s="108" t="s">
        <v>286</v>
      </c>
      <c r="B586" s="108" t="s">
        <v>287</v>
      </c>
      <c r="C586" s="109" t="s">
        <v>116</v>
      </c>
      <c r="D586" s="387" t="s">
        <v>495</v>
      </c>
      <c r="E586" s="388">
        <f>ROUNDDOWN(SUM(H586*J586),3)</f>
        <v>8.5000000000000006E-2</v>
      </c>
      <c r="F586" s="389"/>
      <c r="G586" s="388"/>
      <c r="H586" s="388">
        <v>8.5000000000000006E-2</v>
      </c>
      <c r="I586" s="388"/>
      <c r="J586" s="392">
        <f>$J$3*$L$3*(1-K586)</f>
        <v>1</v>
      </c>
      <c r="K586" s="392"/>
      <c r="L586" s="390"/>
      <c r="M586" s="390"/>
      <c r="N586" s="390"/>
      <c r="O586" s="13" t="s">
        <v>863</v>
      </c>
    </row>
    <row r="587" spans="1:15" ht="24.95" customHeight="1">
      <c r="A587" s="108" t="s">
        <v>286</v>
      </c>
      <c r="B587" s="108" t="s">
        <v>886</v>
      </c>
      <c r="C587" s="109" t="s">
        <v>116</v>
      </c>
      <c r="D587" s="387" t="s">
        <v>495</v>
      </c>
      <c r="E587" s="388">
        <f>ROUNDDOWN(SUM(H587*J587),3)</f>
        <v>8.5000000000000006E-2</v>
      </c>
      <c r="F587" s="389"/>
      <c r="G587" s="388"/>
      <c r="H587" s="388">
        <v>8.5000000000000006E-2</v>
      </c>
      <c r="I587" s="388"/>
      <c r="J587" s="392">
        <f>$J$3*$L$3*(1-K587)</f>
        <v>1</v>
      </c>
      <c r="K587" s="392"/>
      <c r="L587" s="390"/>
      <c r="M587" s="390"/>
      <c r="N587" s="390"/>
      <c r="O587" s="13" t="s">
        <v>863</v>
      </c>
    </row>
    <row r="588" spans="1:15" ht="24.95" customHeight="1">
      <c r="A588" s="114" t="s">
        <v>887</v>
      </c>
      <c r="B588" s="114" t="s">
        <v>888</v>
      </c>
      <c r="C588" s="395" t="s">
        <v>379</v>
      </c>
      <c r="D588" s="387" t="s">
        <v>495</v>
      </c>
      <c r="E588" s="388">
        <f>ROUNDDOWN(SUM(H588*J588),3)</f>
        <v>0.25</v>
      </c>
      <c r="F588" s="389"/>
      <c r="G588" s="388"/>
      <c r="H588" s="388">
        <v>0.25</v>
      </c>
      <c r="I588" s="388"/>
      <c r="J588" s="110">
        <f t="shared" ref="J588:J595" si="56">IF($M$3=1,($J$3*$L$3*(1-0.1-K588)),IF($M$3=0,($J$3*$L$3*(1-$M$3-K588))))</f>
        <v>1</v>
      </c>
      <c r="K588" s="392"/>
      <c r="L588" s="390"/>
      <c r="M588" s="390"/>
      <c r="N588" s="390"/>
      <c r="O588" s="13" t="s">
        <v>889</v>
      </c>
    </row>
    <row r="589" spans="1:15" ht="24.95" customHeight="1">
      <c r="A589" s="114" t="s">
        <v>887</v>
      </c>
      <c r="B589" s="114" t="s">
        <v>890</v>
      </c>
      <c r="C589" s="395" t="s">
        <v>379</v>
      </c>
      <c r="D589" s="387" t="str">
        <f>IF($N$3=0,"내선전공",0)</f>
        <v>내선전공</v>
      </c>
      <c r="E589" s="388">
        <f>IF($N$3=0,ROUNDDOWN(SUM(H589*J589),3),0)</f>
        <v>0.63</v>
      </c>
      <c r="F589" s="389"/>
      <c r="G589" s="388"/>
      <c r="H589" s="388">
        <v>0.63</v>
      </c>
      <c r="I589" s="388"/>
      <c r="J589" s="110">
        <f t="shared" si="56"/>
        <v>1</v>
      </c>
      <c r="K589" s="392"/>
      <c r="L589" s="390"/>
      <c r="M589" s="390"/>
      <c r="N589" s="390"/>
      <c r="O589" s="13" t="s">
        <v>889</v>
      </c>
    </row>
    <row r="590" spans="1:15" ht="24.95" customHeight="1">
      <c r="A590" s="114" t="s">
        <v>887</v>
      </c>
      <c r="B590" s="51" t="s">
        <v>1922</v>
      </c>
      <c r="C590" s="395" t="s">
        <v>379</v>
      </c>
      <c r="D590" s="387" t="s">
        <v>495</v>
      </c>
      <c r="E590" s="388">
        <f>ROUNDDOWN(SUM(H590*J590),3)</f>
        <v>0.63</v>
      </c>
      <c r="F590" s="389"/>
      <c r="G590" s="388"/>
      <c r="H590" s="388">
        <v>0.63</v>
      </c>
      <c r="I590" s="388"/>
      <c r="J590" s="110">
        <f t="shared" si="56"/>
        <v>1</v>
      </c>
      <c r="K590" s="392"/>
      <c r="L590" s="390"/>
      <c r="M590" s="390"/>
      <c r="N590" s="390"/>
      <c r="O590" s="13" t="s">
        <v>889</v>
      </c>
    </row>
    <row r="591" spans="1:15" ht="24.95" customHeight="1">
      <c r="A591" s="114" t="s">
        <v>887</v>
      </c>
      <c r="B591" s="51" t="s">
        <v>437</v>
      </c>
      <c r="C591" s="395" t="s">
        <v>379</v>
      </c>
      <c r="D591" s="387" t="s">
        <v>495</v>
      </c>
      <c r="E591" s="388">
        <f>ROUNDDOWN(SUM(H591*J591),3)</f>
        <v>0.63</v>
      </c>
      <c r="F591" s="389"/>
      <c r="G591" s="388"/>
      <c r="H591" s="388">
        <v>0.63</v>
      </c>
      <c r="I591" s="388"/>
      <c r="J591" s="110">
        <f t="shared" si="56"/>
        <v>1</v>
      </c>
      <c r="K591" s="392"/>
      <c r="L591" s="390"/>
      <c r="M591" s="390"/>
      <c r="N591" s="390"/>
      <c r="O591" s="13" t="s">
        <v>889</v>
      </c>
    </row>
    <row r="592" spans="1:15" ht="24.95" customHeight="1">
      <c r="A592" s="114" t="s">
        <v>887</v>
      </c>
      <c r="B592" s="51" t="s">
        <v>891</v>
      </c>
      <c r="C592" s="395" t="s">
        <v>379</v>
      </c>
      <c r="D592" s="387" t="s">
        <v>495</v>
      </c>
      <c r="E592" s="388">
        <f>ROUNDDOWN(SUM(H592*J592),3)</f>
        <v>0.63</v>
      </c>
      <c r="F592" s="389"/>
      <c r="G592" s="388"/>
      <c r="H592" s="388">
        <v>0.63</v>
      </c>
      <c r="I592" s="388"/>
      <c r="J592" s="110">
        <f t="shared" si="56"/>
        <v>1</v>
      </c>
      <c r="K592" s="392"/>
      <c r="L592" s="390"/>
      <c r="M592" s="390"/>
      <c r="N592" s="390"/>
      <c r="O592" s="13" t="s">
        <v>889</v>
      </c>
    </row>
    <row r="593" spans="1:15" ht="24.95" customHeight="1">
      <c r="A593" s="114" t="s">
        <v>887</v>
      </c>
      <c r="B593" s="51" t="s">
        <v>892</v>
      </c>
      <c r="C593" s="395" t="s">
        <v>379</v>
      </c>
      <c r="D593" s="387" t="s">
        <v>495</v>
      </c>
      <c r="E593" s="388">
        <f>ROUNDDOWN(SUM(H593*J593),3)</f>
        <v>0.25</v>
      </c>
      <c r="F593" s="389"/>
      <c r="G593" s="388"/>
      <c r="H593" s="388">
        <v>0.25</v>
      </c>
      <c r="I593" s="388"/>
      <c r="J593" s="110">
        <f t="shared" si="56"/>
        <v>1</v>
      </c>
      <c r="K593" s="392"/>
      <c r="L593" s="390"/>
      <c r="M593" s="390"/>
      <c r="N593" s="390"/>
      <c r="O593" s="13" t="s">
        <v>889</v>
      </c>
    </row>
    <row r="594" spans="1:15" ht="24.95" customHeight="1">
      <c r="A594" s="114" t="s">
        <v>887</v>
      </c>
      <c r="B594" s="51" t="s">
        <v>268</v>
      </c>
      <c r="C594" s="395" t="s">
        <v>379</v>
      </c>
      <c r="D594" s="387" t="s">
        <v>495</v>
      </c>
      <c r="E594" s="388">
        <f t="shared" ref="E594:E609" si="57">ROUNDDOWN(SUM(H594*J594),3)</f>
        <v>0.63</v>
      </c>
      <c r="F594" s="389"/>
      <c r="G594" s="388"/>
      <c r="H594" s="388">
        <v>0.63</v>
      </c>
      <c r="I594" s="388"/>
      <c r="J594" s="110">
        <f t="shared" si="56"/>
        <v>1</v>
      </c>
      <c r="K594" s="392"/>
      <c r="L594" s="390"/>
      <c r="M594" s="390"/>
      <c r="N594" s="390"/>
      <c r="O594" s="13" t="s">
        <v>889</v>
      </c>
    </row>
    <row r="595" spans="1:15" ht="24.95" customHeight="1">
      <c r="A595" s="114" t="s">
        <v>887</v>
      </c>
      <c r="B595" s="51" t="s">
        <v>265</v>
      </c>
      <c r="C595" s="395" t="s">
        <v>379</v>
      </c>
      <c r="D595" s="387" t="s">
        <v>495</v>
      </c>
      <c r="E595" s="388">
        <f t="shared" si="57"/>
        <v>0.25</v>
      </c>
      <c r="F595" s="389"/>
      <c r="G595" s="388"/>
      <c r="H595" s="388">
        <v>0.25</v>
      </c>
      <c r="I595" s="388"/>
      <c r="J595" s="110">
        <f t="shared" si="56"/>
        <v>1</v>
      </c>
      <c r="K595" s="392"/>
      <c r="L595" s="390"/>
      <c r="M595" s="390"/>
      <c r="N595" s="390"/>
      <c r="O595" s="13" t="s">
        <v>889</v>
      </c>
    </row>
    <row r="596" spans="1:15" ht="24.95" customHeight="1">
      <c r="A596" s="108" t="s">
        <v>115</v>
      </c>
      <c r="B596" s="108" t="s">
        <v>893</v>
      </c>
      <c r="C596" s="109" t="s">
        <v>116</v>
      </c>
      <c r="D596" s="387" t="s">
        <v>495</v>
      </c>
      <c r="E596" s="388">
        <f t="shared" si="57"/>
        <v>0.2</v>
      </c>
      <c r="F596" s="389"/>
      <c r="G596" s="388"/>
      <c r="H596" s="388">
        <v>0.2</v>
      </c>
      <c r="I596" s="388"/>
      <c r="J596" s="392">
        <f t="shared" si="51"/>
        <v>1</v>
      </c>
      <c r="K596" s="392"/>
      <c r="L596" s="390"/>
      <c r="M596" s="390"/>
      <c r="N596" s="390"/>
      <c r="O596" s="13" t="s">
        <v>889</v>
      </c>
    </row>
    <row r="597" spans="1:15" ht="24.95" customHeight="1">
      <c r="A597" s="108" t="s">
        <v>894</v>
      </c>
      <c r="B597" s="17" t="s">
        <v>895</v>
      </c>
      <c r="C597" s="109" t="s">
        <v>379</v>
      </c>
      <c r="D597" s="387" t="s">
        <v>239</v>
      </c>
      <c r="E597" s="388">
        <f t="shared" si="57"/>
        <v>2.8000000000000001E-2</v>
      </c>
      <c r="F597" s="389"/>
      <c r="G597" s="388"/>
      <c r="H597" s="388">
        <v>2.8000000000000001E-2</v>
      </c>
      <c r="I597" s="388"/>
      <c r="J597" s="392">
        <f t="shared" si="51"/>
        <v>1</v>
      </c>
      <c r="K597" s="392"/>
      <c r="L597" s="390"/>
      <c r="M597" s="390"/>
      <c r="N597" s="390"/>
      <c r="O597" s="13" t="s">
        <v>896</v>
      </c>
    </row>
    <row r="598" spans="1:15" ht="24.95" customHeight="1">
      <c r="A598" s="108" t="s">
        <v>894</v>
      </c>
      <c r="B598" s="17" t="s">
        <v>897</v>
      </c>
      <c r="C598" s="109" t="s">
        <v>379</v>
      </c>
      <c r="D598" s="387" t="s">
        <v>239</v>
      </c>
      <c r="E598" s="388">
        <f t="shared" si="57"/>
        <v>3.3000000000000002E-2</v>
      </c>
      <c r="F598" s="389"/>
      <c r="G598" s="388"/>
      <c r="H598" s="388">
        <v>2.8000000000000001E-2</v>
      </c>
      <c r="I598" s="388"/>
      <c r="J598" s="392">
        <f t="shared" si="51"/>
        <v>1.2</v>
      </c>
      <c r="K598" s="392">
        <v>-0.2</v>
      </c>
      <c r="L598" s="390"/>
      <c r="M598" s="390"/>
      <c r="N598" s="390"/>
      <c r="O598" s="13" t="s">
        <v>896</v>
      </c>
    </row>
    <row r="599" spans="1:15" ht="24.95" customHeight="1">
      <c r="A599" s="108" t="s">
        <v>898</v>
      </c>
      <c r="B599" s="108" t="s">
        <v>899</v>
      </c>
      <c r="C599" s="109" t="s">
        <v>379</v>
      </c>
      <c r="D599" s="387" t="s">
        <v>239</v>
      </c>
      <c r="E599" s="388">
        <f t="shared" si="57"/>
        <v>7.0000000000000007E-2</v>
      </c>
      <c r="F599" s="389"/>
      <c r="G599" s="388"/>
      <c r="H599" s="388">
        <v>7.0000000000000007E-2</v>
      </c>
      <c r="I599" s="388"/>
      <c r="J599" s="392">
        <f t="shared" si="51"/>
        <v>1</v>
      </c>
      <c r="K599" s="392"/>
      <c r="L599" s="390"/>
      <c r="M599" s="390"/>
      <c r="N599" s="390"/>
      <c r="O599" s="13" t="s">
        <v>900</v>
      </c>
    </row>
    <row r="600" spans="1:15" ht="24.95" customHeight="1">
      <c r="A600" s="114" t="s">
        <v>901</v>
      </c>
      <c r="B600" s="114" t="s">
        <v>361</v>
      </c>
      <c r="C600" s="115" t="s">
        <v>379</v>
      </c>
      <c r="D600" s="387" t="s">
        <v>495</v>
      </c>
      <c r="E600" s="388">
        <f t="shared" si="57"/>
        <v>0.33</v>
      </c>
      <c r="F600" s="389"/>
      <c r="G600" s="388"/>
      <c r="H600" s="388">
        <v>0.33</v>
      </c>
      <c r="I600" s="388"/>
      <c r="J600" s="392">
        <f t="shared" si="51"/>
        <v>1</v>
      </c>
      <c r="K600" s="392"/>
      <c r="L600" s="390"/>
      <c r="M600" s="390"/>
      <c r="N600" s="390"/>
      <c r="O600" s="13" t="s">
        <v>902</v>
      </c>
    </row>
    <row r="601" spans="1:15" ht="24.95" customHeight="1">
      <c r="A601" s="114" t="s">
        <v>901</v>
      </c>
      <c r="B601" s="114" t="s">
        <v>364</v>
      </c>
      <c r="C601" s="115" t="s">
        <v>379</v>
      </c>
      <c r="D601" s="387" t="s">
        <v>495</v>
      </c>
      <c r="E601" s="388">
        <f t="shared" si="57"/>
        <v>0.33</v>
      </c>
      <c r="F601" s="389"/>
      <c r="G601" s="388"/>
      <c r="H601" s="388">
        <v>0.33</v>
      </c>
      <c r="I601" s="388"/>
      <c r="J601" s="392">
        <f t="shared" si="51"/>
        <v>1</v>
      </c>
      <c r="K601" s="392"/>
      <c r="L601" s="390"/>
      <c r="M601" s="390"/>
      <c r="N601" s="390"/>
      <c r="O601" s="13" t="s">
        <v>902</v>
      </c>
    </row>
    <row r="602" spans="1:15" ht="24.95" customHeight="1">
      <c r="A602" s="114" t="s">
        <v>901</v>
      </c>
      <c r="B602" s="114" t="s">
        <v>362</v>
      </c>
      <c r="C602" s="115" t="s">
        <v>379</v>
      </c>
      <c r="D602" s="387" t="s">
        <v>495</v>
      </c>
      <c r="E602" s="388">
        <f t="shared" si="57"/>
        <v>0.33</v>
      </c>
      <c r="F602" s="389"/>
      <c r="G602" s="388"/>
      <c r="H602" s="388">
        <v>0.33</v>
      </c>
      <c r="I602" s="388"/>
      <c r="J602" s="392">
        <f>$J$3*$L$3*(1-K602)</f>
        <v>1</v>
      </c>
      <c r="K602" s="392"/>
      <c r="L602" s="390"/>
      <c r="M602" s="390"/>
      <c r="N602" s="390"/>
      <c r="O602" s="13" t="s">
        <v>902</v>
      </c>
    </row>
    <row r="603" spans="1:15" ht="24.95" customHeight="1">
      <c r="A603" s="114" t="s">
        <v>901</v>
      </c>
      <c r="B603" s="114" t="s">
        <v>365</v>
      </c>
      <c r="C603" s="115" t="s">
        <v>379</v>
      </c>
      <c r="D603" s="387" t="s">
        <v>495</v>
      </c>
      <c r="E603" s="388">
        <f t="shared" si="57"/>
        <v>0.33</v>
      </c>
      <c r="F603" s="389"/>
      <c r="G603" s="388"/>
      <c r="H603" s="388">
        <v>0.33</v>
      </c>
      <c r="I603" s="388"/>
      <c r="J603" s="392">
        <f t="shared" si="51"/>
        <v>1</v>
      </c>
      <c r="K603" s="392"/>
      <c r="L603" s="390"/>
      <c r="M603" s="390"/>
      <c r="N603" s="390"/>
      <c r="O603" s="13" t="s">
        <v>902</v>
      </c>
    </row>
    <row r="604" spans="1:15" ht="24.95" customHeight="1">
      <c r="A604" s="114" t="s">
        <v>901</v>
      </c>
      <c r="B604" s="114" t="s">
        <v>903</v>
      </c>
      <c r="C604" s="115" t="s">
        <v>379</v>
      </c>
      <c r="D604" s="387" t="s">
        <v>495</v>
      </c>
      <c r="E604" s="388">
        <f t="shared" si="57"/>
        <v>0.19800000000000001</v>
      </c>
      <c r="F604" s="389"/>
      <c r="G604" s="388"/>
      <c r="H604" s="388">
        <v>0.33</v>
      </c>
      <c r="I604" s="388"/>
      <c r="J604" s="392">
        <f t="shared" si="51"/>
        <v>0.6</v>
      </c>
      <c r="K604" s="392">
        <v>0.4</v>
      </c>
      <c r="L604" s="390"/>
      <c r="M604" s="390"/>
      <c r="N604" s="390"/>
      <c r="O604" s="13" t="s">
        <v>902</v>
      </c>
    </row>
    <row r="605" spans="1:15" ht="24.95" customHeight="1">
      <c r="A605" s="114" t="s">
        <v>901</v>
      </c>
      <c r="B605" s="114" t="s">
        <v>904</v>
      </c>
      <c r="C605" s="115" t="s">
        <v>379</v>
      </c>
      <c r="D605" s="387" t="s">
        <v>495</v>
      </c>
      <c r="E605" s="388">
        <f t="shared" si="57"/>
        <v>0.19800000000000001</v>
      </c>
      <c r="F605" s="389"/>
      <c r="G605" s="388"/>
      <c r="H605" s="388">
        <v>0.33</v>
      </c>
      <c r="I605" s="388"/>
      <c r="J605" s="392">
        <f>$J$3*$L$3*(1-K605)</f>
        <v>0.6</v>
      </c>
      <c r="K605" s="392">
        <v>0.4</v>
      </c>
      <c r="L605" s="390"/>
      <c r="M605" s="390"/>
      <c r="N605" s="390"/>
      <c r="O605" s="13" t="s">
        <v>902</v>
      </c>
    </row>
    <row r="606" spans="1:15" ht="24.95" customHeight="1">
      <c r="A606" s="114" t="s">
        <v>901</v>
      </c>
      <c r="B606" s="114" t="s">
        <v>905</v>
      </c>
      <c r="C606" s="115" t="s">
        <v>379</v>
      </c>
      <c r="D606" s="387" t="s">
        <v>495</v>
      </c>
      <c r="E606" s="388">
        <f t="shared" si="57"/>
        <v>0.19800000000000001</v>
      </c>
      <c r="F606" s="389"/>
      <c r="G606" s="388"/>
      <c r="H606" s="388">
        <v>0.33</v>
      </c>
      <c r="I606" s="388"/>
      <c r="J606" s="392">
        <f t="shared" si="51"/>
        <v>0.6</v>
      </c>
      <c r="K606" s="392">
        <v>0.4</v>
      </c>
      <c r="L606" s="390"/>
      <c r="M606" s="390"/>
      <c r="N606" s="390"/>
      <c r="O606" s="13" t="s">
        <v>902</v>
      </c>
    </row>
    <row r="607" spans="1:15" ht="24.95" customHeight="1">
      <c r="A607" s="114" t="s">
        <v>901</v>
      </c>
      <c r="B607" s="114" t="s">
        <v>906</v>
      </c>
      <c r="C607" s="115" t="s">
        <v>379</v>
      </c>
      <c r="D607" s="387" t="s">
        <v>495</v>
      </c>
      <c r="E607" s="388">
        <f t="shared" si="57"/>
        <v>0.19800000000000001</v>
      </c>
      <c r="F607" s="389"/>
      <c r="G607" s="388"/>
      <c r="H607" s="388">
        <v>0.33</v>
      </c>
      <c r="I607" s="388"/>
      <c r="J607" s="392">
        <f>$J$3*$L$3*(1-K607)</f>
        <v>0.6</v>
      </c>
      <c r="K607" s="392">
        <v>0.4</v>
      </c>
      <c r="L607" s="390"/>
      <c r="M607" s="390"/>
      <c r="N607" s="390"/>
      <c r="O607" s="13" t="s">
        <v>902</v>
      </c>
    </row>
    <row r="608" spans="1:15" ht="24.95" customHeight="1">
      <c r="A608" s="114" t="s">
        <v>901</v>
      </c>
      <c r="B608" s="114" t="s">
        <v>907</v>
      </c>
      <c r="C608" s="115" t="s">
        <v>379</v>
      </c>
      <c r="D608" s="387" t="s">
        <v>495</v>
      </c>
      <c r="E608" s="388">
        <f t="shared" si="57"/>
        <v>0.19800000000000001</v>
      </c>
      <c r="F608" s="389"/>
      <c r="G608" s="388"/>
      <c r="H608" s="388">
        <v>0.33</v>
      </c>
      <c r="I608" s="388"/>
      <c r="J608" s="392">
        <f>$J$3*$L$3*(1-K608)</f>
        <v>0.6</v>
      </c>
      <c r="K608" s="392">
        <v>0.4</v>
      </c>
      <c r="L608" s="390"/>
      <c r="M608" s="390"/>
      <c r="N608" s="390"/>
      <c r="O608" s="13" t="s">
        <v>902</v>
      </c>
    </row>
    <row r="609" spans="1:15" ht="24.95" customHeight="1">
      <c r="A609" s="114" t="s">
        <v>901</v>
      </c>
      <c r="B609" s="114" t="s">
        <v>908</v>
      </c>
      <c r="C609" s="115" t="s">
        <v>379</v>
      </c>
      <c r="D609" s="387" t="s">
        <v>495</v>
      </c>
      <c r="E609" s="388">
        <f t="shared" si="57"/>
        <v>0.19800000000000001</v>
      </c>
      <c r="F609" s="389"/>
      <c r="G609" s="388"/>
      <c r="H609" s="388">
        <v>0.33</v>
      </c>
      <c r="I609" s="388"/>
      <c r="J609" s="392">
        <f>$J$3*$L$3*(1-K609)</f>
        <v>0.6</v>
      </c>
      <c r="K609" s="392">
        <v>0.4</v>
      </c>
      <c r="L609" s="390"/>
      <c r="M609" s="390"/>
      <c r="N609" s="390"/>
      <c r="O609" s="13" t="s">
        <v>902</v>
      </c>
    </row>
    <row r="610" spans="1:15" ht="24.95" customHeight="1">
      <c r="A610" s="114" t="s">
        <v>909</v>
      </c>
      <c r="B610" s="114" t="s">
        <v>360</v>
      </c>
      <c r="C610" s="115" t="s">
        <v>116</v>
      </c>
      <c r="D610" s="387" t="str">
        <f>IF($N$3=0,"내선전공",0)</f>
        <v>내선전공</v>
      </c>
      <c r="E610" s="388">
        <f>IF($N$3=0,ROUNDDOWN(SUM(H610*J610),3),0)</f>
        <v>0.15</v>
      </c>
      <c r="F610" s="389"/>
      <c r="G610" s="388"/>
      <c r="H610" s="388">
        <v>0.15</v>
      </c>
      <c r="I610" s="388"/>
      <c r="J610" s="392">
        <f>$J$3*$L$3*(1-K610)</f>
        <v>1</v>
      </c>
      <c r="K610" s="392"/>
      <c r="L610" s="390"/>
      <c r="M610" s="390"/>
      <c r="N610" s="390"/>
      <c r="O610" s="13" t="s">
        <v>910</v>
      </c>
    </row>
    <row r="611" spans="1:15" ht="24.95" customHeight="1">
      <c r="A611" s="114" t="s">
        <v>911</v>
      </c>
      <c r="B611" s="114" t="s">
        <v>912</v>
      </c>
      <c r="C611" s="115" t="s">
        <v>379</v>
      </c>
      <c r="D611" s="387" t="str">
        <f>IF($N$3=0,"내선전공",0)</f>
        <v>내선전공</v>
      </c>
      <c r="E611" s="388">
        <f>IF($N$3=0,ROUNDDOWN(SUM(H611*J611),3),0)</f>
        <v>0.15</v>
      </c>
      <c r="F611" s="389"/>
      <c r="G611" s="388"/>
      <c r="H611" s="388">
        <v>0.15</v>
      </c>
      <c r="I611" s="388"/>
      <c r="J611" s="392">
        <f t="shared" ref="J611" si="58">$J$3*$L$3*(1-K611)</f>
        <v>1</v>
      </c>
      <c r="K611" s="392"/>
      <c r="L611" s="390"/>
      <c r="M611" s="390"/>
      <c r="N611" s="390"/>
      <c r="O611" s="13" t="s">
        <v>910</v>
      </c>
    </row>
    <row r="612" spans="1:15" ht="24.95" customHeight="1">
      <c r="A612" s="114" t="s">
        <v>913</v>
      </c>
      <c r="B612" s="114" t="s">
        <v>914</v>
      </c>
      <c r="C612" s="115" t="s">
        <v>379</v>
      </c>
      <c r="D612" s="387" t="str">
        <f>IF($N$3=0,"내선전공",0)</f>
        <v>내선전공</v>
      </c>
      <c r="E612" s="388">
        <f>IF($N$3=0,ROUNDDOWN(SUM(H612*J612),3),0)</f>
        <v>0.13</v>
      </c>
      <c r="F612" s="389"/>
      <c r="G612" s="388"/>
      <c r="H612" s="388">
        <v>0.13</v>
      </c>
      <c r="I612" s="388"/>
      <c r="J612" s="392">
        <f t="shared" si="51"/>
        <v>1</v>
      </c>
      <c r="K612" s="392"/>
      <c r="L612" s="390"/>
      <c r="M612" s="390"/>
      <c r="N612" s="390"/>
      <c r="O612" s="13" t="s">
        <v>915</v>
      </c>
    </row>
    <row r="613" spans="1:15" ht="24.95" customHeight="1">
      <c r="A613" s="114" t="s">
        <v>913</v>
      </c>
      <c r="B613" s="114" t="s">
        <v>916</v>
      </c>
      <c r="C613" s="115" t="s">
        <v>379</v>
      </c>
      <c r="D613" s="387" t="str">
        <f>IF($N$3=0,"내선전공",0)</f>
        <v>내선전공</v>
      </c>
      <c r="E613" s="388">
        <f>IF($N$3=0,ROUNDDOWN(SUM(H613*J613),3),0)</f>
        <v>0.13</v>
      </c>
      <c r="F613" s="389"/>
      <c r="G613" s="388"/>
      <c r="H613" s="388">
        <v>0.13</v>
      </c>
      <c r="I613" s="388"/>
      <c r="J613" s="392">
        <f t="shared" si="51"/>
        <v>1</v>
      </c>
      <c r="K613" s="392"/>
      <c r="L613" s="390"/>
      <c r="M613" s="390"/>
      <c r="N613" s="390"/>
      <c r="O613" s="13" t="s">
        <v>915</v>
      </c>
    </row>
    <row r="614" spans="1:15" ht="24.95" customHeight="1">
      <c r="A614" s="114" t="s">
        <v>913</v>
      </c>
      <c r="B614" s="114" t="s">
        <v>917</v>
      </c>
      <c r="C614" s="115" t="s">
        <v>379</v>
      </c>
      <c r="D614" s="387" t="str">
        <f>IF($N$3=0,"내선전공",0)</f>
        <v>내선전공</v>
      </c>
      <c r="E614" s="388">
        <f>IF($N$3=0,ROUNDDOWN(SUM(H614*J614),3),0)</f>
        <v>0.13</v>
      </c>
      <c r="F614" s="389"/>
      <c r="G614" s="388"/>
      <c r="H614" s="388">
        <v>0.13</v>
      </c>
      <c r="I614" s="388"/>
      <c r="J614" s="392">
        <f>$J$3*$L$3*(1-K614)</f>
        <v>1</v>
      </c>
      <c r="K614" s="392"/>
      <c r="L614" s="390"/>
      <c r="M614" s="390"/>
      <c r="N614" s="390"/>
      <c r="O614" s="13" t="s">
        <v>915</v>
      </c>
    </row>
    <row r="615" spans="1:15" ht="24.95" customHeight="1">
      <c r="A615" s="114" t="s">
        <v>913</v>
      </c>
      <c r="B615" s="114" t="s">
        <v>918</v>
      </c>
      <c r="C615" s="115" t="s">
        <v>379</v>
      </c>
      <c r="D615" s="387" t="s">
        <v>495</v>
      </c>
      <c r="E615" s="388">
        <f t="shared" ref="E615:E624" si="59">ROUNDDOWN(SUM(H615*J615),3)</f>
        <v>0.13</v>
      </c>
      <c r="F615" s="389"/>
      <c r="G615" s="388"/>
      <c r="H615" s="388">
        <v>0.13</v>
      </c>
      <c r="I615" s="388"/>
      <c r="J615" s="392">
        <f t="shared" si="51"/>
        <v>1</v>
      </c>
      <c r="K615" s="392"/>
      <c r="L615" s="390"/>
      <c r="M615" s="390"/>
      <c r="N615" s="390"/>
      <c r="O615" s="13" t="s">
        <v>915</v>
      </c>
    </row>
    <row r="616" spans="1:15" ht="24.95" customHeight="1">
      <c r="A616" s="114" t="s">
        <v>117</v>
      </c>
      <c r="B616" s="51" t="s">
        <v>118</v>
      </c>
      <c r="C616" s="115" t="s">
        <v>379</v>
      </c>
      <c r="D616" s="387" t="s">
        <v>495</v>
      </c>
      <c r="E616" s="388">
        <f t="shared" si="59"/>
        <v>0.13900000000000001</v>
      </c>
      <c r="F616" s="389"/>
      <c r="G616" s="388"/>
      <c r="H616" s="388">
        <v>0.13900000000000001</v>
      </c>
      <c r="I616" s="388"/>
      <c r="J616" s="392">
        <f t="shared" si="51"/>
        <v>1</v>
      </c>
      <c r="K616" s="392"/>
      <c r="L616" s="390"/>
      <c r="M616" s="390"/>
      <c r="N616" s="390"/>
      <c r="O616" s="13" t="s">
        <v>1923</v>
      </c>
    </row>
    <row r="617" spans="1:15" ht="24.95" customHeight="1">
      <c r="A617" s="114" t="s">
        <v>117</v>
      </c>
      <c r="B617" s="51" t="s">
        <v>119</v>
      </c>
      <c r="C617" s="115" t="s">
        <v>379</v>
      </c>
      <c r="D617" s="387" t="s">
        <v>495</v>
      </c>
      <c r="E617" s="388">
        <f t="shared" si="59"/>
        <v>0.13900000000000001</v>
      </c>
      <c r="F617" s="389"/>
      <c r="G617" s="388"/>
      <c r="H617" s="388">
        <v>0.13900000000000001</v>
      </c>
      <c r="I617" s="388"/>
      <c r="J617" s="392">
        <f t="shared" si="51"/>
        <v>1</v>
      </c>
      <c r="K617" s="392"/>
      <c r="L617" s="390"/>
      <c r="M617" s="390"/>
      <c r="N617" s="390"/>
      <c r="O617" s="13" t="s">
        <v>1923</v>
      </c>
    </row>
    <row r="618" spans="1:15" ht="24.95" customHeight="1">
      <c r="A618" s="114" t="s">
        <v>117</v>
      </c>
      <c r="B618" s="51" t="s">
        <v>120</v>
      </c>
      <c r="C618" s="115" t="s">
        <v>379</v>
      </c>
      <c r="D618" s="387" t="s">
        <v>495</v>
      </c>
      <c r="E618" s="388">
        <f t="shared" si="59"/>
        <v>0.13900000000000001</v>
      </c>
      <c r="F618" s="389"/>
      <c r="G618" s="388"/>
      <c r="H618" s="388">
        <v>0.13900000000000001</v>
      </c>
      <c r="I618" s="388"/>
      <c r="J618" s="392">
        <f t="shared" si="51"/>
        <v>1</v>
      </c>
      <c r="K618" s="392"/>
      <c r="L618" s="390"/>
      <c r="M618" s="390"/>
      <c r="N618" s="390"/>
      <c r="O618" s="13" t="s">
        <v>1923</v>
      </c>
    </row>
    <row r="619" spans="1:15" ht="24.95" customHeight="1">
      <c r="A619" s="114" t="s">
        <v>117</v>
      </c>
      <c r="B619" s="51" t="s">
        <v>121</v>
      </c>
      <c r="C619" s="115" t="s">
        <v>379</v>
      </c>
      <c r="D619" s="387" t="s">
        <v>495</v>
      </c>
      <c r="E619" s="388">
        <f t="shared" si="59"/>
        <v>0.13900000000000001</v>
      </c>
      <c r="F619" s="389"/>
      <c r="G619" s="388"/>
      <c r="H619" s="388">
        <v>0.13900000000000001</v>
      </c>
      <c r="I619" s="388"/>
      <c r="J619" s="392">
        <f t="shared" si="51"/>
        <v>1</v>
      </c>
      <c r="K619" s="392"/>
      <c r="L619" s="390"/>
      <c r="M619" s="390"/>
      <c r="N619" s="390"/>
      <c r="O619" s="13" t="s">
        <v>1923</v>
      </c>
    </row>
    <row r="620" spans="1:15" ht="24.95" customHeight="1">
      <c r="A620" s="114" t="s">
        <v>117</v>
      </c>
      <c r="B620" s="51" t="s">
        <v>122</v>
      </c>
      <c r="C620" s="115" t="s">
        <v>379</v>
      </c>
      <c r="D620" s="387" t="s">
        <v>495</v>
      </c>
      <c r="E620" s="388">
        <f t="shared" si="59"/>
        <v>0.13900000000000001</v>
      </c>
      <c r="F620" s="389"/>
      <c r="G620" s="388"/>
      <c r="H620" s="388">
        <v>0.13900000000000001</v>
      </c>
      <c r="I620" s="388"/>
      <c r="J620" s="392">
        <f t="shared" si="51"/>
        <v>1</v>
      </c>
      <c r="K620" s="392"/>
      <c r="L620" s="390"/>
      <c r="M620" s="390"/>
      <c r="N620" s="390"/>
      <c r="O620" s="13" t="s">
        <v>1923</v>
      </c>
    </row>
    <row r="621" spans="1:15" ht="24.95" customHeight="1">
      <c r="A621" s="114" t="s">
        <v>117</v>
      </c>
      <c r="B621" s="51" t="s">
        <v>123</v>
      </c>
      <c r="C621" s="115" t="s">
        <v>379</v>
      </c>
      <c r="D621" s="387" t="s">
        <v>495</v>
      </c>
      <c r="E621" s="388">
        <f t="shared" si="59"/>
        <v>0.13900000000000001</v>
      </c>
      <c r="F621" s="389"/>
      <c r="G621" s="388"/>
      <c r="H621" s="388">
        <v>0.13900000000000001</v>
      </c>
      <c r="I621" s="388"/>
      <c r="J621" s="392">
        <f t="shared" si="51"/>
        <v>1</v>
      </c>
      <c r="K621" s="392"/>
      <c r="L621" s="390"/>
      <c r="M621" s="390"/>
      <c r="N621" s="390"/>
      <c r="O621" s="13" t="s">
        <v>1923</v>
      </c>
    </row>
    <row r="622" spans="1:15" ht="24.95" customHeight="1">
      <c r="A622" s="114" t="s">
        <v>117</v>
      </c>
      <c r="B622" s="51" t="s">
        <v>124</v>
      </c>
      <c r="C622" s="115" t="s">
        <v>379</v>
      </c>
      <c r="D622" s="387" t="str">
        <f>IF($N$3=0,"내선전공",0)</f>
        <v>내선전공</v>
      </c>
      <c r="E622" s="388">
        <f>IF($N$3=0,ROUNDDOWN(SUM(H622*J622),3),0)</f>
        <v>0.129</v>
      </c>
      <c r="F622" s="389"/>
      <c r="G622" s="388"/>
      <c r="H622" s="388">
        <v>0.129</v>
      </c>
      <c r="I622" s="388"/>
      <c r="J622" s="392">
        <f t="shared" si="51"/>
        <v>1</v>
      </c>
      <c r="K622" s="392"/>
      <c r="L622" s="390"/>
      <c r="M622" s="390"/>
      <c r="N622" s="390"/>
      <c r="O622" s="13" t="s">
        <v>1923</v>
      </c>
    </row>
    <row r="623" spans="1:15" ht="24.95" customHeight="1">
      <c r="A623" s="114" t="s">
        <v>117</v>
      </c>
      <c r="B623" s="51" t="s">
        <v>125</v>
      </c>
      <c r="C623" s="115" t="s">
        <v>379</v>
      </c>
      <c r="D623" s="387" t="str">
        <f>IF($N$3=0,"내선전공",0)</f>
        <v>내선전공</v>
      </c>
      <c r="E623" s="388">
        <f>IF($N$3=0,ROUNDDOWN(SUM(H623*J623),3),0)</f>
        <v>0.129</v>
      </c>
      <c r="F623" s="389"/>
      <c r="G623" s="388"/>
      <c r="H623" s="388">
        <v>0.129</v>
      </c>
      <c r="I623" s="388"/>
      <c r="J623" s="392">
        <f t="shared" si="51"/>
        <v>1</v>
      </c>
      <c r="K623" s="392"/>
      <c r="L623" s="390"/>
      <c r="M623" s="390"/>
      <c r="N623" s="390"/>
      <c r="O623" s="13" t="s">
        <v>1923</v>
      </c>
    </row>
    <row r="624" spans="1:15" ht="24.95" customHeight="1">
      <c r="A624" s="114" t="s">
        <v>117</v>
      </c>
      <c r="B624" s="51" t="s">
        <v>126</v>
      </c>
      <c r="C624" s="115" t="s">
        <v>379</v>
      </c>
      <c r="D624" s="387" t="s">
        <v>495</v>
      </c>
      <c r="E624" s="388">
        <f t="shared" si="59"/>
        <v>0.129</v>
      </c>
      <c r="F624" s="389"/>
      <c r="G624" s="388"/>
      <c r="H624" s="388">
        <v>0.129</v>
      </c>
      <c r="I624" s="388"/>
      <c r="J624" s="392">
        <f t="shared" si="51"/>
        <v>1</v>
      </c>
      <c r="K624" s="392"/>
      <c r="L624" s="390"/>
      <c r="M624" s="390"/>
      <c r="N624" s="390"/>
      <c r="O624" s="13" t="s">
        <v>1923</v>
      </c>
    </row>
    <row r="625" spans="1:15" ht="24.95" customHeight="1">
      <c r="A625" s="114" t="s">
        <v>117</v>
      </c>
      <c r="B625" s="51" t="s">
        <v>126</v>
      </c>
      <c r="C625" s="115" t="s">
        <v>379</v>
      </c>
      <c r="D625" s="387" t="s">
        <v>495</v>
      </c>
      <c r="E625" s="388">
        <f>ROUNDDOWN(SUM(H625*J625),3)</f>
        <v>0.129</v>
      </c>
      <c r="F625" s="389"/>
      <c r="G625" s="388"/>
      <c r="H625" s="388">
        <v>0.129</v>
      </c>
      <c r="I625" s="388"/>
      <c r="J625" s="392">
        <f>$J$3*$L$3*(1-K625)</f>
        <v>1</v>
      </c>
      <c r="K625" s="392"/>
      <c r="L625" s="390"/>
      <c r="M625" s="390"/>
      <c r="N625" s="390"/>
      <c r="O625" s="13" t="s">
        <v>1923</v>
      </c>
    </row>
    <row r="626" spans="1:15" ht="24.95" customHeight="1">
      <c r="A626" s="114" t="s">
        <v>117</v>
      </c>
      <c r="B626" s="51" t="s">
        <v>127</v>
      </c>
      <c r="C626" s="115" t="s">
        <v>379</v>
      </c>
      <c r="D626" s="387" t="str">
        <f>IF($N$3=0,"내선전공",0)</f>
        <v>내선전공</v>
      </c>
      <c r="E626" s="388">
        <f>IF($N$3=0,ROUNDDOWN(SUM(H626*J626),3),0)</f>
        <v>0.11799999999999999</v>
      </c>
      <c r="F626" s="389"/>
      <c r="G626" s="388"/>
      <c r="H626" s="388">
        <v>0.11799999999999999</v>
      </c>
      <c r="I626" s="388"/>
      <c r="J626" s="392">
        <f t="shared" ref="J626:J627" si="60">$J$3*$L$3*(1-K626)</f>
        <v>1</v>
      </c>
      <c r="K626" s="392"/>
      <c r="L626" s="390"/>
      <c r="M626" s="390"/>
      <c r="N626" s="390"/>
      <c r="O626" s="13" t="s">
        <v>1923</v>
      </c>
    </row>
    <row r="627" spans="1:15" ht="24.95" customHeight="1">
      <c r="A627" s="114" t="s">
        <v>117</v>
      </c>
      <c r="B627" s="51" t="s">
        <v>1924</v>
      </c>
      <c r="C627" s="115" t="s">
        <v>379</v>
      </c>
      <c r="D627" s="387" t="s">
        <v>495</v>
      </c>
      <c r="E627" s="388">
        <f t="shared" ref="E627:E639" si="61">ROUNDDOWN(SUM(H627*J627),3)</f>
        <v>0.129</v>
      </c>
      <c r="F627" s="389"/>
      <c r="G627" s="388"/>
      <c r="H627" s="388">
        <v>0.129</v>
      </c>
      <c r="I627" s="388"/>
      <c r="J627" s="392">
        <f t="shared" si="60"/>
        <v>1</v>
      </c>
      <c r="K627" s="392"/>
      <c r="L627" s="390"/>
      <c r="M627" s="390"/>
      <c r="N627" s="390"/>
      <c r="O627" s="13" t="s">
        <v>1923</v>
      </c>
    </row>
    <row r="628" spans="1:15" ht="24.95" customHeight="1">
      <c r="A628" s="114" t="s">
        <v>117</v>
      </c>
      <c r="B628" s="51" t="s">
        <v>1925</v>
      </c>
      <c r="C628" s="115" t="s">
        <v>379</v>
      </c>
      <c r="D628" s="387" t="s">
        <v>495</v>
      </c>
      <c r="E628" s="388">
        <f t="shared" si="61"/>
        <v>0.129</v>
      </c>
      <c r="F628" s="389"/>
      <c r="G628" s="388"/>
      <c r="H628" s="388">
        <v>0.129</v>
      </c>
      <c r="I628" s="388"/>
      <c r="J628" s="392">
        <f t="shared" si="51"/>
        <v>1</v>
      </c>
      <c r="K628" s="392"/>
      <c r="L628" s="390"/>
      <c r="M628" s="390"/>
      <c r="N628" s="390"/>
      <c r="O628" s="13" t="s">
        <v>1923</v>
      </c>
    </row>
    <row r="629" spans="1:15" ht="24.95" customHeight="1">
      <c r="A629" s="114" t="s">
        <v>117</v>
      </c>
      <c r="B629" s="51" t="s">
        <v>558</v>
      </c>
      <c r="C629" s="115" t="s">
        <v>379</v>
      </c>
      <c r="D629" s="387" t="s">
        <v>495</v>
      </c>
      <c r="E629" s="388">
        <f t="shared" si="61"/>
        <v>0.12</v>
      </c>
      <c r="F629" s="389"/>
      <c r="G629" s="388"/>
      <c r="H629" s="388">
        <v>0.12</v>
      </c>
      <c r="I629" s="388"/>
      <c r="J629" s="392">
        <f t="shared" si="51"/>
        <v>1</v>
      </c>
      <c r="K629" s="392"/>
      <c r="L629" s="390"/>
      <c r="M629" s="390"/>
      <c r="N629" s="390"/>
      <c r="O629" s="13" t="s">
        <v>919</v>
      </c>
    </row>
    <row r="630" spans="1:15" ht="24.95" customHeight="1">
      <c r="A630" s="114" t="s">
        <v>117</v>
      </c>
      <c r="B630" s="51" t="s">
        <v>920</v>
      </c>
      <c r="C630" s="115" t="s">
        <v>379</v>
      </c>
      <c r="D630" s="387" t="s">
        <v>495</v>
      </c>
      <c r="E630" s="388">
        <f t="shared" si="61"/>
        <v>0.12</v>
      </c>
      <c r="F630" s="389"/>
      <c r="G630" s="388"/>
      <c r="H630" s="388">
        <v>0.12</v>
      </c>
      <c r="I630" s="388"/>
      <c r="J630" s="392">
        <f t="shared" si="51"/>
        <v>1</v>
      </c>
      <c r="K630" s="392"/>
      <c r="L630" s="390"/>
      <c r="M630" s="390"/>
      <c r="N630" s="390"/>
      <c r="O630" s="13" t="s">
        <v>919</v>
      </c>
    </row>
    <row r="631" spans="1:15" ht="24.95" customHeight="1">
      <c r="A631" s="114" t="s">
        <v>117</v>
      </c>
      <c r="B631" s="51" t="s">
        <v>559</v>
      </c>
      <c r="C631" s="115" t="s">
        <v>379</v>
      </c>
      <c r="D631" s="387" t="s">
        <v>495</v>
      </c>
      <c r="E631" s="388">
        <f t="shared" si="61"/>
        <v>0.12</v>
      </c>
      <c r="F631" s="389"/>
      <c r="G631" s="388"/>
      <c r="H631" s="388">
        <v>0.12</v>
      </c>
      <c r="I631" s="388"/>
      <c r="J631" s="392">
        <f t="shared" si="51"/>
        <v>1</v>
      </c>
      <c r="K631" s="392"/>
      <c r="L631" s="390"/>
      <c r="M631" s="390"/>
      <c r="N631" s="390"/>
      <c r="O631" s="13" t="s">
        <v>919</v>
      </c>
    </row>
    <row r="632" spans="1:15" ht="24.95" customHeight="1">
      <c r="A632" s="114" t="s">
        <v>117</v>
      </c>
      <c r="B632" s="51" t="s">
        <v>490</v>
      </c>
      <c r="C632" s="115" t="s">
        <v>379</v>
      </c>
      <c r="D632" s="387" t="s">
        <v>495</v>
      </c>
      <c r="E632" s="388">
        <f t="shared" si="61"/>
        <v>0.12</v>
      </c>
      <c r="F632" s="389"/>
      <c r="G632" s="388"/>
      <c r="H632" s="388">
        <v>0.12</v>
      </c>
      <c r="I632" s="388"/>
      <c r="J632" s="392">
        <f t="shared" si="51"/>
        <v>1</v>
      </c>
      <c r="K632" s="392"/>
      <c r="L632" s="390"/>
      <c r="M632" s="390"/>
      <c r="N632" s="390"/>
      <c r="O632" s="13" t="s">
        <v>919</v>
      </c>
    </row>
    <row r="633" spans="1:15" ht="24.95" customHeight="1">
      <c r="A633" s="114" t="s">
        <v>117</v>
      </c>
      <c r="B633" s="51" t="s">
        <v>921</v>
      </c>
      <c r="C633" s="115" t="s">
        <v>379</v>
      </c>
      <c r="D633" s="387" t="s">
        <v>495</v>
      </c>
      <c r="E633" s="388">
        <f t="shared" si="61"/>
        <v>0.12</v>
      </c>
      <c r="F633" s="389"/>
      <c r="G633" s="388"/>
      <c r="H633" s="388">
        <v>0.12</v>
      </c>
      <c r="I633" s="388"/>
      <c r="J633" s="392">
        <f t="shared" si="51"/>
        <v>1</v>
      </c>
      <c r="K633" s="392"/>
      <c r="L633" s="390"/>
      <c r="M633" s="390"/>
      <c r="N633" s="390"/>
      <c r="O633" s="13" t="s">
        <v>919</v>
      </c>
    </row>
    <row r="634" spans="1:15" ht="24.95" customHeight="1">
      <c r="A634" s="114" t="s">
        <v>117</v>
      </c>
      <c r="B634" s="51" t="s">
        <v>491</v>
      </c>
      <c r="C634" s="115" t="s">
        <v>379</v>
      </c>
      <c r="D634" s="387" t="s">
        <v>495</v>
      </c>
      <c r="E634" s="388">
        <f t="shared" si="61"/>
        <v>0.12</v>
      </c>
      <c r="F634" s="389"/>
      <c r="G634" s="388"/>
      <c r="H634" s="388">
        <v>0.12</v>
      </c>
      <c r="I634" s="388"/>
      <c r="J634" s="392">
        <f t="shared" si="51"/>
        <v>1</v>
      </c>
      <c r="K634" s="392"/>
      <c r="L634" s="390"/>
      <c r="M634" s="390"/>
      <c r="N634" s="390"/>
      <c r="O634" s="13" t="s">
        <v>919</v>
      </c>
    </row>
    <row r="635" spans="1:15" ht="24.95" customHeight="1">
      <c r="A635" s="114" t="s">
        <v>117</v>
      </c>
      <c r="B635" s="51" t="s">
        <v>922</v>
      </c>
      <c r="C635" s="115" t="s">
        <v>379</v>
      </c>
      <c r="D635" s="387" t="s">
        <v>495</v>
      </c>
      <c r="E635" s="388">
        <f t="shared" si="61"/>
        <v>0.12</v>
      </c>
      <c r="F635" s="389"/>
      <c r="G635" s="388"/>
      <c r="H635" s="388">
        <v>0.12</v>
      </c>
      <c r="I635" s="388"/>
      <c r="J635" s="392">
        <f t="shared" si="51"/>
        <v>1</v>
      </c>
      <c r="K635" s="392"/>
      <c r="L635" s="390"/>
      <c r="M635" s="390"/>
      <c r="N635" s="390"/>
      <c r="O635" s="13" t="s">
        <v>919</v>
      </c>
    </row>
    <row r="636" spans="1:15" ht="24.95" customHeight="1">
      <c r="A636" s="114" t="s">
        <v>117</v>
      </c>
      <c r="B636" s="51" t="s">
        <v>923</v>
      </c>
      <c r="C636" s="115" t="s">
        <v>379</v>
      </c>
      <c r="D636" s="387" t="s">
        <v>495</v>
      </c>
      <c r="E636" s="388">
        <f t="shared" si="61"/>
        <v>0.12</v>
      </c>
      <c r="F636" s="389"/>
      <c r="G636" s="388"/>
      <c r="H636" s="388">
        <v>0.12</v>
      </c>
      <c r="I636" s="388"/>
      <c r="J636" s="392">
        <f t="shared" si="51"/>
        <v>1</v>
      </c>
      <c r="K636" s="392"/>
      <c r="L636" s="390"/>
      <c r="M636" s="390"/>
      <c r="N636" s="390"/>
      <c r="O636" s="13" t="s">
        <v>919</v>
      </c>
    </row>
    <row r="637" spans="1:15" ht="24.95" customHeight="1">
      <c r="A637" s="114" t="s">
        <v>117</v>
      </c>
      <c r="B637" s="51" t="s">
        <v>924</v>
      </c>
      <c r="C637" s="115" t="s">
        <v>379</v>
      </c>
      <c r="D637" s="387" t="s">
        <v>495</v>
      </c>
      <c r="E637" s="388">
        <f t="shared" si="61"/>
        <v>0.12</v>
      </c>
      <c r="F637" s="389"/>
      <c r="G637" s="388"/>
      <c r="H637" s="388">
        <v>0.12</v>
      </c>
      <c r="I637" s="388"/>
      <c r="J637" s="392">
        <f t="shared" si="51"/>
        <v>1</v>
      </c>
      <c r="K637" s="392"/>
      <c r="L637" s="390"/>
      <c r="M637" s="390"/>
      <c r="N637" s="390"/>
      <c r="O637" s="13" t="s">
        <v>919</v>
      </c>
    </row>
    <row r="638" spans="1:15" ht="24.95" customHeight="1">
      <c r="A638" s="114" t="s">
        <v>117</v>
      </c>
      <c r="B638" s="51" t="s">
        <v>1926</v>
      </c>
      <c r="C638" s="115" t="s">
        <v>379</v>
      </c>
      <c r="D638" s="387" t="s">
        <v>495</v>
      </c>
      <c r="E638" s="388">
        <f t="shared" si="61"/>
        <v>0.12</v>
      </c>
      <c r="F638" s="389"/>
      <c r="G638" s="388"/>
      <c r="H638" s="388">
        <v>0.12</v>
      </c>
      <c r="I638" s="388"/>
      <c r="J638" s="392">
        <f t="shared" si="51"/>
        <v>1</v>
      </c>
      <c r="K638" s="392"/>
      <c r="L638" s="390"/>
      <c r="M638" s="390"/>
      <c r="N638" s="390"/>
      <c r="O638" s="13" t="s">
        <v>919</v>
      </c>
    </row>
    <row r="639" spans="1:15" ht="24.95" customHeight="1">
      <c r="A639" s="114" t="s">
        <v>117</v>
      </c>
      <c r="B639" s="51" t="s">
        <v>1927</v>
      </c>
      <c r="C639" s="115" t="s">
        <v>379</v>
      </c>
      <c r="D639" s="387" t="s">
        <v>495</v>
      </c>
      <c r="E639" s="388">
        <f t="shared" si="61"/>
        <v>0.12</v>
      </c>
      <c r="F639" s="389"/>
      <c r="G639" s="388"/>
      <c r="H639" s="388">
        <v>0.12</v>
      </c>
      <c r="I639" s="388"/>
      <c r="J639" s="392">
        <f t="shared" si="51"/>
        <v>1</v>
      </c>
      <c r="K639" s="392"/>
      <c r="L639" s="390"/>
      <c r="M639" s="390"/>
      <c r="N639" s="390"/>
      <c r="O639" s="13" t="s">
        <v>919</v>
      </c>
    </row>
    <row r="640" spans="1:15" ht="24.95" customHeight="1">
      <c r="A640" s="114" t="s">
        <v>351</v>
      </c>
      <c r="B640" s="51" t="s">
        <v>352</v>
      </c>
      <c r="C640" s="115" t="s">
        <v>116</v>
      </c>
      <c r="D640" s="387" t="str">
        <f>IF($N$3=0,"내선전공",0)</f>
        <v>내선전공</v>
      </c>
      <c r="E640" s="388">
        <f>IF($N$3=0,ROUNDDOWN(SUM(H640*J640),3),0)</f>
        <v>0.11799999999999999</v>
      </c>
      <c r="F640" s="389"/>
      <c r="G640" s="388"/>
      <c r="H640" s="388">
        <v>0.11799999999999999</v>
      </c>
      <c r="I640" s="388"/>
      <c r="J640" s="392">
        <f t="shared" si="51"/>
        <v>1</v>
      </c>
      <c r="K640" s="392"/>
      <c r="L640" s="390"/>
      <c r="M640" s="390"/>
      <c r="N640" s="390"/>
      <c r="O640" s="13" t="s">
        <v>1923</v>
      </c>
    </row>
    <row r="641" spans="1:15" ht="24.95" customHeight="1">
      <c r="A641" s="114" t="s">
        <v>925</v>
      </c>
      <c r="B641" s="51" t="s">
        <v>926</v>
      </c>
      <c r="C641" s="115" t="s">
        <v>379</v>
      </c>
      <c r="D641" s="387" t="str">
        <f>IF($N$3=0,"내선전공",0)</f>
        <v>내선전공</v>
      </c>
      <c r="E641" s="388">
        <f>IF($N$3=0,ROUNDDOWN(SUM(H641*J641),3),0)</f>
        <v>0.11799999999999999</v>
      </c>
      <c r="F641" s="389"/>
      <c r="G641" s="388"/>
      <c r="H641" s="388">
        <v>0.11799999999999999</v>
      </c>
      <c r="I641" s="388"/>
      <c r="J641" s="392">
        <f t="shared" si="51"/>
        <v>1</v>
      </c>
      <c r="K641" s="392"/>
      <c r="L641" s="390"/>
      <c r="M641" s="390"/>
      <c r="N641" s="390"/>
      <c r="O641" s="13" t="s">
        <v>1923</v>
      </c>
    </row>
    <row r="642" spans="1:15" ht="24.95" customHeight="1">
      <c r="A642" s="114" t="s">
        <v>925</v>
      </c>
      <c r="B642" s="51" t="s">
        <v>927</v>
      </c>
      <c r="C642" s="115" t="s">
        <v>379</v>
      </c>
      <c r="D642" s="387" t="str">
        <f>IF($N$3=0,"내선전공",0)</f>
        <v>내선전공</v>
      </c>
      <c r="E642" s="388">
        <f>IF($N$3=0,ROUNDDOWN(SUM(H642*J642),3),0)</f>
        <v>0.11799999999999999</v>
      </c>
      <c r="F642" s="389"/>
      <c r="G642" s="388"/>
      <c r="H642" s="388">
        <v>0.11799999999999999</v>
      </c>
      <c r="I642" s="388"/>
      <c r="J642" s="392">
        <f t="shared" si="51"/>
        <v>1</v>
      </c>
      <c r="K642" s="392"/>
      <c r="L642" s="390"/>
      <c r="M642" s="390"/>
      <c r="N642" s="390"/>
      <c r="O642" s="13" t="s">
        <v>1923</v>
      </c>
    </row>
    <row r="643" spans="1:15" ht="24.95" customHeight="1">
      <c r="A643" s="114" t="s">
        <v>925</v>
      </c>
      <c r="B643" s="51" t="s">
        <v>128</v>
      </c>
      <c r="C643" s="115" t="s">
        <v>379</v>
      </c>
      <c r="D643" s="387" t="s">
        <v>495</v>
      </c>
      <c r="E643" s="388">
        <f>ROUNDDOWN(SUM(H643*J643),3)</f>
        <v>0.11799999999999999</v>
      </c>
      <c r="F643" s="389"/>
      <c r="G643" s="388"/>
      <c r="H643" s="388">
        <v>0.11799999999999999</v>
      </c>
      <c r="I643" s="388"/>
      <c r="J643" s="392">
        <f t="shared" si="51"/>
        <v>1</v>
      </c>
      <c r="K643" s="392"/>
      <c r="L643" s="390"/>
      <c r="M643" s="390"/>
      <c r="N643" s="390"/>
      <c r="O643" s="13" t="s">
        <v>1923</v>
      </c>
    </row>
    <row r="644" spans="1:15" ht="24.95" customHeight="1">
      <c r="A644" s="114" t="s">
        <v>925</v>
      </c>
      <c r="B644" s="51" t="s">
        <v>129</v>
      </c>
      <c r="C644" s="115" t="s">
        <v>379</v>
      </c>
      <c r="D644" s="387" t="s">
        <v>495</v>
      </c>
      <c r="E644" s="388">
        <f>ROUNDDOWN(SUM(H644*J644),3)</f>
        <v>0.11799999999999999</v>
      </c>
      <c r="F644" s="389"/>
      <c r="G644" s="388"/>
      <c r="H644" s="388">
        <v>0.11799999999999999</v>
      </c>
      <c r="I644" s="388"/>
      <c r="J644" s="392">
        <f t="shared" si="51"/>
        <v>1</v>
      </c>
      <c r="K644" s="392"/>
      <c r="L644" s="390"/>
      <c r="M644" s="390"/>
      <c r="N644" s="390"/>
      <c r="O644" s="13" t="s">
        <v>1923</v>
      </c>
    </row>
    <row r="645" spans="1:15" ht="24.95" customHeight="1">
      <c r="A645" s="114" t="s">
        <v>928</v>
      </c>
      <c r="B645" s="51" t="s">
        <v>929</v>
      </c>
      <c r="C645" s="115" t="s">
        <v>379</v>
      </c>
      <c r="D645" s="387" t="s">
        <v>495</v>
      </c>
      <c r="E645" s="388">
        <f>ROUNDDOWN(SUM(H645*J645),3)</f>
        <v>0.11</v>
      </c>
      <c r="F645" s="389"/>
      <c r="G645" s="388"/>
      <c r="H645" s="388">
        <v>0.11</v>
      </c>
      <c r="I645" s="388"/>
      <c r="J645" s="392">
        <f t="shared" si="51"/>
        <v>1</v>
      </c>
      <c r="K645" s="392"/>
      <c r="L645" s="390"/>
      <c r="M645" s="390"/>
      <c r="N645" s="390"/>
      <c r="O645" s="13" t="s">
        <v>930</v>
      </c>
    </row>
    <row r="646" spans="1:15" ht="24.95" customHeight="1">
      <c r="A646" s="396" t="s">
        <v>130</v>
      </c>
      <c r="B646" s="396" t="s">
        <v>131</v>
      </c>
      <c r="C646" s="397" t="s">
        <v>116</v>
      </c>
      <c r="D646" s="387" t="str">
        <f>IF($N$3=0,"내선전공",0)</f>
        <v>내선전공</v>
      </c>
      <c r="E646" s="388">
        <f>IF($N$3=0,ROUNDDOWN(SUM(H646*J646),3),0)</f>
        <v>0.09</v>
      </c>
      <c r="F646" s="389"/>
      <c r="G646" s="388"/>
      <c r="H646" s="388">
        <v>0.09</v>
      </c>
      <c r="I646" s="388"/>
      <c r="J646" s="392">
        <f t="shared" si="51"/>
        <v>1</v>
      </c>
      <c r="K646" s="392"/>
      <c r="L646" s="390"/>
      <c r="M646" s="390"/>
      <c r="N646" s="390"/>
      <c r="O646" s="13" t="s">
        <v>931</v>
      </c>
    </row>
    <row r="647" spans="1:15" ht="24.95" customHeight="1">
      <c r="A647" s="114" t="s">
        <v>132</v>
      </c>
      <c r="B647" s="114" t="s">
        <v>133</v>
      </c>
      <c r="C647" s="115" t="s">
        <v>379</v>
      </c>
      <c r="D647" s="387" t="str">
        <f>IF($N$3=0,"내선전공",0)</f>
        <v>내선전공</v>
      </c>
      <c r="E647" s="388">
        <f>IF($N$3=0,ROUNDDOWN(SUM(H647*J647),3),0)</f>
        <v>0.15</v>
      </c>
      <c r="F647" s="389"/>
      <c r="G647" s="388"/>
      <c r="H647" s="388">
        <v>0.15</v>
      </c>
      <c r="I647" s="388"/>
      <c r="J647" s="392">
        <f>$J$3*$L$3*(1-K647)</f>
        <v>1</v>
      </c>
      <c r="K647" s="392"/>
      <c r="L647" s="390"/>
      <c r="M647" s="390"/>
      <c r="N647" s="390"/>
      <c r="O647" s="13" t="s">
        <v>932</v>
      </c>
    </row>
    <row r="648" spans="1:15" ht="24.95" customHeight="1">
      <c r="A648" s="398" t="s">
        <v>933</v>
      </c>
      <c r="B648" s="398" t="s">
        <v>934</v>
      </c>
      <c r="C648" s="395" t="s">
        <v>3</v>
      </c>
      <c r="D648" s="387" t="s">
        <v>628</v>
      </c>
      <c r="E648" s="388">
        <f>ROUNDDOWN(SUM(H648*J648),4)</f>
        <v>5.0000000000000001E-4</v>
      </c>
      <c r="F648" s="387" t="s">
        <v>492</v>
      </c>
      <c r="G648" s="388">
        <f>ROUNDDOWN(SUM(I648*J648),4)</f>
        <v>1E-3</v>
      </c>
      <c r="H648" s="388">
        <v>5.0000000000000001E-4</v>
      </c>
      <c r="I648" s="388">
        <v>1E-3</v>
      </c>
      <c r="J648" s="392">
        <f t="shared" si="51"/>
        <v>1</v>
      </c>
      <c r="K648" s="392"/>
      <c r="L648" s="390"/>
      <c r="M648" s="390"/>
      <c r="N648" s="390"/>
      <c r="O648" s="13" t="s">
        <v>935</v>
      </c>
    </row>
    <row r="649" spans="1:15" ht="24.95" customHeight="1">
      <c r="A649" s="398" t="s">
        <v>933</v>
      </c>
      <c r="B649" s="398" t="s">
        <v>936</v>
      </c>
      <c r="C649" s="395" t="s">
        <v>3</v>
      </c>
      <c r="D649" s="387" t="s">
        <v>628</v>
      </c>
      <c r="E649" s="388">
        <f>ROUNDDOWN(SUM(H649*J649),4)</f>
        <v>5.0000000000000001E-4</v>
      </c>
      <c r="F649" s="387" t="s">
        <v>492</v>
      </c>
      <c r="G649" s="388">
        <f>ROUNDDOWN(SUM(I649*J649),4)</f>
        <v>1E-3</v>
      </c>
      <c r="H649" s="388">
        <v>5.0000000000000001E-4</v>
      </c>
      <c r="I649" s="388">
        <v>1E-3</v>
      </c>
      <c r="J649" s="392">
        <f t="shared" si="51"/>
        <v>1</v>
      </c>
      <c r="K649" s="392"/>
      <c r="L649" s="390"/>
      <c r="M649" s="390"/>
      <c r="N649" s="390"/>
      <c r="O649" s="13" t="s">
        <v>935</v>
      </c>
    </row>
    <row r="650" spans="1:15" ht="24.95" customHeight="1">
      <c r="A650" s="114" t="s">
        <v>137</v>
      </c>
      <c r="B650" s="114" t="s">
        <v>134</v>
      </c>
      <c r="C650" s="115" t="s">
        <v>135</v>
      </c>
      <c r="D650" s="387" t="str">
        <f>IF($N$3=0,"내선전공",0)</f>
        <v>내선전공</v>
      </c>
      <c r="E650" s="388">
        <f>IF($N$3=0,ROUNDDOWN(SUM(H650*J650),3),0)</f>
        <v>0.3</v>
      </c>
      <c r="F650" s="389"/>
      <c r="G650" s="388"/>
      <c r="H650" s="388">
        <v>0.3</v>
      </c>
      <c r="I650" s="388"/>
      <c r="J650" s="392">
        <f>$J$3*$L$3*(1-K650)</f>
        <v>1</v>
      </c>
      <c r="K650" s="392"/>
      <c r="L650" s="390"/>
      <c r="M650" s="390"/>
      <c r="N650" s="390"/>
      <c r="O650" s="13" t="s">
        <v>932</v>
      </c>
    </row>
    <row r="651" spans="1:15" ht="24.95" customHeight="1">
      <c r="A651" s="114" t="s">
        <v>137</v>
      </c>
      <c r="B651" s="114" t="s">
        <v>136</v>
      </c>
      <c r="C651" s="115" t="s">
        <v>135</v>
      </c>
      <c r="D651" s="387" t="s">
        <v>495</v>
      </c>
      <c r="E651" s="388">
        <f>ROUNDDOWN(SUM(H651*J651),3)</f>
        <v>0.3</v>
      </c>
      <c r="F651" s="389"/>
      <c r="G651" s="388"/>
      <c r="H651" s="388">
        <v>0.3</v>
      </c>
      <c r="I651" s="388"/>
      <c r="J651" s="392">
        <f>$J$3*$L$3*(1-K651)</f>
        <v>1</v>
      </c>
      <c r="K651" s="392"/>
      <c r="L651" s="390"/>
      <c r="M651" s="390"/>
      <c r="N651" s="390"/>
      <c r="O651" s="13" t="s">
        <v>932</v>
      </c>
    </row>
    <row r="652" spans="1:15" ht="24.95" customHeight="1">
      <c r="A652" s="114" t="s">
        <v>137</v>
      </c>
      <c r="B652" s="114" t="s">
        <v>138</v>
      </c>
      <c r="C652" s="115" t="s">
        <v>135</v>
      </c>
      <c r="D652" s="387"/>
      <c r="E652" s="388"/>
      <c r="F652" s="389"/>
      <c r="G652" s="388"/>
      <c r="H652" s="388"/>
      <c r="I652" s="388"/>
      <c r="J652" s="392"/>
      <c r="K652" s="392"/>
      <c r="L652" s="390"/>
      <c r="M652" s="390"/>
      <c r="N652" s="390"/>
      <c r="O652" s="13"/>
    </row>
    <row r="653" spans="1:15" ht="24.95" customHeight="1">
      <c r="A653" s="114" t="s">
        <v>937</v>
      </c>
      <c r="B653" s="114" t="s">
        <v>1928</v>
      </c>
      <c r="C653" s="115" t="s">
        <v>379</v>
      </c>
      <c r="D653" s="387" t="str">
        <f>IF($N$3=0,"내선전공",0)</f>
        <v>내선전공</v>
      </c>
      <c r="E653" s="388">
        <f>IF($N$3=0,ROUNDDOWN(SUM(H653*J653),3),0)</f>
        <v>0.13</v>
      </c>
      <c r="F653" s="389"/>
      <c r="G653" s="388"/>
      <c r="H653" s="388">
        <v>0.13</v>
      </c>
      <c r="I653" s="388"/>
      <c r="J653" s="392">
        <f>$J$3*$L$3*(1-K653)</f>
        <v>1</v>
      </c>
      <c r="K653" s="392"/>
      <c r="L653" s="390"/>
      <c r="M653" s="390"/>
      <c r="N653" s="390"/>
      <c r="O653" s="13" t="s">
        <v>938</v>
      </c>
    </row>
    <row r="654" spans="1:15" ht="24.95" customHeight="1">
      <c r="A654" s="114" t="s">
        <v>937</v>
      </c>
      <c r="B654" s="114" t="s">
        <v>939</v>
      </c>
      <c r="C654" s="115" t="s">
        <v>379</v>
      </c>
      <c r="D654" s="387" t="str">
        <f>IF($N$3=0,"내선전공",0)</f>
        <v>내선전공</v>
      </c>
      <c r="E654" s="388">
        <f>IF($N$3=0,ROUNDDOWN(SUM(H654*J654),3),0)</f>
        <v>0.13</v>
      </c>
      <c r="F654" s="389"/>
      <c r="G654" s="388"/>
      <c r="H654" s="388">
        <v>0.13</v>
      </c>
      <c r="I654" s="388"/>
      <c r="J654" s="392">
        <f>$J$3*$L$3*(1-K654)</f>
        <v>1</v>
      </c>
      <c r="K654" s="392"/>
      <c r="L654" s="390"/>
      <c r="M654" s="390"/>
      <c r="N654" s="390"/>
      <c r="O654" s="13" t="s">
        <v>938</v>
      </c>
    </row>
    <row r="655" spans="1:15" ht="24.95" customHeight="1">
      <c r="A655" s="114" t="s">
        <v>139</v>
      </c>
      <c r="B655" s="114" t="s">
        <v>140</v>
      </c>
      <c r="C655" s="115" t="s">
        <v>379</v>
      </c>
      <c r="D655" s="387" t="str">
        <f>IF($N$3=0,"내선전공",0)</f>
        <v>내선전공</v>
      </c>
      <c r="E655" s="388">
        <f>IF($N$3=0,ROUNDDOWN(SUM(H655*J655),3),0)</f>
        <v>0.36</v>
      </c>
      <c r="F655" s="389"/>
      <c r="G655" s="388"/>
      <c r="H655" s="388">
        <v>0.36</v>
      </c>
      <c r="I655" s="388"/>
      <c r="J655" s="392">
        <f>$J$3*$L$3*(1-K655)</f>
        <v>1</v>
      </c>
      <c r="K655" s="392"/>
      <c r="L655" s="390"/>
      <c r="M655" s="390"/>
      <c r="N655" s="390"/>
      <c r="O655" s="13" t="s">
        <v>940</v>
      </c>
    </row>
    <row r="656" spans="1:15" ht="24.95" customHeight="1">
      <c r="A656" s="114" t="s">
        <v>1929</v>
      </c>
      <c r="B656" s="114" t="s">
        <v>1930</v>
      </c>
      <c r="C656" s="115" t="s">
        <v>513</v>
      </c>
      <c r="D656" s="387" t="s">
        <v>1446</v>
      </c>
      <c r="E656" s="388">
        <f>IF($N$3=0,ROUNDDOWN(SUM(H656*J656),3),0)</f>
        <v>9.4E-2</v>
      </c>
      <c r="F656" s="387" t="s">
        <v>492</v>
      </c>
      <c r="G656" s="388">
        <f>ROUNDDOWN(SUM(I656*J656),4)</f>
        <v>4.5999999999999999E-2</v>
      </c>
      <c r="H656" s="388">
        <v>9.4E-2</v>
      </c>
      <c r="I656" s="388">
        <v>4.5999999999999999E-2</v>
      </c>
      <c r="J656" s="392">
        <f>$J$3*$L$3*(1-K656)</f>
        <v>1</v>
      </c>
      <c r="K656" s="392"/>
      <c r="L656" s="390"/>
      <c r="M656" s="390"/>
      <c r="N656" s="390"/>
      <c r="O656" s="13" t="s">
        <v>1931</v>
      </c>
    </row>
    <row r="657" spans="1:15" ht="24.95" customHeight="1">
      <c r="A657" s="114" t="s">
        <v>941</v>
      </c>
      <c r="B657" s="114" t="s">
        <v>942</v>
      </c>
      <c r="C657" s="395" t="s">
        <v>3</v>
      </c>
      <c r="D657" s="387" t="s">
        <v>495</v>
      </c>
      <c r="E657" s="388">
        <f>ROUNDDOWN(SUM(H657*J657),3)</f>
        <v>0.02</v>
      </c>
      <c r="F657" s="389"/>
      <c r="G657" s="388"/>
      <c r="H657" s="388">
        <v>0.02</v>
      </c>
      <c r="I657" s="388"/>
      <c r="J657" s="392">
        <f>$J$3*$L$3*(1-K657)</f>
        <v>1</v>
      </c>
      <c r="K657" s="392"/>
      <c r="L657" s="390"/>
      <c r="M657" s="390"/>
      <c r="N657" s="390"/>
      <c r="O657" s="13" t="s">
        <v>943</v>
      </c>
    </row>
    <row r="658" spans="1:15" ht="24.95" customHeight="1">
      <c r="A658" s="114" t="s">
        <v>944</v>
      </c>
      <c r="B658" s="114" t="s">
        <v>945</v>
      </c>
      <c r="C658" s="395" t="s">
        <v>3</v>
      </c>
      <c r="D658" s="387" t="s">
        <v>492</v>
      </c>
      <c r="E658" s="388">
        <f t="shared" ref="E658:E702" si="62">ROUNDDOWN(SUM(H658*J658),3)</f>
        <v>0.08</v>
      </c>
      <c r="F658" s="389"/>
      <c r="G658" s="388"/>
      <c r="H658" s="388">
        <v>0.08</v>
      </c>
      <c r="I658" s="388"/>
      <c r="J658" s="392">
        <f t="shared" si="51"/>
        <v>1</v>
      </c>
      <c r="K658" s="392"/>
      <c r="L658" s="390"/>
      <c r="M658" s="390"/>
      <c r="N658" s="390"/>
      <c r="O658" s="13" t="s">
        <v>943</v>
      </c>
    </row>
    <row r="659" spans="1:15" ht="24.95" customHeight="1">
      <c r="A659" s="114" t="s">
        <v>944</v>
      </c>
      <c r="B659" s="114" t="s">
        <v>946</v>
      </c>
      <c r="C659" s="395" t="s">
        <v>3</v>
      </c>
      <c r="D659" s="387" t="s">
        <v>492</v>
      </c>
      <c r="E659" s="388">
        <f t="shared" si="62"/>
        <v>0.12</v>
      </c>
      <c r="F659" s="389"/>
      <c r="G659" s="388"/>
      <c r="H659" s="388">
        <v>0.12</v>
      </c>
      <c r="I659" s="388"/>
      <c r="J659" s="392">
        <f t="shared" si="51"/>
        <v>1</v>
      </c>
      <c r="K659" s="392"/>
      <c r="L659" s="390"/>
      <c r="M659" s="390"/>
      <c r="N659" s="390"/>
      <c r="O659" s="13" t="s">
        <v>943</v>
      </c>
    </row>
    <row r="660" spans="1:15" ht="24.95" customHeight="1">
      <c r="A660" s="114" t="s">
        <v>944</v>
      </c>
      <c r="B660" s="114" t="s">
        <v>947</v>
      </c>
      <c r="C660" s="395" t="s">
        <v>3</v>
      </c>
      <c r="D660" s="387" t="s">
        <v>492</v>
      </c>
      <c r="E660" s="388">
        <f t="shared" si="62"/>
        <v>0.16</v>
      </c>
      <c r="F660" s="389"/>
      <c r="G660" s="388"/>
      <c r="H660" s="388">
        <v>0.16</v>
      </c>
      <c r="I660" s="388"/>
      <c r="J660" s="392">
        <f t="shared" si="51"/>
        <v>1</v>
      </c>
      <c r="K660" s="392"/>
      <c r="L660" s="390"/>
      <c r="M660" s="390"/>
      <c r="N660" s="390"/>
      <c r="O660" s="13" t="s">
        <v>943</v>
      </c>
    </row>
    <row r="661" spans="1:15" ht="24.95" customHeight="1">
      <c r="A661" s="114" t="s">
        <v>944</v>
      </c>
      <c r="B661" s="114" t="s">
        <v>948</v>
      </c>
      <c r="C661" s="395" t="s">
        <v>3</v>
      </c>
      <c r="D661" s="387" t="s">
        <v>492</v>
      </c>
      <c r="E661" s="388">
        <f t="shared" si="62"/>
        <v>0.2</v>
      </c>
      <c r="F661" s="389"/>
      <c r="G661" s="388"/>
      <c r="H661" s="388">
        <v>0.2</v>
      </c>
      <c r="I661" s="388"/>
      <c r="J661" s="392">
        <f t="shared" si="51"/>
        <v>1</v>
      </c>
      <c r="K661" s="392"/>
      <c r="L661" s="390"/>
      <c r="M661" s="390"/>
      <c r="N661" s="390"/>
      <c r="O661" s="13" t="s">
        <v>943</v>
      </c>
    </row>
    <row r="662" spans="1:15" ht="24.95" customHeight="1">
      <c r="A662" s="114" t="s">
        <v>944</v>
      </c>
      <c r="B662" s="114" t="s">
        <v>949</v>
      </c>
      <c r="C662" s="395" t="s">
        <v>3</v>
      </c>
      <c r="D662" s="387" t="s">
        <v>492</v>
      </c>
      <c r="E662" s="388">
        <f t="shared" si="62"/>
        <v>0.3</v>
      </c>
      <c r="F662" s="389"/>
      <c r="G662" s="388"/>
      <c r="H662" s="388">
        <v>0.3</v>
      </c>
      <c r="I662" s="388"/>
      <c r="J662" s="392">
        <f t="shared" si="51"/>
        <v>1</v>
      </c>
      <c r="K662" s="392"/>
      <c r="L662" s="390"/>
      <c r="M662" s="390"/>
      <c r="N662" s="390"/>
      <c r="O662" s="13" t="s">
        <v>943</v>
      </c>
    </row>
    <row r="663" spans="1:15" ht="24.95" customHeight="1">
      <c r="A663" s="114" t="s">
        <v>944</v>
      </c>
      <c r="B663" s="114" t="s">
        <v>950</v>
      </c>
      <c r="C663" s="395" t="s">
        <v>3</v>
      </c>
      <c r="D663" s="387" t="s">
        <v>492</v>
      </c>
      <c r="E663" s="388">
        <f t="shared" si="62"/>
        <v>0.45</v>
      </c>
      <c r="F663" s="389"/>
      <c r="G663" s="388"/>
      <c r="H663" s="388">
        <v>0.45</v>
      </c>
      <c r="I663" s="388"/>
      <c r="J663" s="392">
        <f t="shared" si="51"/>
        <v>1</v>
      </c>
      <c r="K663" s="392"/>
      <c r="L663" s="390"/>
      <c r="M663" s="390"/>
      <c r="N663" s="390"/>
      <c r="O663" s="13" t="s">
        <v>943</v>
      </c>
    </row>
    <row r="664" spans="1:15" ht="24.95" customHeight="1">
      <c r="A664" s="114" t="s">
        <v>944</v>
      </c>
      <c r="B664" s="114" t="s">
        <v>951</v>
      </c>
      <c r="C664" s="395" t="s">
        <v>3</v>
      </c>
      <c r="D664" s="387" t="s">
        <v>492</v>
      </c>
      <c r="E664" s="388">
        <f t="shared" si="62"/>
        <v>0.55000000000000004</v>
      </c>
      <c r="F664" s="389"/>
      <c r="G664" s="388"/>
      <c r="H664" s="388">
        <v>0.55000000000000004</v>
      </c>
      <c r="I664" s="388"/>
      <c r="J664" s="392">
        <f t="shared" si="51"/>
        <v>1</v>
      </c>
      <c r="K664" s="392"/>
      <c r="L664" s="390"/>
      <c r="M664" s="390"/>
      <c r="N664" s="390"/>
      <c r="O664" s="13" t="s">
        <v>943</v>
      </c>
    </row>
    <row r="665" spans="1:15" ht="24.95" customHeight="1">
      <c r="A665" s="114" t="s">
        <v>1932</v>
      </c>
      <c r="B665" s="114" t="s">
        <v>1933</v>
      </c>
      <c r="C665" s="395" t="s">
        <v>952</v>
      </c>
      <c r="D665" s="387" t="s">
        <v>1453</v>
      </c>
      <c r="E665" s="388">
        <f>ROUNDDOWN(SUM(H665*J665),3)</f>
        <v>9.6000000000000002E-2</v>
      </c>
      <c r="F665" s="389" t="s">
        <v>1445</v>
      </c>
      <c r="G665" s="388">
        <f t="shared" ref="G665:G683" si="63">ROUNDDOWN(SUM(I665*J665),4)</f>
        <v>9.6000000000000002E-2</v>
      </c>
      <c r="H665" s="388">
        <v>9.6000000000000002E-2</v>
      </c>
      <c r="I665" s="388">
        <v>9.6000000000000002E-2</v>
      </c>
      <c r="J665" s="392">
        <f>$J$3*$L$3*(1-K665)</f>
        <v>1</v>
      </c>
      <c r="K665" s="392"/>
      <c r="L665" s="390"/>
      <c r="M665" s="390"/>
      <c r="N665" s="390"/>
      <c r="O665" s="13" t="s">
        <v>1934</v>
      </c>
    </row>
    <row r="666" spans="1:15" ht="24.95" customHeight="1">
      <c r="A666" s="114" t="s">
        <v>1932</v>
      </c>
      <c r="B666" s="114" t="s">
        <v>1935</v>
      </c>
      <c r="C666" s="395" t="s">
        <v>952</v>
      </c>
      <c r="D666" s="387" t="s">
        <v>1453</v>
      </c>
      <c r="E666" s="388">
        <f t="shared" ref="E666:E674" si="64">ROUNDDOWN(SUM(H666*J666),3)</f>
        <v>0.11899999999999999</v>
      </c>
      <c r="F666" s="389" t="s">
        <v>1445</v>
      </c>
      <c r="G666" s="388">
        <f t="shared" si="63"/>
        <v>0.11899999999999999</v>
      </c>
      <c r="H666" s="388">
        <v>0.11899999999999999</v>
      </c>
      <c r="I666" s="388">
        <v>0.11899999999999999</v>
      </c>
      <c r="J666" s="392">
        <f t="shared" ref="J666:J674" si="65">$J$3*$L$3*(1-K666)</f>
        <v>1</v>
      </c>
      <c r="K666" s="392"/>
      <c r="L666" s="390"/>
      <c r="M666" s="390"/>
      <c r="N666" s="390"/>
      <c r="O666" s="13" t="s">
        <v>1934</v>
      </c>
    </row>
    <row r="667" spans="1:15" ht="24.95" customHeight="1">
      <c r="A667" s="114" t="s">
        <v>1932</v>
      </c>
      <c r="B667" s="114" t="s">
        <v>1936</v>
      </c>
      <c r="C667" s="395" t="s">
        <v>952</v>
      </c>
      <c r="D667" s="387" t="s">
        <v>1453</v>
      </c>
      <c r="E667" s="388">
        <f t="shared" si="64"/>
        <v>0.14199999999999999</v>
      </c>
      <c r="F667" s="389" t="s">
        <v>1445</v>
      </c>
      <c r="G667" s="388">
        <f t="shared" si="63"/>
        <v>0.14199999999999999</v>
      </c>
      <c r="H667" s="388">
        <v>0.14199999999999999</v>
      </c>
      <c r="I667" s="388">
        <v>0.14199999999999999</v>
      </c>
      <c r="J667" s="392">
        <f t="shared" si="65"/>
        <v>1</v>
      </c>
      <c r="K667" s="392"/>
      <c r="L667" s="390"/>
      <c r="M667" s="390"/>
      <c r="N667" s="390"/>
      <c r="O667" s="13" t="s">
        <v>1934</v>
      </c>
    </row>
    <row r="668" spans="1:15" ht="24.95" customHeight="1">
      <c r="A668" s="114" t="s">
        <v>1932</v>
      </c>
      <c r="B668" s="114" t="s">
        <v>1937</v>
      </c>
      <c r="C668" s="395" t="s">
        <v>952</v>
      </c>
      <c r="D668" s="387" t="s">
        <v>1453</v>
      </c>
      <c r="E668" s="388">
        <f t="shared" si="64"/>
        <v>0.16500000000000001</v>
      </c>
      <c r="F668" s="389" t="s">
        <v>1445</v>
      </c>
      <c r="G668" s="388">
        <f t="shared" si="63"/>
        <v>0.16500000000000001</v>
      </c>
      <c r="H668" s="388">
        <v>0.16500000000000001</v>
      </c>
      <c r="I668" s="388">
        <v>0.16500000000000001</v>
      </c>
      <c r="J668" s="392">
        <f t="shared" si="65"/>
        <v>1</v>
      </c>
      <c r="K668" s="392"/>
      <c r="L668" s="390"/>
      <c r="M668" s="390"/>
      <c r="N668" s="390"/>
      <c r="O668" s="13" t="s">
        <v>1934</v>
      </c>
    </row>
    <row r="669" spans="1:15" ht="24.95" customHeight="1">
      <c r="A669" s="114" t="s">
        <v>1932</v>
      </c>
      <c r="B669" s="114" t="s">
        <v>1938</v>
      </c>
      <c r="C669" s="395" t="s">
        <v>952</v>
      </c>
      <c r="D669" s="387" t="s">
        <v>1453</v>
      </c>
      <c r="E669" s="388">
        <f t="shared" si="64"/>
        <v>0.21</v>
      </c>
      <c r="F669" s="389" t="s">
        <v>1445</v>
      </c>
      <c r="G669" s="388">
        <f t="shared" si="63"/>
        <v>0.21</v>
      </c>
      <c r="H669" s="388">
        <v>0.21</v>
      </c>
      <c r="I669" s="388">
        <v>0.21</v>
      </c>
      <c r="J669" s="392">
        <f t="shared" si="65"/>
        <v>1</v>
      </c>
      <c r="K669" s="392"/>
      <c r="L669" s="390"/>
      <c r="M669" s="390"/>
      <c r="N669" s="390"/>
      <c r="O669" s="13" t="s">
        <v>1934</v>
      </c>
    </row>
    <row r="670" spans="1:15" ht="24.95" customHeight="1">
      <c r="A670" s="114" t="s">
        <v>1932</v>
      </c>
      <c r="B670" s="114" t="s">
        <v>1939</v>
      </c>
      <c r="C670" s="395" t="s">
        <v>952</v>
      </c>
      <c r="D670" s="387" t="s">
        <v>1453</v>
      </c>
      <c r="E670" s="388">
        <f t="shared" si="64"/>
        <v>0.252</v>
      </c>
      <c r="F670" s="389" t="s">
        <v>1445</v>
      </c>
      <c r="G670" s="388">
        <f t="shared" si="63"/>
        <v>0.252</v>
      </c>
      <c r="H670" s="388">
        <v>0.252</v>
      </c>
      <c r="I670" s="388">
        <v>0.252</v>
      </c>
      <c r="J670" s="392">
        <f t="shared" si="65"/>
        <v>1</v>
      </c>
      <c r="K670" s="392"/>
      <c r="L670" s="390"/>
      <c r="M670" s="390"/>
      <c r="N670" s="390"/>
      <c r="O670" s="13" t="s">
        <v>1934</v>
      </c>
    </row>
    <row r="671" spans="1:15" ht="24.95" customHeight="1">
      <c r="A671" s="114" t="s">
        <v>1932</v>
      </c>
      <c r="B671" s="114" t="s">
        <v>1940</v>
      </c>
      <c r="C671" s="395" t="s">
        <v>952</v>
      </c>
      <c r="D671" s="387" t="s">
        <v>1453</v>
      </c>
      <c r="E671" s="388">
        <f t="shared" si="64"/>
        <v>0.29499999999999998</v>
      </c>
      <c r="F671" s="389" t="s">
        <v>1445</v>
      </c>
      <c r="G671" s="388">
        <f t="shared" si="63"/>
        <v>0.29499999999999998</v>
      </c>
      <c r="H671" s="388">
        <v>0.29499999999999998</v>
      </c>
      <c r="I671" s="388">
        <v>0.29499999999999998</v>
      </c>
      <c r="J671" s="392">
        <f t="shared" si="65"/>
        <v>1</v>
      </c>
      <c r="K671" s="392"/>
      <c r="L671" s="390"/>
      <c r="M671" s="390"/>
      <c r="N671" s="390"/>
      <c r="O671" s="13" t="s">
        <v>1934</v>
      </c>
    </row>
    <row r="672" spans="1:15" ht="24.95" customHeight="1">
      <c r="A672" s="114" t="s">
        <v>1932</v>
      </c>
      <c r="B672" s="114" t="s">
        <v>1941</v>
      </c>
      <c r="C672" s="395" t="s">
        <v>952</v>
      </c>
      <c r="D672" s="387" t="s">
        <v>1453</v>
      </c>
      <c r="E672" s="388">
        <f t="shared" si="64"/>
        <v>0.33900000000000002</v>
      </c>
      <c r="F672" s="389" t="s">
        <v>1445</v>
      </c>
      <c r="G672" s="388">
        <f t="shared" si="63"/>
        <v>0.33900000000000002</v>
      </c>
      <c r="H672" s="388">
        <v>0.33900000000000002</v>
      </c>
      <c r="I672" s="388">
        <v>0.33900000000000002</v>
      </c>
      <c r="J672" s="392">
        <f t="shared" si="65"/>
        <v>1</v>
      </c>
      <c r="K672" s="392"/>
      <c r="L672" s="390"/>
      <c r="M672" s="390"/>
      <c r="N672" s="390"/>
      <c r="O672" s="13" t="s">
        <v>1934</v>
      </c>
    </row>
    <row r="673" spans="1:15" ht="24.95" customHeight="1">
      <c r="A673" s="114" t="s">
        <v>1932</v>
      </c>
      <c r="B673" s="114" t="s">
        <v>1942</v>
      </c>
      <c r="C673" s="395" t="s">
        <v>952</v>
      </c>
      <c r="D673" s="387" t="s">
        <v>1453</v>
      </c>
      <c r="E673" s="388">
        <f t="shared" si="64"/>
        <v>0.38400000000000001</v>
      </c>
      <c r="F673" s="389" t="s">
        <v>1445</v>
      </c>
      <c r="G673" s="388">
        <f t="shared" si="63"/>
        <v>0.38400000000000001</v>
      </c>
      <c r="H673" s="388">
        <v>0.38400000000000001</v>
      </c>
      <c r="I673" s="388">
        <v>0.38400000000000001</v>
      </c>
      <c r="J673" s="392">
        <f t="shared" si="65"/>
        <v>1</v>
      </c>
      <c r="K673" s="392"/>
      <c r="L673" s="390"/>
      <c r="M673" s="390"/>
      <c r="N673" s="390"/>
      <c r="O673" s="13" t="s">
        <v>1934</v>
      </c>
    </row>
    <row r="674" spans="1:15" ht="24.95" customHeight="1">
      <c r="A674" s="114" t="s">
        <v>1932</v>
      </c>
      <c r="B674" s="114" t="s">
        <v>1943</v>
      </c>
      <c r="C674" s="395" t="s">
        <v>952</v>
      </c>
      <c r="D674" s="387" t="s">
        <v>1453</v>
      </c>
      <c r="E674" s="388">
        <f t="shared" si="64"/>
        <v>0.42599999999999999</v>
      </c>
      <c r="F674" s="389" t="s">
        <v>1445</v>
      </c>
      <c r="G674" s="388">
        <f t="shared" si="63"/>
        <v>0.42599999999999999</v>
      </c>
      <c r="H674" s="388">
        <v>0.42599999999999999</v>
      </c>
      <c r="I674" s="388">
        <v>0.42599999999999999</v>
      </c>
      <c r="J674" s="392">
        <f t="shared" si="65"/>
        <v>1</v>
      </c>
      <c r="K674" s="392"/>
      <c r="L674" s="390"/>
      <c r="M674" s="390"/>
      <c r="N674" s="390"/>
      <c r="O674" s="13" t="s">
        <v>1934</v>
      </c>
    </row>
    <row r="675" spans="1:15" ht="24.95" customHeight="1">
      <c r="A675" s="114" t="s">
        <v>1932</v>
      </c>
      <c r="B675" s="114" t="s">
        <v>1944</v>
      </c>
      <c r="C675" s="395" t="s">
        <v>952</v>
      </c>
      <c r="D675" s="387" t="s">
        <v>1453</v>
      </c>
      <c r="E675" s="388">
        <f>ROUNDDOWN(SUM(H675*J675),3)</f>
        <v>0.123</v>
      </c>
      <c r="F675" s="389" t="s">
        <v>1445</v>
      </c>
      <c r="G675" s="388">
        <f t="shared" si="63"/>
        <v>0.123</v>
      </c>
      <c r="H675" s="388">
        <v>0.123</v>
      </c>
      <c r="I675" s="388">
        <v>0.123</v>
      </c>
      <c r="J675" s="392">
        <f>$J$3*$L$3*(1-K675)</f>
        <v>1</v>
      </c>
      <c r="K675" s="392"/>
      <c r="L675" s="390"/>
      <c r="M675" s="390"/>
      <c r="N675" s="390"/>
      <c r="O675" s="13" t="s">
        <v>1934</v>
      </c>
    </row>
    <row r="676" spans="1:15" ht="24.95" customHeight="1">
      <c r="A676" s="114" t="s">
        <v>1932</v>
      </c>
      <c r="B676" s="114" t="s">
        <v>1945</v>
      </c>
      <c r="C676" s="395" t="s">
        <v>952</v>
      </c>
      <c r="D676" s="387" t="s">
        <v>1453</v>
      </c>
      <c r="E676" s="388">
        <f t="shared" ref="E676:E684" si="66">ROUNDDOWN(SUM(H676*J676),3)</f>
        <v>0.152</v>
      </c>
      <c r="F676" s="389" t="s">
        <v>1445</v>
      </c>
      <c r="G676" s="388">
        <f t="shared" si="63"/>
        <v>0.152</v>
      </c>
      <c r="H676" s="388">
        <v>0.152</v>
      </c>
      <c r="I676" s="388">
        <v>0.152</v>
      </c>
      <c r="J676" s="392">
        <f t="shared" ref="J676:J684" si="67">$J$3*$L$3*(1-K676)</f>
        <v>1</v>
      </c>
      <c r="K676" s="392"/>
      <c r="L676" s="390"/>
      <c r="M676" s="390"/>
      <c r="N676" s="390"/>
      <c r="O676" s="13" t="s">
        <v>1934</v>
      </c>
    </row>
    <row r="677" spans="1:15" ht="24.95" customHeight="1">
      <c r="A677" s="114" t="s">
        <v>1932</v>
      </c>
      <c r="B677" s="114" t="s">
        <v>1946</v>
      </c>
      <c r="C677" s="395" t="s">
        <v>952</v>
      </c>
      <c r="D677" s="387" t="s">
        <v>1453</v>
      </c>
      <c r="E677" s="388">
        <f t="shared" si="66"/>
        <v>0.18099999999999999</v>
      </c>
      <c r="F677" s="389" t="s">
        <v>1445</v>
      </c>
      <c r="G677" s="388">
        <f t="shared" si="63"/>
        <v>0.18099999999999999</v>
      </c>
      <c r="H677" s="388">
        <v>0.18099999999999999</v>
      </c>
      <c r="I677" s="388">
        <v>0.18099999999999999</v>
      </c>
      <c r="J677" s="392">
        <f t="shared" si="67"/>
        <v>1</v>
      </c>
      <c r="K677" s="392"/>
      <c r="L677" s="390"/>
      <c r="M677" s="390"/>
      <c r="N677" s="390"/>
      <c r="O677" s="13" t="s">
        <v>1934</v>
      </c>
    </row>
    <row r="678" spans="1:15" ht="24.95" customHeight="1">
      <c r="A678" s="114" t="s">
        <v>1932</v>
      </c>
      <c r="B678" s="114" t="s">
        <v>1947</v>
      </c>
      <c r="C678" s="395" t="s">
        <v>952</v>
      </c>
      <c r="D678" s="387" t="s">
        <v>1453</v>
      </c>
      <c r="E678" s="388">
        <f t="shared" si="66"/>
        <v>0.21099999999999999</v>
      </c>
      <c r="F678" s="389" t="s">
        <v>1445</v>
      </c>
      <c r="G678" s="388">
        <f t="shared" si="63"/>
        <v>0.21099999999999999</v>
      </c>
      <c r="H678" s="388">
        <v>0.21099999999999999</v>
      </c>
      <c r="I678" s="388">
        <v>0.21099999999999999</v>
      </c>
      <c r="J678" s="392">
        <f t="shared" si="67"/>
        <v>1</v>
      </c>
      <c r="K678" s="392"/>
      <c r="L678" s="390"/>
      <c r="M678" s="390"/>
      <c r="N678" s="390"/>
      <c r="O678" s="13" t="s">
        <v>1934</v>
      </c>
    </row>
    <row r="679" spans="1:15" ht="24.95" customHeight="1">
      <c r="A679" s="114" t="s">
        <v>1932</v>
      </c>
      <c r="B679" s="114" t="s">
        <v>1948</v>
      </c>
      <c r="C679" s="395" t="s">
        <v>952</v>
      </c>
      <c r="D679" s="387" t="s">
        <v>1453</v>
      </c>
      <c r="E679" s="388">
        <f t="shared" si="66"/>
        <v>0.26800000000000002</v>
      </c>
      <c r="F679" s="389" t="s">
        <v>1445</v>
      </c>
      <c r="G679" s="388">
        <f t="shared" si="63"/>
        <v>0.26800000000000002</v>
      </c>
      <c r="H679" s="388">
        <v>0.26800000000000002</v>
      </c>
      <c r="I679" s="388">
        <v>0.26800000000000002</v>
      </c>
      <c r="J679" s="392">
        <f t="shared" si="67"/>
        <v>1</v>
      </c>
      <c r="K679" s="392"/>
      <c r="L679" s="390"/>
      <c r="M679" s="390"/>
      <c r="N679" s="390"/>
      <c r="O679" s="13" t="s">
        <v>1934</v>
      </c>
    </row>
    <row r="680" spans="1:15" ht="24.95" customHeight="1">
      <c r="A680" s="114" t="s">
        <v>1932</v>
      </c>
      <c r="B680" s="114" t="s">
        <v>1949</v>
      </c>
      <c r="C680" s="395" t="s">
        <v>952</v>
      </c>
      <c r="D680" s="387" t="s">
        <v>1453</v>
      </c>
      <c r="E680" s="388">
        <f t="shared" si="66"/>
        <v>0.32200000000000001</v>
      </c>
      <c r="F680" s="389" t="s">
        <v>1445</v>
      </c>
      <c r="G680" s="388">
        <f t="shared" si="63"/>
        <v>0.32200000000000001</v>
      </c>
      <c r="H680" s="388">
        <v>0.32200000000000001</v>
      </c>
      <c r="I680" s="388">
        <v>0.32200000000000001</v>
      </c>
      <c r="J680" s="392">
        <f t="shared" si="67"/>
        <v>1</v>
      </c>
      <c r="K680" s="392"/>
      <c r="L680" s="390"/>
      <c r="M680" s="390"/>
      <c r="N680" s="390"/>
      <c r="O680" s="13" t="s">
        <v>1934</v>
      </c>
    </row>
    <row r="681" spans="1:15" ht="24.95" customHeight="1">
      <c r="A681" s="114" t="s">
        <v>1932</v>
      </c>
      <c r="B681" s="114" t="s">
        <v>1950</v>
      </c>
      <c r="C681" s="395" t="s">
        <v>952</v>
      </c>
      <c r="D681" s="387" t="s">
        <v>1453</v>
      </c>
      <c r="E681" s="388">
        <f t="shared" si="66"/>
        <v>0.377</v>
      </c>
      <c r="F681" s="389" t="s">
        <v>1445</v>
      </c>
      <c r="G681" s="388">
        <f t="shared" si="63"/>
        <v>0.377</v>
      </c>
      <c r="H681" s="388">
        <v>0.377</v>
      </c>
      <c r="I681" s="388">
        <v>0.377</v>
      </c>
      <c r="J681" s="392">
        <f t="shared" si="67"/>
        <v>1</v>
      </c>
      <c r="K681" s="392"/>
      <c r="L681" s="390"/>
      <c r="M681" s="390"/>
      <c r="N681" s="390"/>
      <c r="O681" s="13" t="s">
        <v>1934</v>
      </c>
    </row>
    <row r="682" spans="1:15" ht="24.95" customHeight="1">
      <c r="A682" s="114" t="s">
        <v>1932</v>
      </c>
      <c r="B682" s="114" t="s">
        <v>1951</v>
      </c>
      <c r="C682" s="395" t="s">
        <v>952</v>
      </c>
      <c r="D682" s="387" t="s">
        <v>1453</v>
      </c>
      <c r="E682" s="388">
        <f t="shared" si="66"/>
        <v>0.434</v>
      </c>
      <c r="F682" s="389" t="s">
        <v>1445</v>
      </c>
      <c r="G682" s="388">
        <f t="shared" si="63"/>
        <v>0.434</v>
      </c>
      <c r="H682" s="388">
        <v>0.434</v>
      </c>
      <c r="I682" s="388">
        <v>0.434</v>
      </c>
      <c r="J682" s="392">
        <f t="shared" si="67"/>
        <v>1</v>
      </c>
      <c r="K682" s="392"/>
      <c r="L682" s="390"/>
      <c r="M682" s="390"/>
      <c r="N682" s="390"/>
      <c r="O682" s="13" t="s">
        <v>1934</v>
      </c>
    </row>
    <row r="683" spans="1:15" ht="24.95" customHeight="1">
      <c r="A683" s="114" t="s">
        <v>1932</v>
      </c>
      <c r="B683" s="114" t="s">
        <v>1952</v>
      </c>
      <c r="C683" s="395" t="s">
        <v>952</v>
      </c>
      <c r="D683" s="387" t="s">
        <v>1453</v>
      </c>
      <c r="E683" s="388">
        <f t="shared" si="66"/>
        <v>0.49099999999999999</v>
      </c>
      <c r="F683" s="389" t="s">
        <v>1445</v>
      </c>
      <c r="G683" s="388">
        <f t="shared" si="63"/>
        <v>0.49099999999999999</v>
      </c>
      <c r="H683" s="388">
        <v>0.49099999999999999</v>
      </c>
      <c r="I683" s="388">
        <v>0.49099999999999999</v>
      </c>
      <c r="J683" s="392">
        <f t="shared" si="67"/>
        <v>1</v>
      </c>
      <c r="K683" s="392"/>
      <c r="L683" s="390"/>
      <c r="M683" s="390"/>
      <c r="N683" s="390"/>
      <c r="O683" s="13" t="s">
        <v>1934</v>
      </c>
    </row>
    <row r="684" spans="1:15" ht="24.95" customHeight="1">
      <c r="A684" s="114" t="s">
        <v>1932</v>
      </c>
      <c r="B684" s="114" t="s">
        <v>1953</v>
      </c>
      <c r="C684" s="395" t="s">
        <v>952</v>
      </c>
      <c r="D684" s="387" t="s">
        <v>1453</v>
      </c>
      <c r="E684" s="388">
        <f t="shared" si="66"/>
        <v>0.54400000000000004</v>
      </c>
      <c r="F684" s="389" t="s">
        <v>1445</v>
      </c>
      <c r="G684" s="388">
        <v>0.54400000000000004</v>
      </c>
      <c r="H684" s="388">
        <v>0.54400000000000004</v>
      </c>
      <c r="I684" s="388">
        <v>0.54400000000000004</v>
      </c>
      <c r="J684" s="392">
        <f t="shared" si="67"/>
        <v>1</v>
      </c>
      <c r="K684" s="392"/>
      <c r="L684" s="390"/>
      <c r="M684" s="390"/>
      <c r="N684" s="390"/>
      <c r="O684" s="13" t="s">
        <v>1934</v>
      </c>
    </row>
    <row r="685" spans="1:15" ht="24.95" customHeight="1">
      <c r="A685" s="114" t="s">
        <v>1932</v>
      </c>
      <c r="B685" s="114" t="s">
        <v>1954</v>
      </c>
      <c r="C685" s="395" t="s">
        <v>952</v>
      </c>
      <c r="D685" s="387" t="s">
        <v>1453</v>
      </c>
      <c r="E685" s="388">
        <f>ROUNDDOWN(SUM(H685*J685),3)</f>
        <v>0.216</v>
      </c>
      <c r="F685" s="389" t="s">
        <v>1445</v>
      </c>
      <c r="G685" s="388">
        <f t="shared" ref="G685:G694" si="68">ROUNDDOWN(SUM(I685*J685),4)</f>
        <v>0.216</v>
      </c>
      <c r="H685" s="388">
        <v>0.216</v>
      </c>
      <c r="I685" s="388">
        <v>0.216</v>
      </c>
      <c r="J685" s="392">
        <f>$J$3*$L$3*(1-K685)</f>
        <v>1</v>
      </c>
      <c r="K685" s="392"/>
      <c r="L685" s="390"/>
      <c r="M685" s="390"/>
      <c r="N685" s="390"/>
      <c r="O685" s="13" t="s">
        <v>1934</v>
      </c>
    </row>
    <row r="686" spans="1:15" ht="24.95" customHeight="1">
      <c r="A686" s="114" t="s">
        <v>1932</v>
      </c>
      <c r="B686" s="114" t="s">
        <v>1955</v>
      </c>
      <c r="C686" s="395" t="s">
        <v>952</v>
      </c>
      <c r="D686" s="387" t="s">
        <v>1453</v>
      </c>
      <c r="E686" s="388">
        <f t="shared" ref="E686:E694" si="69">ROUNDDOWN(SUM(H686*J686),3)</f>
        <v>0.26600000000000001</v>
      </c>
      <c r="F686" s="389" t="s">
        <v>1445</v>
      </c>
      <c r="G686" s="388">
        <f t="shared" si="68"/>
        <v>0.26600000000000001</v>
      </c>
      <c r="H686" s="388">
        <v>0.26600000000000001</v>
      </c>
      <c r="I686" s="388">
        <v>0.26600000000000001</v>
      </c>
      <c r="J686" s="392">
        <f t="shared" ref="J686:J694" si="70">$J$3*$L$3*(1-K686)</f>
        <v>1</v>
      </c>
      <c r="K686" s="392"/>
      <c r="L686" s="390"/>
      <c r="M686" s="390"/>
      <c r="N686" s="390"/>
      <c r="O686" s="13" t="s">
        <v>1934</v>
      </c>
    </row>
    <row r="687" spans="1:15" ht="24.95" customHeight="1">
      <c r="A687" s="114" t="s">
        <v>1932</v>
      </c>
      <c r="B687" s="114" t="s">
        <v>1956</v>
      </c>
      <c r="C687" s="395" t="s">
        <v>952</v>
      </c>
      <c r="D687" s="387" t="s">
        <v>1453</v>
      </c>
      <c r="E687" s="388">
        <f t="shared" si="69"/>
        <v>0.317</v>
      </c>
      <c r="F687" s="389" t="s">
        <v>1445</v>
      </c>
      <c r="G687" s="388">
        <f t="shared" si="68"/>
        <v>0.317</v>
      </c>
      <c r="H687" s="388">
        <v>0.317</v>
      </c>
      <c r="I687" s="388">
        <v>0.317</v>
      </c>
      <c r="J687" s="392">
        <f t="shared" si="70"/>
        <v>1</v>
      </c>
      <c r="K687" s="392"/>
      <c r="L687" s="390"/>
      <c r="M687" s="390"/>
      <c r="N687" s="390"/>
      <c r="O687" s="13" t="s">
        <v>1934</v>
      </c>
    </row>
    <row r="688" spans="1:15" ht="24.95" customHeight="1">
      <c r="A688" s="114" t="s">
        <v>1932</v>
      </c>
      <c r="B688" s="114" t="s">
        <v>1957</v>
      </c>
      <c r="C688" s="395" t="s">
        <v>952</v>
      </c>
      <c r="D688" s="387" t="s">
        <v>1453</v>
      </c>
      <c r="E688" s="388">
        <f t="shared" si="69"/>
        <v>0.36799999999999999</v>
      </c>
      <c r="F688" s="389" t="s">
        <v>1445</v>
      </c>
      <c r="G688" s="388">
        <f t="shared" si="68"/>
        <v>0.36799999999999999</v>
      </c>
      <c r="H688" s="388">
        <v>0.36799999999999999</v>
      </c>
      <c r="I688" s="388">
        <v>0.36799999999999999</v>
      </c>
      <c r="J688" s="392">
        <f t="shared" si="70"/>
        <v>1</v>
      </c>
      <c r="K688" s="392"/>
      <c r="L688" s="390"/>
      <c r="M688" s="390"/>
      <c r="N688" s="390"/>
      <c r="O688" s="13" t="s">
        <v>1934</v>
      </c>
    </row>
    <row r="689" spans="1:15" ht="24.95" customHeight="1">
      <c r="A689" s="114" t="s">
        <v>1932</v>
      </c>
      <c r="B689" s="114" t="s">
        <v>1958</v>
      </c>
      <c r="C689" s="395" t="s">
        <v>952</v>
      </c>
      <c r="D689" s="387" t="s">
        <v>1453</v>
      </c>
      <c r="E689" s="388">
        <f t="shared" si="69"/>
        <v>0.46899999999999997</v>
      </c>
      <c r="F689" s="389" t="s">
        <v>1445</v>
      </c>
      <c r="G689" s="388">
        <f t="shared" si="68"/>
        <v>0.46899999999999997</v>
      </c>
      <c r="H689" s="388">
        <v>0.46899999999999997</v>
      </c>
      <c r="I689" s="388">
        <v>0.46899999999999997</v>
      </c>
      <c r="J689" s="392">
        <f t="shared" si="70"/>
        <v>1</v>
      </c>
      <c r="K689" s="392"/>
      <c r="L689" s="390"/>
      <c r="M689" s="390"/>
      <c r="N689" s="390"/>
      <c r="O689" s="13" t="s">
        <v>1934</v>
      </c>
    </row>
    <row r="690" spans="1:15" ht="24.95" customHeight="1">
      <c r="A690" s="114" t="s">
        <v>1932</v>
      </c>
      <c r="B690" s="114" t="s">
        <v>1959</v>
      </c>
      <c r="C690" s="395" t="s">
        <v>952</v>
      </c>
      <c r="D690" s="387" t="s">
        <v>1453</v>
      </c>
      <c r="E690" s="388">
        <f t="shared" si="69"/>
        <v>0.56999999999999995</v>
      </c>
      <c r="F690" s="389" t="s">
        <v>1445</v>
      </c>
      <c r="G690" s="388">
        <f t="shared" si="68"/>
        <v>0.56999999999999995</v>
      </c>
      <c r="H690" s="388">
        <v>0.56999999999999995</v>
      </c>
      <c r="I690" s="388">
        <v>0.56999999999999995</v>
      </c>
      <c r="J690" s="392">
        <f t="shared" si="70"/>
        <v>1</v>
      </c>
      <c r="K690" s="392"/>
      <c r="L690" s="390"/>
      <c r="M690" s="390"/>
      <c r="N690" s="390"/>
      <c r="O690" s="13" t="s">
        <v>1934</v>
      </c>
    </row>
    <row r="691" spans="1:15" ht="24.95" customHeight="1">
      <c r="A691" s="114" t="s">
        <v>1932</v>
      </c>
      <c r="B691" s="114" t="s">
        <v>1960</v>
      </c>
      <c r="C691" s="395" t="s">
        <v>952</v>
      </c>
      <c r="D691" s="387" t="s">
        <v>1453</v>
      </c>
      <c r="E691" s="388">
        <f t="shared" si="69"/>
        <v>0.67100000000000004</v>
      </c>
      <c r="F691" s="389" t="s">
        <v>1445</v>
      </c>
      <c r="G691" s="388">
        <f t="shared" si="68"/>
        <v>0.67100000000000004</v>
      </c>
      <c r="H691" s="388">
        <v>0.67100000000000004</v>
      </c>
      <c r="I691" s="388">
        <v>0.67100000000000004</v>
      </c>
      <c r="J691" s="392">
        <f t="shared" si="70"/>
        <v>1</v>
      </c>
      <c r="K691" s="392"/>
      <c r="L691" s="390"/>
      <c r="M691" s="390"/>
      <c r="N691" s="390"/>
      <c r="O691" s="13" t="s">
        <v>1934</v>
      </c>
    </row>
    <row r="692" spans="1:15" ht="24.95" customHeight="1">
      <c r="A692" s="114" t="s">
        <v>1932</v>
      </c>
      <c r="B692" s="114" t="s">
        <v>1961</v>
      </c>
      <c r="C692" s="395" t="s">
        <v>952</v>
      </c>
      <c r="D692" s="387" t="s">
        <v>1453</v>
      </c>
      <c r="E692" s="388">
        <f t="shared" si="69"/>
        <v>0.77200000000000002</v>
      </c>
      <c r="F692" s="389" t="s">
        <v>1445</v>
      </c>
      <c r="G692" s="388">
        <f t="shared" si="68"/>
        <v>0.77200000000000002</v>
      </c>
      <c r="H692" s="388">
        <v>0.77200000000000002</v>
      </c>
      <c r="I692" s="388">
        <v>0.77200000000000002</v>
      </c>
      <c r="J692" s="392">
        <f t="shared" si="70"/>
        <v>1</v>
      </c>
      <c r="K692" s="392"/>
      <c r="L692" s="390"/>
      <c r="M692" s="390"/>
      <c r="N692" s="390"/>
      <c r="O692" s="13" t="s">
        <v>1934</v>
      </c>
    </row>
    <row r="693" spans="1:15" ht="24.95" customHeight="1">
      <c r="A693" s="114" t="s">
        <v>1932</v>
      </c>
      <c r="B693" s="114" t="s">
        <v>1962</v>
      </c>
      <c r="C693" s="395" t="s">
        <v>952</v>
      </c>
      <c r="D693" s="387" t="s">
        <v>1453</v>
      </c>
      <c r="E693" s="388">
        <f t="shared" si="69"/>
        <v>0.874</v>
      </c>
      <c r="F693" s="389" t="s">
        <v>1445</v>
      </c>
      <c r="G693" s="388">
        <f t="shared" si="68"/>
        <v>0.874</v>
      </c>
      <c r="H693" s="388">
        <v>0.874</v>
      </c>
      <c r="I693" s="388">
        <v>0.874</v>
      </c>
      <c r="J693" s="392">
        <f t="shared" si="70"/>
        <v>1</v>
      </c>
      <c r="K693" s="392"/>
      <c r="L693" s="390"/>
      <c r="M693" s="390"/>
      <c r="N693" s="390"/>
      <c r="O693" s="13" t="s">
        <v>1934</v>
      </c>
    </row>
    <row r="694" spans="1:15" ht="24.95" customHeight="1">
      <c r="A694" s="114" t="s">
        <v>1932</v>
      </c>
      <c r="B694" s="114" t="s">
        <v>1963</v>
      </c>
      <c r="C694" s="395" t="s">
        <v>952</v>
      </c>
      <c r="D694" s="387" t="s">
        <v>1453</v>
      </c>
      <c r="E694" s="388">
        <f t="shared" si="69"/>
        <v>0.97499999999999998</v>
      </c>
      <c r="F694" s="389" t="s">
        <v>1445</v>
      </c>
      <c r="G694" s="388">
        <f t="shared" si="68"/>
        <v>0.97499999999999998</v>
      </c>
      <c r="H694" s="388">
        <v>0.97499999999999998</v>
      </c>
      <c r="I694" s="388">
        <v>0.97499999999999998</v>
      </c>
      <c r="J694" s="392">
        <f t="shared" si="70"/>
        <v>1</v>
      </c>
      <c r="K694" s="392"/>
      <c r="L694" s="390"/>
      <c r="M694" s="390"/>
      <c r="N694" s="390"/>
      <c r="O694" s="13" t="s">
        <v>1934</v>
      </c>
    </row>
    <row r="695" spans="1:15" ht="24.95" customHeight="1">
      <c r="A695" s="114" t="s">
        <v>956</v>
      </c>
      <c r="B695" s="116" t="s">
        <v>957</v>
      </c>
      <c r="C695" s="395" t="s">
        <v>952</v>
      </c>
      <c r="D695" s="387" t="s">
        <v>495</v>
      </c>
      <c r="E695" s="388">
        <f t="shared" si="62"/>
        <v>0.192</v>
      </c>
      <c r="F695" s="389"/>
      <c r="G695" s="388"/>
      <c r="H695" s="388">
        <v>0.24</v>
      </c>
      <c r="I695" s="388"/>
      <c r="J695" s="392">
        <v>0.8</v>
      </c>
      <c r="K695" s="392"/>
      <c r="L695" s="390"/>
      <c r="M695" s="390"/>
      <c r="N695" s="390"/>
      <c r="O695" s="13" t="s">
        <v>958</v>
      </c>
    </row>
    <row r="696" spans="1:15" ht="24.95" customHeight="1">
      <c r="A696" s="114" t="s">
        <v>956</v>
      </c>
      <c r="B696" s="116" t="s">
        <v>959</v>
      </c>
      <c r="C696" s="395" t="s">
        <v>952</v>
      </c>
      <c r="D696" s="387" t="s">
        <v>495</v>
      </c>
      <c r="E696" s="388">
        <f t="shared" si="62"/>
        <v>0.192</v>
      </c>
      <c r="F696" s="389"/>
      <c r="G696" s="388"/>
      <c r="H696" s="388">
        <v>0.24</v>
      </c>
      <c r="I696" s="388"/>
      <c r="J696" s="392">
        <v>0.8</v>
      </c>
      <c r="K696" s="392"/>
      <c r="L696" s="390"/>
      <c r="M696" s="390"/>
      <c r="N696" s="390"/>
      <c r="O696" s="13" t="s">
        <v>958</v>
      </c>
    </row>
    <row r="697" spans="1:15" ht="24.95" customHeight="1">
      <c r="A697" s="114" t="s">
        <v>956</v>
      </c>
      <c r="B697" s="116" t="s">
        <v>960</v>
      </c>
      <c r="C697" s="395" t="s">
        <v>952</v>
      </c>
      <c r="D697" s="387" t="s">
        <v>495</v>
      </c>
      <c r="E697" s="388">
        <f t="shared" si="62"/>
        <v>0.192</v>
      </c>
      <c r="F697" s="389"/>
      <c r="G697" s="388"/>
      <c r="H697" s="388">
        <v>0.24</v>
      </c>
      <c r="I697" s="388"/>
      <c r="J697" s="392">
        <v>0.8</v>
      </c>
      <c r="K697" s="392"/>
      <c r="L697" s="390"/>
      <c r="M697" s="390"/>
      <c r="N697" s="390"/>
      <c r="O697" s="13" t="s">
        <v>958</v>
      </c>
    </row>
    <row r="698" spans="1:15" ht="24.95" customHeight="1">
      <c r="A698" s="114" t="s">
        <v>956</v>
      </c>
      <c r="B698" s="116" t="s">
        <v>961</v>
      </c>
      <c r="C698" s="395" t="s">
        <v>952</v>
      </c>
      <c r="D698" s="387" t="s">
        <v>495</v>
      </c>
      <c r="E698" s="388">
        <f t="shared" si="62"/>
        <v>0.24</v>
      </c>
      <c r="F698" s="389"/>
      <c r="G698" s="388"/>
      <c r="H698" s="388">
        <v>0.24</v>
      </c>
      <c r="I698" s="388"/>
      <c r="J698" s="392">
        <f t="shared" ref="J698:J708" si="71">$J$3*$L$3*(1-K698)</f>
        <v>1</v>
      </c>
      <c r="K698" s="392"/>
      <c r="L698" s="390"/>
      <c r="M698" s="390"/>
      <c r="N698" s="390"/>
      <c r="O698" s="13" t="s">
        <v>958</v>
      </c>
    </row>
    <row r="699" spans="1:15" ht="24.95" customHeight="1">
      <c r="A699" s="114" t="s">
        <v>956</v>
      </c>
      <c r="B699" s="116" t="s">
        <v>962</v>
      </c>
      <c r="C699" s="395" t="s">
        <v>952</v>
      </c>
      <c r="D699" s="387" t="s">
        <v>495</v>
      </c>
      <c r="E699" s="388">
        <f t="shared" si="62"/>
        <v>0.24</v>
      </c>
      <c r="F699" s="389"/>
      <c r="G699" s="388"/>
      <c r="H699" s="388">
        <v>0.24</v>
      </c>
      <c r="I699" s="388"/>
      <c r="J699" s="392">
        <f t="shared" si="71"/>
        <v>1</v>
      </c>
      <c r="K699" s="392"/>
      <c r="L699" s="390"/>
      <c r="M699" s="390"/>
      <c r="N699" s="390"/>
      <c r="O699" s="13" t="s">
        <v>958</v>
      </c>
    </row>
    <row r="700" spans="1:15" ht="24.95" customHeight="1">
      <c r="A700" s="114" t="s">
        <v>956</v>
      </c>
      <c r="B700" s="116" t="s">
        <v>963</v>
      </c>
      <c r="C700" s="395" t="s">
        <v>952</v>
      </c>
      <c r="D700" s="387" t="s">
        <v>495</v>
      </c>
      <c r="E700" s="388">
        <f t="shared" si="62"/>
        <v>0.24</v>
      </c>
      <c r="F700" s="389"/>
      <c r="G700" s="388"/>
      <c r="H700" s="388">
        <v>0.24</v>
      </c>
      <c r="I700" s="388"/>
      <c r="J700" s="392">
        <f t="shared" si="71"/>
        <v>1</v>
      </c>
      <c r="K700" s="392"/>
      <c r="L700" s="390"/>
      <c r="M700" s="390"/>
      <c r="N700" s="390"/>
      <c r="O700" s="13" t="s">
        <v>958</v>
      </c>
    </row>
    <row r="701" spans="1:15" ht="24.95" customHeight="1">
      <c r="A701" s="114" t="s">
        <v>956</v>
      </c>
      <c r="B701" s="116" t="s">
        <v>141</v>
      </c>
      <c r="C701" s="395" t="s">
        <v>952</v>
      </c>
      <c r="D701" s="387" t="s">
        <v>495</v>
      </c>
      <c r="E701" s="388">
        <f t="shared" si="62"/>
        <v>0.14000000000000001</v>
      </c>
      <c r="F701" s="389"/>
      <c r="G701" s="388"/>
      <c r="H701" s="388">
        <v>0.14000000000000001</v>
      </c>
      <c r="I701" s="388"/>
      <c r="J701" s="392">
        <f t="shared" si="71"/>
        <v>1</v>
      </c>
      <c r="K701" s="392"/>
      <c r="L701" s="390"/>
      <c r="M701" s="390"/>
      <c r="N701" s="390"/>
      <c r="O701" s="13" t="s">
        <v>958</v>
      </c>
    </row>
    <row r="702" spans="1:15" ht="24.95" customHeight="1">
      <c r="A702" s="114" t="s">
        <v>956</v>
      </c>
      <c r="B702" s="116" t="s">
        <v>964</v>
      </c>
      <c r="C702" s="395" t="s">
        <v>952</v>
      </c>
      <c r="D702" s="387" t="s">
        <v>495</v>
      </c>
      <c r="E702" s="388">
        <f t="shared" si="62"/>
        <v>0.14000000000000001</v>
      </c>
      <c r="F702" s="389"/>
      <c r="G702" s="388"/>
      <c r="H702" s="388">
        <v>0.14000000000000001</v>
      </c>
      <c r="I702" s="388"/>
      <c r="J702" s="392">
        <f t="shared" si="71"/>
        <v>1</v>
      </c>
      <c r="K702" s="392"/>
      <c r="L702" s="390"/>
      <c r="M702" s="390"/>
      <c r="N702" s="390"/>
      <c r="O702" s="13" t="s">
        <v>958</v>
      </c>
    </row>
    <row r="703" spans="1:15" ht="24.95" customHeight="1">
      <c r="A703" s="114" t="s">
        <v>142</v>
      </c>
      <c r="B703" s="116" t="s">
        <v>143</v>
      </c>
      <c r="C703" s="395" t="s">
        <v>116</v>
      </c>
      <c r="D703" s="387" t="str">
        <f>IF($N$3=0,"특고압케이블전공",0)</f>
        <v>특고압케이블전공</v>
      </c>
      <c r="E703" s="388">
        <f>IF($N$3=0,ROUNDDOWN(SUM(H703*J703),3),0)</f>
        <v>0.25800000000000001</v>
      </c>
      <c r="F703" s="389"/>
      <c r="G703" s="388"/>
      <c r="H703" s="388">
        <v>0.86</v>
      </c>
      <c r="I703" s="388"/>
      <c r="J703" s="392">
        <f t="shared" si="71"/>
        <v>0.30000000000000004</v>
      </c>
      <c r="K703" s="392">
        <v>0.7</v>
      </c>
      <c r="L703" s="390"/>
      <c r="M703" s="390"/>
      <c r="N703" s="390"/>
      <c r="O703" s="13" t="s">
        <v>965</v>
      </c>
    </row>
    <row r="704" spans="1:15" ht="24.95" customHeight="1">
      <c r="A704" s="114" t="s">
        <v>966</v>
      </c>
      <c r="B704" s="116" t="s">
        <v>326</v>
      </c>
      <c r="C704" s="395" t="s">
        <v>116</v>
      </c>
      <c r="D704" s="387" t="s">
        <v>495</v>
      </c>
      <c r="E704" s="388">
        <f>IF($N$3=0,ROUNDDOWN(SUM(H704*J704),3),0)</f>
        <v>0.27</v>
      </c>
      <c r="F704" s="389" t="s">
        <v>492</v>
      </c>
      <c r="G704" s="388">
        <f>ROUNDDOWN(SUM(I704*J704),3)</f>
        <v>0.46</v>
      </c>
      <c r="H704" s="388">
        <v>0.27</v>
      </c>
      <c r="I704" s="388">
        <v>0.46</v>
      </c>
      <c r="J704" s="392">
        <f t="shared" si="71"/>
        <v>1</v>
      </c>
      <c r="K704" s="392"/>
      <c r="L704" s="390"/>
      <c r="M704" s="390"/>
      <c r="N704" s="390"/>
      <c r="O704" s="13" t="s">
        <v>965</v>
      </c>
    </row>
    <row r="705" spans="1:15" ht="24.95" customHeight="1">
      <c r="A705" s="114" t="s">
        <v>284</v>
      </c>
      <c r="B705" s="114" t="s">
        <v>285</v>
      </c>
      <c r="C705" s="395" t="s">
        <v>116</v>
      </c>
      <c r="D705" s="387" t="s">
        <v>495</v>
      </c>
      <c r="E705" s="388">
        <f>ROUNDDOWN(SUM(H705*J705),3)</f>
        <v>0.19</v>
      </c>
      <c r="F705" s="389"/>
      <c r="G705" s="388"/>
      <c r="H705" s="388">
        <v>0.19</v>
      </c>
      <c r="I705" s="388"/>
      <c r="J705" s="392">
        <f>$J$3*$L$3*(1-K705)</f>
        <v>1</v>
      </c>
      <c r="K705" s="392"/>
      <c r="L705" s="390"/>
      <c r="M705" s="390"/>
      <c r="N705" s="390"/>
      <c r="O705" s="13" t="s">
        <v>852</v>
      </c>
    </row>
    <row r="706" spans="1:15" ht="24.95" customHeight="1">
      <c r="A706" s="114" t="s">
        <v>284</v>
      </c>
      <c r="B706" s="114" t="s">
        <v>332</v>
      </c>
      <c r="C706" s="395" t="s">
        <v>116</v>
      </c>
      <c r="D706" s="387" t="s">
        <v>495</v>
      </c>
      <c r="E706" s="388">
        <f>ROUNDDOWN(SUM(H706*J706),3)</f>
        <v>0.19</v>
      </c>
      <c r="F706" s="389"/>
      <c r="G706" s="388"/>
      <c r="H706" s="388">
        <v>0.19</v>
      </c>
      <c r="I706" s="388"/>
      <c r="J706" s="392">
        <f>$J$3*$L$3*(1-K706)</f>
        <v>1</v>
      </c>
      <c r="K706" s="392"/>
      <c r="L706" s="390"/>
      <c r="M706" s="390"/>
      <c r="N706" s="390"/>
      <c r="O706" s="13" t="s">
        <v>852</v>
      </c>
    </row>
    <row r="707" spans="1:15" ht="24.95" customHeight="1">
      <c r="A707" s="114" t="s">
        <v>284</v>
      </c>
      <c r="B707" s="114" t="s">
        <v>507</v>
      </c>
      <c r="C707" s="395" t="s">
        <v>116</v>
      </c>
      <c r="D707" s="387" t="s">
        <v>495</v>
      </c>
      <c r="E707" s="388">
        <f>ROUNDDOWN(SUM(H707*J707),3)</f>
        <v>0.19</v>
      </c>
      <c r="F707" s="389"/>
      <c r="G707" s="388"/>
      <c r="H707" s="388">
        <v>0.19</v>
      </c>
      <c r="I707" s="388"/>
      <c r="J707" s="392">
        <f t="shared" si="71"/>
        <v>1</v>
      </c>
      <c r="K707" s="392"/>
      <c r="L707" s="390"/>
      <c r="M707" s="390"/>
      <c r="N707" s="390"/>
      <c r="O707" s="13" t="s">
        <v>852</v>
      </c>
    </row>
    <row r="708" spans="1:15" ht="24.95" customHeight="1">
      <c r="A708" s="114" t="s">
        <v>231</v>
      </c>
      <c r="B708" s="116" t="s">
        <v>232</v>
      </c>
      <c r="C708" s="395" t="s">
        <v>233</v>
      </c>
      <c r="D708" s="387" t="s">
        <v>1440</v>
      </c>
      <c r="E708" s="388">
        <f>IF($N$3=0,ROUNDDOWN(SUM(H708*J708),3),0)</f>
        <v>0.44</v>
      </c>
      <c r="F708" s="389" t="s">
        <v>492</v>
      </c>
      <c r="G708" s="388">
        <f>ROUNDDOWN(SUM(I708*J708),3)</f>
        <v>0.22</v>
      </c>
      <c r="H708" s="388">
        <v>0.22</v>
      </c>
      <c r="I708" s="388">
        <v>0.11</v>
      </c>
      <c r="J708" s="392">
        <f t="shared" si="71"/>
        <v>2</v>
      </c>
      <c r="K708" s="392">
        <v>-1</v>
      </c>
      <c r="L708" s="390"/>
      <c r="M708" s="390"/>
      <c r="N708" s="390"/>
      <c r="O708" s="13" t="s">
        <v>1964</v>
      </c>
    </row>
    <row r="709" spans="1:15" ht="24.95" customHeight="1">
      <c r="A709" s="114"/>
      <c r="B709" s="116"/>
      <c r="C709" s="395"/>
      <c r="D709" s="387"/>
      <c r="E709" s="388"/>
      <c r="F709" s="389"/>
      <c r="G709" s="388"/>
      <c r="H709" s="388"/>
      <c r="I709" s="388"/>
      <c r="J709" s="392"/>
      <c r="K709" s="392"/>
      <c r="L709" s="390"/>
      <c r="M709" s="390"/>
      <c r="N709" s="390"/>
      <c r="O709" s="13"/>
    </row>
    <row r="710" spans="1:15" ht="24.95" customHeight="1">
      <c r="A710" s="114"/>
      <c r="B710" s="116"/>
      <c r="C710" s="395"/>
      <c r="D710" s="387"/>
      <c r="E710" s="388"/>
      <c r="F710" s="389"/>
      <c r="G710" s="388"/>
      <c r="H710" s="388"/>
      <c r="I710" s="388"/>
      <c r="J710" s="392"/>
      <c r="K710" s="392"/>
      <c r="L710" s="390"/>
      <c r="M710" s="390"/>
      <c r="N710" s="390"/>
      <c r="O710" s="13"/>
    </row>
    <row r="711" spans="1:15" ht="24.95" customHeight="1">
      <c r="A711" s="114"/>
      <c r="B711" s="116"/>
      <c r="C711" s="395"/>
      <c r="D711" s="387"/>
      <c r="E711" s="388"/>
      <c r="F711" s="389"/>
      <c r="G711" s="388"/>
      <c r="H711" s="388"/>
      <c r="I711" s="388"/>
      <c r="J711" s="392"/>
      <c r="K711" s="392"/>
      <c r="L711" s="390"/>
      <c r="M711" s="390"/>
      <c r="N711" s="390"/>
      <c r="O711" s="13"/>
    </row>
    <row r="712" spans="1:15" ht="24.95" customHeight="1">
      <c r="A712" s="114"/>
      <c r="B712" s="116"/>
      <c r="C712" s="395"/>
      <c r="D712" s="387"/>
      <c r="E712" s="388"/>
      <c r="F712" s="389"/>
      <c r="G712" s="388"/>
      <c r="H712" s="388"/>
      <c r="I712" s="388"/>
      <c r="J712" s="392"/>
      <c r="K712" s="392"/>
      <c r="L712" s="390"/>
      <c r="M712" s="390"/>
      <c r="N712" s="390"/>
      <c r="O712" s="13"/>
    </row>
    <row r="713" spans="1:15" ht="24.95" customHeight="1">
      <c r="A713" s="114"/>
      <c r="B713" s="116"/>
      <c r="C713" s="395"/>
      <c r="D713" s="387"/>
      <c r="E713" s="388"/>
      <c r="F713" s="389"/>
      <c r="G713" s="388"/>
      <c r="H713" s="388"/>
      <c r="I713" s="388"/>
      <c r="J713" s="392"/>
      <c r="K713" s="392"/>
      <c r="L713" s="390"/>
      <c r="M713" s="390"/>
      <c r="N713" s="390"/>
      <c r="O713" s="13"/>
    </row>
    <row r="714" spans="1:15" ht="24.95" customHeight="1">
      <c r="A714" s="114"/>
      <c r="B714" s="116"/>
      <c r="C714" s="395"/>
      <c r="D714" s="387"/>
      <c r="E714" s="388"/>
      <c r="F714" s="389"/>
      <c r="G714" s="388"/>
      <c r="H714" s="388"/>
      <c r="I714" s="388"/>
      <c r="J714" s="392"/>
      <c r="K714" s="392"/>
      <c r="L714" s="390"/>
      <c r="M714" s="390"/>
      <c r="N714" s="390"/>
      <c r="O714" s="13"/>
    </row>
    <row r="715" spans="1:15" ht="24.95" customHeight="1">
      <c r="A715" s="114"/>
      <c r="B715" s="116"/>
      <c r="C715" s="395"/>
      <c r="D715" s="387"/>
      <c r="E715" s="388"/>
      <c r="F715" s="389"/>
      <c r="G715" s="388"/>
      <c r="H715" s="388"/>
      <c r="I715" s="388"/>
      <c r="J715" s="392"/>
      <c r="K715" s="392"/>
      <c r="L715" s="390"/>
      <c r="M715" s="390"/>
      <c r="N715" s="390"/>
      <c r="O715" s="13"/>
    </row>
    <row r="716" spans="1:15" ht="24.95" customHeight="1">
      <c r="A716" s="114"/>
      <c r="B716" s="116"/>
      <c r="C716" s="395"/>
      <c r="D716" s="387"/>
      <c r="E716" s="388"/>
      <c r="F716" s="389"/>
      <c r="G716" s="388"/>
      <c r="H716" s="388"/>
      <c r="I716" s="388"/>
      <c r="J716" s="392"/>
      <c r="K716" s="392"/>
      <c r="L716" s="390"/>
      <c r="M716" s="390"/>
      <c r="N716" s="390"/>
      <c r="O716" s="13"/>
    </row>
    <row r="717" spans="1:15" ht="24.95" customHeight="1">
      <c r="A717" s="114"/>
      <c r="B717" s="116"/>
      <c r="C717" s="395"/>
      <c r="D717" s="387"/>
      <c r="E717" s="388"/>
      <c r="F717" s="389"/>
      <c r="G717" s="388"/>
      <c r="H717" s="388"/>
      <c r="I717" s="388"/>
      <c r="J717" s="392"/>
      <c r="K717" s="392"/>
      <c r="L717" s="390"/>
      <c r="M717" s="390"/>
      <c r="N717" s="390"/>
      <c r="O717" s="13"/>
    </row>
    <row r="718" spans="1:15" ht="24.95" customHeight="1">
      <c r="A718" s="114"/>
      <c r="B718" s="116"/>
      <c r="C718" s="395"/>
      <c r="D718" s="387"/>
      <c r="E718" s="388"/>
      <c r="F718" s="389"/>
      <c r="G718" s="388"/>
      <c r="H718" s="388"/>
      <c r="I718" s="388"/>
      <c r="J718" s="392"/>
      <c r="K718" s="392"/>
      <c r="L718" s="390"/>
      <c r="M718" s="390"/>
      <c r="N718" s="390"/>
      <c r="O718" s="13"/>
    </row>
    <row r="719" spans="1:15" ht="24.95" customHeight="1">
      <c r="A719" s="114"/>
      <c r="B719" s="116"/>
      <c r="C719" s="395"/>
      <c r="D719" s="387"/>
      <c r="E719" s="388"/>
      <c r="F719" s="389"/>
      <c r="G719" s="388"/>
      <c r="H719" s="388"/>
      <c r="I719" s="388"/>
      <c r="J719" s="392"/>
      <c r="K719" s="392"/>
      <c r="L719" s="390"/>
      <c r="M719" s="390"/>
      <c r="N719" s="390"/>
      <c r="O719" s="13"/>
    </row>
    <row r="720" spans="1:15" ht="24.95" customHeight="1">
      <c r="A720" s="114"/>
      <c r="B720" s="116"/>
      <c r="C720" s="395"/>
      <c r="D720" s="387"/>
      <c r="E720" s="388"/>
      <c r="F720" s="389"/>
      <c r="G720" s="388"/>
      <c r="H720" s="388"/>
      <c r="I720" s="388"/>
      <c r="J720" s="392"/>
      <c r="K720" s="392"/>
      <c r="L720" s="390"/>
      <c r="M720" s="390"/>
      <c r="N720" s="390"/>
      <c r="O720" s="13"/>
    </row>
    <row r="721" spans="1:15" ht="24.95" customHeight="1">
      <c r="A721" s="114"/>
      <c r="B721" s="116"/>
      <c r="C721" s="395"/>
      <c r="D721" s="387"/>
      <c r="E721" s="388"/>
      <c r="F721" s="389"/>
      <c r="G721" s="388"/>
      <c r="H721" s="388"/>
      <c r="I721" s="388"/>
      <c r="J721" s="392"/>
      <c r="K721" s="392"/>
      <c r="L721" s="390"/>
      <c r="M721" s="390"/>
      <c r="N721" s="390"/>
      <c r="O721" s="13"/>
    </row>
    <row r="722" spans="1:15" ht="24.95" customHeight="1">
      <c r="A722" s="114"/>
      <c r="B722" s="116"/>
      <c r="C722" s="395"/>
      <c r="D722" s="387"/>
      <c r="E722" s="388"/>
      <c r="F722" s="389"/>
      <c r="G722" s="388"/>
      <c r="H722" s="388"/>
      <c r="I722" s="388"/>
      <c r="J722" s="392"/>
      <c r="K722" s="392"/>
      <c r="L722" s="390"/>
      <c r="M722" s="390"/>
      <c r="N722" s="390"/>
      <c r="O722" s="13"/>
    </row>
    <row r="723" spans="1:15" ht="24.95" customHeight="1">
      <c r="A723" s="114"/>
      <c r="B723" s="116"/>
      <c r="C723" s="395"/>
      <c r="D723" s="387"/>
      <c r="E723" s="388"/>
      <c r="F723" s="389"/>
      <c r="G723" s="388"/>
      <c r="H723" s="388"/>
      <c r="I723" s="388"/>
      <c r="J723" s="392"/>
      <c r="K723" s="392"/>
      <c r="L723" s="390"/>
      <c r="M723" s="390"/>
      <c r="N723" s="390"/>
      <c r="O723" s="13"/>
    </row>
    <row r="724" spans="1:15" ht="24.95" customHeight="1">
      <c r="A724" s="114"/>
      <c r="B724" s="116"/>
      <c r="C724" s="395"/>
      <c r="D724" s="387"/>
      <c r="E724" s="388"/>
      <c r="F724" s="389"/>
      <c r="G724" s="388"/>
      <c r="H724" s="388"/>
      <c r="I724" s="388"/>
      <c r="J724" s="392"/>
      <c r="K724" s="392"/>
      <c r="L724" s="390"/>
      <c r="M724" s="390"/>
      <c r="N724" s="390"/>
      <c r="O724" s="13"/>
    </row>
    <row r="725" spans="1:15" ht="24.95" customHeight="1">
      <c r="A725" s="114"/>
      <c r="B725" s="116"/>
      <c r="C725" s="395"/>
      <c r="D725" s="387"/>
      <c r="E725" s="388"/>
      <c r="F725" s="389"/>
      <c r="G725" s="388"/>
      <c r="H725" s="388"/>
      <c r="I725" s="388"/>
      <c r="J725" s="392"/>
      <c r="K725" s="392"/>
      <c r="L725" s="390"/>
      <c r="M725" s="390"/>
      <c r="N725" s="390"/>
      <c r="O725" s="13"/>
    </row>
    <row r="726" spans="1:15" ht="24.95" customHeight="1">
      <c r="A726" s="114"/>
      <c r="B726" s="116"/>
      <c r="C726" s="395"/>
      <c r="D726" s="387"/>
      <c r="E726" s="388"/>
      <c r="F726" s="389"/>
      <c r="G726" s="388"/>
      <c r="H726" s="388"/>
      <c r="I726" s="388"/>
      <c r="J726" s="392"/>
      <c r="K726" s="392"/>
      <c r="L726" s="390"/>
      <c r="M726" s="390"/>
      <c r="N726" s="390"/>
      <c r="O726" s="13"/>
    </row>
    <row r="727" spans="1:15" ht="24.95" customHeight="1">
      <c r="A727" s="114"/>
      <c r="B727" s="116"/>
      <c r="C727" s="395"/>
      <c r="D727" s="387"/>
      <c r="E727" s="388"/>
      <c r="F727" s="389"/>
      <c r="G727" s="388"/>
      <c r="H727" s="388"/>
      <c r="I727" s="388"/>
      <c r="J727" s="392"/>
      <c r="K727" s="392"/>
      <c r="L727" s="390"/>
      <c r="M727" s="390"/>
      <c r="N727" s="390"/>
      <c r="O727" s="13"/>
    </row>
    <row r="728" spans="1:15" ht="24.95" customHeight="1">
      <c r="A728" s="114"/>
      <c r="B728" s="116"/>
      <c r="C728" s="395"/>
      <c r="D728" s="387"/>
      <c r="E728" s="388"/>
      <c r="F728" s="389"/>
      <c r="G728" s="388"/>
      <c r="H728" s="388"/>
      <c r="I728" s="388"/>
      <c r="J728" s="392"/>
      <c r="K728" s="392"/>
      <c r="L728" s="390"/>
      <c r="M728" s="390"/>
      <c r="N728" s="390"/>
      <c r="O728" s="13"/>
    </row>
    <row r="729" spans="1:15" ht="24.95" customHeight="1">
      <c r="A729" s="114"/>
      <c r="B729" s="116"/>
      <c r="C729" s="395"/>
      <c r="D729" s="387"/>
      <c r="E729" s="388"/>
      <c r="F729" s="389"/>
      <c r="G729" s="388"/>
      <c r="H729" s="388"/>
      <c r="I729" s="388"/>
      <c r="J729" s="392"/>
      <c r="K729" s="392"/>
      <c r="L729" s="390"/>
      <c r="M729" s="390"/>
      <c r="N729" s="390"/>
      <c r="O729" s="13"/>
    </row>
    <row r="730" spans="1:15" ht="24.95" customHeight="1">
      <c r="A730" s="114"/>
      <c r="B730" s="116"/>
      <c r="C730" s="395"/>
      <c r="D730" s="387"/>
      <c r="E730" s="388"/>
      <c r="F730" s="389"/>
      <c r="G730" s="388"/>
      <c r="H730" s="388"/>
      <c r="I730" s="388"/>
      <c r="J730" s="392"/>
      <c r="K730" s="392"/>
      <c r="L730" s="390"/>
      <c r="M730" s="390"/>
      <c r="N730" s="390"/>
      <c r="O730" s="13"/>
    </row>
    <row r="731" spans="1:15" ht="24.95" customHeight="1">
      <c r="A731" s="114"/>
      <c r="B731" s="116"/>
      <c r="C731" s="395"/>
      <c r="D731" s="387"/>
      <c r="E731" s="388"/>
      <c r="F731" s="389"/>
      <c r="G731" s="388"/>
      <c r="H731" s="388"/>
      <c r="I731" s="388"/>
      <c r="J731" s="392"/>
      <c r="K731" s="392"/>
      <c r="L731" s="390"/>
      <c r="M731" s="390"/>
      <c r="N731" s="390"/>
      <c r="O731" s="13"/>
    </row>
    <row r="732" spans="1:15" ht="24.95" customHeight="1">
      <c r="A732" s="114"/>
      <c r="B732" s="116"/>
      <c r="C732" s="395"/>
      <c r="D732" s="387"/>
      <c r="E732" s="388"/>
      <c r="F732" s="389"/>
      <c r="G732" s="388"/>
      <c r="H732" s="388"/>
      <c r="I732" s="388"/>
      <c r="J732" s="392"/>
      <c r="K732" s="392"/>
      <c r="L732" s="390"/>
      <c r="M732" s="390"/>
      <c r="N732" s="390"/>
      <c r="O732" s="13"/>
    </row>
    <row r="733" spans="1:15" ht="24.95" customHeight="1">
      <c r="A733" s="114"/>
      <c r="B733" s="116"/>
      <c r="C733" s="395"/>
      <c r="D733" s="387"/>
      <c r="E733" s="388"/>
      <c r="F733" s="389"/>
      <c r="G733" s="388"/>
      <c r="H733" s="388"/>
      <c r="I733" s="388"/>
      <c r="J733" s="392"/>
      <c r="K733" s="392"/>
      <c r="L733" s="390"/>
      <c r="M733" s="390"/>
      <c r="N733" s="390"/>
      <c r="O733" s="13"/>
    </row>
    <row r="734" spans="1:15" ht="24.95" customHeight="1">
      <c r="A734" s="114"/>
      <c r="B734" s="116"/>
      <c r="C734" s="395"/>
      <c r="D734" s="387"/>
      <c r="E734" s="388"/>
      <c r="F734" s="389"/>
      <c r="G734" s="388"/>
      <c r="H734" s="388"/>
      <c r="I734" s="388"/>
      <c r="J734" s="392"/>
      <c r="K734" s="392"/>
      <c r="L734" s="390"/>
      <c r="M734" s="390"/>
      <c r="N734" s="390"/>
      <c r="O734" s="13"/>
    </row>
    <row r="735" spans="1:15" ht="24.95" customHeight="1">
      <c r="A735" s="114"/>
      <c r="B735" s="116"/>
      <c r="C735" s="395"/>
      <c r="D735" s="387"/>
      <c r="E735" s="388"/>
      <c r="F735" s="389"/>
      <c r="G735" s="388"/>
      <c r="H735" s="388"/>
      <c r="I735" s="388"/>
      <c r="J735" s="392"/>
      <c r="K735" s="392"/>
      <c r="L735" s="390"/>
      <c r="M735" s="390"/>
      <c r="N735" s="390"/>
      <c r="O735" s="13"/>
    </row>
    <row r="736" spans="1:15" ht="24.95" customHeight="1">
      <c r="A736" s="114"/>
      <c r="B736" s="116"/>
      <c r="C736" s="395"/>
      <c r="D736" s="387"/>
      <c r="E736" s="388"/>
      <c r="F736" s="389"/>
      <c r="G736" s="388"/>
      <c r="H736" s="388"/>
      <c r="I736" s="388"/>
      <c r="J736" s="392"/>
      <c r="K736" s="392"/>
      <c r="L736" s="390"/>
      <c r="M736" s="390"/>
      <c r="N736" s="390"/>
      <c r="O736" s="13"/>
    </row>
    <row r="737" spans="1:15" ht="24.95" customHeight="1">
      <c r="A737" s="114"/>
      <c r="B737" s="116"/>
      <c r="C737" s="395"/>
      <c r="D737" s="387"/>
      <c r="E737" s="388"/>
      <c r="F737" s="389"/>
      <c r="G737" s="388"/>
      <c r="H737" s="388"/>
      <c r="I737" s="388"/>
      <c r="J737" s="392"/>
      <c r="K737" s="392"/>
      <c r="L737" s="390"/>
      <c r="M737" s="390"/>
      <c r="N737" s="390"/>
      <c r="O737" s="13"/>
    </row>
    <row r="738" spans="1:15" ht="24.95" customHeight="1">
      <c r="A738" s="114"/>
      <c r="B738" s="116"/>
      <c r="C738" s="395"/>
      <c r="D738" s="387"/>
      <c r="E738" s="388"/>
      <c r="F738" s="389"/>
      <c r="G738" s="388"/>
      <c r="H738" s="388"/>
      <c r="I738" s="388"/>
      <c r="J738" s="392"/>
      <c r="K738" s="392"/>
      <c r="L738" s="390"/>
      <c r="M738" s="390"/>
      <c r="N738" s="390"/>
      <c r="O738" s="13"/>
    </row>
    <row r="739" spans="1:15" ht="24.95" customHeight="1">
      <c r="A739" s="114"/>
      <c r="B739" s="116"/>
      <c r="C739" s="395"/>
      <c r="D739" s="387"/>
      <c r="E739" s="388"/>
      <c r="F739" s="389"/>
      <c r="G739" s="388"/>
      <c r="H739" s="388"/>
      <c r="I739" s="388"/>
      <c r="J739" s="392"/>
      <c r="K739" s="392"/>
      <c r="L739" s="390"/>
      <c r="M739" s="390"/>
      <c r="N739" s="390"/>
      <c r="O739" s="13"/>
    </row>
    <row r="740" spans="1:15" ht="24.95" customHeight="1">
      <c r="A740" s="114"/>
      <c r="B740" s="116"/>
      <c r="C740" s="395"/>
      <c r="D740" s="387"/>
      <c r="E740" s="388"/>
      <c r="F740" s="389"/>
      <c r="G740" s="388"/>
      <c r="H740" s="388"/>
      <c r="I740" s="388"/>
      <c r="J740" s="392"/>
      <c r="K740" s="392"/>
      <c r="L740" s="390"/>
      <c r="M740" s="390"/>
      <c r="N740" s="390"/>
      <c r="O740" s="13"/>
    </row>
    <row r="741" spans="1:15" ht="24.95" customHeight="1">
      <c r="A741" s="114"/>
      <c r="B741" s="116"/>
      <c r="C741" s="395"/>
      <c r="D741" s="387"/>
      <c r="E741" s="388"/>
      <c r="F741" s="389"/>
      <c r="G741" s="388"/>
      <c r="H741" s="388"/>
      <c r="I741" s="388"/>
      <c r="J741" s="392"/>
      <c r="K741" s="392"/>
      <c r="L741" s="390"/>
      <c r="M741" s="390"/>
      <c r="N741" s="390"/>
      <c r="O741" s="13"/>
    </row>
    <row r="742" spans="1:15" ht="24.95" customHeight="1">
      <c r="A742" s="114"/>
      <c r="B742" s="116"/>
      <c r="C742" s="395"/>
      <c r="D742" s="387"/>
      <c r="E742" s="388"/>
      <c r="F742" s="389"/>
      <c r="G742" s="388"/>
      <c r="H742" s="388"/>
      <c r="I742" s="388"/>
      <c r="J742" s="392"/>
      <c r="K742" s="392"/>
      <c r="L742" s="390"/>
      <c r="M742" s="390"/>
      <c r="N742" s="390"/>
      <c r="O742" s="13"/>
    </row>
    <row r="743" spans="1:15" ht="24.95" customHeight="1">
      <c r="A743" s="114"/>
      <c r="B743" s="116"/>
      <c r="C743" s="395"/>
      <c r="D743" s="387"/>
      <c r="E743" s="388"/>
      <c r="F743" s="389"/>
      <c r="G743" s="388"/>
      <c r="H743" s="388"/>
      <c r="I743" s="388"/>
      <c r="J743" s="392"/>
      <c r="K743" s="392"/>
      <c r="L743" s="390"/>
      <c r="M743" s="390"/>
      <c r="N743" s="390"/>
      <c r="O743" s="13"/>
    </row>
    <row r="744" spans="1:15" ht="24.95" customHeight="1">
      <c r="A744" s="114"/>
      <c r="B744" s="116"/>
      <c r="C744" s="395"/>
      <c r="D744" s="387"/>
      <c r="E744" s="388"/>
      <c r="F744" s="389"/>
      <c r="G744" s="388"/>
      <c r="H744" s="388"/>
      <c r="I744" s="388"/>
      <c r="J744" s="392"/>
      <c r="K744" s="392"/>
      <c r="L744" s="390"/>
      <c r="M744" s="390"/>
      <c r="N744" s="390"/>
      <c r="O744" s="13"/>
    </row>
    <row r="745" spans="1:15" ht="24.95" customHeight="1">
      <c r="A745" s="114"/>
      <c r="B745" s="116"/>
      <c r="C745" s="395"/>
      <c r="D745" s="387"/>
      <c r="E745" s="388"/>
      <c r="F745" s="389"/>
      <c r="G745" s="388"/>
      <c r="H745" s="388"/>
      <c r="I745" s="388"/>
      <c r="J745" s="392"/>
      <c r="K745" s="392"/>
      <c r="L745" s="390"/>
      <c r="M745" s="390"/>
      <c r="N745" s="390"/>
      <c r="O745" s="13"/>
    </row>
    <row r="746" spans="1:15" ht="24.95" customHeight="1">
      <c r="A746" s="114"/>
      <c r="B746" s="116"/>
      <c r="C746" s="395"/>
      <c r="D746" s="387"/>
      <c r="E746" s="388"/>
      <c r="F746" s="389"/>
      <c r="G746" s="388"/>
      <c r="H746" s="388"/>
      <c r="I746" s="388"/>
      <c r="J746" s="392"/>
      <c r="K746" s="392"/>
      <c r="L746" s="390"/>
      <c r="M746" s="390"/>
      <c r="N746" s="390"/>
      <c r="O746" s="13"/>
    </row>
    <row r="747" spans="1:15" ht="24.95" customHeight="1">
      <c r="A747" s="114"/>
      <c r="B747" s="116"/>
      <c r="C747" s="395"/>
      <c r="D747" s="387"/>
      <c r="E747" s="388"/>
      <c r="F747" s="389"/>
      <c r="G747" s="388"/>
      <c r="H747" s="388"/>
      <c r="I747" s="388"/>
      <c r="J747" s="392"/>
      <c r="K747" s="392"/>
      <c r="L747" s="390"/>
      <c r="M747" s="390"/>
      <c r="N747" s="390"/>
      <c r="O747" s="13"/>
    </row>
    <row r="748" spans="1:15" ht="24.95" customHeight="1">
      <c r="A748" s="114"/>
      <c r="B748" s="116"/>
      <c r="C748" s="395"/>
      <c r="D748" s="387"/>
      <c r="E748" s="388"/>
      <c r="F748" s="389"/>
      <c r="G748" s="388"/>
      <c r="H748" s="388"/>
      <c r="I748" s="388"/>
      <c r="J748" s="392"/>
      <c r="K748" s="392"/>
      <c r="L748" s="390"/>
      <c r="M748" s="390"/>
      <c r="N748" s="390"/>
      <c r="O748" s="13"/>
    </row>
    <row r="749" spans="1:15" ht="24.95" customHeight="1">
      <c r="A749" s="114"/>
      <c r="B749" s="116"/>
      <c r="C749" s="395"/>
      <c r="D749" s="387"/>
      <c r="E749" s="388"/>
      <c r="F749" s="389"/>
      <c r="G749" s="388"/>
      <c r="H749" s="388"/>
      <c r="I749" s="388"/>
      <c r="J749" s="392"/>
      <c r="K749" s="392"/>
      <c r="L749" s="390"/>
      <c r="M749" s="390"/>
      <c r="N749" s="390"/>
      <c r="O749" s="13"/>
    </row>
    <row r="750" spans="1:15" ht="24.95" customHeight="1">
      <c r="A750" s="114"/>
      <c r="B750" s="116"/>
      <c r="C750" s="395"/>
      <c r="D750" s="387"/>
      <c r="E750" s="388"/>
      <c r="F750" s="389"/>
      <c r="G750" s="388"/>
      <c r="H750" s="388"/>
      <c r="I750" s="388"/>
      <c r="J750" s="392"/>
      <c r="K750" s="392"/>
      <c r="L750" s="390"/>
      <c r="M750" s="390"/>
      <c r="N750" s="390"/>
      <c r="O750" s="13"/>
    </row>
    <row r="751" spans="1:15" ht="24.95" customHeight="1">
      <c r="A751" s="114"/>
      <c r="B751" s="116"/>
      <c r="C751" s="395"/>
      <c r="D751" s="387"/>
      <c r="E751" s="388"/>
      <c r="F751" s="389"/>
      <c r="G751" s="388"/>
      <c r="H751" s="388"/>
      <c r="I751" s="388"/>
      <c r="J751" s="392"/>
      <c r="K751" s="392"/>
      <c r="L751" s="390"/>
      <c r="M751" s="390"/>
      <c r="N751" s="390"/>
      <c r="O751" s="13"/>
    </row>
    <row r="752" spans="1:15" ht="24.95" customHeight="1">
      <c r="A752" s="114"/>
      <c r="B752" s="116"/>
      <c r="C752" s="395"/>
      <c r="D752" s="387"/>
      <c r="E752" s="388"/>
      <c r="F752" s="389"/>
      <c r="G752" s="388"/>
      <c r="H752" s="388"/>
      <c r="I752" s="388"/>
      <c r="J752" s="392"/>
      <c r="K752" s="392"/>
      <c r="L752" s="390"/>
      <c r="M752" s="390"/>
      <c r="N752" s="390"/>
      <c r="O752" s="13"/>
    </row>
    <row r="753" spans="1:15" ht="24.95" customHeight="1">
      <c r="A753" s="114"/>
      <c r="B753" s="116"/>
      <c r="C753" s="395"/>
      <c r="D753" s="387"/>
      <c r="E753" s="388"/>
      <c r="F753" s="389"/>
      <c r="G753" s="388"/>
      <c r="H753" s="388"/>
      <c r="I753" s="388"/>
      <c r="J753" s="392"/>
      <c r="K753" s="392"/>
      <c r="L753" s="390"/>
      <c r="M753" s="390"/>
      <c r="N753" s="390"/>
      <c r="O753" s="13"/>
    </row>
    <row r="754" spans="1:15" ht="24.95" customHeight="1">
      <c r="A754" s="114"/>
      <c r="B754" s="116"/>
      <c r="C754" s="395"/>
      <c r="D754" s="387"/>
      <c r="E754" s="388"/>
      <c r="F754" s="389"/>
      <c r="G754" s="388"/>
      <c r="H754" s="388"/>
      <c r="I754" s="388"/>
      <c r="J754" s="392"/>
      <c r="K754" s="392"/>
      <c r="L754" s="390"/>
      <c r="M754" s="390"/>
      <c r="N754" s="390"/>
      <c r="O754" s="13"/>
    </row>
    <row r="755" spans="1:15" ht="24.95" customHeight="1">
      <c r="A755" s="114"/>
      <c r="B755" s="116"/>
      <c r="C755" s="395"/>
      <c r="D755" s="387"/>
      <c r="E755" s="388"/>
      <c r="F755" s="389"/>
      <c r="G755" s="388"/>
      <c r="H755" s="388"/>
      <c r="I755" s="388"/>
      <c r="J755" s="392"/>
      <c r="K755" s="392"/>
      <c r="L755" s="390"/>
      <c r="M755" s="390"/>
      <c r="N755" s="390"/>
      <c r="O755" s="13"/>
    </row>
    <row r="756" spans="1:15" ht="24.95" customHeight="1">
      <c r="A756" s="114"/>
      <c r="B756" s="116"/>
      <c r="C756" s="395"/>
      <c r="D756" s="387"/>
      <c r="E756" s="388"/>
      <c r="F756" s="389"/>
      <c r="G756" s="388"/>
      <c r="H756" s="388"/>
      <c r="I756" s="388"/>
      <c r="J756" s="392"/>
      <c r="K756" s="392"/>
      <c r="L756" s="390"/>
      <c r="M756" s="390"/>
      <c r="N756" s="390"/>
      <c r="O756" s="13"/>
    </row>
    <row r="757" spans="1:15" ht="24.95" customHeight="1">
      <c r="A757" s="114"/>
      <c r="B757" s="116"/>
      <c r="C757" s="395"/>
      <c r="D757" s="387"/>
      <c r="E757" s="388"/>
      <c r="F757" s="389"/>
      <c r="G757" s="388"/>
      <c r="H757" s="388"/>
      <c r="I757" s="388"/>
      <c r="J757" s="392"/>
      <c r="K757" s="392"/>
      <c r="L757" s="390"/>
      <c r="M757" s="390"/>
      <c r="N757" s="390"/>
      <c r="O757" s="13"/>
    </row>
    <row r="758" spans="1:15" ht="24.95" customHeight="1">
      <c r="A758" s="114"/>
      <c r="B758" s="116"/>
      <c r="C758" s="395"/>
      <c r="D758" s="387"/>
      <c r="E758" s="388"/>
      <c r="F758" s="389"/>
      <c r="G758" s="388"/>
      <c r="H758" s="388"/>
      <c r="I758" s="388"/>
      <c r="J758" s="392"/>
      <c r="K758" s="392"/>
      <c r="L758" s="390"/>
      <c r="M758" s="390"/>
      <c r="N758" s="390"/>
      <c r="O758" s="13"/>
    </row>
    <row r="759" spans="1:15" ht="24.95" customHeight="1">
      <c r="A759" s="114"/>
      <c r="B759" s="116"/>
      <c r="C759" s="395"/>
      <c r="D759" s="387"/>
      <c r="E759" s="388"/>
      <c r="F759" s="389"/>
      <c r="G759" s="388"/>
      <c r="H759" s="388"/>
      <c r="I759" s="388"/>
      <c r="J759" s="392"/>
      <c r="K759" s="392"/>
      <c r="L759" s="390"/>
      <c r="M759" s="390"/>
      <c r="N759" s="390"/>
      <c r="O759" s="13"/>
    </row>
    <row r="760" spans="1:15" ht="24.95" customHeight="1">
      <c r="A760" s="114"/>
      <c r="B760" s="116"/>
      <c r="C760" s="395"/>
      <c r="D760" s="387"/>
      <c r="E760" s="388"/>
      <c r="F760" s="389"/>
      <c r="G760" s="388"/>
      <c r="H760" s="388"/>
      <c r="I760" s="388"/>
      <c r="J760" s="392"/>
      <c r="K760" s="392"/>
      <c r="L760" s="390"/>
      <c r="M760" s="390"/>
      <c r="N760" s="390"/>
      <c r="O760" s="13"/>
    </row>
    <row r="761" spans="1:15" ht="24.95" customHeight="1">
      <c r="A761" s="114"/>
      <c r="B761" s="116"/>
      <c r="C761" s="395"/>
      <c r="D761" s="387"/>
      <c r="E761" s="388"/>
      <c r="F761" s="389"/>
      <c r="G761" s="388"/>
      <c r="H761" s="388"/>
      <c r="I761" s="388"/>
      <c r="J761" s="392"/>
      <c r="K761" s="392"/>
      <c r="L761" s="390"/>
      <c r="M761" s="390"/>
      <c r="N761" s="390"/>
      <c r="O761" s="13"/>
    </row>
    <row r="762" spans="1:15" ht="24.95" customHeight="1">
      <c r="A762" s="114"/>
      <c r="B762" s="116"/>
      <c r="C762" s="395"/>
      <c r="D762" s="387"/>
      <c r="E762" s="388"/>
      <c r="F762" s="389"/>
      <c r="G762" s="388"/>
      <c r="H762" s="388"/>
      <c r="I762" s="388"/>
      <c r="J762" s="392"/>
      <c r="K762" s="392"/>
      <c r="L762" s="390"/>
      <c r="M762" s="390"/>
      <c r="N762" s="390"/>
      <c r="O762" s="13"/>
    </row>
    <row r="763" spans="1:15" ht="24.95" customHeight="1">
      <c r="A763" s="114"/>
      <c r="B763" s="116"/>
      <c r="C763" s="395"/>
      <c r="D763" s="387"/>
      <c r="E763" s="388"/>
      <c r="F763" s="389"/>
      <c r="G763" s="388"/>
      <c r="H763" s="388"/>
      <c r="I763" s="388"/>
      <c r="J763" s="392"/>
      <c r="K763" s="392"/>
      <c r="L763" s="390"/>
      <c r="M763" s="390"/>
      <c r="N763" s="390"/>
      <c r="O763" s="13"/>
    </row>
    <row r="764" spans="1:15" ht="24.95" customHeight="1">
      <c r="A764" s="114"/>
      <c r="B764" s="116"/>
      <c r="C764" s="395"/>
      <c r="D764" s="387"/>
      <c r="E764" s="388"/>
      <c r="F764" s="389"/>
      <c r="G764" s="388"/>
      <c r="H764" s="388"/>
      <c r="I764" s="388"/>
      <c r="J764" s="392"/>
      <c r="K764" s="392"/>
      <c r="L764" s="390"/>
      <c r="M764" s="390"/>
      <c r="N764" s="390"/>
      <c r="O764" s="13"/>
    </row>
    <row r="765" spans="1:15" ht="24.95" customHeight="1">
      <c r="A765" s="114"/>
      <c r="B765" s="116"/>
      <c r="C765" s="395"/>
      <c r="D765" s="387"/>
      <c r="E765" s="388"/>
      <c r="F765" s="389"/>
      <c r="G765" s="388"/>
      <c r="H765" s="388"/>
      <c r="I765" s="388"/>
      <c r="J765" s="392"/>
      <c r="K765" s="392"/>
      <c r="L765" s="390"/>
      <c r="M765" s="390"/>
      <c r="N765" s="390"/>
      <c r="O765" s="13"/>
    </row>
    <row r="766" spans="1:15" ht="24.95" customHeight="1">
      <c r="A766" s="114"/>
      <c r="B766" s="116"/>
      <c r="C766" s="395"/>
      <c r="D766" s="387"/>
      <c r="E766" s="388"/>
      <c r="F766" s="389"/>
      <c r="G766" s="388"/>
      <c r="H766" s="388"/>
      <c r="I766" s="388"/>
      <c r="J766" s="392"/>
      <c r="K766" s="392"/>
      <c r="L766" s="390"/>
      <c r="M766" s="390"/>
      <c r="N766" s="390"/>
      <c r="O766" s="13"/>
    </row>
    <row r="767" spans="1:15" ht="24.95" customHeight="1">
      <c r="A767" s="114"/>
      <c r="B767" s="116"/>
      <c r="C767" s="395"/>
      <c r="D767" s="387"/>
      <c r="E767" s="388"/>
      <c r="F767" s="389"/>
      <c r="G767" s="388"/>
      <c r="H767" s="388"/>
      <c r="I767" s="388"/>
      <c r="J767" s="392"/>
      <c r="K767" s="392"/>
      <c r="L767" s="390"/>
      <c r="M767" s="390"/>
      <c r="N767" s="390"/>
      <c r="O767" s="13"/>
    </row>
    <row r="768" spans="1:15" ht="24.95" customHeight="1">
      <c r="A768" s="114"/>
      <c r="B768" s="116"/>
      <c r="C768" s="395"/>
      <c r="D768" s="387"/>
      <c r="E768" s="388"/>
      <c r="F768" s="389"/>
      <c r="G768" s="388"/>
      <c r="H768" s="388"/>
      <c r="I768" s="388"/>
      <c r="J768" s="392"/>
      <c r="K768" s="392"/>
      <c r="L768" s="390"/>
      <c r="M768" s="390"/>
      <c r="N768" s="390"/>
      <c r="O768" s="13"/>
    </row>
    <row r="769" spans="1:15" ht="24.95" customHeight="1">
      <c r="A769" s="114"/>
      <c r="B769" s="116"/>
      <c r="C769" s="395"/>
      <c r="D769" s="387"/>
      <c r="E769" s="388"/>
      <c r="F769" s="389"/>
      <c r="G769" s="388"/>
      <c r="H769" s="388"/>
      <c r="I769" s="388"/>
      <c r="J769" s="392"/>
      <c r="K769" s="392"/>
      <c r="L769" s="390"/>
      <c r="M769" s="390"/>
      <c r="N769" s="390"/>
      <c r="O769" s="13"/>
    </row>
    <row r="770" spans="1:15" ht="24.95" customHeight="1">
      <c r="A770" s="114"/>
      <c r="B770" s="116"/>
      <c r="C770" s="395"/>
      <c r="D770" s="387"/>
      <c r="E770" s="388"/>
      <c r="F770" s="389"/>
      <c r="G770" s="388"/>
      <c r="H770" s="388"/>
      <c r="I770" s="388"/>
      <c r="J770" s="392"/>
      <c r="K770" s="392"/>
      <c r="L770" s="390"/>
      <c r="M770" s="390"/>
      <c r="N770" s="390"/>
      <c r="O770" s="13"/>
    </row>
    <row r="771" spans="1:15" ht="24.95" customHeight="1">
      <c r="A771" s="114"/>
      <c r="B771" s="116"/>
      <c r="C771" s="395"/>
      <c r="D771" s="387"/>
      <c r="E771" s="388"/>
      <c r="F771" s="389"/>
      <c r="G771" s="388"/>
      <c r="H771" s="388"/>
      <c r="I771" s="388"/>
      <c r="J771" s="392"/>
      <c r="K771" s="392"/>
      <c r="L771" s="390"/>
      <c r="M771" s="390"/>
      <c r="N771" s="390"/>
      <c r="O771" s="13"/>
    </row>
    <row r="772" spans="1:15" ht="24.95" customHeight="1">
      <c r="A772" s="114"/>
      <c r="B772" s="116"/>
      <c r="C772" s="395"/>
      <c r="D772" s="387"/>
      <c r="E772" s="388"/>
      <c r="F772" s="389"/>
      <c r="G772" s="388"/>
      <c r="H772" s="388"/>
      <c r="I772" s="388"/>
      <c r="J772" s="392"/>
      <c r="K772" s="392"/>
      <c r="L772" s="390"/>
      <c r="M772" s="390"/>
      <c r="N772" s="390"/>
      <c r="O772" s="13"/>
    </row>
    <row r="773" spans="1:15" ht="24.95" customHeight="1">
      <c r="A773" s="114"/>
      <c r="B773" s="116"/>
      <c r="C773" s="395"/>
      <c r="D773" s="387"/>
      <c r="E773" s="388"/>
      <c r="F773" s="389"/>
      <c r="G773" s="388"/>
      <c r="H773" s="388"/>
      <c r="I773" s="388"/>
      <c r="J773" s="392"/>
      <c r="K773" s="392"/>
      <c r="L773" s="390"/>
      <c r="M773" s="390"/>
      <c r="N773" s="390"/>
      <c r="O773" s="13"/>
    </row>
    <row r="774" spans="1:15" ht="24.95" customHeight="1">
      <c r="A774" s="114"/>
      <c r="B774" s="116"/>
      <c r="C774" s="395"/>
      <c r="D774" s="387"/>
      <c r="E774" s="388"/>
      <c r="F774" s="389"/>
      <c r="G774" s="388"/>
      <c r="H774" s="388"/>
      <c r="I774" s="388"/>
      <c r="J774" s="392"/>
      <c r="K774" s="392"/>
      <c r="L774" s="390"/>
      <c r="M774" s="390"/>
      <c r="N774" s="390"/>
      <c r="O774" s="13"/>
    </row>
    <row r="775" spans="1:15" ht="24.95" customHeight="1">
      <c r="A775" s="114"/>
      <c r="B775" s="116"/>
      <c r="C775" s="395"/>
      <c r="D775" s="387"/>
      <c r="E775" s="388"/>
      <c r="F775" s="389"/>
      <c r="G775" s="388"/>
      <c r="H775" s="388"/>
      <c r="I775" s="388"/>
      <c r="J775" s="392"/>
      <c r="K775" s="392"/>
      <c r="L775" s="390"/>
      <c r="M775" s="390"/>
      <c r="N775" s="390"/>
      <c r="O775" s="13"/>
    </row>
    <row r="776" spans="1:15" ht="24.95" customHeight="1">
      <c r="A776" s="114"/>
      <c r="B776" s="116"/>
      <c r="C776" s="395"/>
      <c r="D776" s="387"/>
      <c r="E776" s="388"/>
      <c r="F776" s="389"/>
      <c r="G776" s="388"/>
      <c r="H776" s="388"/>
      <c r="I776" s="388"/>
      <c r="J776" s="392"/>
      <c r="K776" s="392"/>
      <c r="L776" s="390"/>
      <c r="M776" s="390"/>
      <c r="N776" s="390"/>
      <c r="O776" s="13"/>
    </row>
    <row r="777" spans="1:15" ht="24.95" customHeight="1">
      <c r="A777" s="114"/>
      <c r="B777" s="116"/>
      <c r="C777" s="395"/>
      <c r="D777" s="387"/>
      <c r="E777" s="388"/>
      <c r="F777" s="389"/>
      <c r="G777" s="388"/>
      <c r="H777" s="388"/>
      <c r="I777" s="388"/>
      <c r="J777" s="392"/>
      <c r="K777" s="392"/>
      <c r="L777" s="390"/>
      <c r="M777" s="390"/>
      <c r="N777" s="390"/>
      <c r="O777" s="13"/>
    </row>
    <row r="778" spans="1:15" ht="24.95" customHeight="1">
      <c r="A778" s="114"/>
      <c r="B778" s="116"/>
      <c r="C778" s="395"/>
      <c r="D778" s="387"/>
      <c r="E778" s="388"/>
      <c r="F778" s="389"/>
      <c r="G778" s="388"/>
      <c r="H778" s="388"/>
      <c r="I778" s="388"/>
      <c r="J778" s="392"/>
      <c r="K778" s="392"/>
      <c r="L778" s="390"/>
      <c r="M778" s="390"/>
      <c r="N778" s="390"/>
      <c r="O778" s="13"/>
    </row>
    <row r="779" spans="1:15" ht="24.95" customHeight="1">
      <c r="A779" s="114"/>
      <c r="B779" s="116"/>
      <c r="C779" s="395"/>
      <c r="D779" s="387"/>
      <c r="E779" s="388"/>
      <c r="F779" s="389"/>
      <c r="G779" s="388"/>
      <c r="H779" s="388"/>
      <c r="I779" s="388"/>
      <c r="J779" s="392"/>
      <c r="K779" s="392"/>
      <c r="L779" s="390"/>
      <c r="M779" s="390"/>
      <c r="N779" s="390"/>
      <c r="O779" s="13"/>
    </row>
    <row r="780" spans="1:15" ht="24.95" customHeight="1">
      <c r="A780" s="114"/>
      <c r="B780" s="116"/>
      <c r="C780" s="395"/>
      <c r="D780" s="387"/>
      <c r="E780" s="388"/>
      <c r="F780" s="389"/>
      <c r="G780" s="388"/>
      <c r="H780" s="388"/>
      <c r="I780" s="388"/>
      <c r="J780" s="392"/>
      <c r="K780" s="392"/>
      <c r="L780" s="390"/>
      <c r="M780" s="390"/>
      <c r="N780" s="390"/>
      <c r="O780" s="13"/>
    </row>
    <row r="781" spans="1:15" ht="24.95" customHeight="1">
      <c r="A781" s="114"/>
      <c r="B781" s="116"/>
      <c r="C781" s="395"/>
      <c r="D781" s="387"/>
      <c r="E781" s="388"/>
      <c r="F781" s="389"/>
      <c r="G781" s="388"/>
      <c r="H781" s="388"/>
      <c r="I781" s="388"/>
      <c r="J781" s="392"/>
      <c r="K781" s="392"/>
      <c r="L781" s="390"/>
      <c r="M781" s="390"/>
      <c r="N781" s="390"/>
      <c r="O781" s="13"/>
    </row>
    <row r="782" spans="1:15" ht="24.95" customHeight="1">
      <c r="A782" s="114"/>
      <c r="B782" s="116"/>
      <c r="C782" s="395"/>
      <c r="D782" s="387"/>
      <c r="E782" s="388"/>
      <c r="F782" s="389"/>
      <c r="G782" s="388"/>
      <c r="H782" s="388"/>
      <c r="I782" s="388"/>
      <c r="J782" s="392"/>
      <c r="K782" s="392"/>
      <c r="L782" s="390"/>
      <c r="M782" s="390"/>
      <c r="N782" s="390"/>
      <c r="O782" s="13"/>
    </row>
    <row r="783" spans="1:15" ht="24.95" customHeight="1">
      <c r="A783" s="114"/>
      <c r="B783" s="116"/>
      <c r="C783" s="395"/>
      <c r="D783" s="387"/>
      <c r="E783" s="388"/>
      <c r="F783" s="389"/>
      <c r="G783" s="388"/>
      <c r="H783" s="388"/>
      <c r="I783" s="388"/>
      <c r="J783" s="392"/>
      <c r="K783" s="392"/>
      <c r="L783" s="390"/>
      <c r="M783" s="390"/>
      <c r="N783" s="390"/>
      <c r="O783" s="13"/>
    </row>
    <row r="784" spans="1:15" ht="24.95" customHeight="1">
      <c r="A784" s="114"/>
      <c r="B784" s="116"/>
      <c r="C784" s="395"/>
      <c r="D784" s="387"/>
      <c r="E784" s="388"/>
      <c r="F784" s="389"/>
      <c r="G784" s="388"/>
      <c r="H784" s="388"/>
      <c r="I784" s="388"/>
      <c r="J784" s="392"/>
      <c r="K784" s="392"/>
      <c r="L784" s="390"/>
      <c r="M784" s="390"/>
      <c r="N784" s="390"/>
      <c r="O784" s="13"/>
    </row>
    <row r="785" spans="1:15" ht="24.95" customHeight="1">
      <c r="A785" s="114"/>
      <c r="B785" s="116"/>
      <c r="C785" s="395"/>
      <c r="D785" s="387"/>
      <c r="E785" s="388"/>
      <c r="F785" s="389"/>
      <c r="G785" s="388"/>
      <c r="H785" s="388"/>
      <c r="I785" s="388"/>
      <c r="J785" s="392"/>
      <c r="K785" s="392"/>
      <c r="L785" s="390"/>
      <c r="M785" s="390"/>
      <c r="N785" s="390"/>
      <c r="O785" s="13"/>
    </row>
    <row r="786" spans="1:15" ht="24.95" customHeight="1">
      <c r="A786" s="114"/>
      <c r="B786" s="116"/>
      <c r="C786" s="395"/>
      <c r="D786" s="387"/>
      <c r="E786" s="388"/>
      <c r="F786" s="389"/>
      <c r="G786" s="388"/>
      <c r="H786" s="388"/>
      <c r="I786" s="388"/>
      <c r="J786" s="392"/>
      <c r="K786" s="392"/>
      <c r="L786" s="390"/>
      <c r="M786" s="390"/>
      <c r="N786" s="390"/>
      <c r="O786" s="13"/>
    </row>
    <row r="787" spans="1:15" ht="24.95" customHeight="1">
      <c r="A787" s="114"/>
      <c r="B787" s="116"/>
      <c r="C787" s="395"/>
      <c r="D787" s="387"/>
      <c r="E787" s="388"/>
      <c r="F787" s="389"/>
      <c r="G787" s="388"/>
      <c r="H787" s="388"/>
      <c r="I787" s="388"/>
      <c r="J787" s="392"/>
      <c r="K787" s="392"/>
      <c r="L787" s="390"/>
      <c r="M787" s="390"/>
      <c r="N787" s="390"/>
      <c r="O787" s="13"/>
    </row>
    <row r="788" spans="1:15" ht="24.95" customHeight="1">
      <c r="A788" s="114"/>
      <c r="B788" s="116"/>
      <c r="C788" s="395"/>
      <c r="D788" s="387"/>
      <c r="E788" s="388"/>
      <c r="F788" s="389"/>
      <c r="G788" s="388"/>
      <c r="H788" s="388"/>
      <c r="I788" s="388"/>
      <c r="J788" s="392"/>
      <c r="K788" s="392"/>
      <c r="L788" s="390"/>
      <c r="M788" s="390"/>
      <c r="N788" s="390"/>
      <c r="O788" s="13"/>
    </row>
    <row r="789" spans="1:15" ht="24.95" customHeight="1">
      <c r="A789" s="114"/>
      <c r="B789" s="116"/>
      <c r="C789" s="395"/>
      <c r="D789" s="387"/>
      <c r="E789" s="388"/>
      <c r="F789" s="389"/>
      <c r="G789" s="388"/>
      <c r="H789" s="388"/>
      <c r="I789" s="388"/>
      <c r="J789" s="392"/>
      <c r="K789" s="392"/>
      <c r="L789" s="390"/>
      <c r="M789" s="390"/>
      <c r="N789" s="390"/>
      <c r="O789" s="13"/>
    </row>
    <row r="790" spans="1:15" ht="24.95" customHeight="1">
      <c r="A790" s="114"/>
      <c r="B790" s="116"/>
      <c r="C790" s="395"/>
      <c r="D790" s="387"/>
      <c r="E790" s="388"/>
      <c r="F790" s="389"/>
      <c r="G790" s="388"/>
      <c r="H790" s="388"/>
      <c r="I790" s="388"/>
      <c r="J790" s="392"/>
      <c r="K790" s="392"/>
      <c r="L790" s="390"/>
      <c r="M790" s="390"/>
      <c r="N790" s="390"/>
      <c r="O790" s="13"/>
    </row>
    <row r="791" spans="1:15" ht="24.95" customHeight="1">
      <c r="A791" s="114"/>
      <c r="B791" s="116"/>
      <c r="C791" s="395"/>
      <c r="D791" s="387"/>
      <c r="E791" s="388"/>
      <c r="F791" s="389"/>
      <c r="G791" s="388"/>
      <c r="H791" s="388"/>
      <c r="I791" s="388"/>
      <c r="J791" s="392"/>
      <c r="K791" s="392"/>
      <c r="L791" s="390"/>
      <c r="M791" s="390"/>
      <c r="N791" s="390"/>
      <c r="O791" s="13"/>
    </row>
    <row r="792" spans="1:15" ht="24.95" customHeight="1">
      <c r="A792" s="114"/>
      <c r="B792" s="116"/>
      <c r="C792" s="395"/>
      <c r="D792" s="387"/>
      <c r="E792" s="388"/>
      <c r="F792" s="389"/>
      <c r="G792" s="388"/>
      <c r="H792" s="388"/>
      <c r="I792" s="388"/>
      <c r="J792" s="392"/>
      <c r="K792" s="392"/>
      <c r="L792" s="390"/>
      <c r="M792" s="390"/>
      <c r="N792" s="390"/>
      <c r="O792" s="13"/>
    </row>
    <row r="793" spans="1:15" ht="24.95" customHeight="1">
      <c r="A793" s="114"/>
      <c r="B793" s="116"/>
      <c r="C793" s="395"/>
      <c r="D793" s="387"/>
      <c r="E793" s="388"/>
      <c r="F793" s="389"/>
      <c r="G793" s="388"/>
      <c r="H793" s="388"/>
      <c r="I793" s="388"/>
      <c r="J793" s="392"/>
      <c r="K793" s="392"/>
      <c r="L793" s="390"/>
      <c r="M793" s="390"/>
      <c r="N793" s="390"/>
      <c r="O793" s="13"/>
    </row>
    <row r="794" spans="1:15" ht="24.95" customHeight="1">
      <c r="A794" s="114"/>
      <c r="B794" s="116"/>
      <c r="C794" s="395"/>
      <c r="D794" s="387"/>
      <c r="E794" s="388"/>
      <c r="F794" s="389"/>
      <c r="G794" s="388"/>
      <c r="H794" s="388"/>
      <c r="I794" s="388"/>
      <c r="J794" s="392"/>
      <c r="K794" s="392"/>
      <c r="L794" s="390"/>
      <c r="M794" s="390"/>
      <c r="N794" s="390"/>
      <c r="O794" s="13"/>
    </row>
    <row r="795" spans="1:15" ht="24.95" customHeight="1">
      <c r="A795" s="114"/>
      <c r="B795" s="116"/>
      <c r="C795" s="395"/>
      <c r="D795" s="387"/>
      <c r="E795" s="388"/>
      <c r="F795" s="389"/>
      <c r="G795" s="388"/>
      <c r="H795" s="388"/>
      <c r="I795" s="388"/>
      <c r="J795" s="392"/>
      <c r="K795" s="392"/>
      <c r="L795" s="390"/>
      <c r="M795" s="390"/>
      <c r="N795" s="390"/>
      <c r="O795" s="13"/>
    </row>
    <row r="796" spans="1:15" ht="24.95" customHeight="1">
      <c r="A796" s="114"/>
      <c r="B796" s="116"/>
      <c r="C796" s="395"/>
      <c r="D796" s="387"/>
      <c r="E796" s="388"/>
      <c r="F796" s="389"/>
      <c r="G796" s="388"/>
      <c r="H796" s="388"/>
      <c r="I796" s="388"/>
      <c r="J796" s="392"/>
      <c r="K796" s="392"/>
      <c r="L796" s="390"/>
      <c r="M796" s="390"/>
      <c r="N796" s="390"/>
      <c r="O796" s="13"/>
    </row>
    <row r="797" spans="1:15" ht="24.95" customHeight="1">
      <c r="A797" s="114"/>
      <c r="B797" s="116"/>
      <c r="C797" s="395"/>
      <c r="D797" s="387"/>
      <c r="E797" s="388"/>
      <c r="F797" s="389"/>
      <c r="G797" s="388"/>
      <c r="H797" s="388"/>
      <c r="I797" s="388"/>
      <c r="J797" s="392"/>
      <c r="K797" s="392"/>
      <c r="L797" s="390"/>
      <c r="M797" s="390"/>
      <c r="N797" s="390"/>
      <c r="O797" s="13"/>
    </row>
    <row r="798" spans="1:15" ht="24.95" customHeight="1">
      <c r="A798" s="114"/>
      <c r="B798" s="116"/>
      <c r="C798" s="395"/>
      <c r="D798" s="387"/>
      <c r="E798" s="388"/>
      <c r="F798" s="389"/>
      <c r="G798" s="388"/>
      <c r="H798" s="388"/>
      <c r="I798" s="388"/>
      <c r="J798" s="392"/>
      <c r="K798" s="392"/>
      <c r="L798" s="390"/>
      <c r="M798" s="390"/>
      <c r="N798" s="390"/>
      <c r="O798" s="13"/>
    </row>
    <row r="799" spans="1:15" ht="24.95" customHeight="1">
      <c r="A799" s="114"/>
      <c r="B799" s="116"/>
      <c r="C799" s="395"/>
      <c r="D799" s="387"/>
      <c r="E799" s="388"/>
      <c r="F799" s="389"/>
      <c r="G799" s="388"/>
      <c r="H799" s="388"/>
      <c r="I799" s="388"/>
      <c r="J799" s="392"/>
      <c r="K799" s="392"/>
      <c r="L799" s="390"/>
      <c r="M799" s="390"/>
      <c r="N799" s="390"/>
      <c r="O799" s="13"/>
    </row>
    <row r="800" spans="1:15" ht="24.95" customHeight="1">
      <c r="A800" s="114"/>
      <c r="B800" s="116"/>
      <c r="C800" s="395"/>
      <c r="D800" s="387"/>
      <c r="E800" s="388"/>
      <c r="F800" s="389"/>
      <c r="G800" s="388"/>
      <c r="H800" s="388"/>
      <c r="I800" s="388"/>
      <c r="J800" s="392"/>
      <c r="K800" s="392"/>
      <c r="L800" s="390"/>
      <c r="M800" s="390"/>
      <c r="N800" s="390"/>
      <c r="O800" s="13"/>
    </row>
    <row r="801" spans="1:15" ht="24.95" customHeight="1">
      <c r="A801" s="579" t="s">
        <v>0</v>
      </c>
      <c r="B801" s="579" t="s">
        <v>1</v>
      </c>
      <c r="C801" s="579" t="s">
        <v>2</v>
      </c>
      <c r="D801" s="575" t="s">
        <v>248</v>
      </c>
      <c r="E801" s="576" t="s">
        <v>249</v>
      </c>
      <c r="F801" s="575" t="s">
        <v>250</v>
      </c>
      <c r="G801" s="576" t="s">
        <v>251</v>
      </c>
      <c r="H801" s="576" t="s">
        <v>252</v>
      </c>
      <c r="I801" s="576" t="s">
        <v>253</v>
      </c>
      <c r="J801" s="102" t="s">
        <v>213</v>
      </c>
      <c r="K801" s="103" t="s">
        <v>255</v>
      </c>
      <c r="L801" s="102" t="s">
        <v>255</v>
      </c>
      <c r="M801" s="103" t="s">
        <v>256</v>
      </c>
      <c r="N801" s="103" t="s">
        <v>967</v>
      </c>
      <c r="O801" s="577" t="s">
        <v>144</v>
      </c>
    </row>
    <row r="802" spans="1:15" ht="24.95" customHeight="1">
      <c r="A802" s="580"/>
      <c r="B802" s="580"/>
      <c r="C802" s="580"/>
      <c r="D802" s="575"/>
      <c r="E802" s="576"/>
      <c r="F802" s="575"/>
      <c r="G802" s="576"/>
      <c r="H802" s="576"/>
      <c r="I802" s="576"/>
      <c r="J802" s="53">
        <v>1</v>
      </c>
      <c r="K802" s="54"/>
      <c r="L802" s="53">
        <v>1</v>
      </c>
      <c r="M802" s="104">
        <v>0</v>
      </c>
      <c r="N802" s="104"/>
      <c r="O802" s="578"/>
    </row>
    <row r="803" spans="1:15" ht="24.95" customHeight="1">
      <c r="A803" s="108" t="s">
        <v>515</v>
      </c>
      <c r="B803" s="108" t="s">
        <v>516</v>
      </c>
      <c r="C803" s="109" t="s">
        <v>3</v>
      </c>
      <c r="D803" s="387" t="str">
        <f t="shared" ref="D803:D809" si="72">IF($O$3=0,"통신내선공",0)</f>
        <v>통신내선공</v>
      </c>
      <c r="E803" s="388">
        <f t="shared" ref="E803:E809" si="73">IF($O$3=0,ROUNDDOWN(SUM(H803*J803),3),0)</f>
        <v>0.05</v>
      </c>
      <c r="F803" s="389"/>
      <c r="G803" s="388">
        <f t="shared" ref="G803:G811" si="74">ROUNDDOWN(SUM(I803*J803),3)</f>
        <v>0</v>
      </c>
      <c r="H803" s="388">
        <v>0.05</v>
      </c>
      <c r="I803" s="388"/>
      <c r="J803" s="110">
        <f t="shared" ref="J803:J831" si="75">IF($M$3=1,($J$3*$L$3*(1-0.1-K803)),IF($M$3=0,($J$3*$L$3*(1-$M$3-K803))))</f>
        <v>1</v>
      </c>
      <c r="K803" s="390"/>
      <c r="L803" s="390"/>
      <c r="M803" s="390"/>
      <c r="N803" s="390"/>
      <c r="O803" s="13" t="s">
        <v>968</v>
      </c>
    </row>
    <row r="804" spans="1:15" ht="24.95" customHeight="1">
      <c r="A804" s="108" t="s">
        <v>515</v>
      </c>
      <c r="B804" s="108" t="s">
        <v>517</v>
      </c>
      <c r="C804" s="109" t="s">
        <v>3</v>
      </c>
      <c r="D804" s="387" t="str">
        <f t="shared" si="72"/>
        <v>통신내선공</v>
      </c>
      <c r="E804" s="388">
        <f t="shared" si="73"/>
        <v>0.06</v>
      </c>
      <c r="F804" s="389"/>
      <c r="G804" s="388">
        <f t="shared" si="74"/>
        <v>0</v>
      </c>
      <c r="H804" s="388">
        <v>0.06</v>
      </c>
      <c r="I804" s="388"/>
      <c r="J804" s="110">
        <f t="shared" si="75"/>
        <v>1</v>
      </c>
      <c r="K804" s="390"/>
      <c r="L804" s="390"/>
      <c r="M804" s="390"/>
      <c r="N804" s="390"/>
      <c r="O804" s="13" t="s">
        <v>968</v>
      </c>
    </row>
    <row r="805" spans="1:15" ht="24.95" customHeight="1">
      <c r="A805" s="108" t="s">
        <v>515</v>
      </c>
      <c r="B805" s="108" t="s">
        <v>518</v>
      </c>
      <c r="C805" s="109" t="s">
        <v>3</v>
      </c>
      <c r="D805" s="387" t="str">
        <f t="shared" si="72"/>
        <v>통신내선공</v>
      </c>
      <c r="E805" s="388">
        <f t="shared" si="73"/>
        <v>0.08</v>
      </c>
      <c r="F805" s="389"/>
      <c r="G805" s="388">
        <f t="shared" si="74"/>
        <v>0</v>
      </c>
      <c r="H805" s="388">
        <v>0.08</v>
      </c>
      <c r="I805" s="388"/>
      <c r="J805" s="110">
        <f t="shared" si="75"/>
        <v>1</v>
      </c>
      <c r="K805" s="390"/>
      <c r="L805" s="390"/>
      <c r="M805" s="390"/>
      <c r="N805" s="390"/>
      <c r="O805" s="13" t="s">
        <v>968</v>
      </c>
    </row>
    <row r="806" spans="1:15" ht="24.95" customHeight="1">
      <c r="A806" s="108" t="s">
        <v>515</v>
      </c>
      <c r="B806" s="108" t="s">
        <v>519</v>
      </c>
      <c r="C806" s="109" t="s">
        <v>3</v>
      </c>
      <c r="D806" s="387" t="str">
        <f t="shared" si="72"/>
        <v>통신내선공</v>
      </c>
      <c r="E806" s="388">
        <f t="shared" si="73"/>
        <v>0.1</v>
      </c>
      <c r="F806" s="389"/>
      <c r="G806" s="388">
        <f t="shared" si="74"/>
        <v>0</v>
      </c>
      <c r="H806" s="388">
        <v>0.1</v>
      </c>
      <c r="I806" s="388"/>
      <c r="J806" s="110">
        <f t="shared" si="75"/>
        <v>1</v>
      </c>
      <c r="K806" s="390"/>
      <c r="L806" s="390"/>
      <c r="M806" s="390"/>
      <c r="N806" s="390"/>
      <c r="O806" s="13" t="s">
        <v>968</v>
      </c>
    </row>
    <row r="807" spans="1:15" ht="24.95" customHeight="1">
      <c r="A807" s="108" t="s">
        <v>515</v>
      </c>
      <c r="B807" s="108" t="s">
        <v>520</v>
      </c>
      <c r="C807" s="109" t="s">
        <v>3</v>
      </c>
      <c r="D807" s="387" t="str">
        <f t="shared" si="72"/>
        <v>통신내선공</v>
      </c>
      <c r="E807" s="388">
        <f t="shared" si="73"/>
        <v>0.13</v>
      </c>
      <c r="F807" s="389"/>
      <c r="G807" s="388">
        <f t="shared" si="74"/>
        <v>0</v>
      </c>
      <c r="H807" s="388">
        <v>0.13</v>
      </c>
      <c r="I807" s="388"/>
      <c r="J807" s="110">
        <f t="shared" si="75"/>
        <v>1</v>
      </c>
      <c r="K807" s="390"/>
      <c r="L807" s="390"/>
      <c r="M807" s="390"/>
      <c r="N807" s="390"/>
      <c r="O807" s="13" t="s">
        <v>968</v>
      </c>
    </row>
    <row r="808" spans="1:15" ht="24.95" customHeight="1">
      <c r="A808" s="108" t="s">
        <v>515</v>
      </c>
      <c r="B808" s="108" t="s">
        <v>521</v>
      </c>
      <c r="C808" s="109" t="s">
        <v>3</v>
      </c>
      <c r="D808" s="387" t="str">
        <f t="shared" si="72"/>
        <v>통신내선공</v>
      </c>
      <c r="E808" s="388">
        <f t="shared" si="73"/>
        <v>0.19</v>
      </c>
      <c r="F808" s="389"/>
      <c r="G808" s="388">
        <f t="shared" si="74"/>
        <v>0</v>
      </c>
      <c r="H808" s="388">
        <v>0.19</v>
      </c>
      <c r="I808" s="388"/>
      <c r="J808" s="110">
        <f t="shared" si="75"/>
        <v>1</v>
      </c>
      <c r="K808" s="390"/>
      <c r="L808" s="390"/>
      <c r="M808" s="390"/>
      <c r="N808" s="390"/>
      <c r="O808" s="13" t="s">
        <v>968</v>
      </c>
    </row>
    <row r="809" spans="1:15" ht="24.95" customHeight="1">
      <c r="A809" s="108" t="s">
        <v>515</v>
      </c>
      <c r="B809" s="108" t="s">
        <v>522</v>
      </c>
      <c r="C809" s="109" t="s">
        <v>3</v>
      </c>
      <c r="D809" s="387" t="str">
        <f t="shared" si="72"/>
        <v>통신내선공</v>
      </c>
      <c r="E809" s="388">
        <f t="shared" si="73"/>
        <v>0.28000000000000003</v>
      </c>
      <c r="F809" s="389"/>
      <c r="G809" s="388">
        <f t="shared" si="74"/>
        <v>0</v>
      </c>
      <c r="H809" s="388">
        <v>0.28000000000000003</v>
      </c>
      <c r="I809" s="388"/>
      <c r="J809" s="110">
        <f t="shared" si="75"/>
        <v>1</v>
      </c>
      <c r="K809" s="390"/>
      <c r="L809" s="390"/>
      <c r="M809" s="390"/>
      <c r="N809" s="390"/>
      <c r="O809" s="13" t="s">
        <v>968</v>
      </c>
    </row>
    <row r="810" spans="1:15" ht="24.95" customHeight="1">
      <c r="A810" s="108" t="s">
        <v>515</v>
      </c>
      <c r="B810" s="108" t="s">
        <v>523</v>
      </c>
      <c r="C810" s="109" t="s">
        <v>3</v>
      </c>
      <c r="D810" s="387" t="s">
        <v>239</v>
      </c>
      <c r="E810" s="388">
        <f>ROUNDDOWN(SUM(H810*J810),3)</f>
        <v>0.37</v>
      </c>
      <c r="F810" s="389"/>
      <c r="G810" s="388">
        <f t="shared" si="74"/>
        <v>0</v>
      </c>
      <c r="H810" s="388">
        <v>0.37</v>
      </c>
      <c r="I810" s="388"/>
      <c r="J810" s="110">
        <f t="shared" si="75"/>
        <v>1</v>
      </c>
      <c r="K810" s="390"/>
      <c r="L810" s="390"/>
      <c r="M810" s="390"/>
      <c r="N810" s="390"/>
      <c r="O810" s="13" t="s">
        <v>968</v>
      </c>
    </row>
    <row r="811" spans="1:15" ht="24.95" customHeight="1">
      <c r="A811" s="108" t="s">
        <v>515</v>
      </c>
      <c r="B811" s="108" t="s">
        <v>524</v>
      </c>
      <c r="C811" s="109" t="s">
        <v>3</v>
      </c>
      <c r="D811" s="387" t="s">
        <v>239</v>
      </c>
      <c r="E811" s="388">
        <f>ROUNDDOWN(SUM(H811*J811),3)</f>
        <v>0.46</v>
      </c>
      <c r="F811" s="389"/>
      <c r="G811" s="388">
        <f t="shared" si="74"/>
        <v>0</v>
      </c>
      <c r="H811" s="388">
        <v>0.46</v>
      </c>
      <c r="I811" s="388"/>
      <c r="J811" s="110">
        <f t="shared" si="75"/>
        <v>1</v>
      </c>
      <c r="K811" s="390"/>
      <c r="L811" s="390"/>
      <c r="M811" s="390"/>
      <c r="N811" s="390"/>
      <c r="O811" s="13" t="s">
        <v>968</v>
      </c>
    </row>
    <row r="812" spans="1:15" ht="24.95" customHeight="1">
      <c r="A812" s="108" t="s">
        <v>515</v>
      </c>
      <c r="B812" s="108" t="s">
        <v>560</v>
      </c>
      <c r="C812" s="109" t="s">
        <v>3</v>
      </c>
      <c r="D812" s="387" t="str">
        <f t="shared" ref="D812:D831" si="76">IF($O$3=0,"통신내선공",0)</f>
        <v>통신내선공</v>
      </c>
      <c r="E812" s="388">
        <f t="shared" ref="E812:E831" si="77">IF($O$3=0,ROUNDDOWN(SUM(H812*J812),3),0)</f>
        <v>0.04</v>
      </c>
      <c r="F812" s="389"/>
      <c r="G812" s="388"/>
      <c r="H812" s="388">
        <v>0.05</v>
      </c>
      <c r="I812" s="388"/>
      <c r="J812" s="110">
        <f t="shared" si="75"/>
        <v>0.8</v>
      </c>
      <c r="K812" s="391">
        <v>0.2</v>
      </c>
      <c r="L812" s="390"/>
      <c r="M812" s="390"/>
      <c r="N812" s="390"/>
      <c r="O812" s="13" t="s">
        <v>968</v>
      </c>
    </row>
    <row r="813" spans="1:15" ht="24.95" customHeight="1">
      <c r="A813" s="108" t="s">
        <v>515</v>
      </c>
      <c r="B813" s="108" t="s">
        <v>561</v>
      </c>
      <c r="C813" s="109" t="s">
        <v>3</v>
      </c>
      <c r="D813" s="387" t="str">
        <f t="shared" si="76"/>
        <v>통신내선공</v>
      </c>
      <c r="E813" s="388">
        <f t="shared" si="77"/>
        <v>4.8000000000000001E-2</v>
      </c>
      <c r="F813" s="389"/>
      <c r="G813" s="388"/>
      <c r="H813" s="388">
        <v>0.06</v>
      </c>
      <c r="I813" s="388"/>
      <c r="J813" s="110">
        <f t="shared" si="75"/>
        <v>0.8</v>
      </c>
      <c r="K813" s="391">
        <v>0.2</v>
      </c>
      <c r="L813" s="390"/>
      <c r="M813" s="390"/>
      <c r="N813" s="390"/>
      <c r="O813" s="13" t="s">
        <v>968</v>
      </c>
    </row>
    <row r="814" spans="1:15" ht="24.95" customHeight="1">
      <c r="A814" s="108" t="s">
        <v>515</v>
      </c>
      <c r="B814" s="108" t="s">
        <v>525</v>
      </c>
      <c r="C814" s="109" t="s">
        <v>3</v>
      </c>
      <c r="D814" s="387" t="str">
        <f t="shared" si="76"/>
        <v>통신내선공</v>
      </c>
      <c r="E814" s="388">
        <f t="shared" si="77"/>
        <v>6.4000000000000001E-2</v>
      </c>
      <c r="F814" s="389"/>
      <c r="G814" s="388"/>
      <c r="H814" s="388">
        <v>0.08</v>
      </c>
      <c r="I814" s="388"/>
      <c r="J814" s="110">
        <f t="shared" si="75"/>
        <v>0.8</v>
      </c>
      <c r="K814" s="391">
        <v>0.2</v>
      </c>
      <c r="L814" s="390"/>
      <c r="M814" s="390"/>
      <c r="N814" s="390"/>
      <c r="O814" s="13" t="s">
        <v>968</v>
      </c>
    </row>
    <row r="815" spans="1:15" ht="24.95" customHeight="1">
      <c r="A815" s="108" t="s">
        <v>515</v>
      </c>
      <c r="B815" s="108" t="s">
        <v>526</v>
      </c>
      <c r="C815" s="109" t="s">
        <v>3</v>
      </c>
      <c r="D815" s="387" t="str">
        <f t="shared" si="76"/>
        <v>통신내선공</v>
      </c>
      <c r="E815" s="388">
        <f t="shared" si="77"/>
        <v>0.08</v>
      </c>
      <c r="F815" s="389"/>
      <c r="G815" s="388"/>
      <c r="H815" s="388">
        <v>0.1</v>
      </c>
      <c r="I815" s="388"/>
      <c r="J815" s="110">
        <f t="shared" si="75"/>
        <v>0.8</v>
      </c>
      <c r="K815" s="391">
        <v>0.2</v>
      </c>
      <c r="L815" s="390"/>
      <c r="M815" s="390"/>
      <c r="N815" s="390"/>
      <c r="O815" s="13" t="s">
        <v>968</v>
      </c>
    </row>
    <row r="816" spans="1:15" ht="24.95" customHeight="1">
      <c r="A816" s="108" t="s">
        <v>515</v>
      </c>
      <c r="B816" s="108" t="s">
        <v>562</v>
      </c>
      <c r="C816" s="109" t="s">
        <v>3</v>
      </c>
      <c r="D816" s="387" t="str">
        <f t="shared" si="76"/>
        <v>통신내선공</v>
      </c>
      <c r="E816" s="388">
        <f t="shared" si="77"/>
        <v>0.08</v>
      </c>
      <c r="F816" s="389"/>
      <c r="G816" s="388">
        <f t="shared" ref="G816:G882" si="78">ROUNDDOWN(SUM(I816*J816),3)</f>
        <v>0</v>
      </c>
      <c r="H816" s="388">
        <v>0.08</v>
      </c>
      <c r="I816" s="388"/>
      <c r="J816" s="110">
        <f t="shared" si="75"/>
        <v>1</v>
      </c>
      <c r="K816" s="390"/>
      <c r="L816" s="390"/>
      <c r="M816" s="390"/>
      <c r="N816" s="390"/>
      <c r="O816" s="13" t="s">
        <v>968</v>
      </c>
    </row>
    <row r="817" spans="1:15" ht="24.95" customHeight="1">
      <c r="A817" s="108" t="s">
        <v>515</v>
      </c>
      <c r="B817" s="108" t="s">
        <v>563</v>
      </c>
      <c r="C817" s="109" t="s">
        <v>3</v>
      </c>
      <c r="D817" s="387" t="str">
        <f t="shared" si="76"/>
        <v>통신내선공</v>
      </c>
      <c r="E817" s="388">
        <f t="shared" si="77"/>
        <v>0.11</v>
      </c>
      <c r="F817" s="389"/>
      <c r="G817" s="388">
        <f t="shared" si="78"/>
        <v>0</v>
      </c>
      <c r="H817" s="388">
        <v>0.11</v>
      </c>
      <c r="I817" s="388"/>
      <c r="J817" s="110">
        <f t="shared" si="75"/>
        <v>1</v>
      </c>
      <c r="K817" s="390"/>
      <c r="L817" s="390"/>
      <c r="M817" s="390"/>
      <c r="N817" s="390"/>
      <c r="O817" s="13" t="s">
        <v>968</v>
      </c>
    </row>
    <row r="818" spans="1:15" ht="24.95" customHeight="1">
      <c r="A818" s="108" t="s">
        <v>515</v>
      </c>
      <c r="B818" s="108" t="s">
        <v>564</v>
      </c>
      <c r="C818" s="109" t="s">
        <v>3</v>
      </c>
      <c r="D818" s="387" t="str">
        <f t="shared" si="76"/>
        <v>통신내선공</v>
      </c>
      <c r="E818" s="388">
        <f t="shared" si="77"/>
        <v>0.14000000000000001</v>
      </c>
      <c r="F818" s="389"/>
      <c r="G818" s="388">
        <f t="shared" si="78"/>
        <v>0</v>
      </c>
      <c r="H818" s="388">
        <v>0.14000000000000001</v>
      </c>
      <c r="I818" s="388"/>
      <c r="J818" s="110">
        <f t="shared" si="75"/>
        <v>1</v>
      </c>
      <c r="K818" s="390"/>
      <c r="L818" s="390"/>
      <c r="M818" s="390"/>
      <c r="N818" s="390"/>
      <c r="O818" s="13" t="s">
        <v>968</v>
      </c>
    </row>
    <row r="819" spans="1:15" ht="24.95" customHeight="1">
      <c r="A819" s="108" t="s">
        <v>515</v>
      </c>
      <c r="B819" s="108" t="s">
        <v>565</v>
      </c>
      <c r="C819" s="109" t="s">
        <v>3</v>
      </c>
      <c r="D819" s="387" t="str">
        <f t="shared" si="76"/>
        <v>통신내선공</v>
      </c>
      <c r="E819" s="388">
        <f t="shared" si="77"/>
        <v>0.2</v>
      </c>
      <c r="F819" s="389"/>
      <c r="G819" s="388">
        <f t="shared" si="78"/>
        <v>0</v>
      </c>
      <c r="H819" s="388">
        <v>0.2</v>
      </c>
      <c r="I819" s="388"/>
      <c r="J819" s="110">
        <f t="shared" si="75"/>
        <v>1</v>
      </c>
      <c r="K819" s="390"/>
      <c r="L819" s="390"/>
      <c r="M819" s="390"/>
      <c r="N819" s="390"/>
      <c r="O819" s="13" t="s">
        <v>968</v>
      </c>
    </row>
    <row r="820" spans="1:15" ht="24.95" customHeight="1">
      <c r="A820" s="108" t="s">
        <v>515</v>
      </c>
      <c r="B820" s="108" t="s">
        <v>566</v>
      </c>
      <c r="C820" s="109" t="s">
        <v>3</v>
      </c>
      <c r="D820" s="387" t="str">
        <f t="shared" si="76"/>
        <v>통신내선공</v>
      </c>
      <c r="E820" s="388">
        <f t="shared" si="77"/>
        <v>0.25</v>
      </c>
      <c r="F820" s="389"/>
      <c r="G820" s="388">
        <f t="shared" si="78"/>
        <v>0</v>
      </c>
      <c r="H820" s="388">
        <v>0.25</v>
      </c>
      <c r="I820" s="388"/>
      <c r="J820" s="110">
        <f t="shared" si="75"/>
        <v>1</v>
      </c>
      <c r="K820" s="390"/>
      <c r="L820" s="390"/>
      <c r="M820" s="390"/>
      <c r="N820" s="390"/>
      <c r="O820" s="13" t="s">
        <v>968</v>
      </c>
    </row>
    <row r="821" spans="1:15" ht="24.95" customHeight="1">
      <c r="A821" s="108" t="s">
        <v>515</v>
      </c>
      <c r="B821" s="108" t="s">
        <v>567</v>
      </c>
      <c r="C821" s="109" t="s">
        <v>3</v>
      </c>
      <c r="D821" s="387" t="str">
        <f t="shared" si="76"/>
        <v>통신내선공</v>
      </c>
      <c r="E821" s="388">
        <f t="shared" si="77"/>
        <v>0.34</v>
      </c>
      <c r="F821" s="389"/>
      <c r="G821" s="388">
        <f t="shared" si="78"/>
        <v>0</v>
      </c>
      <c r="H821" s="388">
        <v>0.34</v>
      </c>
      <c r="I821" s="388"/>
      <c r="J821" s="110">
        <f t="shared" si="75"/>
        <v>1</v>
      </c>
      <c r="K821" s="390"/>
      <c r="L821" s="390"/>
      <c r="M821" s="390"/>
      <c r="N821" s="390"/>
      <c r="O821" s="13" t="s">
        <v>968</v>
      </c>
    </row>
    <row r="822" spans="1:15" ht="24.95" customHeight="1">
      <c r="A822" s="108" t="s">
        <v>515</v>
      </c>
      <c r="B822" s="108" t="s">
        <v>568</v>
      </c>
      <c r="C822" s="109" t="s">
        <v>3</v>
      </c>
      <c r="D822" s="387" t="str">
        <f t="shared" si="76"/>
        <v>통신내선공</v>
      </c>
      <c r="E822" s="388">
        <f t="shared" si="77"/>
        <v>0.44</v>
      </c>
      <c r="F822" s="389"/>
      <c r="G822" s="388">
        <f t="shared" si="78"/>
        <v>0</v>
      </c>
      <c r="H822" s="388">
        <v>0.44</v>
      </c>
      <c r="I822" s="388"/>
      <c r="J822" s="110">
        <f t="shared" si="75"/>
        <v>1</v>
      </c>
      <c r="K822" s="390"/>
      <c r="L822" s="390"/>
      <c r="M822" s="390"/>
      <c r="N822" s="390"/>
      <c r="O822" s="13" t="s">
        <v>968</v>
      </c>
    </row>
    <row r="823" spans="1:15" ht="24.95" customHeight="1">
      <c r="A823" s="108" t="s">
        <v>515</v>
      </c>
      <c r="B823" s="108" t="s">
        <v>569</v>
      </c>
      <c r="C823" s="109" t="s">
        <v>3</v>
      </c>
      <c r="D823" s="387" t="str">
        <f t="shared" si="76"/>
        <v>통신내선공</v>
      </c>
      <c r="E823" s="388">
        <f t="shared" si="77"/>
        <v>0.54</v>
      </c>
      <c r="F823" s="389"/>
      <c r="G823" s="388">
        <f t="shared" si="78"/>
        <v>0</v>
      </c>
      <c r="H823" s="388">
        <v>0.54</v>
      </c>
      <c r="I823" s="388"/>
      <c r="J823" s="110">
        <f t="shared" si="75"/>
        <v>1</v>
      </c>
      <c r="K823" s="390"/>
      <c r="L823" s="390"/>
      <c r="M823" s="390"/>
      <c r="N823" s="390"/>
      <c r="O823" s="13" t="s">
        <v>968</v>
      </c>
    </row>
    <row r="824" spans="1:15" ht="24.95" customHeight="1">
      <c r="A824" s="108" t="s">
        <v>515</v>
      </c>
      <c r="B824" s="108" t="s">
        <v>570</v>
      </c>
      <c r="C824" s="109" t="s">
        <v>3</v>
      </c>
      <c r="D824" s="387" t="str">
        <f t="shared" si="76"/>
        <v>통신내선공</v>
      </c>
      <c r="E824" s="388">
        <f t="shared" si="77"/>
        <v>0.71</v>
      </c>
      <c r="F824" s="389"/>
      <c r="G824" s="388">
        <f t="shared" si="78"/>
        <v>0</v>
      </c>
      <c r="H824" s="388">
        <v>0.71</v>
      </c>
      <c r="I824" s="388"/>
      <c r="J824" s="110">
        <f t="shared" si="75"/>
        <v>1</v>
      </c>
      <c r="K824" s="390"/>
      <c r="L824" s="390"/>
      <c r="M824" s="390"/>
      <c r="N824" s="390"/>
      <c r="O824" s="13" t="s">
        <v>968</v>
      </c>
    </row>
    <row r="825" spans="1:15" ht="24.95" customHeight="1">
      <c r="A825" s="108" t="s">
        <v>515</v>
      </c>
      <c r="B825" s="108" t="s">
        <v>571</v>
      </c>
      <c r="C825" s="109" t="s">
        <v>3</v>
      </c>
      <c r="D825" s="387" t="str">
        <f t="shared" si="76"/>
        <v>통신내선공</v>
      </c>
      <c r="E825" s="388">
        <f t="shared" si="77"/>
        <v>0.05</v>
      </c>
      <c r="F825" s="389"/>
      <c r="G825" s="388">
        <f t="shared" si="78"/>
        <v>0</v>
      </c>
      <c r="H825" s="388">
        <v>0.05</v>
      </c>
      <c r="I825" s="388"/>
      <c r="J825" s="110">
        <f t="shared" si="75"/>
        <v>1</v>
      </c>
      <c r="K825" s="390"/>
      <c r="L825" s="390"/>
      <c r="M825" s="390"/>
      <c r="N825" s="390"/>
      <c r="O825" s="13" t="s">
        <v>968</v>
      </c>
    </row>
    <row r="826" spans="1:15" ht="24.95" customHeight="1">
      <c r="A826" s="108" t="s">
        <v>515</v>
      </c>
      <c r="B826" s="108" t="s">
        <v>572</v>
      </c>
      <c r="C826" s="109" t="s">
        <v>3</v>
      </c>
      <c r="D826" s="387" t="str">
        <f t="shared" si="76"/>
        <v>통신내선공</v>
      </c>
      <c r="E826" s="388">
        <f t="shared" si="77"/>
        <v>0.06</v>
      </c>
      <c r="F826" s="389"/>
      <c r="G826" s="388">
        <f t="shared" si="78"/>
        <v>0</v>
      </c>
      <c r="H826" s="388">
        <v>0.06</v>
      </c>
      <c r="I826" s="388"/>
      <c r="J826" s="110">
        <f t="shared" si="75"/>
        <v>1</v>
      </c>
      <c r="K826" s="390"/>
      <c r="L826" s="390"/>
      <c r="M826" s="390"/>
      <c r="N826" s="390"/>
      <c r="O826" s="13" t="s">
        <v>968</v>
      </c>
    </row>
    <row r="827" spans="1:15" ht="24.95" customHeight="1">
      <c r="A827" s="108" t="s">
        <v>515</v>
      </c>
      <c r="B827" s="108" t="s">
        <v>573</v>
      </c>
      <c r="C827" s="109" t="s">
        <v>3</v>
      </c>
      <c r="D827" s="387" t="str">
        <f t="shared" si="76"/>
        <v>통신내선공</v>
      </c>
      <c r="E827" s="388">
        <f t="shared" si="77"/>
        <v>0.08</v>
      </c>
      <c r="F827" s="389"/>
      <c r="G827" s="388">
        <f t="shared" si="78"/>
        <v>0</v>
      </c>
      <c r="H827" s="388">
        <v>0.08</v>
      </c>
      <c r="I827" s="388"/>
      <c r="J827" s="110">
        <f t="shared" si="75"/>
        <v>1</v>
      </c>
      <c r="K827" s="390"/>
      <c r="L827" s="390"/>
      <c r="M827" s="390"/>
      <c r="N827" s="390"/>
      <c r="O827" s="13" t="s">
        <v>968</v>
      </c>
    </row>
    <row r="828" spans="1:15" ht="24.95" customHeight="1">
      <c r="A828" s="108" t="s">
        <v>515</v>
      </c>
      <c r="B828" s="108" t="s">
        <v>574</v>
      </c>
      <c r="C828" s="109" t="s">
        <v>3</v>
      </c>
      <c r="D828" s="387" t="str">
        <f t="shared" si="76"/>
        <v>통신내선공</v>
      </c>
      <c r="E828" s="388">
        <f t="shared" si="77"/>
        <v>0.1</v>
      </c>
      <c r="F828" s="389"/>
      <c r="G828" s="388">
        <f t="shared" si="78"/>
        <v>0</v>
      </c>
      <c r="H828" s="388">
        <v>0.1</v>
      </c>
      <c r="I828" s="388"/>
      <c r="J828" s="110">
        <f t="shared" si="75"/>
        <v>1</v>
      </c>
      <c r="K828" s="390"/>
      <c r="L828" s="390"/>
      <c r="M828" s="390"/>
      <c r="N828" s="390"/>
      <c r="O828" s="13" t="s">
        <v>968</v>
      </c>
    </row>
    <row r="829" spans="1:15" ht="24.95" customHeight="1">
      <c r="A829" s="108" t="s">
        <v>515</v>
      </c>
      <c r="B829" s="108" t="s">
        <v>575</v>
      </c>
      <c r="C829" s="109" t="s">
        <v>3</v>
      </c>
      <c r="D829" s="387" t="str">
        <f t="shared" si="76"/>
        <v>통신내선공</v>
      </c>
      <c r="E829" s="388">
        <f t="shared" si="77"/>
        <v>0.13</v>
      </c>
      <c r="F829" s="389"/>
      <c r="G829" s="388">
        <f t="shared" si="78"/>
        <v>0</v>
      </c>
      <c r="H829" s="388">
        <v>0.13</v>
      </c>
      <c r="I829" s="388"/>
      <c r="J829" s="110">
        <f t="shared" si="75"/>
        <v>1</v>
      </c>
      <c r="K829" s="390"/>
      <c r="L829" s="390"/>
      <c r="M829" s="390"/>
      <c r="N829" s="390"/>
      <c r="O829" s="13" t="s">
        <v>968</v>
      </c>
    </row>
    <row r="830" spans="1:15" ht="24.95" customHeight="1">
      <c r="A830" s="108" t="s">
        <v>515</v>
      </c>
      <c r="B830" s="108" t="s">
        <v>543</v>
      </c>
      <c r="C830" s="109" t="s">
        <v>3</v>
      </c>
      <c r="D830" s="387" t="str">
        <f t="shared" si="76"/>
        <v>통신내선공</v>
      </c>
      <c r="E830" s="388">
        <f t="shared" si="77"/>
        <v>0.19</v>
      </c>
      <c r="F830" s="389"/>
      <c r="G830" s="388">
        <f t="shared" si="78"/>
        <v>0</v>
      </c>
      <c r="H830" s="388">
        <v>0.19</v>
      </c>
      <c r="I830" s="388"/>
      <c r="J830" s="110">
        <f t="shared" si="75"/>
        <v>1</v>
      </c>
      <c r="K830" s="390"/>
      <c r="L830" s="390"/>
      <c r="M830" s="390"/>
      <c r="N830" s="390"/>
      <c r="O830" s="13" t="s">
        <v>968</v>
      </c>
    </row>
    <row r="831" spans="1:15" ht="24.95" customHeight="1">
      <c r="A831" s="108" t="s">
        <v>515</v>
      </c>
      <c r="B831" s="108" t="s">
        <v>576</v>
      </c>
      <c r="C831" s="109" t="s">
        <v>3</v>
      </c>
      <c r="D831" s="387" t="str">
        <f t="shared" si="76"/>
        <v>통신내선공</v>
      </c>
      <c r="E831" s="388">
        <f t="shared" si="77"/>
        <v>0.28000000000000003</v>
      </c>
      <c r="F831" s="389"/>
      <c r="G831" s="388">
        <f t="shared" si="78"/>
        <v>0</v>
      </c>
      <c r="H831" s="388">
        <v>0.28000000000000003</v>
      </c>
      <c r="I831" s="388"/>
      <c r="J831" s="110">
        <f t="shared" si="75"/>
        <v>1</v>
      </c>
      <c r="K831" s="390"/>
      <c r="L831" s="390"/>
      <c r="M831" s="390"/>
      <c r="N831" s="390"/>
      <c r="O831" s="13" t="s">
        <v>968</v>
      </c>
    </row>
    <row r="832" spans="1:15" ht="24.95" customHeight="1">
      <c r="A832" s="108" t="s">
        <v>577</v>
      </c>
      <c r="B832" s="108" t="s">
        <v>4</v>
      </c>
      <c r="C832" s="109" t="s">
        <v>379</v>
      </c>
      <c r="D832" s="387" t="s">
        <v>239</v>
      </c>
      <c r="E832" s="388">
        <f t="shared" ref="E832:E886" si="79">ROUNDDOWN(SUM(H832*J832),3)</f>
        <v>0.03</v>
      </c>
      <c r="F832" s="389"/>
      <c r="G832" s="388">
        <f t="shared" si="78"/>
        <v>0</v>
      </c>
      <c r="H832" s="388">
        <v>0.03</v>
      </c>
      <c r="I832" s="388"/>
      <c r="J832" s="392">
        <f t="shared" ref="J832:J840" si="80">$J$3*$L$3*(1-K832)</f>
        <v>1</v>
      </c>
      <c r="K832" s="390"/>
      <c r="L832" s="390"/>
      <c r="M832" s="390"/>
      <c r="N832" s="390"/>
      <c r="O832" s="13" t="s">
        <v>969</v>
      </c>
    </row>
    <row r="833" spans="1:15" ht="24.95" customHeight="1">
      <c r="A833" s="108" t="s">
        <v>577</v>
      </c>
      <c r="B833" s="108" t="s">
        <v>5</v>
      </c>
      <c r="C833" s="109" t="s">
        <v>379</v>
      </c>
      <c r="D833" s="387" t="str">
        <f>IF($O$3=0,"통신내선공",0)</f>
        <v>통신내선공</v>
      </c>
      <c r="E833" s="388">
        <f>IF($O$3=0,ROUNDDOWN(SUM(H833*J833),3),0)</f>
        <v>0.03</v>
      </c>
      <c r="F833" s="389"/>
      <c r="G833" s="388">
        <f t="shared" si="78"/>
        <v>0</v>
      </c>
      <c r="H833" s="388">
        <v>0.03</v>
      </c>
      <c r="I833" s="388"/>
      <c r="J833" s="392">
        <f t="shared" si="80"/>
        <v>1</v>
      </c>
      <c r="K833" s="390"/>
      <c r="L833" s="390"/>
      <c r="M833" s="390"/>
      <c r="N833" s="390"/>
      <c r="O833" s="13" t="s">
        <v>969</v>
      </c>
    </row>
    <row r="834" spans="1:15" ht="24.95" customHeight="1">
      <c r="A834" s="108" t="s">
        <v>577</v>
      </c>
      <c r="B834" s="108" t="s">
        <v>6</v>
      </c>
      <c r="C834" s="109" t="s">
        <v>379</v>
      </c>
      <c r="D834" s="387" t="s">
        <v>239</v>
      </c>
      <c r="E834" s="388">
        <f t="shared" si="79"/>
        <v>0.03</v>
      </c>
      <c r="F834" s="389"/>
      <c r="G834" s="388">
        <f t="shared" si="78"/>
        <v>0</v>
      </c>
      <c r="H834" s="388">
        <v>0.03</v>
      </c>
      <c r="I834" s="388"/>
      <c r="J834" s="392">
        <f t="shared" si="80"/>
        <v>1</v>
      </c>
      <c r="K834" s="390"/>
      <c r="L834" s="390"/>
      <c r="M834" s="390"/>
      <c r="N834" s="390"/>
      <c r="O834" s="13" t="s">
        <v>969</v>
      </c>
    </row>
    <row r="835" spans="1:15" ht="24.95" customHeight="1">
      <c r="A835" s="108" t="s">
        <v>577</v>
      </c>
      <c r="B835" s="108" t="s">
        <v>7</v>
      </c>
      <c r="C835" s="109" t="s">
        <v>379</v>
      </c>
      <c r="D835" s="387" t="s">
        <v>239</v>
      </c>
      <c r="E835" s="388">
        <f t="shared" si="79"/>
        <v>0.03</v>
      </c>
      <c r="F835" s="389"/>
      <c r="G835" s="388">
        <f t="shared" si="78"/>
        <v>0</v>
      </c>
      <c r="H835" s="388">
        <v>0.03</v>
      </c>
      <c r="I835" s="388"/>
      <c r="J835" s="392">
        <f t="shared" si="80"/>
        <v>1</v>
      </c>
      <c r="K835" s="390"/>
      <c r="L835" s="390"/>
      <c r="M835" s="390"/>
      <c r="N835" s="390"/>
      <c r="O835" s="13" t="s">
        <v>969</v>
      </c>
    </row>
    <row r="836" spans="1:15" ht="24.95" customHeight="1">
      <c r="A836" s="108" t="s">
        <v>577</v>
      </c>
      <c r="B836" s="108" t="s">
        <v>8</v>
      </c>
      <c r="C836" s="109" t="s">
        <v>379</v>
      </c>
      <c r="D836" s="387" t="s">
        <v>239</v>
      </c>
      <c r="E836" s="388">
        <f t="shared" si="79"/>
        <v>0.03</v>
      </c>
      <c r="F836" s="389"/>
      <c r="G836" s="388">
        <f t="shared" si="78"/>
        <v>0</v>
      </c>
      <c r="H836" s="388">
        <v>0.03</v>
      </c>
      <c r="I836" s="388"/>
      <c r="J836" s="392">
        <f t="shared" si="80"/>
        <v>1</v>
      </c>
      <c r="K836" s="390"/>
      <c r="L836" s="390"/>
      <c r="M836" s="390"/>
      <c r="N836" s="390"/>
      <c r="O836" s="13" t="s">
        <v>969</v>
      </c>
    </row>
    <row r="837" spans="1:15" ht="24.95" customHeight="1">
      <c r="A837" s="108" t="s">
        <v>577</v>
      </c>
      <c r="B837" s="108" t="s">
        <v>9</v>
      </c>
      <c r="C837" s="109" t="s">
        <v>379</v>
      </c>
      <c r="D837" s="387" t="s">
        <v>239</v>
      </c>
      <c r="E837" s="388">
        <f t="shared" si="79"/>
        <v>0.03</v>
      </c>
      <c r="F837" s="389"/>
      <c r="G837" s="388">
        <f t="shared" si="78"/>
        <v>0</v>
      </c>
      <c r="H837" s="388">
        <v>0.03</v>
      </c>
      <c r="I837" s="388"/>
      <c r="J837" s="392">
        <f t="shared" si="80"/>
        <v>1</v>
      </c>
      <c r="K837" s="390"/>
      <c r="L837" s="390"/>
      <c r="M837" s="390"/>
      <c r="N837" s="390"/>
      <c r="O837" s="13" t="s">
        <v>969</v>
      </c>
    </row>
    <row r="838" spans="1:15" ht="24.95" customHeight="1">
      <c r="A838" s="108" t="s">
        <v>577</v>
      </c>
      <c r="B838" s="108" t="s">
        <v>10</v>
      </c>
      <c r="C838" s="109" t="s">
        <v>379</v>
      </c>
      <c r="D838" s="387" t="s">
        <v>239</v>
      </c>
      <c r="E838" s="388">
        <f t="shared" si="79"/>
        <v>0.04</v>
      </c>
      <c r="F838" s="389"/>
      <c r="G838" s="388">
        <f t="shared" si="78"/>
        <v>0</v>
      </c>
      <c r="H838" s="388">
        <v>0.04</v>
      </c>
      <c r="I838" s="388"/>
      <c r="J838" s="392">
        <f t="shared" si="80"/>
        <v>1</v>
      </c>
      <c r="K838" s="390"/>
      <c r="L838" s="390"/>
      <c r="M838" s="390"/>
      <c r="N838" s="390"/>
      <c r="O838" s="13" t="s">
        <v>969</v>
      </c>
    </row>
    <row r="839" spans="1:15" ht="24.95" customHeight="1">
      <c r="A839" s="108" t="s">
        <v>577</v>
      </c>
      <c r="B839" s="108" t="s">
        <v>11</v>
      </c>
      <c r="C839" s="109" t="s">
        <v>379</v>
      </c>
      <c r="D839" s="387" t="s">
        <v>239</v>
      </c>
      <c r="E839" s="388">
        <f t="shared" si="79"/>
        <v>0.04</v>
      </c>
      <c r="F839" s="389"/>
      <c r="G839" s="388">
        <f t="shared" si="78"/>
        <v>0</v>
      </c>
      <c r="H839" s="388">
        <v>0.04</v>
      </c>
      <c r="I839" s="388"/>
      <c r="J839" s="392">
        <f t="shared" si="80"/>
        <v>1</v>
      </c>
      <c r="K839" s="390"/>
      <c r="L839" s="390"/>
      <c r="M839" s="390"/>
      <c r="N839" s="390"/>
      <c r="O839" s="13" t="s">
        <v>969</v>
      </c>
    </row>
    <row r="840" spans="1:15" ht="24.95" customHeight="1">
      <c r="A840" s="108" t="s">
        <v>577</v>
      </c>
      <c r="B840" s="108" t="s">
        <v>12</v>
      </c>
      <c r="C840" s="109" t="s">
        <v>379</v>
      </c>
      <c r="D840" s="387" t="s">
        <v>239</v>
      </c>
      <c r="E840" s="388">
        <f t="shared" si="79"/>
        <v>0.04</v>
      </c>
      <c r="F840" s="389"/>
      <c r="G840" s="388">
        <f t="shared" si="78"/>
        <v>0</v>
      </c>
      <c r="H840" s="388">
        <v>0.04</v>
      </c>
      <c r="I840" s="388"/>
      <c r="J840" s="392">
        <f t="shared" si="80"/>
        <v>1</v>
      </c>
      <c r="K840" s="390"/>
      <c r="L840" s="390"/>
      <c r="M840" s="390"/>
      <c r="N840" s="390"/>
      <c r="O840" s="13" t="s">
        <v>969</v>
      </c>
    </row>
    <row r="841" spans="1:15" ht="24.95" customHeight="1">
      <c r="A841" s="108" t="s">
        <v>527</v>
      </c>
      <c r="B841" s="108" t="s">
        <v>528</v>
      </c>
      <c r="C841" s="109" t="s">
        <v>3</v>
      </c>
      <c r="D841" s="387" t="s">
        <v>239</v>
      </c>
      <c r="E841" s="388">
        <f t="shared" si="79"/>
        <v>2.5000000000000001E-2</v>
      </c>
      <c r="F841" s="389"/>
      <c r="G841" s="388">
        <f t="shared" si="78"/>
        <v>0</v>
      </c>
      <c r="H841" s="388">
        <v>0.05</v>
      </c>
      <c r="I841" s="388"/>
      <c r="J841" s="110">
        <f t="shared" ref="J841:J849" si="81">IF($M$3=1,($J$3*$L$3*(1-0.1-K841)),IF($M$3=0,($J$3*$L$3*(1-$M$3-K841))))</f>
        <v>0.5</v>
      </c>
      <c r="K841" s="391">
        <v>0.5</v>
      </c>
      <c r="L841" s="390"/>
      <c r="M841" s="390"/>
      <c r="N841" s="390"/>
      <c r="O841" s="13" t="s">
        <v>968</v>
      </c>
    </row>
    <row r="842" spans="1:15" ht="24.95" customHeight="1">
      <c r="A842" s="108" t="s">
        <v>527</v>
      </c>
      <c r="B842" s="108" t="s">
        <v>529</v>
      </c>
      <c r="C842" s="109" t="s">
        <v>3</v>
      </c>
      <c r="D842" s="387" t="s">
        <v>239</v>
      </c>
      <c r="E842" s="388">
        <f t="shared" si="79"/>
        <v>0.03</v>
      </c>
      <c r="F842" s="389"/>
      <c r="G842" s="388">
        <f t="shared" si="78"/>
        <v>0</v>
      </c>
      <c r="H842" s="388">
        <v>0.06</v>
      </c>
      <c r="I842" s="388"/>
      <c r="J842" s="110">
        <f t="shared" si="81"/>
        <v>0.5</v>
      </c>
      <c r="K842" s="391">
        <v>0.5</v>
      </c>
      <c r="L842" s="390"/>
      <c r="M842" s="390"/>
      <c r="N842" s="390"/>
      <c r="O842" s="13" t="s">
        <v>968</v>
      </c>
    </row>
    <row r="843" spans="1:15" ht="24.95" customHeight="1">
      <c r="A843" s="108" t="s">
        <v>527</v>
      </c>
      <c r="B843" s="108" t="s">
        <v>530</v>
      </c>
      <c r="C843" s="109" t="s">
        <v>3</v>
      </c>
      <c r="D843" s="387" t="s">
        <v>239</v>
      </c>
      <c r="E843" s="388">
        <f t="shared" si="79"/>
        <v>0.04</v>
      </c>
      <c r="F843" s="389"/>
      <c r="G843" s="388">
        <f t="shared" si="78"/>
        <v>0</v>
      </c>
      <c r="H843" s="388">
        <v>0.08</v>
      </c>
      <c r="I843" s="388"/>
      <c r="J843" s="110">
        <f t="shared" si="81"/>
        <v>0.5</v>
      </c>
      <c r="K843" s="391">
        <v>0.5</v>
      </c>
      <c r="L843" s="390"/>
      <c r="M843" s="390"/>
      <c r="N843" s="390"/>
      <c r="O843" s="13" t="s">
        <v>968</v>
      </c>
    </row>
    <row r="844" spans="1:15" ht="24.95" customHeight="1">
      <c r="A844" s="108" t="s">
        <v>527</v>
      </c>
      <c r="B844" s="108" t="s">
        <v>531</v>
      </c>
      <c r="C844" s="109" t="s">
        <v>3</v>
      </c>
      <c r="D844" s="387" t="s">
        <v>239</v>
      </c>
      <c r="E844" s="388">
        <f t="shared" si="79"/>
        <v>0.05</v>
      </c>
      <c r="F844" s="389"/>
      <c r="G844" s="388">
        <f t="shared" si="78"/>
        <v>0</v>
      </c>
      <c r="H844" s="388">
        <v>0.1</v>
      </c>
      <c r="I844" s="388"/>
      <c r="J844" s="110">
        <f t="shared" si="81"/>
        <v>0.5</v>
      </c>
      <c r="K844" s="391">
        <v>0.5</v>
      </c>
      <c r="L844" s="390"/>
      <c r="M844" s="390"/>
      <c r="N844" s="390"/>
      <c r="O844" s="13" t="s">
        <v>968</v>
      </c>
    </row>
    <row r="845" spans="1:15" ht="24.95" customHeight="1">
      <c r="A845" s="108" t="s">
        <v>527</v>
      </c>
      <c r="B845" s="108" t="s">
        <v>532</v>
      </c>
      <c r="C845" s="109" t="s">
        <v>3</v>
      </c>
      <c r="D845" s="387" t="s">
        <v>239</v>
      </c>
      <c r="E845" s="388">
        <f t="shared" si="79"/>
        <v>6.5000000000000002E-2</v>
      </c>
      <c r="F845" s="389"/>
      <c r="G845" s="388">
        <f t="shared" si="78"/>
        <v>0</v>
      </c>
      <c r="H845" s="388">
        <v>0.13</v>
      </c>
      <c r="I845" s="388"/>
      <c r="J845" s="110">
        <f t="shared" si="81"/>
        <v>0.5</v>
      </c>
      <c r="K845" s="391">
        <v>0.5</v>
      </c>
      <c r="L845" s="390"/>
      <c r="M845" s="390"/>
      <c r="N845" s="390"/>
      <c r="O845" s="13" t="s">
        <v>968</v>
      </c>
    </row>
    <row r="846" spans="1:15" ht="24.95" customHeight="1">
      <c r="A846" s="108" t="s">
        <v>527</v>
      </c>
      <c r="B846" s="108" t="s">
        <v>533</v>
      </c>
      <c r="C846" s="109" t="s">
        <v>3</v>
      </c>
      <c r="D846" s="387" t="s">
        <v>239</v>
      </c>
      <c r="E846" s="388">
        <f t="shared" si="79"/>
        <v>9.5000000000000001E-2</v>
      </c>
      <c r="F846" s="389"/>
      <c r="G846" s="388">
        <f t="shared" si="78"/>
        <v>0</v>
      </c>
      <c r="H846" s="388">
        <v>0.19</v>
      </c>
      <c r="I846" s="388"/>
      <c r="J846" s="110">
        <f t="shared" si="81"/>
        <v>0.5</v>
      </c>
      <c r="K846" s="391">
        <v>0.5</v>
      </c>
      <c r="L846" s="390"/>
      <c r="M846" s="390"/>
      <c r="N846" s="390"/>
      <c r="O846" s="13" t="s">
        <v>968</v>
      </c>
    </row>
    <row r="847" spans="1:15" ht="24.95" customHeight="1">
      <c r="A847" s="108" t="s">
        <v>527</v>
      </c>
      <c r="B847" s="108" t="s">
        <v>534</v>
      </c>
      <c r="C847" s="109" t="s">
        <v>3</v>
      </c>
      <c r="D847" s="387" t="s">
        <v>239</v>
      </c>
      <c r="E847" s="388">
        <f t="shared" si="79"/>
        <v>0.14000000000000001</v>
      </c>
      <c r="F847" s="389"/>
      <c r="G847" s="388">
        <f t="shared" si="78"/>
        <v>0</v>
      </c>
      <c r="H847" s="388">
        <v>0.28000000000000003</v>
      </c>
      <c r="I847" s="388"/>
      <c r="J847" s="110">
        <f t="shared" si="81"/>
        <v>0.5</v>
      </c>
      <c r="K847" s="391">
        <v>0.5</v>
      </c>
      <c r="L847" s="390"/>
      <c r="M847" s="390"/>
      <c r="N847" s="390"/>
      <c r="O847" s="13" t="s">
        <v>968</v>
      </c>
    </row>
    <row r="848" spans="1:15" ht="24.95" customHeight="1">
      <c r="A848" s="108" t="s">
        <v>527</v>
      </c>
      <c r="B848" s="108" t="s">
        <v>535</v>
      </c>
      <c r="C848" s="109" t="s">
        <v>3</v>
      </c>
      <c r="D848" s="387" t="s">
        <v>239</v>
      </c>
      <c r="E848" s="388">
        <f t="shared" si="79"/>
        <v>0.185</v>
      </c>
      <c r="F848" s="389"/>
      <c r="G848" s="388">
        <f t="shared" si="78"/>
        <v>0</v>
      </c>
      <c r="H848" s="388">
        <v>0.37</v>
      </c>
      <c r="I848" s="388"/>
      <c r="J848" s="110">
        <f t="shared" si="81"/>
        <v>0.5</v>
      </c>
      <c r="K848" s="391">
        <v>0.5</v>
      </c>
      <c r="L848" s="390"/>
      <c r="M848" s="390"/>
      <c r="N848" s="390"/>
      <c r="O848" s="13" t="s">
        <v>968</v>
      </c>
    </row>
    <row r="849" spans="1:15" ht="24.95" customHeight="1">
      <c r="A849" s="108" t="s">
        <v>527</v>
      </c>
      <c r="B849" s="108" t="s">
        <v>578</v>
      </c>
      <c r="C849" s="109" t="s">
        <v>3</v>
      </c>
      <c r="D849" s="387" t="s">
        <v>239</v>
      </c>
      <c r="E849" s="388">
        <f t="shared" si="79"/>
        <v>0.23</v>
      </c>
      <c r="F849" s="389"/>
      <c r="G849" s="388">
        <f t="shared" si="78"/>
        <v>0</v>
      </c>
      <c r="H849" s="388">
        <v>0.46</v>
      </c>
      <c r="I849" s="388"/>
      <c r="J849" s="110">
        <f t="shared" si="81"/>
        <v>0.5</v>
      </c>
      <c r="K849" s="391">
        <v>0.5</v>
      </c>
      <c r="L849" s="390"/>
      <c r="M849" s="390"/>
      <c r="N849" s="390"/>
      <c r="O849" s="13" t="s">
        <v>968</v>
      </c>
    </row>
    <row r="850" spans="1:15" ht="24.95" customHeight="1">
      <c r="A850" s="108" t="s">
        <v>515</v>
      </c>
      <c r="B850" s="108" t="s">
        <v>536</v>
      </c>
      <c r="C850" s="109" t="s">
        <v>3</v>
      </c>
      <c r="D850" s="387" t="s">
        <v>240</v>
      </c>
      <c r="E850" s="388">
        <f t="shared" si="79"/>
        <v>7.0000000000000001E-3</v>
      </c>
      <c r="F850" s="389" t="s">
        <v>492</v>
      </c>
      <c r="G850" s="388">
        <f t="shared" si="78"/>
        <v>1.4E-2</v>
      </c>
      <c r="H850" s="388">
        <v>7.0000000000000001E-3</v>
      </c>
      <c r="I850" s="388">
        <v>1.4E-2</v>
      </c>
      <c r="J850" s="392">
        <f t="shared" ref="J850:J857" si="82">$J$3*$L$3*(1-K850)</f>
        <v>1</v>
      </c>
      <c r="K850" s="391"/>
      <c r="L850" s="390"/>
      <c r="M850" s="390"/>
      <c r="N850" s="390"/>
      <c r="O850" s="13" t="s">
        <v>970</v>
      </c>
    </row>
    <row r="851" spans="1:15" ht="24.95" customHeight="1">
      <c r="A851" s="108" t="s">
        <v>515</v>
      </c>
      <c r="B851" s="108" t="s">
        <v>537</v>
      </c>
      <c r="C851" s="109" t="s">
        <v>3</v>
      </c>
      <c r="D851" s="387" t="s">
        <v>240</v>
      </c>
      <c r="E851" s="388">
        <f t="shared" si="79"/>
        <v>1.2E-2</v>
      </c>
      <c r="F851" s="389" t="s">
        <v>492</v>
      </c>
      <c r="G851" s="388">
        <f t="shared" si="78"/>
        <v>2.9000000000000001E-2</v>
      </c>
      <c r="H851" s="388">
        <v>1.2E-2</v>
      </c>
      <c r="I851" s="388">
        <v>2.9000000000000001E-2</v>
      </c>
      <c r="J851" s="392">
        <f t="shared" si="82"/>
        <v>1</v>
      </c>
      <c r="K851" s="391"/>
      <c r="L851" s="390"/>
      <c r="M851" s="390"/>
      <c r="N851" s="390"/>
      <c r="O851" s="13" t="s">
        <v>970</v>
      </c>
    </row>
    <row r="852" spans="1:15" ht="24.95" customHeight="1">
      <c r="A852" s="108" t="s">
        <v>515</v>
      </c>
      <c r="B852" s="108" t="s">
        <v>538</v>
      </c>
      <c r="C852" s="109" t="s">
        <v>3</v>
      </c>
      <c r="D852" s="387" t="s">
        <v>240</v>
      </c>
      <c r="E852" s="388">
        <f t="shared" si="79"/>
        <v>1.2E-2</v>
      </c>
      <c r="F852" s="389" t="s">
        <v>492</v>
      </c>
      <c r="G852" s="388">
        <f t="shared" si="78"/>
        <v>2.9000000000000001E-2</v>
      </c>
      <c r="H852" s="388">
        <v>1.2E-2</v>
      </c>
      <c r="I852" s="388">
        <v>2.9000000000000001E-2</v>
      </c>
      <c r="J852" s="392">
        <f t="shared" si="82"/>
        <v>1</v>
      </c>
      <c r="K852" s="391"/>
      <c r="L852" s="390"/>
      <c r="M852" s="390"/>
      <c r="N852" s="390"/>
      <c r="O852" s="13" t="s">
        <v>970</v>
      </c>
    </row>
    <row r="853" spans="1:15" ht="24.95" customHeight="1">
      <c r="A853" s="108" t="s">
        <v>515</v>
      </c>
      <c r="B853" s="108" t="s">
        <v>539</v>
      </c>
      <c r="C853" s="109" t="s">
        <v>3</v>
      </c>
      <c r="D853" s="387" t="s">
        <v>240</v>
      </c>
      <c r="E853" s="388">
        <f t="shared" si="79"/>
        <v>1.4999999999999999E-2</v>
      </c>
      <c r="F853" s="389" t="s">
        <v>492</v>
      </c>
      <c r="G853" s="388">
        <f t="shared" si="78"/>
        <v>3.5000000000000003E-2</v>
      </c>
      <c r="H853" s="388">
        <v>1.4999999999999999E-2</v>
      </c>
      <c r="I853" s="388">
        <v>3.5000000000000003E-2</v>
      </c>
      <c r="J853" s="392">
        <f t="shared" si="82"/>
        <v>1</v>
      </c>
      <c r="K853" s="391"/>
      <c r="L853" s="390"/>
      <c r="M853" s="390"/>
      <c r="N853" s="390"/>
      <c r="O853" s="13" t="s">
        <v>970</v>
      </c>
    </row>
    <row r="854" spans="1:15" ht="24.95" customHeight="1">
      <c r="A854" s="108" t="s">
        <v>515</v>
      </c>
      <c r="B854" s="108" t="s">
        <v>540</v>
      </c>
      <c r="C854" s="109" t="s">
        <v>3</v>
      </c>
      <c r="D854" s="387" t="s">
        <v>240</v>
      </c>
      <c r="E854" s="388">
        <f t="shared" si="79"/>
        <v>1.4999999999999999E-2</v>
      </c>
      <c r="F854" s="389" t="s">
        <v>492</v>
      </c>
      <c r="G854" s="388">
        <f t="shared" si="78"/>
        <v>3.5000000000000003E-2</v>
      </c>
      <c r="H854" s="388">
        <v>1.4999999999999999E-2</v>
      </c>
      <c r="I854" s="388">
        <v>3.5000000000000003E-2</v>
      </c>
      <c r="J854" s="392">
        <f t="shared" si="82"/>
        <v>1</v>
      </c>
      <c r="K854" s="391"/>
      <c r="L854" s="390"/>
      <c r="M854" s="390"/>
      <c r="N854" s="390"/>
      <c r="O854" s="13" t="s">
        <v>970</v>
      </c>
    </row>
    <row r="855" spans="1:15" ht="24.95" customHeight="1">
      <c r="A855" s="108" t="s">
        <v>515</v>
      </c>
      <c r="B855" s="108" t="s">
        <v>541</v>
      </c>
      <c r="C855" s="109" t="s">
        <v>3</v>
      </c>
      <c r="D855" s="387" t="s">
        <v>240</v>
      </c>
      <c r="E855" s="388">
        <f>ROUNDDOWN(SUM(H855*J855),3)</f>
        <v>1.7999999999999999E-2</v>
      </c>
      <c r="F855" s="387" t="str">
        <f>IF($O$3=0,"보통인부",0)</f>
        <v>보통인부</v>
      </c>
      <c r="G855" s="388">
        <f>IF($O$3=0,ROUNDDOWN(SUM(I855*J855),3),0)</f>
        <v>5.7000000000000002E-2</v>
      </c>
      <c r="H855" s="388">
        <v>1.7999999999999999E-2</v>
      </c>
      <c r="I855" s="388">
        <v>5.7000000000000002E-2</v>
      </c>
      <c r="J855" s="392">
        <f t="shared" si="82"/>
        <v>1</v>
      </c>
      <c r="K855" s="391"/>
      <c r="L855" s="390"/>
      <c r="M855" s="390"/>
      <c r="N855" s="390"/>
      <c r="O855" s="13" t="s">
        <v>970</v>
      </c>
    </row>
    <row r="856" spans="1:15" ht="24.95" customHeight="1">
      <c r="A856" s="108" t="s">
        <v>515</v>
      </c>
      <c r="B856" s="108" t="s">
        <v>542</v>
      </c>
      <c r="C856" s="109" t="s">
        <v>3</v>
      </c>
      <c r="D856" s="387" t="s">
        <v>240</v>
      </c>
      <c r="E856" s="388">
        <f>ROUNDDOWN(SUM(H856*J856),3)</f>
        <v>2.5000000000000001E-2</v>
      </c>
      <c r="F856" s="387" t="str">
        <f>IF($O$3=0,"보통인부",0)</f>
        <v>보통인부</v>
      </c>
      <c r="G856" s="388">
        <f>IF($O$3=0,ROUNDDOWN(SUM(I856*J856),3),0)</f>
        <v>7.6999999999999999E-2</v>
      </c>
      <c r="H856" s="388">
        <v>2.5000000000000001E-2</v>
      </c>
      <c r="I856" s="388">
        <v>7.6999999999999999E-2</v>
      </c>
      <c r="J856" s="392">
        <f t="shared" si="82"/>
        <v>1</v>
      </c>
      <c r="K856" s="391"/>
      <c r="L856" s="390"/>
      <c r="M856" s="390"/>
      <c r="N856" s="390"/>
      <c r="O856" s="13" t="s">
        <v>970</v>
      </c>
    </row>
    <row r="857" spans="1:15" ht="24.95" customHeight="1">
      <c r="A857" s="108" t="s">
        <v>515</v>
      </c>
      <c r="B857" s="108" t="s">
        <v>580</v>
      </c>
      <c r="C857" s="109" t="s">
        <v>3</v>
      </c>
      <c r="D857" s="387" t="s">
        <v>240</v>
      </c>
      <c r="E857" s="388">
        <f t="shared" si="79"/>
        <v>0.03</v>
      </c>
      <c r="F857" s="389" t="s">
        <v>492</v>
      </c>
      <c r="G857" s="388">
        <f t="shared" si="78"/>
        <v>9.7000000000000003E-2</v>
      </c>
      <c r="H857" s="388">
        <v>0.03</v>
      </c>
      <c r="I857" s="388">
        <v>9.7000000000000003E-2</v>
      </c>
      <c r="J857" s="392">
        <f t="shared" si="82"/>
        <v>1</v>
      </c>
      <c r="K857" s="391"/>
      <c r="L857" s="390"/>
      <c r="M857" s="390"/>
      <c r="N857" s="390"/>
      <c r="O857" s="13" t="s">
        <v>970</v>
      </c>
    </row>
    <row r="858" spans="1:15" ht="24.95" customHeight="1">
      <c r="A858" s="14" t="s">
        <v>581</v>
      </c>
      <c r="B858" s="108" t="s">
        <v>600</v>
      </c>
      <c r="C858" s="109" t="s">
        <v>3</v>
      </c>
      <c r="D858" s="387" t="str">
        <f>IF($O$3=0,"통신내선공",0)</f>
        <v>통신내선공</v>
      </c>
      <c r="E858" s="388">
        <f>IF($O$3=0,ROUNDDOWN(SUM(H858*J858),3),0)</f>
        <v>4.3999999999999997E-2</v>
      </c>
      <c r="F858" s="389"/>
      <c r="G858" s="388">
        <f t="shared" si="78"/>
        <v>0</v>
      </c>
      <c r="H858" s="388">
        <v>4.3999999999999997E-2</v>
      </c>
      <c r="I858" s="388"/>
      <c r="J858" s="110">
        <f t="shared" ref="J858:J872" si="83">IF($M$3=1,($J$3*$L$3*(1-0.1-K858)),IF($M$3=0,($J$3*$L$3*(1-$M$3-K858))))</f>
        <v>1</v>
      </c>
      <c r="K858" s="391"/>
      <c r="L858" s="390"/>
      <c r="M858" s="390"/>
      <c r="N858" s="390"/>
      <c r="O858" s="13" t="s">
        <v>968</v>
      </c>
    </row>
    <row r="859" spans="1:15" ht="24.95" customHeight="1">
      <c r="A859" s="14" t="s">
        <v>581</v>
      </c>
      <c r="B859" s="108" t="s">
        <v>601</v>
      </c>
      <c r="C859" s="109" t="s">
        <v>3</v>
      </c>
      <c r="D859" s="387" t="str">
        <f>IF($O$3=0,"통신내선공",0)</f>
        <v>통신내선공</v>
      </c>
      <c r="E859" s="388">
        <f>IF($O$3=0,ROUNDDOWN(SUM(H859*J859),3),0)</f>
        <v>5.8999999999999997E-2</v>
      </c>
      <c r="F859" s="389"/>
      <c r="G859" s="388">
        <f t="shared" si="78"/>
        <v>0</v>
      </c>
      <c r="H859" s="388">
        <v>5.8999999999999997E-2</v>
      </c>
      <c r="I859" s="388"/>
      <c r="J859" s="110">
        <f t="shared" si="83"/>
        <v>1</v>
      </c>
      <c r="K859" s="391"/>
      <c r="L859" s="390"/>
      <c r="M859" s="390"/>
      <c r="N859" s="390"/>
      <c r="O859" s="13" t="s">
        <v>968</v>
      </c>
    </row>
    <row r="860" spans="1:15" ht="24.95" customHeight="1">
      <c r="A860" s="14" t="s">
        <v>581</v>
      </c>
      <c r="B860" s="108" t="s">
        <v>602</v>
      </c>
      <c r="C860" s="109" t="s">
        <v>3</v>
      </c>
      <c r="D860" s="387" t="str">
        <f>IF($O$3=0,"통신내선공",0)</f>
        <v>통신내선공</v>
      </c>
      <c r="E860" s="388">
        <f>IF($O$3=0,ROUNDDOWN(SUM(H860*J860),3),0)</f>
        <v>7.1999999999999995E-2</v>
      </c>
      <c r="F860" s="389"/>
      <c r="G860" s="388">
        <f t="shared" si="78"/>
        <v>0</v>
      </c>
      <c r="H860" s="388">
        <v>7.1999999999999995E-2</v>
      </c>
      <c r="I860" s="388"/>
      <c r="J860" s="110">
        <f t="shared" si="83"/>
        <v>1</v>
      </c>
      <c r="K860" s="391"/>
      <c r="L860" s="390"/>
      <c r="M860" s="390"/>
      <c r="N860" s="390"/>
      <c r="O860" s="13" t="s">
        <v>968</v>
      </c>
    </row>
    <row r="861" spans="1:15" ht="24.95" customHeight="1">
      <c r="A861" s="14" t="s">
        <v>581</v>
      </c>
      <c r="B861" s="108" t="s">
        <v>473</v>
      </c>
      <c r="C861" s="109" t="s">
        <v>3</v>
      </c>
      <c r="D861" s="387" t="s">
        <v>239</v>
      </c>
      <c r="E861" s="388">
        <f t="shared" si="79"/>
        <v>8.6999999999999994E-2</v>
      </c>
      <c r="F861" s="389"/>
      <c r="G861" s="388">
        <f t="shared" si="78"/>
        <v>0</v>
      </c>
      <c r="H861" s="388">
        <v>8.6999999999999994E-2</v>
      </c>
      <c r="I861" s="388"/>
      <c r="J861" s="110">
        <f t="shared" si="83"/>
        <v>1</v>
      </c>
      <c r="K861" s="391"/>
      <c r="L861" s="390"/>
      <c r="M861" s="390"/>
      <c r="N861" s="390"/>
      <c r="O861" s="13" t="s">
        <v>968</v>
      </c>
    </row>
    <row r="862" spans="1:15" ht="24.95" customHeight="1">
      <c r="A862" s="14" t="s">
        <v>581</v>
      </c>
      <c r="B862" s="108" t="s">
        <v>474</v>
      </c>
      <c r="C862" s="109" t="s">
        <v>3</v>
      </c>
      <c r="D862" s="387" t="s">
        <v>239</v>
      </c>
      <c r="E862" s="388">
        <f t="shared" si="79"/>
        <v>0.104</v>
      </c>
      <c r="F862" s="389"/>
      <c r="G862" s="388">
        <f t="shared" si="78"/>
        <v>0</v>
      </c>
      <c r="H862" s="388">
        <v>0.104</v>
      </c>
      <c r="I862" s="388"/>
      <c r="J862" s="110">
        <f t="shared" si="83"/>
        <v>1</v>
      </c>
      <c r="K862" s="391"/>
      <c r="L862" s="390"/>
      <c r="M862" s="390"/>
      <c r="N862" s="390"/>
      <c r="O862" s="13" t="s">
        <v>968</v>
      </c>
    </row>
    <row r="863" spans="1:15" ht="24.95" customHeight="1">
      <c r="A863" s="14" t="s">
        <v>581</v>
      </c>
      <c r="B863" s="108" t="s">
        <v>475</v>
      </c>
      <c r="C863" s="109" t="s">
        <v>3</v>
      </c>
      <c r="D863" s="387" t="s">
        <v>239</v>
      </c>
      <c r="E863" s="388">
        <f t="shared" si="79"/>
        <v>0.13600000000000001</v>
      </c>
      <c r="F863" s="389"/>
      <c r="G863" s="388">
        <f t="shared" si="78"/>
        <v>0</v>
      </c>
      <c r="H863" s="388">
        <v>0.13600000000000001</v>
      </c>
      <c r="I863" s="388"/>
      <c r="J863" s="110">
        <f t="shared" si="83"/>
        <v>1</v>
      </c>
      <c r="K863" s="391"/>
      <c r="L863" s="390"/>
      <c r="M863" s="390"/>
      <c r="N863" s="390"/>
      <c r="O863" s="13" t="s">
        <v>968</v>
      </c>
    </row>
    <row r="864" spans="1:15" ht="24.95" customHeight="1">
      <c r="A864" s="14" t="s">
        <v>581</v>
      </c>
      <c r="B864" s="108" t="s">
        <v>476</v>
      </c>
      <c r="C864" s="109" t="s">
        <v>3</v>
      </c>
      <c r="D864" s="387" t="s">
        <v>239</v>
      </c>
      <c r="E864" s="388">
        <f>ROUNDDOWN(SUM(H864*J864),3)</f>
        <v>0.156</v>
      </c>
      <c r="F864" s="389"/>
      <c r="G864" s="388">
        <f>ROUNDDOWN(SUM(I864*J864),3)</f>
        <v>0</v>
      </c>
      <c r="H864" s="388">
        <v>0.156</v>
      </c>
      <c r="I864" s="388"/>
      <c r="J864" s="110">
        <f>IF($M$3=1,($J$3*$L$3*(1-0.1-K864)),IF($M$3=0,($J$3*$L$3*(1-$M$3-K864))))</f>
        <v>1</v>
      </c>
      <c r="K864" s="391"/>
      <c r="L864" s="390"/>
      <c r="M864" s="390"/>
      <c r="N864" s="390"/>
      <c r="O864" s="13" t="s">
        <v>968</v>
      </c>
    </row>
    <row r="865" spans="1:15" ht="24.95" customHeight="1">
      <c r="A865" s="14" t="s">
        <v>581</v>
      </c>
      <c r="B865" s="108" t="s">
        <v>477</v>
      </c>
      <c r="C865" s="109" t="s">
        <v>3</v>
      </c>
      <c r="D865" s="387" t="s">
        <v>239</v>
      </c>
      <c r="E865" s="388">
        <f>ROUNDDOWN(SUM(H865*J865),3)</f>
        <v>0.17599999999999999</v>
      </c>
      <c r="F865" s="389"/>
      <c r="G865" s="388">
        <f>ROUNDDOWN(SUM(I865*J865),3)</f>
        <v>0</v>
      </c>
      <c r="H865" s="388">
        <v>0.17599999999999999</v>
      </c>
      <c r="I865" s="388"/>
      <c r="J865" s="110">
        <f>IF($M$3=1,($J$3*$L$3*(1-0.1-K865)),IF($M$3=0,($J$3*$L$3*(1-$M$3-K865))))</f>
        <v>1</v>
      </c>
      <c r="K865" s="391"/>
      <c r="L865" s="390"/>
      <c r="M865" s="390"/>
      <c r="N865" s="390"/>
      <c r="O865" s="13" t="s">
        <v>968</v>
      </c>
    </row>
    <row r="866" spans="1:15" ht="24.95" customHeight="1">
      <c r="A866" s="14" t="s">
        <v>581</v>
      </c>
      <c r="B866" s="108" t="s">
        <v>344</v>
      </c>
      <c r="C866" s="109" t="s">
        <v>3</v>
      </c>
      <c r="D866" s="387" t="str">
        <f t="shared" ref="D866:D873" si="84">IF($O$3=0,"통신내선공",0)</f>
        <v>통신내선공</v>
      </c>
      <c r="E866" s="388">
        <f t="shared" ref="E866:E872" si="85">IF($O$3=0,ROUNDDOWN(SUM(H866*J866),3),0)</f>
        <v>4.3999999999999997E-2</v>
      </c>
      <c r="F866" s="389"/>
      <c r="G866" s="388">
        <f t="shared" si="78"/>
        <v>0</v>
      </c>
      <c r="H866" s="388">
        <v>4.3999999999999997E-2</v>
      </c>
      <c r="I866" s="388"/>
      <c r="J866" s="110">
        <f t="shared" si="83"/>
        <v>1</v>
      </c>
      <c r="K866" s="390"/>
      <c r="L866" s="390"/>
      <c r="M866" s="390"/>
      <c r="N866" s="390"/>
      <c r="O866" s="13" t="s">
        <v>968</v>
      </c>
    </row>
    <row r="867" spans="1:15" ht="24.95" customHeight="1">
      <c r="A867" s="14" t="s">
        <v>581</v>
      </c>
      <c r="B867" s="108" t="s">
        <v>345</v>
      </c>
      <c r="C867" s="109" t="s">
        <v>3</v>
      </c>
      <c r="D867" s="387" t="str">
        <f t="shared" si="84"/>
        <v>통신내선공</v>
      </c>
      <c r="E867" s="388">
        <f t="shared" si="85"/>
        <v>5.8999999999999997E-2</v>
      </c>
      <c r="F867" s="389"/>
      <c r="G867" s="388">
        <f t="shared" si="78"/>
        <v>0</v>
      </c>
      <c r="H867" s="388">
        <v>5.8999999999999997E-2</v>
      </c>
      <c r="I867" s="388"/>
      <c r="J867" s="110">
        <f t="shared" si="83"/>
        <v>1</v>
      </c>
      <c r="K867" s="390"/>
      <c r="L867" s="390"/>
      <c r="M867" s="390"/>
      <c r="N867" s="390"/>
      <c r="O867" s="13" t="s">
        <v>968</v>
      </c>
    </row>
    <row r="868" spans="1:15" ht="24.95" customHeight="1">
      <c r="A868" s="14" t="s">
        <v>581</v>
      </c>
      <c r="B868" s="108" t="s">
        <v>346</v>
      </c>
      <c r="C868" s="109" t="s">
        <v>3</v>
      </c>
      <c r="D868" s="387" t="str">
        <f t="shared" si="84"/>
        <v>통신내선공</v>
      </c>
      <c r="E868" s="388">
        <f t="shared" si="85"/>
        <v>7.1999999999999995E-2</v>
      </c>
      <c r="F868" s="389"/>
      <c r="G868" s="388">
        <f t="shared" si="78"/>
        <v>0</v>
      </c>
      <c r="H868" s="388">
        <v>7.1999999999999995E-2</v>
      </c>
      <c r="I868" s="388"/>
      <c r="J868" s="110">
        <f t="shared" si="83"/>
        <v>1</v>
      </c>
      <c r="K868" s="390"/>
      <c r="L868" s="390"/>
      <c r="M868" s="390"/>
      <c r="N868" s="390"/>
      <c r="O868" s="13" t="s">
        <v>968</v>
      </c>
    </row>
    <row r="869" spans="1:15" ht="24.95" customHeight="1">
      <c r="A869" s="14" t="s">
        <v>581</v>
      </c>
      <c r="B869" s="108" t="s">
        <v>347</v>
      </c>
      <c r="C869" s="109" t="s">
        <v>3</v>
      </c>
      <c r="D869" s="387" t="str">
        <f t="shared" si="84"/>
        <v>통신내선공</v>
      </c>
      <c r="E869" s="388">
        <f t="shared" si="85"/>
        <v>8.6999999999999994E-2</v>
      </c>
      <c r="F869" s="389"/>
      <c r="G869" s="388">
        <f t="shared" si="78"/>
        <v>0</v>
      </c>
      <c r="H869" s="388">
        <v>8.6999999999999994E-2</v>
      </c>
      <c r="I869" s="388"/>
      <c r="J869" s="110">
        <f t="shared" si="83"/>
        <v>1</v>
      </c>
      <c r="K869" s="390"/>
      <c r="L869" s="390"/>
      <c r="M869" s="390"/>
      <c r="N869" s="390"/>
      <c r="O869" s="13" t="s">
        <v>968</v>
      </c>
    </row>
    <row r="870" spans="1:15" ht="24.95" customHeight="1">
      <c r="A870" s="14" t="s">
        <v>581</v>
      </c>
      <c r="B870" s="108" t="s">
        <v>348</v>
      </c>
      <c r="C870" s="109" t="s">
        <v>3</v>
      </c>
      <c r="D870" s="387" t="str">
        <f t="shared" si="84"/>
        <v>통신내선공</v>
      </c>
      <c r="E870" s="388">
        <f t="shared" si="85"/>
        <v>0.104</v>
      </c>
      <c r="F870" s="389"/>
      <c r="G870" s="388">
        <f t="shared" si="78"/>
        <v>0</v>
      </c>
      <c r="H870" s="388">
        <v>0.104</v>
      </c>
      <c r="I870" s="388"/>
      <c r="J870" s="110">
        <f t="shared" si="83"/>
        <v>1</v>
      </c>
      <c r="K870" s="390"/>
      <c r="L870" s="390"/>
      <c r="M870" s="390"/>
      <c r="N870" s="390"/>
      <c r="O870" s="13" t="s">
        <v>968</v>
      </c>
    </row>
    <row r="871" spans="1:15" ht="24.95" customHeight="1">
      <c r="A871" s="14" t="s">
        <v>581</v>
      </c>
      <c r="B871" s="108" t="s">
        <v>349</v>
      </c>
      <c r="C871" s="109" t="s">
        <v>3</v>
      </c>
      <c r="D871" s="387" t="str">
        <f t="shared" si="84"/>
        <v>통신내선공</v>
      </c>
      <c r="E871" s="388">
        <f t="shared" si="85"/>
        <v>0.13600000000000001</v>
      </c>
      <c r="F871" s="389"/>
      <c r="G871" s="388">
        <f t="shared" si="78"/>
        <v>0</v>
      </c>
      <c r="H871" s="388">
        <v>0.13600000000000001</v>
      </c>
      <c r="I871" s="388"/>
      <c r="J871" s="110">
        <f t="shared" si="83"/>
        <v>1</v>
      </c>
      <c r="K871" s="390"/>
      <c r="L871" s="390"/>
      <c r="M871" s="390"/>
      <c r="N871" s="390"/>
      <c r="O871" s="13" t="s">
        <v>968</v>
      </c>
    </row>
    <row r="872" spans="1:15" ht="24.95" customHeight="1">
      <c r="A872" s="14" t="s">
        <v>581</v>
      </c>
      <c r="B872" s="108" t="s">
        <v>478</v>
      </c>
      <c r="C872" s="109" t="s">
        <v>3</v>
      </c>
      <c r="D872" s="387" t="str">
        <f t="shared" si="84"/>
        <v>통신내선공</v>
      </c>
      <c r="E872" s="388">
        <f t="shared" si="85"/>
        <v>0.156</v>
      </c>
      <c r="F872" s="389"/>
      <c r="G872" s="388">
        <f t="shared" si="78"/>
        <v>0</v>
      </c>
      <c r="H872" s="388">
        <v>0.156</v>
      </c>
      <c r="I872" s="388"/>
      <c r="J872" s="110">
        <f t="shared" si="83"/>
        <v>1</v>
      </c>
      <c r="K872" s="390"/>
      <c r="L872" s="390"/>
      <c r="M872" s="390"/>
      <c r="N872" s="390"/>
      <c r="O872" s="13" t="s">
        <v>968</v>
      </c>
    </row>
    <row r="873" spans="1:15" ht="24.95" customHeight="1">
      <c r="A873" s="14" t="s">
        <v>581</v>
      </c>
      <c r="B873" s="108" t="s">
        <v>479</v>
      </c>
      <c r="C873" s="109" t="s">
        <v>3</v>
      </c>
      <c r="D873" s="387" t="str">
        <f t="shared" si="84"/>
        <v>통신내선공</v>
      </c>
      <c r="E873" s="388">
        <f>IF($O$3=0,ROUNDDOWN(SUM(H873*J873),3),0)</f>
        <v>0.17599999999999999</v>
      </c>
      <c r="F873" s="389"/>
      <c r="G873" s="388">
        <f>ROUNDDOWN(SUM(I873*J873),3)</f>
        <v>0</v>
      </c>
      <c r="H873" s="388">
        <v>0.17599999999999999</v>
      </c>
      <c r="I873" s="388"/>
      <c r="J873" s="110">
        <f>IF($M$3=1,($J$3*$L$3*(1-0.1-K873)),IF($M$3=0,($J$3*$L$3*(1-$M$3-K873))))</f>
        <v>1</v>
      </c>
      <c r="K873" s="390"/>
      <c r="L873" s="390"/>
      <c r="M873" s="390"/>
      <c r="N873" s="390"/>
      <c r="O873" s="13" t="s">
        <v>968</v>
      </c>
    </row>
    <row r="874" spans="1:15" ht="24.95" customHeight="1">
      <c r="A874" s="108" t="s">
        <v>627</v>
      </c>
      <c r="B874" s="108" t="s">
        <v>13</v>
      </c>
      <c r="C874" s="109" t="s">
        <v>3</v>
      </c>
      <c r="D874" s="387" t="str">
        <f>IF($O$3=0,"통신케이블공",0)</f>
        <v>통신케이블공</v>
      </c>
      <c r="E874" s="388">
        <f>IF($O$3=0,ROUNDDOWN(SUM(H874*J874),3),0)</f>
        <v>1.2E-2</v>
      </c>
      <c r="F874" s="389"/>
      <c r="G874" s="388">
        <f t="shared" si="78"/>
        <v>0</v>
      </c>
      <c r="H874" s="388">
        <v>1.2E-2</v>
      </c>
      <c r="I874" s="388"/>
      <c r="J874" s="392">
        <f t="shared" ref="J874:J984" si="86">$J$3*$L$3*(1-K874)</f>
        <v>1</v>
      </c>
      <c r="K874" s="390"/>
      <c r="L874" s="390"/>
      <c r="M874" s="390"/>
      <c r="N874" s="390"/>
      <c r="O874" s="13" t="s">
        <v>971</v>
      </c>
    </row>
    <row r="875" spans="1:15" ht="24.95" customHeight="1">
      <c r="A875" s="108" t="s">
        <v>627</v>
      </c>
      <c r="B875" s="108" t="s">
        <v>14</v>
      </c>
      <c r="C875" s="109" t="s">
        <v>3</v>
      </c>
      <c r="D875" s="387" t="s">
        <v>241</v>
      </c>
      <c r="E875" s="388">
        <f t="shared" si="79"/>
        <v>1.7000000000000001E-2</v>
      </c>
      <c r="F875" s="389"/>
      <c r="G875" s="388">
        <f t="shared" si="78"/>
        <v>0</v>
      </c>
      <c r="H875" s="388">
        <v>1.7000000000000001E-2</v>
      </c>
      <c r="I875" s="388"/>
      <c r="J875" s="392">
        <f t="shared" si="86"/>
        <v>1</v>
      </c>
      <c r="K875" s="390"/>
      <c r="L875" s="390"/>
      <c r="M875" s="390"/>
      <c r="N875" s="390"/>
      <c r="O875" s="13" t="s">
        <v>971</v>
      </c>
    </row>
    <row r="876" spans="1:15" ht="24.95" customHeight="1">
      <c r="A876" s="108" t="s">
        <v>627</v>
      </c>
      <c r="B876" s="108" t="s">
        <v>15</v>
      </c>
      <c r="C876" s="109" t="s">
        <v>3</v>
      </c>
      <c r="D876" s="387" t="s">
        <v>241</v>
      </c>
      <c r="E876" s="388">
        <f t="shared" si="79"/>
        <v>2.3E-2</v>
      </c>
      <c r="F876" s="389"/>
      <c r="G876" s="388">
        <f t="shared" si="78"/>
        <v>0</v>
      </c>
      <c r="H876" s="388">
        <v>2.3E-2</v>
      </c>
      <c r="I876" s="388"/>
      <c r="J876" s="392">
        <f t="shared" si="86"/>
        <v>1</v>
      </c>
      <c r="K876" s="390"/>
      <c r="L876" s="390"/>
      <c r="M876" s="390"/>
      <c r="N876" s="390"/>
      <c r="O876" s="13" t="s">
        <v>971</v>
      </c>
    </row>
    <row r="877" spans="1:15" ht="24.95" customHeight="1">
      <c r="A877" s="108" t="s">
        <v>627</v>
      </c>
      <c r="B877" s="108" t="s">
        <v>16</v>
      </c>
      <c r="C877" s="109" t="s">
        <v>3</v>
      </c>
      <c r="D877" s="387" t="s">
        <v>241</v>
      </c>
      <c r="E877" s="388">
        <f t="shared" si="79"/>
        <v>2.9000000000000001E-2</v>
      </c>
      <c r="F877" s="389"/>
      <c r="G877" s="388">
        <f t="shared" si="78"/>
        <v>0</v>
      </c>
      <c r="H877" s="388">
        <v>2.9000000000000001E-2</v>
      </c>
      <c r="I877" s="388"/>
      <c r="J877" s="392">
        <f t="shared" si="86"/>
        <v>1</v>
      </c>
      <c r="K877" s="390"/>
      <c r="L877" s="390"/>
      <c r="M877" s="390"/>
      <c r="N877" s="390"/>
      <c r="O877" s="13" t="s">
        <v>971</v>
      </c>
    </row>
    <row r="878" spans="1:15" ht="24.95" customHeight="1">
      <c r="A878" s="108" t="s">
        <v>627</v>
      </c>
      <c r="B878" s="108" t="s">
        <v>17</v>
      </c>
      <c r="C878" s="109" t="s">
        <v>3</v>
      </c>
      <c r="D878" s="387" t="s">
        <v>241</v>
      </c>
      <c r="E878" s="388">
        <f t="shared" si="79"/>
        <v>3.2000000000000001E-2</v>
      </c>
      <c r="F878" s="389"/>
      <c r="G878" s="388">
        <f t="shared" si="78"/>
        <v>0</v>
      </c>
      <c r="H878" s="388">
        <v>3.2000000000000001E-2</v>
      </c>
      <c r="I878" s="388"/>
      <c r="J878" s="392">
        <f t="shared" si="86"/>
        <v>1</v>
      </c>
      <c r="K878" s="390"/>
      <c r="L878" s="390"/>
      <c r="M878" s="390"/>
      <c r="N878" s="390"/>
      <c r="O878" s="13" t="s">
        <v>971</v>
      </c>
    </row>
    <row r="879" spans="1:15" ht="24.95" customHeight="1">
      <c r="A879" s="108" t="s">
        <v>627</v>
      </c>
      <c r="B879" s="108" t="s">
        <v>18</v>
      </c>
      <c r="C879" s="109" t="s">
        <v>3</v>
      </c>
      <c r="D879" s="387" t="s">
        <v>241</v>
      </c>
      <c r="E879" s="388">
        <f t="shared" si="79"/>
        <v>3.5000000000000003E-2</v>
      </c>
      <c r="F879" s="389"/>
      <c r="G879" s="388">
        <f t="shared" si="78"/>
        <v>0</v>
      </c>
      <c r="H879" s="388">
        <v>3.5000000000000003E-2</v>
      </c>
      <c r="I879" s="388"/>
      <c r="J879" s="392">
        <f t="shared" si="86"/>
        <v>1</v>
      </c>
      <c r="K879" s="390"/>
      <c r="L879" s="390"/>
      <c r="M879" s="390"/>
      <c r="N879" s="390"/>
      <c r="O879" s="13" t="s">
        <v>971</v>
      </c>
    </row>
    <row r="880" spans="1:15" ht="24.95" customHeight="1">
      <c r="A880" s="108" t="s">
        <v>627</v>
      </c>
      <c r="B880" s="108" t="s">
        <v>19</v>
      </c>
      <c r="C880" s="109" t="s">
        <v>3</v>
      </c>
      <c r="D880" s="387" t="s">
        <v>241</v>
      </c>
      <c r="E880" s="388">
        <f t="shared" si="79"/>
        <v>3.7999999999999999E-2</v>
      </c>
      <c r="F880" s="389"/>
      <c r="G880" s="388">
        <f t="shared" si="78"/>
        <v>0</v>
      </c>
      <c r="H880" s="388">
        <v>3.7999999999999999E-2</v>
      </c>
      <c r="I880" s="388"/>
      <c r="J880" s="392">
        <f t="shared" si="86"/>
        <v>1</v>
      </c>
      <c r="K880" s="390"/>
      <c r="L880" s="390"/>
      <c r="M880" s="390"/>
      <c r="N880" s="390"/>
      <c r="O880" s="13" t="s">
        <v>971</v>
      </c>
    </row>
    <row r="881" spans="1:15" ht="24.95" customHeight="1">
      <c r="A881" s="108" t="s">
        <v>627</v>
      </c>
      <c r="B881" s="108" t="s">
        <v>20</v>
      </c>
      <c r="C881" s="109" t="s">
        <v>3</v>
      </c>
      <c r="D881" s="387" t="s">
        <v>241</v>
      </c>
      <c r="E881" s="388">
        <f t="shared" si="79"/>
        <v>4.2999999999999997E-2</v>
      </c>
      <c r="F881" s="389"/>
      <c r="G881" s="388">
        <f t="shared" si="78"/>
        <v>0</v>
      </c>
      <c r="H881" s="388">
        <v>4.2999999999999997E-2</v>
      </c>
      <c r="I881" s="388"/>
      <c r="J881" s="392">
        <f t="shared" si="86"/>
        <v>1</v>
      </c>
      <c r="K881" s="390"/>
      <c r="L881" s="390"/>
      <c r="M881" s="390"/>
      <c r="N881" s="390"/>
      <c r="O881" s="13" t="s">
        <v>971</v>
      </c>
    </row>
    <row r="882" spans="1:15" ht="24.95" customHeight="1">
      <c r="A882" s="108" t="s">
        <v>627</v>
      </c>
      <c r="B882" s="108" t="s">
        <v>21</v>
      </c>
      <c r="C882" s="109" t="s">
        <v>3</v>
      </c>
      <c r="D882" s="387" t="s">
        <v>241</v>
      </c>
      <c r="E882" s="388">
        <f t="shared" si="79"/>
        <v>4.9000000000000002E-2</v>
      </c>
      <c r="F882" s="389"/>
      <c r="G882" s="388">
        <f t="shared" si="78"/>
        <v>0</v>
      </c>
      <c r="H882" s="388">
        <v>4.9000000000000002E-2</v>
      </c>
      <c r="I882" s="388"/>
      <c r="J882" s="392">
        <f t="shared" si="86"/>
        <v>1</v>
      </c>
      <c r="K882" s="390"/>
      <c r="L882" s="390"/>
      <c r="M882" s="390"/>
      <c r="N882" s="390"/>
      <c r="O882" s="13" t="s">
        <v>971</v>
      </c>
    </row>
    <row r="883" spans="1:15" ht="24.95" customHeight="1">
      <c r="A883" s="108" t="s">
        <v>627</v>
      </c>
      <c r="B883" s="108" t="s">
        <v>22</v>
      </c>
      <c r="C883" s="109" t="s">
        <v>3</v>
      </c>
      <c r="D883" s="387" t="s">
        <v>241</v>
      </c>
      <c r="E883" s="388">
        <f t="shared" si="79"/>
        <v>5.2999999999999999E-2</v>
      </c>
      <c r="F883" s="389"/>
      <c r="G883" s="388">
        <f t="shared" ref="G883:G999" si="87">ROUNDDOWN(SUM(I883*J883),3)</f>
        <v>0</v>
      </c>
      <c r="H883" s="388">
        <v>5.2999999999999999E-2</v>
      </c>
      <c r="I883" s="388"/>
      <c r="J883" s="392">
        <f t="shared" si="86"/>
        <v>1</v>
      </c>
      <c r="K883" s="390"/>
      <c r="L883" s="390"/>
      <c r="M883" s="390"/>
      <c r="N883" s="390"/>
      <c r="O883" s="13" t="s">
        <v>971</v>
      </c>
    </row>
    <row r="884" spans="1:15" ht="24.95" customHeight="1">
      <c r="A884" s="108" t="s">
        <v>627</v>
      </c>
      <c r="B884" s="108" t="s">
        <v>23</v>
      </c>
      <c r="C884" s="109" t="s">
        <v>3</v>
      </c>
      <c r="D884" s="387" t="s">
        <v>241</v>
      </c>
      <c r="E884" s="388">
        <f t="shared" si="79"/>
        <v>6.5000000000000002E-2</v>
      </c>
      <c r="F884" s="389"/>
      <c r="G884" s="388">
        <f t="shared" si="87"/>
        <v>0</v>
      </c>
      <c r="H884" s="388">
        <v>6.5000000000000002E-2</v>
      </c>
      <c r="I884" s="388"/>
      <c r="J884" s="392">
        <f t="shared" si="86"/>
        <v>1</v>
      </c>
      <c r="K884" s="390"/>
      <c r="L884" s="390"/>
      <c r="M884" s="390"/>
      <c r="N884" s="390"/>
      <c r="O884" s="13" t="s">
        <v>971</v>
      </c>
    </row>
    <row r="885" spans="1:15" ht="24.95" customHeight="1">
      <c r="A885" s="108" t="s">
        <v>627</v>
      </c>
      <c r="B885" s="108" t="s">
        <v>24</v>
      </c>
      <c r="C885" s="109" t="s">
        <v>3</v>
      </c>
      <c r="D885" s="387" t="s">
        <v>241</v>
      </c>
      <c r="E885" s="388">
        <f t="shared" si="79"/>
        <v>7.5999999999999998E-2</v>
      </c>
      <c r="F885" s="389"/>
      <c r="G885" s="388">
        <f t="shared" si="87"/>
        <v>0</v>
      </c>
      <c r="H885" s="388">
        <v>7.5999999999999998E-2</v>
      </c>
      <c r="I885" s="388"/>
      <c r="J885" s="392">
        <f t="shared" si="86"/>
        <v>1</v>
      </c>
      <c r="K885" s="390"/>
      <c r="L885" s="390"/>
      <c r="M885" s="390"/>
      <c r="N885" s="390"/>
      <c r="O885" s="13" t="s">
        <v>971</v>
      </c>
    </row>
    <row r="886" spans="1:15" ht="24.95" customHeight="1">
      <c r="A886" s="108" t="s">
        <v>627</v>
      </c>
      <c r="B886" s="108" t="s">
        <v>25</v>
      </c>
      <c r="C886" s="109" t="s">
        <v>3</v>
      </c>
      <c r="D886" s="387" t="s">
        <v>241</v>
      </c>
      <c r="E886" s="388">
        <f t="shared" si="79"/>
        <v>8.5999999999999993E-2</v>
      </c>
      <c r="F886" s="389"/>
      <c r="G886" s="388">
        <f t="shared" si="87"/>
        <v>0</v>
      </c>
      <c r="H886" s="388">
        <v>8.5999999999999993E-2</v>
      </c>
      <c r="I886" s="388"/>
      <c r="J886" s="392">
        <f t="shared" si="86"/>
        <v>1</v>
      </c>
      <c r="K886" s="390"/>
      <c r="L886" s="390"/>
      <c r="M886" s="390"/>
      <c r="N886" s="390"/>
      <c r="O886" s="13" t="s">
        <v>971</v>
      </c>
    </row>
    <row r="887" spans="1:15" ht="24.95" customHeight="1">
      <c r="A887" s="108" t="s">
        <v>627</v>
      </c>
      <c r="B887" s="108" t="s">
        <v>26</v>
      </c>
      <c r="C887" s="109" t="s">
        <v>3</v>
      </c>
      <c r="D887" s="387" t="str">
        <f>IF($O$3=0,"통신케이블공",0)</f>
        <v>통신케이블공</v>
      </c>
      <c r="E887" s="388">
        <f>IF($O$3=0,ROUNDDOWN(SUM(H887*J887),3),0)</f>
        <v>1.4E-2</v>
      </c>
      <c r="F887" s="389"/>
      <c r="G887" s="388">
        <f t="shared" si="87"/>
        <v>0</v>
      </c>
      <c r="H887" s="388">
        <v>1.4E-2</v>
      </c>
      <c r="I887" s="388"/>
      <c r="J887" s="392">
        <f t="shared" si="86"/>
        <v>1</v>
      </c>
      <c r="K887" s="390"/>
      <c r="L887" s="390"/>
      <c r="M887" s="390"/>
      <c r="N887" s="390"/>
      <c r="O887" s="13" t="s">
        <v>971</v>
      </c>
    </row>
    <row r="888" spans="1:15" ht="24.95" customHeight="1">
      <c r="A888" s="108" t="s">
        <v>627</v>
      </c>
      <c r="B888" s="108" t="s">
        <v>27</v>
      </c>
      <c r="C888" s="109" t="s">
        <v>3</v>
      </c>
      <c r="D888" s="387" t="s">
        <v>241</v>
      </c>
      <c r="E888" s="388">
        <f t="shared" ref="E888:E899" si="88">ROUNDDOWN(SUM(H888*J888),3)</f>
        <v>1.9E-2</v>
      </c>
      <c r="F888" s="389"/>
      <c r="G888" s="388">
        <f t="shared" si="87"/>
        <v>0</v>
      </c>
      <c r="H888" s="388">
        <v>1.9E-2</v>
      </c>
      <c r="I888" s="388"/>
      <c r="J888" s="392">
        <f t="shared" si="86"/>
        <v>1</v>
      </c>
      <c r="K888" s="390"/>
      <c r="L888" s="390"/>
      <c r="M888" s="390"/>
      <c r="N888" s="390"/>
      <c r="O888" s="13" t="s">
        <v>971</v>
      </c>
    </row>
    <row r="889" spans="1:15" ht="24.95" customHeight="1">
      <c r="A889" s="108" t="s">
        <v>627</v>
      </c>
      <c r="B889" s="108" t="s">
        <v>28</v>
      </c>
      <c r="C889" s="109" t="s">
        <v>3</v>
      </c>
      <c r="D889" s="387" t="s">
        <v>241</v>
      </c>
      <c r="E889" s="388">
        <f t="shared" si="88"/>
        <v>2.5999999999999999E-2</v>
      </c>
      <c r="F889" s="389"/>
      <c r="G889" s="388">
        <f t="shared" si="87"/>
        <v>0</v>
      </c>
      <c r="H889" s="388">
        <v>2.5999999999999999E-2</v>
      </c>
      <c r="I889" s="388"/>
      <c r="J889" s="392">
        <f t="shared" si="86"/>
        <v>1</v>
      </c>
      <c r="K889" s="390"/>
      <c r="L889" s="390"/>
      <c r="M889" s="390"/>
      <c r="N889" s="390"/>
      <c r="O889" s="13" t="s">
        <v>971</v>
      </c>
    </row>
    <row r="890" spans="1:15" ht="24.95" customHeight="1">
      <c r="A890" s="108" t="s">
        <v>627</v>
      </c>
      <c r="B890" s="108" t="s">
        <v>29</v>
      </c>
      <c r="C890" s="109" t="s">
        <v>3</v>
      </c>
      <c r="D890" s="387" t="s">
        <v>241</v>
      </c>
      <c r="E890" s="388">
        <f t="shared" si="88"/>
        <v>3.2000000000000001E-2</v>
      </c>
      <c r="F890" s="389"/>
      <c r="G890" s="388">
        <f t="shared" si="87"/>
        <v>0</v>
      </c>
      <c r="H890" s="388">
        <v>3.2000000000000001E-2</v>
      </c>
      <c r="I890" s="388"/>
      <c r="J890" s="392">
        <f t="shared" si="86"/>
        <v>1</v>
      </c>
      <c r="K890" s="390"/>
      <c r="L890" s="390"/>
      <c r="M890" s="390"/>
      <c r="N890" s="390"/>
      <c r="O890" s="13" t="s">
        <v>971</v>
      </c>
    </row>
    <row r="891" spans="1:15" ht="24.95" customHeight="1">
      <c r="A891" s="108" t="s">
        <v>627</v>
      </c>
      <c r="B891" s="108" t="s">
        <v>30</v>
      </c>
      <c r="C891" s="109" t="s">
        <v>3</v>
      </c>
      <c r="D891" s="387" t="s">
        <v>241</v>
      </c>
      <c r="E891" s="388">
        <f t="shared" si="88"/>
        <v>3.5000000000000003E-2</v>
      </c>
      <c r="F891" s="389"/>
      <c r="G891" s="388">
        <f t="shared" si="87"/>
        <v>0</v>
      </c>
      <c r="H891" s="388">
        <v>3.5000000000000003E-2</v>
      </c>
      <c r="I891" s="388"/>
      <c r="J891" s="392">
        <f t="shared" si="86"/>
        <v>1</v>
      </c>
      <c r="K891" s="390"/>
      <c r="L891" s="390"/>
      <c r="M891" s="390"/>
      <c r="N891" s="390"/>
      <c r="O891" s="13" t="s">
        <v>971</v>
      </c>
    </row>
    <row r="892" spans="1:15" ht="24.95" customHeight="1">
      <c r="A892" s="108" t="s">
        <v>627</v>
      </c>
      <c r="B892" s="108" t="s">
        <v>31</v>
      </c>
      <c r="C892" s="109" t="s">
        <v>3</v>
      </c>
      <c r="D892" s="387" t="s">
        <v>241</v>
      </c>
      <c r="E892" s="388">
        <f t="shared" si="88"/>
        <v>3.9E-2</v>
      </c>
      <c r="F892" s="389"/>
      <c r="G892" s="388">
        <f t="shared" si="87"/>
        <v>0</v>
      </c>
      <c r="H892" s="388">
        <v>3.9E-2</v>
      </c>
      <c r="I892" s="388"/>
      <c r="J892" s="392">
        <f t="shared" si="86"/>
        <v>1</v>
      </c>
      <c r="K892" s="390"/>
      <c r="L892" s="390"/>
      <c r="M892" s="390"/>
      <c r="N892" s="390"/>
      <c r="O892" s="13" t="s">
        <v>971</v>
      </c>
    </row>
    <row r="893" spans="1:15" ht="24.95" customHeight="1">
      <c r="A893" s="108" t="s">
        <v>627</v>
      </c>
      <c r="B893" s="108" t="s">
        <v>32</v>
      </c>
      <c r="C893" s="109" t="s">
        <v>3</v>
      </c>
      <c r="D893" s="387" t="s">
        <v>241</v>
      </c>
      <c r="E893" s="388">
        <f t="shared" si="88"/>
        <v>4.2000000000000003E-2</v>
      </c>
      <c r="F893" s="389"/>
      <c r="G893" s="388">
        <f t="shared" si="87"/>
        <v>0</v>
      </c>
      <c r="H893" s="388">
        <v>4.2000000000000003E-2</v>
      </c>
      <c r="I893" s="388"/>
      <c r="J893" s="392">
        <f t="shared" si="86"/>
        <v>1</v>
      </c>
      <c r="K893" s="390"/>
      <c r="L893" s="390"/>
      <c r="M893" s="390"/>
      <c r="N893" s="390"/>
      <c r="O893" s="13" t="s">
        <v>971</v>
      </c>
    </row>
    <row r="894" spans="1:15" ht="24.95" customHeight="1">
      <c r="A894" s="108" t="s">
        <v>627</v>
      </c>
      <c r="B894" s="108" t="s">
        <v>33</v>
      </c>
      <c r="C894" s="109" t="s">
        <v>3</v>
      </c>
      <c r="D894" s="387" t="s">
        <v>241</v>
      </c>
      <c r="E894" s="388">
        <f t="shared" si="88"/>
        <v>4.8000000000000001E-2</v>
      </c>
      <c r="F894" s="389"/>
      <c r="G894" s="388">
        <f t="shared" si="87"/>
        <v>0</v>
      </c>
      <c r="H894" s="388">
        <v>4.8000000000000001E-2</v>
      </c>
      <c r="I894" s="388"/>
      <c r="J894" s="392">
        <f t="shared" si="86"/>
        <v>1</v>
      </c>
      <c r="K894" s="390"/>
      <c r="L894" s="390"/>
      <c r="M894" s="390"/>
      <c r="N894" s="390"/>
      <c r="O894" s="13" t="s">
        <v>971</v>
      </c>
    </row>
    <row r="895" spans="1:15" ht="24.95" customHeight="1">
      <c r="A895" s="108" t="s">
        <v>627</v>
      </c>
      <c r="B895" s="108" t="s">
        <v>34</v>
      </c>
      <c r="C895" s="109" t="s">
        <v>3</v>
      </c>
      <c r="D895" s="387" t="s">
        <v>241</v>
      </c>
      <c r="E895" s="388">
        <f t="shared" si="88"/>
        <v>5.3999999999999999E-2</v>
      </c>
      <c r="F895" s="389"/>
      <c r="G895" s="388">
        <f t="shared" si="87"/>
        <v>0</v>
      </c>
      <c r="H895" s="388">
        <v>5.3999999999999999E-2</v>
      </c>
      <c r="I895" s="388"/>
      <c r="J895" s="392">
        <f t="shared" si="86"/>
        <v>1</v>
      </c>
      <c r="K895" s="390"/>
      <c r="L895" s="390"/>
      <c r="M895" s="390"/>
      <c r="N895" s="390"/>
      <c r="O895" s="13" t="s">
        <v>971</v>
      </c>
    </row>
    <row r="896" spans="1:15" ht="24.95" customHeight="1">
      <c r="A896" s="108" t="s">
        <v>627</v>
      </c>
      <c r="B896" s="108" t="s">
        <v>35</v>
      </c>
      <c r="C896" s="109" t="s">
        <v>3</v>
      </c>
      <c r="D896" s="387" t="s">
        <v>241</v>
      </c>
      <c r="E896" s="388">
        <f t="shared" si="88"/>
        <v>5.8999999999999997E-2</v>
      </c>
      <c r="F896" s="389"/>
      <c r="G896" s="388">
        <f>ROUNDDOWN(SUM(I896*J896),3)</f>
        <v>0</v>
      </c>
      <c r="H896" s="388">
        <v>5.8999999999999997E-2</v>
      </c>
      <c r="I896" s="388"/>
      <c r="J896" s="392">
        <f t="shared" si="86"/>
        <v>1</v>
      </c>
      <c r="K896" s="390"/>
      <c r="L896" s="390"/>
      <c r="M896" s="390"/>
      <c r="N896" s="390"/>
      <c r="O896" s="13" t="s">
        <v>971</v>
      </c>
    </row>
    <row r="897" spans="1:15" ht="24.95" customHeight="1">
      <c r="A897" s="108" t="s">
        <v>627</v>
      </c>
      <c r="B897" s="108" t="s">
        <v>36</v>
      </c>
      <c r="C897" s="109" t="s">
        <v>3</v>
      </c>
      <c r="D897" s="387" t="s">
        <v>241</v>
      </c>
      <c r="E897" s="388">
        <f t="shared" si="88"/>
        <v>7.1999999999999995E-2</v>
      </c>
      <c r="F897" s="389"/>
      <c r="G897" s="388">
        <f>ROUNDDOWN(SUM(I897*J897),3)</f>
        <v>0</v>
      </c>
      <c r="H897" s="388">
        <v>7.1999999999999995E-2</v>
      </c>
      <c r="I897" s="388"/>
      <c r="J897" s="392">
        <f t="shared" si="86"/>
        <v>1</v>
      </c>
      <c r="K897" s="390"/>
      <c r="L897" s="390"/>
      <c r="M897" s="390"/>
      <c r="N897" s="390"/>
      <c r="O897" s="13" t="s">
        <v>971</v>
      </c>
    </row>
    <row r="898" spans="1:15" ht="24.95" customHeight="1">
      <c r="A898" s="108" t="s">
        <v>627</v>
      </c>
      <c r="B898" s="108" t="s">
        <v>37</v>
      </c>
      <c r="C898" s="109" t="s">
        <v>3</v>
      </c>
      <c r="D898" s="387" t="s">
        <v>241</v>
      </c>
      <c r="E898" s="388">
        <f t="shared" si="88"/>
        <v>8.4000000000000005E-2</v>
      </c>
      <c r="F898" s="389"/>
      <c r="G898" s="388">
        <f>ROUNDDOWN(SUM(I898*J898),3)</f>
        <v>0</v>
      </c>
      <c r="H898" s="388">
        <v>8.4000000000000005E-2</v>
      </c>
      <c r="I898" s="388"/>
      <c r="J898" s="392">
        <f t="shared" si="86"/>
        <v>1</v>
      </c>
      <c r="K898" s="390"/>
      <c r="L898" s="390"/>
      <c r="M898" s="390"/>
      <c r="N898" s="390"/>
      <c r="O898" s="13" t="s">
        <v>971</v>
      </c>
    </row>
    <row r="899" spans="1:15" ht="24.95" customHeight="1">
      <c r="A899" s="108" t="s">
        <v>627</v>
      </c>
      <c r="B899" s="108" t="s">
        <v>38</v>
      </c>
      <c r="C899" s="109" t="s">
        <v>3</v>
      </c>
      <c r="D899" s="387" t="s">
        <v>241</v>
      </c>
      <c r="E899" s="388">
        <f t="shared" si="88"/>
        <v>9.8000000000000004E-2</v>
      </c>
      <c r="F899" s="389"/>
      <c r="G899" s="388">
        <f>ROUNDDOWN(SUM(I899*J899),3)</f>
        <v>0</v>
      </c>
      <c r="H899" s="388">
        <v>9.8000000000000004E-2</v>
      </c>
      <c r="I899" s="388"/>
      <c r="J899" s="392">
        <f t="shared" si="86"/>
        <v>1</v>
      </c>
      <c r="K899" s="390"/>
      <c r="L899" s="390"/>
      <c r="M899" s="390"/>
      <c r="N899" s="390"/>
      <c r="O899" s="13" t="s">
        <v>971</v>
      </c>
    </row>
    <row r="900" spans="1:15" ht="24.95" customHeight="1">
      <c r="A900" s="108" t="s">
        <v>627</v>
      </c>
      <c r="B900" s="108" t="s">
        <v>270</v>
      </c>
      <c r="C900" s="109" t="s">
        <v>3</v>
      </c>
      <c r="D900" s="387" t="str">
        <f>IF($O$3=0,"통신케이블공",0)</f>
        <v>통신케이블공</v>
      </c>
      <c r="E900" s="388">
        <f>IF($O$3=0,ROUNDDOWN(SUM(H900*J900),3),0)</f>
        <v>1.4E-2</v>
      </c>
      <c r="F900" s="389"/>
      <c r="G900" s="388">
        <f t="shared" ref="G900:G908" si="89">ROUNDDOWN(SUM(I900*J900),3)</f>
        <v>0</v>
      </c>
      <c r="H900" s="388">
        <v>1.4E-2</v>
      </c>
      <c r="I900" s="388"/>
      <c r="J900" s="392">
        <f t="shared" si="86"/>
        <v>1</v>
      </c>
      <c r="K900" s="390"/>
      <c r="L900" s="390"/>
      <c r="M900" s="390"/>
      <c r="N900" s="390"/>
      <c r="O900" s="13" t="s">
        <v>971</v>
      </c>
    </row>
    <row r="901" spans="1:15" ht="24.95" customHeight="1">
      <c r="A901" s="108" t="s">
        <v>627</v>
      </c>
      <c r="B901" s="108" t="s">
        <v>271</v>
      </c>
      <c r="C901" s="109" t="s">
        <v>3</v>
      </c>
      <c r="D901" s="387" t="s">
        <v>241</v>
      </c>
      <c r="E901" s="388">
        <f t="shared" ref="E901:E912" si="90">ROUNDDOWN(SUM(H901*J901),3)</f>
        <v>1.9E-2</v>
      </c>
      <c r="F901" s="389"/>
      <c r="G901" s="388">
        <f t="shared" si="89"/>
        <v>0</v>
      </c>
      <c r="H901" s="388">
        <v>1.9E-2</v>
      </c>
      <c r="I901" s="388"/>
      <c r="J901" s="392">
        <f t="shared" si="86"/>
        <v>1</v>
      </c>
      <c r="K901" s="390"/>
      <c r="L901" s="390"/>
      <c r="M901" s="390"/>
      <c r="N901" s="390"/>
      <c r="O901" s="13" t="s">
        <v>971</v>
      </c>
    </row>
    <row r="902" spans="1:15" ht="24.95" customHeight="1">
      <c r="A902" s="108" t="s">
        <v>627</v>
      </c>
      <c r="B902" s="108" t="s">
        <v>272</v>
      </c>
      <c r="C902" s="109" t="s">
        <v>3</v>
      </c>
      <c r="D902" s="387" t="s">
        <v>241</v>
      </c>
      <c r="E902" s="388">
        <f t="shared" si="90"/>
        <v>2.5999999999999999E-2</v>
      </c>
      <c r="F902" s="389"/>
      <c r="G902" s="388">
        <f t="shared" si="89"/>
        <v>0</v>
      </c>
      <c r="H902" s="388">
        <v>2.5999999999999999E-2</v>
      </c>
      <c r="I902" s="388"/>
      <c r="J902" s="392">
        <f t="shared" si="86"/>
        <v>1</v>
      </c>
      <c r="K902" s="390"/>
      <c r="L902" s="390"/>
      <c r="M902" s="390"/>
      <c r="N902" s="390"/>
      <c r="O902" s="13" t="s">
        <v>971</v>
      </c>
    </row>
    <row r="903" spans="1:15" ht="24.95" customHeight="1">
      <c r="A903" s="108" t="s">
        <v>627</v>
      </c>
      <c r="B903" s="108" t="s">
        <v>273</v>
      </c>
      <c r="C903" s="109" t="s">
        <v>3</v>
      </c>
      <c r="D903" s="387" t="s">
        <v>241</v>
      </c>
      <c r="E903" s="388">
        <f t="shared" si="90"/>
        <v>3.2000000000000001E-2</v>
      </c>
      <c r="F903" s="389"/>
      <c r="G903" s="388">
        <f t="shared" si="89"/>
        <v>0</v>
      </c>
      <c r="H903" s="388">
        <v>3.2000000000000001E-2</v>
      </c>
      <c r="I903" s="388"/>
      <c r="J903" s="392">
        <f t="shared" si="86"/>
        <v>1</v>
      </c>
      <c r="K903" s="390"/>
      <c r="L903" s="390"/>
      <c r="M903" s="390"/>
      <c r="N903" s="390"/>
      <c r="O903" s="13" t="s">
        <v>971</v>
      </c>
    </row>
    <row r="904" spans="1:15" ht="24.95" customHeight="1">
      <c r="A904" s="108" t="s">
        <v>627</v>
      </c>
      <c r="B904" s="108" t="s">
        <v>274</v>
      </c>
      <c r="C904" s="109" t="s">
        <v>3</v>
      </c>
      <c r="D904" s="387" t="s">
        <v>241</v>
      </c>
      <c r="E904" s="388">
        <f t="shared" si="90"/>
        <v>3.5000000000000003E-2</v>
      </c>
      <c r="F904" s="389"/>
      <c r="G904" s="388">
        <f t="shared" si="89"/>
        <v>0</v>
      </c>
      <c r="H904" s="388">
        <v>3.5000000000000003E-2</v>
      </c>
      <c r="I904" s="388"/>
      <c r="J904" s="392">
        <f t="shared" si="86"/>
        <v>1</v>
      </c>
      <c r="K904" s="390"/>
      <c r="L904" s="390"/>
      <c r="M904" s="390"/>
      <c r="N904" s="390"/>
      <c r="O904" s="13" t="s">
        <v>971</v>
      </c>
    </row>
    <row r="905" spans="1:15" ht="24.95" customHeight="1">
      <c r="A905" s="108" t="s">
        <v>627</v>
      </c>
      <c r="B905" s="108" t="s">
        <v>275</v>
      </c>
      <c r="C905" s="109" t="s">
        <v>3</v>
      </c>
      <c r="D905" s="387" t="s">
        <v>241</v>
      </c>
      <c r="E905" s="388">
        <f t="shared" si="90"/>
        <v>3.9E-2</v>
      </c>
      <c r="F905" s="389"/>
      <c r="G905" s="388">
        <f t="shared" si="89"/>
        <v>0</v>
      </c>
      <c r="H905" s="388">
        <v>3.9E-2</v>
      </c>
      <c r="I905" s="388"/>
      <c r="J905" s="392">
        <f t="shared" si="86"/>
        <v>1</v>
      </c>
      <c r="K905" s="390"/>
      <c r="L905" s="390"/>
      <c r="M905" s="390"/>
      <c r="N905" s="390"/>
      <c r="O905" s="13" t="s">
        <v>971</v>
      </c>
    </row>
    <row r="906" spans="1:15" ht="24.95" customHeight="1">
      <c r="A906" s="108" t="s">
        <v>627</v>
      </c>
      <c r="B906" s="108" t="s">
        <v>276</v>
      </c>
      <c r="C906" s="109" t="s">
        <v>3</v>
      </c>
      <c r="D906" s="387" t="s">
        <v>241</v>
      </c>
      <c r="E906" s="388">
        <f t="shared" si="90"/>
        <v>4.2000000000000003E-2</v>
      </c>
      <c r="F906" s="389"/>
      <c r="G906" s="388">
        <f t="shared" si="89"/>
        <v>0</v>
      </c>
      <c r="H906" s="388">
        <v>4.2000000000000003E-2</v>
      </c>
      <c r="I906" s="388"/>
      <c r="J906" s="392">
        <f t="shared" si="86"/>
        <v>1</v>
      </c>
      <c r="K906" s="390"/>
      <c r="L906" s="390"/>
      <c r="M906" s="390"/>
      <c r="N906" s="390"/>
      <c r="O906" s="13" t="s">
        <v>971</v>
      </c>
    </row>
    <row r="907" spans="1:15" ht="24.95" customHeight="1">
      <c r="A907" s="108" t="s">
        <v>627</v>
      </c>
      <c r="B907" s="108" t="s">
        <v>277</v>
      </c>
      <c r="C907" s="109" t="s">
        <v>3</v>
      </c>
      <c r="D907" s="387" t="s">
        <v>241</v>
      </c>
      <c r="E907" s="388">
        <f t="shared" si="90"/>
        <v>4.8000000000000001E-2</v>
      </c>
      <c r="F907" s="389"/>
      <c r="G907" s="388">
        <f t="shared" si="89"/>
        <v>0</v>
      </c>
      <c r="H907" s="388">
        <v>4.8000000000000001E-2</v>
      </c>
      <c r="I907" s="388"/>
      <c r="J907" s="392">
        <f t="shared" si="86"/>
        <v>1</v>
      </c>
      <c r="K907" s="390"/>
      <c r="L907" s="390"/>
      <c r="M907" s="390"/>
      <c r="N907" s="390"/>
      <c r="O907" s="13" t="s">
        <v>971</v>
      </c>
    </row>
    <row r="908" spans="1:15" ht="24.95" customHeight="1">
      <c r="A908" s="108" t="s">
        <v>627</v>
      </c>
      <c r="B908" s="108" t="s">
        <v>278</v>
      </c>
      <c r="C908" s="109" t="s">
        <v>3</v>
      </c>
      <c r="D908" s="387" t="s">
        <v>241</v>
      </c>
      <c r="E908" s="388">
        <f t="shared" si="90"/>
        <v>5.3999999999999999E-2</v>
      </c>
      <c r="F908" s="389"/>
      <c r="G908" s="388">
        <f t="shared" si="89"/>
        <v>0</v>
      </c>
      <c r="H908" s="388">
        <v>5.3999999999999999E-2</v>
      </c>
      <c r="I908" s="388"/>
      <c r="J908" s="392">
        <f t="shared" si="86"/>
        <v>1</v>
      </c>
      <c r="K908" s="390"/>
      <c r="L908" s="390"/>
      <c r="M908" s="390"/>
      <c r="N908" s="390"/>
      <c r="O908" s="13" t="s">
        <v>971</v>
      </c>
    </row>
    <row r="909" spans="1:15" ht="24.95" customHeight="1">
      <c r="A909" s="108" t="s">
        <v>627</v>
      </c>
      <c r="B909" s="108" t="s">
        <v>279</v>
      </c>
      <c r="C909" s="109" t="s">
        <v>3</v>
      </c>
      <c r="D909" s="387" t="s">
        <v>241</v>
      </c>
      <c r="E909" s="388">
        <f t="shared" si="90"/>
        <v>5.8999999999999997E-2</v>
      </c>
      <c r="F909" s="389"/>
      <c r="G909" s="388">
        <f>ROUNDDOWN(SUM(I909*J909),3)</f>
        <v>0</v>
      </c>
      <c r="H909" s="388">
        <v>5.8999999999999997E-2</v>
      </c>
      <c r="I909" s="388"/>
      <c r="J909" s="392">
        <f t="shared" si="86"/>
        <v>1</v>
      </c>
      <c r="K909" s="390"/>
      <c r="L909" s="390"/>
      <c r="M909" s="390"/>
      <c r="N909" s="390"/>
      <c r="O909" s="13" t="s">
        <v>971</v>
      </c>
    </row>
    <row r="910" spans="1:15" ht="24.95" customHeight="1">
      <c r="A910" s="108" t="s">
        <v>627</v>
      </c>
      <c r="B910" s="108" t="s">
        <v>280</v>
      </c>
      <c r="C910" s="109" t="s">
        <v>3</v>
      </c>
      <c r="D910" s="387" t="s">
        <v>241</v>
      </c>
      <c r="E910" s="388">
        <f t="shared" si="90"/>
        <v>7.1999999999999995E-2</v>
      </c>
      <c r="F910" s="389"/>
      <c r="G910" s="388">
        <f>ROUNDDOWN(SUM(I910*J910),3)</f>
        <v>0</v>
      </c>
      <c r="H910" s="388">
        <v>7.1999999999999995E-2</v>
      </c>
      <c r="I910" s="388"/>
      <c r="J910" s="392">
        <f t="shared" si="86"/>
        <v>1</v>
      </c>
      <c r="K910" s="390"/>
      <c r="L910" s="390"/>
      <c r="M910" s="390"/>
      <c r="N910" s="390"/>
      <c r="O910" s="13" t="s">
        <v>971</v>
      </c>
    </row>
    <row r="911" spans="1:15" ht="24.95" customHeight="1">
      <c r="A911" s="108" t="s">
        <v>627</v>
      </c>
      <c r="B911" s="108" t="s">
        <v>281</v>
      </c>
      <c r="C911" s="109" t="s">
        <v>3</v>
      </c>
      <c r="D911" s="387" t="s">
        <v>241</v>
      </c>
      <c r="E911" s="388">
        <f t="shared" si="90"/>
        <v>8.4000000000000005E-2</v>
      </c>
      <c r="F911" s="389"/>
      <c r="G911" s="388">
        <f>ROUNDDOWN(SUM(I911*J911),3)</f>
        <v>0</v>
      </c>
      <c r="H911" s="388">
        <v>8.4000000000000005E-2</v>
      </c>
      <c r="I911" s="388"/>
      <c r="J911" s="392">
        <f t="shared" si="86"/>
        <v>1</v>
      </c>
      <c r="K911" s="390"/>
      <c r="L911" s="390"/>
      <c r="M911" s="390"/>
      <c r="N911" s="390"/>
      <c r="O911" s="13" t="s">
        <v>971</v>
      </c>
    </row>
    <row r="912" spans="1:15" ht="24.95" customHeight="1">
      <c r="A912" s="108" t="s">
        <v>627</v>
      </c>
      <c r="B912" s="108" t="s">
        <v>282</v>
      </c>
      <c r="C912" s="109" t="s">
        <v>3</v>
      </c>
      <c r="D912" s="387" t="s">
        <v>241</v>
      </c>
      <c r="E912" s="388">
        <f t="shared" si="90"/>
        <v>9.8000000000000004E-2</v>
      </c>
      <c r="F912" s="389"/>
      <c r="G912" s="388">
        <f>ROUNDDOWN(SUM(I912*J912),3)</f>
        <v>0</v>
      </c>
      <c r="H912" s="388">
        <v>9.8000000000000004E-2</v>
      </c>
      <c r="I912" s="388"/>
      <c r="J912" s="392">
        <f t="shared" si="86"/>
        <v>1</v>
      </c>
      <c r="K912" s="390"/>
      <c r="L912" s="390"/>
      <c r="M912" s="390"/>
      <c r="N912" s="390"/>
      <c r="O912" s="13" t="s">
        <v>971</v>
      </c>
    </row>
    <row r="913" spans="1:15" ht="24.95" customHeight="1">
      <c r="A913" s="108" t="s">
        <v>627</v>
      </c>
      <c r="B913" s="108" t="s">
        <v>145</v>
      </c>
      <c r="C913" s="109" t="s">
        <v>3</v>
      </c>
      <c r="D913" s="387" t="str">
        <f>IF($O$3=0,"통신케이블공",0)</f>
        <v>통신케이블공</v>
      </c>
      <c r="E913" s="388">
        <f>IF($O$3=0,ROUNDDOWN(SUM(H913*J913),3),0)</f>
        <v>1.4E-2</v>
      </c>
      <c r="F913" s="389"/>
      <c r="G913" s="388">
        <f t="shared" si="87"/>
        <v>0</v>
      </c>
      <c r="H913" s="388">
        <v>1.4E-2</v>
      </c>
      <c r="I913" s="388"/>
      <c r="J913" s="392">
        <f t="shared" si="86"/>
        <v>1</v>
      </c>
      <c r="K913" s="390"/>
      <c r="L913" s="390"/>
      <c r="M913" s="390"/>
      <c r="N913" s="390"/>
      <c r="O913" s="13" t="s">
        <v>971</v>
      </c>
    </row>
    <row r="914" spans="1:15" ht="24.95" customHeight="1">
      <c r="A914" s="108" t="s">
        <v>627</v>
      </c>
      <c r="B914" s="108" t="s">
        <v>972</v>
      </c>
      <c r="C914" s="109" t="s">
        <v>3</v>
      </c>
      <c r="D914" s="387" t="s">
        <v>241</v>
      </c>
      <c r="E914" s="388">
        <f>ROUNDDOWN(SUM(H914*J914),3)</f>
        <v>1.9E-2</v>
      </c>
      <c r="F914" s="389"/>
      <c r="G914" s="388">
        <f t="shared" si="87"/>
        <v>0</v>
      </c>
      <c r="H914" s="388">
        <v>1.9E-2</v>
      </c>
      <c r="I914" s="388"/>
      <c r="J914" s="392">
        <f t="shared" si="86"/>
        <v>1</v>
      </c>
      <c r="K914" s="390"/>
      <c r="L914" s="390"/>
      <c r="M914" s="390"/>
      <c r="N914" s="390"/>
      <c r="O914" s="13" t="s">
        <v>971</v>
      </c>
    </row>
    <row r="915" spans="1:15" ht="24.95" customHeight="1">
      <c r="A915" s="108" t="s">
        <v>627</v>
      </c>
      <c r="B915" s="108" t="s">
        <v>973</v>
      </c>
      <c r="C915" s="109" t="s">
        <v>3</v>
      </c>
      <c r="D915" s="387" t="s">
        <v>241</v>
      </c>
      <c r="E915" s="388">
        <f>ROUNDDOWN(SUM(H915*J915),3)</f>
        <v>2.5999999999999999E-2</v>
      </c>
      <c r="F915" s="389"/>
      <c r="G915" s="388">
        <f t="shared" si="87"/>
        <v>0</v>
      </c>
      <c r="H915" s="388">
        <v>2.5999999999999999E-2</v>
      </c>
      <c r="I915" s="388"/>
      <c r="J915" s="392">
        <f t="shared" si="86"/>
        <v>1</v>
      </c>
      <c r="K915" s="390"/>
      <c r="L915" s="390"/>
      <c r="M915" s="390"/>
      <c r="N915" s="390"/>
      <c r="O915" s="13" t="s">
        <v>971</v>
      </c>
    </row>
    <row r="916" spans="1:15" ht="24.95" customHeight="1">
      <c r="A916" s="108" t="s">
        <v>633</v>
      </c>
      <c r="B916" s="108" t="s">
        <v>40</v>
      </c>
      <c r="C916" s="109" t="s">
        <v>3</v>
      </c>
      <c r="D916" s="387" t="s">
        <v>239</v>
      </c>
      <c r="E916" s="388">
        <f t="shared" ref="E916:E918" si="91">ROUNDDOWN(SUM(H916*J916),3)</f>
        <v>1.4E-2</v>
      </c>
      <c r="F916" s="389"/>
      <c r="G916" s="388">
        <f t="shared" si="87"/>
        <v>0</v>
      </c>
      <c r="H916" s="388">
        <v>1.4E-2</v>
      </c>
      <c r="I916" s="388"/>
      <c r="J916" s="392">
        <f t="shared" si="86"/>
        <v>1</v>
      </c>
      <c r="K916" s="390"/>
      <c r="L916" s="390"/>
      <c r="M916" s="390"/>
      <c r="N916" s="390"/>
      <c r="O916" s="13" t="s">
        <v>718</v>
      </c>
    </row>
    <row r="917" spans="1:15" ht="24.95" customHeight="1">
      <c r="A917" s="108" t="s">
        <v>633</v>
      </c>
      <c r="B917" s="108" t="s">
        <v>41</v>
      </c>
      <c r="C917" s="109" t="s">
        <v>3</v>
      </c>
      <c r="D917" s="387" t="s">
        <v>239</v>
      </c>
      <c r="E917" s="388">
        <f t="shared" si="91"/>
        <v>1.4E-2</v>
      </c>
      <c r="F917" s="389"/>
      <c r="G917" s="388">
        <f t="shared" si="87"/>
        <v>0</v>
      </c>
      <c r="H917" s="388">
        <v>1.4E-2</v>
      </c>
      <c r="I917" s="388"/>
      <c r="J917" s="392">
        <f t="shared" si="86"/>
        <v>1</v>
      </c>
      <c r="K917" s="390"/>
      <c r="L917" s="390"/>
      <c r="M917" s="390"/>
      <c r="N917" s="390"/>
      <c r="O917" s="13" t="s">
        <v>718</v>
      </c>
    </row>
    <row r="918" spans="1:15" ht="24.95" customHeight="1">
      <c r="A918" s="108" t="s">
        <v>633</v>
      </c>
      <c r="B918" s="108" t="s">
        <v>42</v>
      </c>
      <c r="C918" s="109" t="s">
        <v>3</v>
      </c>
      <c r="D918" s="387" t="s">
        <v>239</v>
      </c>
      <c r="E918" s="388">
        <f t="shared" si="91"/>
        <v>1.4E-2</v>
      </c>
      <c r="F918" s="389"/>
      <c r="G918" s="388">
        <f t="shared" si="87"/>
        <v>0</v>
      </c>
      <c r="H918" s="388">
        <v>1.4E-2</v>
      </c>
      <c r="I918" s="388"/>
      <c r="J918" s="392">
        <f t="shared" si="86"/>
        <v>1</v>
      </c>
      <c r="K918" s="390"/>
      <c r="L918" s="390"/>
      <c r="M918" s="390"/>
      <c r="N918" s="390"/>
      <c r="O918" s="13" t="s">
        <v>718</v>
      </c>
    </row>
    <row r="919" spans="1:15" ht="24.95" customHeight="1">
      <c r="A919" s="108" t="s">
        <v>633</v>
      </c>
      <c r="B919" s="108" t="s">
        <v>508</v>
      </c>
      <c r="C919" s="109" t="s">
        <v>3</v>
      </c>
      <c r="D919" s="387" t="str">
        <f t="shared" ref="D919:D927" si="92">IF($O$3=0,"통신외선공",0)</f>
        <v>통신외선공</v>
      </c>
      <c r="E919" s="388">
        <f t="shared" ref="E919:E946" si="93">IF($O$3=0,ROUNDDOWN(SUM(H919*J919),3),0)</f>
        <v>1.4999999999999999E-2</v>
      </c>
      <c r="F919" s="389"/>
      <c r="G919" s="388">
        <f t="shared" si="87"/>
        <v>0</v>
      </c>
      <c r="H919" s="388">
        <v>0.01</v>
      </c>
      <c r="I919" s="388"/>
      <c r="J919" s="392">
        <f t="shared" si="86"/>
        <v>1.5</v>
      </c>
      <c r="K919" s="391">
        <v>-0.5</v>
      </c>
      <c r="L919" s="390"/>
      <c r="M919" s="390"/>
      <c r="N919" s="390"/>
      <c r="O919" s="13" t="s">
        <v>974</v>
      </c>
    </row>
    <row r="920" spans="1:15" ht="24.95" customHeight="1">
      <c r="A920" s="108" t="s">
        <v>633</v>
      </c>
      <c r="B920" s="108" t="s">
        <v>46</v>
      </c>
      <c r="C920" s="109" t="s">
        <v>3</v>
      </c>
      <c r="D920" s="387" t="str">
        <f t="shared" si="92"/>
        <v>통신외선공</v>
      </c>
      <c r="E920" s="388">
        <f t="shared" si="93"/>
        <v>1.4999999999999999E-2</v>
      </c>
      <c r="F920" s="389"/>
      <c r="G920" s="388">
        <f t="shared" si="87"/>
        <v>0</v>
      </c>
      <c r="H920" s="388">
        <v>0.01</v>
      </c>
      <c r="I920" s="388"/>
      <c r="J920" s="392">
        <f t="shared" si="86"/>
        <v>1.5</v>
      </c>
      <c r="K920" s="391">
        <v>-0.5</v>
      </c>
      <c r="L920" s="390"/>
      <c r="M920" s="390"/>
      <c r="N920" s="390"/>
      <c r="O920" s="13" t="s">
        <v>974</v>
      </c>
    </row>
    <row r="921" spans="1:15" ht="24.95" customHeight="1">
      <c r="A921" s="108" t="s">
        <v>633</v>
      </c>
      <c r="B921" s="108" t="s">
        <v>47</v>
      </c>
      <c r="C921" s="109" t="s">
        <v>3</v>
      </c>
      <c r="D921" s="387" t="str">
        <f t="shared" si="92"/>
        <v>통신외선공</v>
      </c>
      <c r="E921" s="388">
        <f t="shared" si="93"/>
        <v>1.4999999999999999E-2</v>
      </c>
      <c r="F921" s="389"/>
      <c r="G921" s="388">
        <f t="shared" si="87"/>
        <v>0</v>
      </c>
      <c r="H921" s="388">
        <v>0.01</v>
      </c>
      <c r="I921" s="388"/>
      <c r="J921" s="392">
        <f t="shared" si="86"/>
        <v>1.5</v>
      </c>
      <c r="K921" s="391">
        <v>-0.5</v>
      </c>
      <c r="L921" s="390"/>
      <c r="M921" s="390"/>
      <c r="N921" s="390"/>
      <c r="O921" s="13" t="s">
        <v>974</v>
      </c>
    </row>
    <row r="922" spans="1:15" ht="24.95" customHeight="1">
      <c r="A922" s="108" t="s">
        <v>633</v>
      </c>
      <c r="B922" s="108" t="s">
        <v>509</v>
      </c>
      <c r="C922" s="109" t="s">
        <v>3</v>
      </c>
      <c r="D922" s="387" t="str">
        <f t="shared" si="92"/>
        <v>통신외선공</v>
      </c>
      <c r="E922" s="388">
        <f t="shared" si="93"/>
        <v>1.4999999999999999E-2</v>
      </c>
      <c r="F922" s="389"/>
      <c r="G922" s="388">
        <f t="shared" si="87"/>
        <v>0</v>
      </c>
      <c r="H922" s="388">
        <v>0.01</v>
      </c>
      <c r="I922" s="388"/>
      <c r="J922" s="392">
        <f t="shared" si="86"/>
        <v>1.5</v>
      </c>
      <c r="K922" s="391">
        <v>-0.5</v>
      </c>
      <c r="L922" s="390"/>
      <c r="M922" s="390"/>
      <c r="N922" s="390"/>
      <c r="O922" s="13" t="s">
        <v>974</v>
      </c>
    </row>
    <row r="923" spans="1:15" ht="24.95" customHeight="1">
      <c r="A923" s="108" t="s">
        <v>633</v>
      </c>
      <c r="B923" s="108" t="s">
        <v>510</v>
      </c>
      <c r="C923" s="109" t="s">
        <v>3</v>
      </c>
      <c r="D923" s="387" t="str">
        <f t="shared" si="92"/>
        <v>통신외선공</v>
      </c>
      <c r="E923" s="388">
        <f t="shared" si="93"/>
        <v>1.7999999999999999E-2</v>
      </c>
      <c r="F923" s="389"/>
      <c r="G923" s="388">
        <f t="shared" si="87"/>
        <v>0</v>
      </c>
      <c r="H923" s="388">
        <v>1.2E-2</v>
      </c>
      <c r="I923" s="388"/>
      <c r="J923" s="392">
        <f t="shared" si="86"/>
        <v>1.5</v>
      </c>
      <c r="K923" s="391">
        <v>-0.5</v>
      </c>
      <c r="L923" s="390"/>
      <c r="M923" s="390"/>
      <c r="N923" s="390"/>
      <c r="O923" s="13" t="s">
        <v>974</v>
      </c>
    </row>
    <row r="924" spans="1:15" ht="24.95" customHeight="1">
      <c r="A924" s="108" t="s">
        <v>633</v>
      </c>
      <c r="B924" s="108" t="s">
        <v>638</v>
      </c>
      <c r="C924" s="109" t="s">
        <v>3</v>
      </c>
      <c r="D924" s="387" t="str">
        <f t="shared" si="92"/>
        <v>통신외선공</v>
      </c>
      <c r="E924" s="388">
        <f t="shared" si="93"/>
        <v>1.7999999999999999E-2</v>
      </c>
      <c r="F924" s="389"/>
      <c r="G924" s="388">
        <f t="shared" si="87"/>
        <v>0</v>
      </c>
      <c r="H924" s="388">
        <v>1.2E-2</v>
      </c>
      <c r="I924" s="388"/>
      <c r="J924" s="392">
        <f t="shared" si="86"/>
        <v>1.5</v>
      </c>
      <c r="K924" s="391">
        <v>-0.5</v>
      </c>
      <c r="L924" s="390"/>
      <c r="M924" s="390"/>
      <c r="N924" s="390"/>
      <c r="O924" s="13" t="s">
        <v>974</v>
      </c>
    </row>
    <row r="925" spans="1:15" ht="24.95" customHeight="1">
      <c r="A925" s="108" t="s">
        <v>633</v>
      </c>
      <c r="B925" s="108" t="s">
        <v>639</v>
      </c>
      <c r="C925" s="109" t="s">
        <v>3</v>
      </c>
      <c r="D925" s="387" t="str">
        <f t="shared" si="92"/>
        <v>통신외선공</v>
      </c>
      <c r="E925" s="388">
        <f t="shared" si="93"/>
        <v>1.7999999999999999E-2</v>
      </c>
      <c r="F925" s="389"/>
      <c r="G925" s="388">
        <f t="shared" si="87"/>
        <v>0</v>
      </c>
      <c r="H925" s="388">
        <v>1.2E-2</v>
      </c>
      <c r="I925" s="388"/>
      <c r="J925" s="392">
        <f t="shared" si="86"/>
        <v>1.5</v>
      </c>
      <c r="K925" s="391">
        <v>-0.5</v>
      </c>
      <c r="L925" s="390"/>
      <c r="M925" s="390"/>
      <c r="N925" s="390"/>
      <c r="O925" s="13" t="s">
        <v>974</v>
      </c>
    </row>
    <row r="926" spans="1:15" ht="24.95" customHeight="1">
      <c r="A926" s="108" t="s">
        <v>633</v>
      </c>
      <c r="B926" s="108" t="s">
        <v>640</v>
      </c>
      <c r="C926" s="109" t="s">
        <v>3</v>
      </c>
      <c r="D926" s="387" t="str">
        <f t="shared" si="92"/>
        <v>통신외선공</v>
      </c>
      <c r="E926" s="388">
        <f t="shared" si="93"/>
        <v>2.1999999999999999E-2</v>
      </c>
      <c r="F926" s="389"/>
      <c r="G926" s="388">
        <f t="shared" si="87"/>
        <v>0</v>
      </c>
      <c r="H926" s="388">
        <v>1.4999999999999999E-2</v>
      </c>
      <c r="I926" s="388"/>
      <c r="J926" s="392">
        <f t="shared" si="86"/>
        <v>1.5</v>
      </c>
      <c r="K926" s="391">
        <v>-0.5</v>
      </c>
      <c r="L926" s="390"/>
      <c r="M926" s="390"/>
      <c r="N926" s="390"/>
      <c r="O926" s="13" t="s">
        <v>974</v>
      </c>
    </row>
    <row r="927" spans="1:15" ht="24.95" customHeight="1">
      <c r="A927" s="108" t="s">
        <v>633</v>
      </c>
      <c r="B927" s="108" t="s">
        <v>641</v>
      </c>
      <c r="C927" s="109" t="s">
        <v>3</v>
      </c>
      <c r="D927" s="387" t="str">
        <f t="shared" si="92"/>
        <v>통신외선공</v>
      </c>
      <c r="E927" s="388">
        <f t="shared" si="93"/>
        <v>2.1999999999999999E-2</v>
      </c>
      <c r="F927" s="389"/>
      <c r="G927" s="388">
        <f t="shared" si="87"/>
        <v>0</v>
      </c>
      <c r="H927" s="388">
        <v>1.4999999999999999E-2</v>
      </c>
      <c r="I927" s="388"/>
      <c r="J927" s="392">
        <f t="shared" si="86"/>
        <v>1.5</v>
      </c>
      <c r="K927" s="391">
        <v>-0.5</v>
      </c>
      <c r="L927" s="390"/>
      <c r="M927" s="390"/>
      <c r="N927" s="390"/>
      <c r="O927" s="13" t="s">
        <v>974</v>
      </c>
    </row>
    <row r="928" spans="1:15" ht="24.95" customHeight="1">
      <c r="A928" s="108" t="s">
        <v>544</v>
      </c>
      <c r="B928" s="108" t="s">
        <v>659</v>
      </c>
      <c r="C928" s="109" t="s">
        <v>3</v>
      </c>
      <c r="D928" s="387" t="str">
        <f t="shared" ref="D928:D946" si="94">IF($O$3=0,"통신케이블공",0)</f>
        <v>통신케이블공</v>
      </c>
      <c r="E928" s="388">
        <f t="shared" si="93"/>
        <v>1.4E-2</v>
      </c>
      <c r="F928" s="389"/>
      <c r="G928" s="388">
        <f t="shared" si="87"/>
        <v>0</v>
      </c>
      <c r="H928" s="388">
        <v>1.4E-2</v>
      </c>
      <c r="I928" s="388"/>
      <c r="J928" s="392">
        <f t="shared" si="86"/>
        <v>1</v>
      </c>
      <c r="K928" s="390"/>
      <c r="L928" s="390"/>
      <c r="M928" s="390"/>
      <c r="N928" s="390"/>
      <c r="O928" s="13" t="s">
        <v>975</v>
      </c>
    </row>
    <row r="929" spans="1:15" ht="24.95" customHeight="1">
      <c r="A929" s="108" t="s">
        <v>544</v>
      </c>
      <c r="B929" s="108" t="s">
        <v>660</v>
      </c>
      <c r="C929" s="109" t="s">
        <v>3</v>
      </c>
      <c r="D929" s="387" t="str">
        <f t="shared" si="94"/>
        <v>통신케이블공</v>
      </c>
      <c r="E929" s="388">
        <f t="shared" si="93"/>
        <v>1.9E-2</v>
      </c>
      <c r="F929" s="389"/>
      <c r="G929" s="388">
        <f t="shared" si="87"/>
        <v>0</v>
      </c>
      <c r="H929" s="388">
        <v>1.9E-2</v>
      </c>
      <c r="I929" s="388"/>
      <c r="J929" s="392">
        <f t="shared" si="86"/>
        <v>1</v>
      </c>
      <c r="K929" s="390"/>
      <c r="L929" s="390"/>
      <c r="M929" s="390"/>
      <c r="N929" s="390"/>
      <c r="O929" s="13" t="s">
        <v>975</v>
      </c>
    </row>
    <row r="930" spans="1:15" ht="24.95" customHeight="1">
      <c r="A930" s="108" t="s">
        <v>544</v>
      </c>
      <c r="B930" s="108" t="s">
        <v>661</v>
      </c>
      <c r="C930" s="109" t="s">
        <v>3</v>
      </c>
      <c r="D930" s="387" t="str">
        <f t="shared" si="94"/>
        <v>통신케이블공</v>
      </c>
      <c r="E930" s="388">
        <f t="shared" si="93"/>
        <v>2.5999999999999999E-2</v>
      </c>
      <c r="F930" s="389"/>
      <c r="G930" s="388">
        <f t="shared" si="87"/>
        <v>0</v>
      </c>
      <c r="H930" s="388">
        <v>2.5999999999999999E-2</v>
      </c>
      <c r="I930" s="388"/>
      <c r="J930" s="392">
        <f t="shared" si="86"/>
        <v>1</v>
      </c>
      <c r="K930" s="390"/>
      <c r="L930" s="390"/>
      <c r="M930" s="390"/>
      <c r="N930" s="390"/>
      <c r="O930" s="13" t="s">
        <v>975</v>
      </c>
    </row>
    <row r="931" spans="1:15" ht="24.95" customHeight="1">
      <c r="A931" s="108" t="s">
        <v>544</v>
      </c>
      <c r="B931" s="108" t="s">
        <v>976</v>
      </c>
      <c r="C931" s="109" t="s">
        <v>3</v>
      </c>
      <c r="D931" s="387" t="str">
        <f t="shared" si="94"/>
        <v>통신케이블공</v>
      </c>
      <c r="E931" s="388">
        <f t="shared" si="93"/>
        <v>1.6E-2</v>
      </c>
      <c r="F931" s="389"/>
      <c r="G931" s="388">
        <f t="shared" si="87"/>
        <v>0</v>
      </c>
      <c r="H931" s="388">
        <v>1.6E-2</v>
      </c>
      <c r="I931" s="388"/>
      <c r="J931" s="392">
        <f t="shared" si="86"/>
        <v>1</v>
      </c>
      <c r="K931" s="390"/>
      <c r="L931" s="390"/>
      <c r="M931" s="390"/>
      <c r="N931" s="390"/>
      <c r="O931" s="13" t="s">
        <v>975</v>
      </c>
    </row>
    <row r="932" spans="1:15" ht="24.95" customHeight="1">
      <c r="A932" s="108" t="s">
        <v>544</v>
      </c>
      <c r="B932" s="108" t="s">
        <v>977</v>
      </c>
      <c r="C932" s="109" t="s">
        <v>3</v>
      </c>
      <c r="D932" s="387" t="str">
        <f t="shared" si="94"/>
        <v>통신케이블공</v>
      </c>
      <c r="E932" s="388">
        <f t="shared" si="93"/>
        <v>2.1999999999999999E-2</v>
      </c>
      <c r="F932" s="389"/>
      <c r="G932" s="388">
        <f t="shared" si="87"/>
        <v>0</v>
      </c>
      <c r="H932" s="388">
        <v>2.1999999999999999E-2</v>
      </c>
      <c r="I932" s="388"/>
      <c r="J932" s="392">
        <f t="shared" si="86"/>
        <v>1</v>
      </c>
      <c r="K932" s="390"/>
      <c r="L932" s="390"/>
      <c r="M932" s="390"/>
      <c r="N932" s="390"/>
      <c r="O932" s="13" t="s">
        <v>975</v>
      </c>
    </row>
    <row r="933" spans="1:15" ht="24.95" customHeight="1">
      <c r="A933" s="108" t="s">
        <v>544</v>
      </c>
      <c r="B933" s="108" t="s">
        <v>978</v>
      </c>
      <c r="C933" s="109" t="s">
        <v>3</v>
      </c>
      <c r="D933" s="387" t="str">
        <f t="shared" si="94"/>
        <v>통신케이블공</v>
      </c>
      <c r="E933" s="388">
        <f t="shared" si="93"/>
        <v>2.9000000000000001E-2</v>
      </c>
      <c r="F933" s="389"/>
      <c r="G933" s="388">
        <f t="shared" si="87"/>
        <v>0</v>
      </c>
      <c r="H933" s="388">
        <v>2.9000000000000001E-2</v>
      </c>
      <c r="I933" s="388"/>
      <c r="J933" s="392">
        <f t="shared" si="86"/>
        <v>1</v>
      </c>
      <c r="K933" s="390"/>
      <c r="L933" s="390"/>
      <c r="M933" s="390"/>
      <c r="N933" s="390"/>
      <c r="O933" s="13" t="s">
        <v>975</v>
      </c>
    </row>
    <row r="934" spans="1:15" ht="24.95" customHeight="1">
      <c r="A934" s="108" t="s">
        <v>544</v>
      </c>
      <c r="B934" s="108" t="s">
        <v>979</v>
      </c>
      <c r="C934" s="109" t="s">
        <v>3</v>
      </c>
      <c r="D934" s="387" t="str">
        <f t="shared" si="94"/>
        <v>통신케이블공</v>
      </c>
      <c r="E934" s="388">
        <f t="shared" si="93"/>
        <v>1.7999999999999999E-2</v>
      </c>
      <c r="F934" s="389"/>
      <c r="G934" s="388">
        <f t="shared" si="87"/>
        <v>0</v>
      </c>
      <c r="H934" s="388">
        <v>1.7999999999999999E-2</v>
      </c>
      <c r="I934" s="388"/>
      <c r="J934" s="392">
        <f t="shared" si="86"/>
        <v>1</v>
      </c>
      <c r="K934" s="390"/>
      <c r="L934" s="390"/>
      <c r="M934" s="390"/>
      <c r="N934" s="390"/>
      <c r="O934" s="13" t="s">
        <v>975</v>
      </c>
    </row>
    <row r="935" spans="1:15" ht="24.95" customHeight="1">
      <c r="A935" s="108" t="s">
        <v>544</v>
      </c>
      <c r="B935" s="108" t="s">
        <v>980</v>
      </c>
      <c r="C935" s="109" t="s">
        <v>3</v>
      </c>
      <c r="D935" s="387" t="str">
        <f t="shared" si="94"/>
        <v>통신케이블공</v>
      </c>
      <c r="E935" s="388">
        <f t="shared" si="93"/>
        <v>2.5999999999999999E-2</v>
      </c>
      <c r="F935" s="389"/>
      <c r="G935" s="388">
        <f t="shared" si="87"/>
        <v>0</v>
      </c>
      <c r="H935" s="388">
        <v>2.5999999999999999E-2</v>
      </c>
      <c r="I935" s="388"/>
      <c r="J935" s="392">
        <f t="shared" si="86"/>
        <v>1</v>
      </c>
      <c r="K935" s="390"/>
      <c r="L935" s="390"/>
      <c r="M935" s="390"/>
      <c r="N935" s="390"/>
      <c r="O935" s="13" t="s">
        <v>975</v>
      </c>
    </row>
    <row r="936" spans="1:15" ht="24.95" customHeight="1">
      <c r="A936" s="108" t="s">
        <v>544</v>
      </c>
      <c r="B936" s="108" t="s">
        <v>981</v>
      </c>
      <c r="C936" s="109" t="s">
        <v>3</v>
      </c>
      <c r="D936" s="387" t="str">
        <f t="shared" si="94"/>
        <v>통신케이블공</v>
      </c>
      <c r="E936" s="388">
        <f t="shared" si="93"/>
        <v>3.4000000000000002E-2</v>
      </c>
      <c r="F936" s="389"/>
      <c r="G936" s="388">
        <f t="shared" si="87"/>
        <v>0</v>
      </c>
      <c r="H936" s="388">
        <v>3.4000000000000002E-2</v>
      </c>
      <c r="I936" s="388"/>
      <c r="J936" s="392">
        <f t="shared" si="86"/>
        <v>1</v>
      </c>
      <c r="K936" s="390"/>
      <c r="L936" s="390"/>
      <c r="M936" s="390"/>
      <c r="N936" s="390"/>
      <c r="O936" s="13" t="s">
        <v>975</v>
      </c>
    </row>
    <row r="937" spans="1:15" ht="24.95" customHeight="1">
      <c r="A937" s="108" t="s">
        <v>544</v>
      </c>
      <c r="B937" s="108" t="s">
        <v>982</v>
      </c>
      <c r="C937" s="109" t="s">
        <v>3</v>
      </c>
      <c r="D937" s="387" t="str">
        <f t="shared" si="94"/>
        <v>통신케이블공</v>
      </c>
      <c r="E937" s="388">
        <f t="shared" si="93"/>
        <v>2.5000000000000001E-2</v>
      </c>
      <c r="F937" s="389"/>
      <c r="G937" s="388">
        <f t="shared" si="87"/>
        <v>0</v>
      </c>
      <c r="H937" s="388">
        <v>2.5000000000000001E-2</v>
      </c>
      <c r="I937" s="388"/>
      <c r="J937" s="392">
        <f t="shared" si="86"/>
        <v>1</v>
      </c>
      <c r="K937" s="390"/>
      <c r="L937" s="390"/>
      <c r="M937" s="390"/>
      <c r="N937" s="390"/>
      <c r="O937" s="13" t="s">
        <v>975</v>
      </c>
    </row>
    <row r="938" spans="1:15" ht="24.95" customHeight="1">
      <c r="A938" s="108" t="s">
        <v>544</v>
      </c>
      <c r="B938" s="108" t="s">
        <v>983</v>
      </c>
      <c r="C938" s="109" t="s">
        <v>3</v>
      </c>
      <c r="D938" s="387" t="str">
        <f t="shared" si="94"/>
        <v>통신케이블공</v>
      </c>
      <c r="E938" s="388">
        <f t="shared" si="93"/>
        <v>3.5999999999999997E-2</v>
      </c>
      <c r="F938" s="389"/>
      <c r="G938" s="388">
        <f t="shared" si="87"/>
        <v>0</v>
      </c>
      <c r="H938" s="388">
        <v>3.5999999999999997E-2</v>
      </c>
      <c r="I938" s="388"/>
      <c r="J938" s="392">
        <f t="shared" si="86"/>
        <v>1</v>
      </c>
      <c r="K938" s="390"/>
      <c r="L938" s="390"/>
      <c r="M938" s="390"/>
      <c r="N938" s="390"/>
      <c r="O938" s="13" t="s">
        <v>975</v>
      </c>
    </row>
    <row r="939" spans="1:15" ht="24.95" customHeight="1">
      <c r="A939" s="108" t="s">
        <v>544</v>
      </c>
      <c r="B939" s="108" t="s">
        <v>984</v>
      </c>
      <c r="C939" s="109" t="s">
        <v>3</v>
      </c>
      <c r="D939" s="387" t="str">
        <f t="shared" si="94"/>
        <v>통신케이블공</v>
      </c>
      <c r="E939" s="388">
        <f t="shared" si="93"/>
        <v>4.9000000000000002E-2</v>
      </c>
      <c r="F939" s="389"/>
      <c r="G939" s="388">
        <f t="shared" si="87"/>
        <v>0</v>
      </c>
      <c r="H939" s="388">
        <v>4.9000000000000002E-2</v>
      </c>
      <c r="I939" s="388"/>
      <c r="J939" s="392">
        <f t="shared" si="86"/>
        <v>1</v>
      </c>
      <c r="K939" s="390"/>
      <c r="L939" s="390"/>
      <c r="M939" s="390"/>
      <c r="N939" s="390"/>
      <c r="O939" s="13" t="s">
        <v>975</v>
      </c>
    </row>
    <row r="940" spans="1:15" ht="24.95" customHeight="1">
      <c r="A940" s="108" t="s">
        <v>544</v>
      </c>
      <c r="B940" s="108" t="s">
        <v>985</v>
      </c>
      <c r="C940" s="109" t="s">
        <v>3</v>
      </c>
      <c r="D940" s="387" t="str">
        <f t="shared" si="94"/>
        <v>통신케이블공</v>
      </c>
      <c r="E940" s="388">
        <f t="shared" si="93"/>
        <v>1.2999999999999999E-2</v>
      </c>
      <c r="F940" s="389"/>
      <c r="G940" s="388">
        <f t="shared" si="87"/>
        <v>0</v>
      </c>
      <c r="H940" s="388">
        <v>0.02</v>
      </c>
      <c r="I940" s="388"/>
      <c r="J940" s="392">
        <f t="shared" si="86"/>
        <v>0.65</v>
      </c>
      <c r="K940" s="394">
        <v>0.35</v>
      </c>
      <c r="L940" s="390"/>
      <c r="M940" s="390"/>
      <c r="N940" s="390"/>
      <c r="O940" s="13" t="s">
        <v>975</v>
      </c>
    </row>
    <row r="941" spans="1:15" ht="24.95" customHeight="1">
      <c r="A941" s="108" t="s">
        <v>544</v>
      </c>
      <c r="B941" s="108" t="s">
        <v>986</v>
      </c>
      <c r="C941" s="109" t="s">
        <v>3</v>
      </c>
      <c r="D941" s="387" t="str">
        <f t="shared" si="94"/>
        <v>통신케이블공</v>
      </c>
      <c r="E941" s="388">
        <f t="shared" si="93"/>
        <v>2.8000000000000001E-2</v>
      </c>
      <c r="F941" s="389"/>
      <c r="G941" s="388">
        <f t="shared" si="87"/>
        <v>0</v>
      </c>
      <c r="H941" s="388">
        <v>0.02</v>
      </c>
      <c r="I941" s="388"/>
      <c r="J941" s="392">
        <f t="shared" si="86"/>
        <v>1.4</v>
      </c>
      <c r="K941" s="391">
        <v>-0.4</v>
      </c>
      <c r="L941" s="390"/>
      <c r="M941" s="390"/>
      <c r="N941" s="390"/>
      <c r="O941" s="13" t="s">
        <v>975</v>
      </c>
    </row>
    <row r="942" spans="1:15" ht="24.95" customHeight="1">
      <c r="A942" s="108" t="s">
        <v>544</v>
      </c>
      <c r="B942" s="108" t="s">
        <v>987</v>
      </c>
      <c r="C942" s="109" t="s">
        <v>3</v>
      </c>
      <c r="D942" s="387" t="str">
        <f t="shared" si="94"/>
        <v>통신케이블공</v>
      </c>
      <c r="E942" s="388">
        <f t="shared" si="93"/>
        <v>0.04</v>
      </c>
      <c r="F942" s="389"/>
      <c r="G942" s="388">
        <f t="shared" si="87"/>
        <v>0</v>
      </c>
      <c r="H942" s="388">
        <v>0.02</v>
      </c>
      <c r="I942" s="388"/>
      <c r="J942" s="392">
        <f t="shared" si="86"/>
        <v>2</v>
      </c>
      <c r="K942" s="390">
        <v>-1</v>
      </c>
      <c r="L942" s="390"/>
      <c r="M942" s="390"/>
      <c r="N942" s="390"/>
      <c r="O942" s="13" t="s">
        <v>975</v>
      </c>
    </row>
    <row r="943" spans="1:15" ht="24.95" customHeight="1">
      <c r="A943" s="108" t="s">
        <v>544</v>
      </c>
      <c r="B943" s="108" t="s">
        <v>988</v>
      </c>
      <c r="C943" s="109" t="s">
        <v>3</v>
      </c>
      <c r="D943" s="387" t="str">
        <f t="shared" si="94"/>
        <v>통신케이블공</v>
      </c>
      <c r="E943" s="388">
        <f t="shared" si="93"/>
        <v>5.1999999999999998E-2</v>
      </c>
      <c r="F943" s="389"/>
      <c r="G943" s="388">
        <f t="shared" si="87"/>
        <v>0</v>
      </c>
      <c r="H943" s="388">
        <v>0.02</v>
      </c>
      <c r="I943" s="388"/>
      <c r="J943" s="392">
        <f t="shared" si="86"/>
        <v>2.6</v>
      </c>
      <c r="K943" s="391">
        <v>-1.6</v>
      </c>
      <c r="L943" s="390"/>
      <c r="M943" s="390"/>
      <c r="N943" s="390"/>
      <c r="O943" s="13" t="s">
        <v>975</v>
      </c>
    </row>
    <row r="944" spans="1:15" ht="24.95" customHeight="1">
      <c r="A944" s="108" t="s">
        <v>544</v>
      </c>
      <c r="B944" s="108" t="s">
        <v>451</v>
      </c>
      <c r="C944" s="109" t="s">
        <v>3</v>
      </c>
      <c r="D944" s="387" t="str">
        <f t="shared" si="94"/>
        <v>통신케이블공</v>
      </c>
      <c r="E944" s="388">
        <f t="shared" si="93"/>
        <v>1.2E-2</v>
      </c>
      <c r="F944" s="389"/>
      <c r="G944" s="388">
        <f t="shared" si="87"/>
        <v>0</v>
      </c>
      <c r="H944" s="388">
        <v>1.2E-2</v>
      </c>
      <c r="I944" s="388"/>
      <c r="J944" s="392">
        <f t="shared" si="86"/>
        <v>1</v>
      </c>
      <c r="K944" s="390"/>
      <c r="L944" s="390"/>
      <c r="M944" s="390"/>
      <c r="N944" s="390"/>
      <c r="O944" s="13" t="s">
        <v>971</v>
      </c>
    </row>
    <row r="945" spans="1:15" ht="24.95" customHeight="1">
      <c r="A945" s="108" t="s">
        <v>544</v>
      </c>
      <c r="B945" s="108" t="s">
        <v>453</v>
      </c>
      <c r="C945" s="109" t="s">
        <v>3</v>
      </c>
      <c r="D945" s="387" t="str">
        <f t="shared" si="94"/>
        <v>통신케이블공</v>
      </c>
      <c r="E945" s="388">
        <f t="shared" si="93"/>
        <v>1.6E-2</v>
      </c>
      <c r="F945" s="389"/>
      <c r="G945" s="388">
        <f t="shared" si="87"/>
        <v>0</v>
      </c>
      <c r="H945" s="388">
        <v>1.6E-2</v>
      </c>
      <c r="I945" s="388"/>
      <c r="J945" s="392">
        <f t="shared" si="86"/>
        <v>1</v>
      </c>
      <c r="K945" s="390"/>
      <c r="L945" s="390"/>
      <c r="M945" s="390"/>
      <c r="N945" s="390"/>
      <c r="O945" s="13" t="s">
        <v>971</v>
      </c>
    </row>
    <row r="946" spans="1:15" ht="24.95" customHeight="1">
      <c r="A946" s="108" t="s">
        <v>544</v>
      </c>
      <c r="B946" s="108" t="s">
        <v>455</v>
      </c>
      <c r="C946" s="109" t="s">
        <v>3</v>
      </c>
      <c r="D946" s="387" t="str">
        <f t="shared" si="94"/>
        <v>통신케이블공</v>
      </c>
      <c r="E946" s="388">
        <f t="shared" si="93"/>
        <v>2.3E-2</v>
      </c>
      <c r="F946" s="389"/>
      <c r="G946" s="388">
        <f t="shared" si="87"/>
        <v>0</v>
      </c>
      <c r="H946" s="388">
        <v>2.3E-2</v>
      </c>
      <c r="I946" s="388"/>
      <c r="J946" s="392">
        <f t="shared" si="86"/>
        <v>1</v>
      </c>
      <c r="K946" s="390"/>
      <c r="L946" s="390"/>
      <c r="M946" s="390"/>
      <c r="N946" s="390"/>
      <c r="O946" s="13" t="s">
        <v>971</v>
      </c>
    </row>
    <row r="947" spans="1:15" ht="24.95" customHeight="1">
      <c r="A947" s="108" t="s">
        <v>544</v>
      </c>
      <c r="B947" s="108" t="s">
        <v>457</v>
      </c>
      <c r="C947" s="109" t="s">
        <v>3</v>
      </c>
      <c r="D947" s="387" t="s">
        <v>241</v>
      </c>
      <c r="E947" s="388">
        <f>ROUNDDOWN(SUM(H947*J947),3)</f>
        <v>2.9000000000000001E-2</v>
      </c>
      <c r="F947" s="389"/>
      <c r="G947" s="388">
        <f t="shared" si="87"/>
        <v>0</v>
      </c>
      <c r="H947" s="388">
        <v>2.9000000000000001E-2</v>
      </c>
      <c r="I947" s="388"/>
      <c r="J947" s="392">
        <f t="shared" si="86"/>
        <v>1</v>
      </c>
      <c r="K947" s="390"/>
      <c r="L947" s="390"/>
      <c r="M947" s="390"/>
      <c r="N947" s="390"/>
      <c r="O947" s="13" t="s">
        <v>971</v>
      </c>
    </row>
    <row r="948" spans="1:15" ht="24.95" customHeight="1">
      <c r="A948" s="108" t="s">
        <v>544</v>
      </c>
      <c r="B948" s="111" t="s">
        <v>459</v>
      </c>
      <c r="C948" s="109" t="s">
        <v>3</v>
      </c>
      <c r="D948" s="387" t="str">
        <f>IF($O$3=0,"통신케이블공",0)</f>
        <v>통신케이블공</v>
      </c>
      <c r="E948" s="388">
        <f>IF($O$3=0,ROUNDDOWN(SUM(H948*J948),3),0)</f>
        <v>4.2999999999999997E-2</v>
      </c>
      <c r="F948" s="389"/>
      <c r="G948" s="388">
        <f t="shared" si="87"/>
        <v>0</v>
      </c>
      <c r="H948" s="388">
        <v>4.2999999999999997E-2</v>
      </c>
      <c r="I948" s="388"/>
      <c r="J948" s="392">
        <f t="shared" si="86"/>
        <v>1</v>
      </c>
      <c r="K948" s="390"/>
      <c r="L948" s="390"/>
      <c r="M948" s="390"/>
      <c r="N948" s="390"/>
      <c r="O948" s="13" t="s">
        <v>971</v>
      </c>
    </row>
    <row r="949" spans="1:15" ht="24.95" customHeight="1">
      <c r="A949" s="108" t="s">
        <v>544</v>
      </c>
      <c r="B949" s="111" t="s">
        <v>460</v>
      </c>
      <c r="C949" s="109" t="s">
        <v>3</v>
      </c>
      <c r="D949" s="387" t="s">
        <v>241</v>
      </c>
      <c r="E949" s="388">
        <f>ROUNDDOWN(SUM(H949*J949),3)</f>
        <v>5.2999999999999999E-2</v>
      </c>
      <c r="F949" s="389"/>
      <c r="G949" s="388">
        <f t="shared" si="87"/>
        <v>0</v>
      </c>
      <c r="H949" s="388">
        <v>5.2999999999999999E-2</v>
      </c>
      <c r="I949" s="388"/>
      <c r="J949" s="392">
        <f t="shared" si="86"/>
        <v>1</v>
      </c>
      <c r="K949" s="390"/>
      <c r="L949" s="390"/>
      <c r="M949" s="390"/>
      <c r="N949" s="390"/>
      <c r="O949" s="13" t="s">
        <v>971</v>
      </c>
    </row>
    <row r="950" spans="1:15" ht="24.95" customHeight="1">
      <c r="A950" s="108" t="s">
        <v>544</v>
      </c>
      <c r="B950" s="111" t="s">
        <v>461</v>
      </c>
      <c r="C950" s="109" t="s">
        <v>3</v>
      </c>
      <c r="D950" s="387" t="str">
        <f>IF($O$3=0,"통신케이블공",0)</f>
        <v>통신케이블공</v>
      </c>
      <c r="E950" s="388">
        <f>IF($O$3=0,ROUNDDOWN(SUM(H950*J950),3),0)</f>
        <v>6.5000000000000002E-2</v>
      </c>
      <c r="F950" s="389"/>
      <c r="G950" s="388">
        <f t="shared" si="87"/>
        <v>0</v>
      </c>
      <c r="H950" s="388">
        <v>6.5000000000000002E-2</v>
      </c>
      <c r="I950" s="388"/>
      <c r="J950" s="392">
        <f t="shared" si="86"/>
        <v>1</v>
      </c>
      <c r="K950" s="390"/>
      <c r="L950" s="390"/>
      <c r="M950" s="390"/>
      <c r="N950" s="390"/>
      <c r="O950" s="13" t="s">
        <v>971</v>
      </c>
    </row>
    <row r="951" spans="1:15" ht="24.95" customHeight="1">
      <c r="A951" s="108" t="s">
        <v>544</v>
      </c>
      <c r="B951" s="111" t="s">
        <v>462</v>
      </c>
      <c r="C951" s="109" t="s">
        <v>3</v>
      </c>
      <c r="D951" s="387" t="s">
        <v>241</v>
      </c>
      <c r="E951" s="388">
        <f>ROUNDDOWN(SUM(H951*J951),3)</f>
        <v>8.5999999999999993E-2</v>
      </c>
      <c r="F951" s="389"/>
      <c r="G951" s="388">
        <f t="shared" si="87"/>
        <v>0</v>
      </c>
      <c r="H951" s="388">
        <v>8.5999999999999993E-2</v>
      </c>
      <c r="I951" s="388"/>
      <c r="J951" s="392">
        <f t="shared" si="86"/>
        <v>1</v>
      </c>
      <c r="K951" s="390"/>
      <c r="L951" s="390"/>
      <c r="M951" s="390"/>
      <c r="N951" s="390"/>
      <c r="O951" s="13" t="s">
        <v>971</v>
      </c>
    </row>
    <row r="952" spans="1:15" ht="24.95" customHeight="1">
      <c r="A952" s="108" t="s">
        <v>544</v>
      </c>
      <c r="B952" s="108" t="s">
        <v>452</v>
      </c>
      <c r="C952" s="109" t="s">
        <v>3</v>
      </c>
      <c r="D952" s="387" t="s">
        <v>241</v>
      </c>
      <c r="E952" s="388">
        <f>ROUNDDOWN(SUM(H952*J952),3)</f>
        <v>1.4E-2</v>
      </c>
      <c r="F952" s="389"/>
      <c r="G952" s="388">
        <f t="shared" si="87"/>
        <v>0</v>
      </c>
      <c r="H952" s="388">
        <v>1.4E-2</v>
      </c>
      <c r="I952" s="388"/>
      <c r="J952" s="392">
        <f t="shared" si="86"/>
        <v>1</v>
      </c>
      <c r="K952" s="390"/>
      <c r="L952" s="390"/>
      <c r="M952" s="390"/>
      <c r="N952" s="390"/>
      <c r="O952" s="13" t="s">
        <v>971</v>
      </c>
    </row>
    <row r="953" spans="1:15" ht="24.95" customHeight="1">
      <c r="A953" s="108" t="s">
        <v>544</v>
      </c>
      <c r="B953" s="108" t="s">
        <v>454</v>
      </c>
      <c r="C953" s="109" t="s">
        <v>3</v>
      </c>
      <c r="D953" s="387" t="str">
        <f>IF($O$3=0,"통신케이블공",0)</f>
        <v>통신케이블공</v>
      </c>
      <c r="E953" s="388">
        <f>IF($O$3=0,ROUNDDOWN(SUM(H953*J953),3),0)</f>
        <v>1.6E-2</v>
      </c>
      <c r="F953" s="389"/>
      <c r="G953" s="388">
        <f t="shared" si="87"/>
        <v>0</v>
      </c>
      <c r="H953" s="388">
        <v>1.6E-2</v>
      </c>
      <c r="I953" s="388"/>
      <c r="J953" s="392">
        <f t="shared" si="86"/>
        <v>1</v>
      </c>
      <c r="K953" s="390"/>
      <c r="L953" s="390"/>
      <c r="M953" s="390"/>
      <c r="N953" s="390"/>
      <c r="O953" s="13" t="s">
        <v>971</v>
      </c>
    </row>
    <row r="954" spans="1:15" ht="24.95" customHeight="1">
      <c r="A954" s="108" t="s">
        <v>544</v>
      </c>
      <c r="B954" s="108" t="s">
        <v>456</v>
      </c>
      <c r="C954" s="109" t="s">
        <v>3</v>
      </c>
      <c r="D954" s="387" t="str">
        <f>IF($O$3=0,"통신케이블공",0)</f>
        <v>통신케이블공</v>
      </c>
      <c r="E954" s="388">
        <f>IF($O$3=0,ROUNDDOWN(SUM(H954*J954),3),0)</f>
        <v>2.5999999999999999E-2</v>
      </c>
      <c r="F954" s="389"/>
      <c r="G954" s="388">
        <f t="shared" si="87"/>
        <v>0</v>
      </c>
      <c r="H954" s="388">
        <v>2.5999999999999999E-2</v>
      </c>
      <c r="I954" s="388"/>
      <c r="J954" s="392">
        <f t="shared" si="86"/>
        <v>1</v>
      </c>
      <c r="K954" s="390"/>
      <c r="L954" s="390"/>
      <c r="M954" s="390"/>
      <c r="N954" s="390"/>
      <c r="O954" s="13" t="s">
        <v>971</v>
      </c>
    </row>
    <row r="955" spans="1:15" ht="24.95" customHeight="1">
      <c r="A955" s="108" t="s">
        <v>544</v>
      </c>
      <c r="B955" s="108" t="s">
        <v>463</v>
      </c>
      <c r="C955" s="109" t="s">
        <v>3</v>
      </c>
      <c r="D955" s="387" t="s">
        <v>241</v>
      </c>
      <c r="E955" s="388">
        <f>ROUNDDOWN(SUM(H955*J955),3)</f>
        <v>3.2000000000000001E-2</v>
      </c>
      <c r="F955" s="389"/>
      <c r="G955" s="388">
        <f t="shared" si="87"/>
        <v>0</v>
      </c>
      <c r="H955" s="388">
        <v>3.2000000000000001E-2</v>
      </c>
      <c r="I955" s="388"/>
      <c r="J955" s="392">
        <f t="shared" si="86"/>
        <v>1</v>
      </c>
      <c r="K955" s="390"/>
      <c r="L955" s="390"/>
      <c r="M955" s="390"/>
      <c r="N955" s="390"/>
      <c r="O955" s="13" t="s">
        <v>971</v>
      </c>
    </row>
    <row r="956" spans="1:15" ht="24.95" customHeight="1">
      <c r="A956" s="108" t="s">
        <v>544</v>
      </c>
      <c r="B956" s="108" t="s">
        <v>464</v>
      </c>
      <c r="C956" s="109" t="s">
        <v>3</v>
      </c>
      <c r="D956" s="387" t="str">
        <f>IF($O$3=0,"통신케이블공",0)</f>
        <v>통신케이블공</v>
      </c>
      <c r="E956" s="388">
        <f>IF($O$3=0,ROUNDDOWN(SUM(H956*J956),3),0)</f>
        <v>3.5000000000000003E-2</v>
      </c>
      <c r="F956" s="389"/>
      <c r="G956" s="388">
        <f t="shared" si="87"/>
        <v>0</v>
      </c>
      <c r="H956" s="388">
        <v>3.5000000000000003E-2</v>
      </c>
      <c r="I956" s="388"/>
      <c r="J956" s="392">
        <f t="shared" si="86"/>
        <v>1</v>
      </c>
      <c r="K956" s="390"/>
      <c r="L956" s="390"/>
      <c r="M956" s="390"/>
      <c r="N956" s="390"/>
      <c r="O956" s="13" t="s">
        <v>971</v>
      </c>
    </row>
    <row r="957" spans="1:15" ht="24.95" customHeight="1">
      <c r="A957" s="108" t="s">
        <v>544</v>
      </c>
      <c r="B957" s="108" t="s">
        <v>465</v>
      </c>
      <c r="C957" s="109" t="s">
        <v>3</v>
      </c>
      <c r="D957" s="387" t="s">
        <v>241</v>
      </c>
      <c r="E957" s="388">
        <f t="shared" ref="E957:E966" si="95">ROUNDDOWN(SUM(H957*J957),3)</f>
        <v>3.9E-2</v>
      </c>
      <c r="F957" s="389"/>
      <c r="G957" s="388">
        <f t="shared" si="87"/>
        <v>0</v>
      </c>
      <c r="H957" s="388">
        <v>3.9E-2</v>
      </c>
      <c r="I957" s="388"/>
      <c r="J957" s="392">
        <f t="shared" si="86"/>
        <v>1</v>
      </c>
      <c r="K957" s="390"/>
      <c r="L957" s="390"/>
      <c r="M957" s="390"/>
      <c r="N957" s="390"/>
      <c r="O957" s="13" t="s">
        <v>971</v>
      </c>
    </row>
    <row r="958" spans="1:15" ht="24.95" customHeight="1">
      <c r="A958" s="108" t="s">
        <v>544</v>
      </c>
      <c r="B958" s="108" t="s">
        <v>466</v>
      </c>
      <c r="C958" s="109" t="s">
        <v>3</v>
      </c>
      <c r="D958" s="387" t="s">
        <v>241</v>
      </c>
      <c r="E958" s="388">
        <f t="shared" si="95"/>
        <v>4.2000000000000003E-2</v>
      </c>
      <c r="F958" s="389"/>
      <c r="G958" s="388">
        <f t="shared" si="87"/>
        <v>0</v>
      </c>
      <c r="H958" s="388">
        <v>4.2000000000000003E-2</v>
      </c>
      <c r="I958" s="388"/>
      <c r="J958" s="392">
        <f t="shared" si="86"/>
        <v>1</v>
      </c>
      <c r="K958" s="390"/>
      <c r="L958" s="390"/>
      <c r="M958" s="390"/>
      <c r="N958" s="390"/>
      <c r="O958" s="13" t="s">
        <v>971</v>
      </c>
    </row>
    <row r="959" spans="1:15" ht="24.95" customHeight="1">
      <c r="A959" s="108" t="s">
        <v>544</v>
      </c>
      <c r="B959" s="108" t="s">
        <v>467</v>
      </c>
      <c r="C959" s="109" t="s">
        <v>3</v>
      </c>
      <c r="D959" s="387" t="s">
        <v>241</v>
      </c>
      <c r="E959" s="388">
        <f t="shared" si="95"/>
        <v>4.8000000000000001E-2</v>
      </c>
      <c r="F959" s="389"/>
      <c r="G959" s="388">
        <f t="shared" si="87"/>
        <v>0</v>
      </c>
      <c r="H959" s="388">
        <v>4.8000000000000001E-2</v>
      </c>
      <c r="I959" s="388"/>
      <c r="J959" s="392">
        <f t="shared" si="86"/>
        <v>1</v>
      </c>
      <c r="K959" s="390"/>
      <c r="L959" s="390"/>
      <c r="M959" s="390"/>
      <c r="N959" s="390"/>
      <c r="O959" s="13" t="s">
        <v>971</v>
      </c>
    </row>
    <row r="960" spans="1:15" ht="24.95" customHeight="1">
      <c r="A960" s="108" t="s">
        <v>544</v>
      </c>
      <c r="B960" s="108" t="s">
        <v>468</v>
      </c>
      <c r="C960" s="109" t="s">
        <v>3</v>
      </c>
      <c r="D960" s="387" t="s">
        <v>241</v>
      </c>
      <c r="E960" s="388">
        <f t="shared" si="95"/>
        <v>5.3999999999999999E-2</v>
      </c>
      <c r="F960" s="389"/>
      <c r="G960" s="388">
        <f t="shared" si="87"/>
        <v>0</v>
      </c>
      <c r="H960" s="388">
        <v>5.3999999999999999E-2</v>
      </c>
      <c r="I960" s="388"/>
      <c r="J960" s="392">
        <f t="shared" si="86"/>
        <v>1</v>
      </c>
      <c r="K960" s="390"/>
      <c r="L960" s="390"/>
      <c r="M960" s="390"/>
      <c r="N960" s="390"/>
      <c r="O960" s="13" t="s">
        <v>971</v>
      </c>
    </row>
    <row r="961" spans="1:15" ht="24.95" customHeight="1">
      <c r="A961" s="108" t="s">
        <v>544</v>
      </c>
      <c r="B961" s="108" t="s">
        <v>469</v>
      </c>
      <c r="C961" s="109" t="s">
        <v>3</v>
      </c>
      <c r="D961" s="387" t="s">
        <v>241</v>
      </c>
      <c r="E961" s="388">
        <f t="shared" si="95"/>
        <v>5.8999999999999997E-2</v>
      </c>
      <c r="F961" s="389"/>
      <c r="G961" s="388">
        <f t="shared" si="87"/>
        <v>0</v>
      </c>
      <c r="H961" s="388">
        <v>5.8999999999999997E-2</v>
      </c>
      <c r="I961" s="388"/>
      <c r="J961" s="392">
        <f t="shared" si="86"/>
        <v>1</v>
      </c>
      <c r="K961" s="390"/>
      <c r="L961" s="390"/>
      <c r="M961" s="390"/>
      <c r="N961" s="390"/>
      <c r="O961" s="13" t="s">
        <v>971</v>
      </c>
    </row>
    <row r="962" spans="1:15" ht="24.95" customHeight="1">
      <c r="A962" s="108" t="s">
        <v>544</v>
      </c>
      <c r="B962" s="108" t="s">
        <v>470</v>
      </c>
      <c r="C962" s="109" t="s">
        <v>3</v>
      </c>
      <c r="D962" s="387" t="s">
        <v>241</v>
      </c>
      <c r="E962" s="388">
        <f t="shared" si="95"/>
        <v>7.1999999999999995E-2</v>
      </c>
      <c r="F962" s="389"/>
      <c r="G962" s="388">
        <f t="shared" si="87"/>
        <v>0</v>
      </c>
      <c r="H962" s="388">
        <v>7.1999999999999995E-2</v>
      </c>
      <c r="I962" s="388"/>
      <c r="J962" s="392">
        <f t="shared" si="86"/>
        <v>1</v>
      </c>
      <c r="K962" s="390"/>
      <c r="L962" s="390"/>
      <c r="M962" s="390"/>
      <c r="N962" s="390"/>
      <c r="O962" s="13" t="s">
        <v>971</v>
      </c>
    </row>
    <row r="963" spans="1:15" ht="24.95" customHeight="1">
      <c r="A963" s="108" t="s">
        <v>544</v>
      </c>
      <c r="B963" s="108" t="s">
        <v>471</v>
      </c>
      <c r="C963" s="109" t="s">
        <v>3</v>
      </c>
      <c r="D963" s="387" t="s">
        <v>241</v>
      </c>
      <c r="E963" s="388">
        <f t="shared" si="95"/>
        <v>8.4000000000000005E-2</v>
      </c>
      <c r="F963" s="389"/>
      <c r="G963" s="388">
        <f t="shared" si="87"/>
        <v>0</v>
      </c>
      <c r="H963" s="388">
        <v>8.4000000000000005E-2</v>
      </c>
      <c r="I963" s="388"/>
      <c r="J963" s="392">
        <f t="shared" si="86"/>
        <v>1</v>
      </c>
      <c r="K963" s="390"/>
      <c r="L963" s="390"/>
      <c r="M963" s="390"/>
      <c r="N963" s="390"/>
      <c r="O963" s="13" t="s">
        <v>971</v>
      </c>
    </row>
    <row r="964" spans="1:15" ht="24.95" customHeight="1">
      <c r="A964" s="108" t="s">
        <v>544</v>
      </c>
      <c r="B964" s="108" t="s">
        <v>472</v>
      </c>
      <c r="C964" s="109" t="s">
        <v>3</v>
      </c>
      <c r="D964" s="387" t="s">
        <v>241</v>
      </c>
      <c r="E964" s="388">
        <f t="shared" si="95"/>
        <v>9.8000000000000004E-2</v>
      </c>
      <c r="F964" s="389"/>
      <c r="G964" s="388">
        <f t="shared" si="87"/>
        <v>0</v>
      </c>
      <c r="H964" s="388">
        <v>9.8000000000000004E-2</v>
      </c>
      <c r="I964" s="388"/>
      <c r="J964" s="392">
        <f t="shared" si="86"/>
        <v>1</v>
      </c>
      <c r="K964" s="390"/>
      <c r="L964" s="390"/>
      <c r="M964" s="390"/>
      <c r="N964" s="390"/>
      <c r="O964" s="13" t="s">
        <v>971</v>
      </c>
    </row>
    <row r="965" spans="1:15" ht="24.95" customHeight="1">
      <c r="A965" s="108" t="s">
        <v>544</v>
      </c>
      <c r="B965" s="108" t="s">
        <v>710</v>
      </c>
      <c r="C965" s="109" t="s">
        <v>3</v>
      </c>
      <c r="D965" s="387" t="s">
        <v>241</v>
      </c>
      <c r="E965" s="388">
        <f t="shared" si="95"/>
        <v>1.4999999999999999E-2</v>
      </c>
      <c r="F965" s="389"/>
      <c r="G965" s="388">
        <f t="shared" si="87"/>
        <v>0</v>
      </c>
      <c r="H965" s="394">
        <v>1.4999999999999999E-2</v>
      </c>
      <c r="I965" s="394"/>
      <c r="J965" s="392">
        <f t="shared" si="86"/>
        <v>1</v>
      </c>
      <c r="K965" s="392"/>
      <c r="L965" s="390"/>
      <c r="M965" s="390"/>
      <c r="N965" s="390"/>
      <c r="O965" s="13" t="s">
        <v>711</v>
      </c>
    </row>
    <row r="966" spans="1:15" ht="24.95" customHeight="1">
      <c r="A966" s="108" t="s">
        <v>544</v>
      </c>
      <c r="B966" s="108" t="s">
        <v>714</v>
      </c>
      <c r="C966" s="109" t="s">
        <v>3</v>
      </c>
      <c r="D966" s="387" t="s">
        <v>241</v>
      </c>
      <c r="E966" s="388">
        <f t="shared" si="95"/>
        <v>1.4999999999999999E-2</v>
      </c>
      <c r="F966" s="389"/>
      <c r="G966" s="388">
        <f>ROUNDDOWN(SUM(I966*J966),3)</f>
        <v>0</v>
      </c>
      <c r="H966" s="394">
        <v>1.4999999999999999E-2</v>
      </c>
      <c r="I966" s="394"/>
      <c r="J966" s="392">
        <f>$J$3*$L$3*(1-K966)</f>
        <v>1</v>
      </c>
      <c r="K966" s="392"/>
      <c r="L966" s="390"/>
      <c r="M966" s="390"/>
      <c r="N966" s="390"/>
      <c r="O966" s="13" t="s">
        <v>711</v>
      </c>
    </row>
    <row r="967" spans="1:15" ht="24.95" customHeight="1">
      <c r="A967" s="108" t="s">
        <v>544</v>
      </c>
      <c r="B967" s="108" t="s">
        <v>713</v>
      </c>
      <c r="C967" s="109" t="s">
        <v>3</v>
      </c>
      <c r="D967" s="387" t="str">
        <f>IF($O$3=0,"통신케이블공",0)</f>
        <v>통신케이블공</v>
      </c>
      <c r="E967" s="388">
        <f>IF($O$3=0,ROUNDDOWN(SUM(H967*J967),3),0)</f>
        <v>1.4999999999999999E-2</v>
      </c>
      <c r="F967" s="389"/>
      <c r="G967" s="388">
        <f>ROUNDDOWN(SUM(I967*J967),3)</f>
        <v>0</v>
      </c>
      <c r="H967" s="394">
        <v>1.4999999999999999E-2</v>
      </c>
      <c r="I967" s="394"/>
      <c r="J967" s="392">
        <f>$J$3*$L$3*(1-K967)</f>
        <v>1</v>
      </c>
      <c r="K967" s="392"/>
      <c r="L967" s="390"/>
      <c r="M967" s="390"/>
      <c r="N967" s="390"/>
      <c r="O967" s="13" t="s">
        <v>711</v>
      </c>
    </row>
    <row r="968" spans="1:15" ht="24.95" customHeight="1">
      <c r="A968" s="108" t="s">
        <v>544</v>
      </c>
      <c r="B968" s="108" t="s">
        <v>715</v>
      </c>
      <c r="C968" s="109" t="s">
        <v>3</v>
      </c>
      <c r="D968" s="387" t="str">
        <f>IF($O$3=0,"통신케이블공",0)</f>
        <v>통신케이블공</v>
      </c>
      <c r="E968" s="388">
        <f>IF($O$3=0,ROUNDDOWN(SUM(H968*J968),3),0)</f>
        <v>2.4E-2</v>
      </c>
      <c r="F968" s="389"/>
      <c r="G968" s="388">
        <f t="shared" si="87"/>
        <v>0</v>
      </c>
      <c r="H968" s="394">
        <v>2.4E-2</v>
      </c>
      <c r="I968" s="394"/>
      <c r="J968" s="392">
        <f t="shared" si="86"/>
        <v>1</v>
      </c>
      <c r="K968" s="392"/>
      <c r="L968" s="390"/>
      <c r="M968" s="390"/>
      <c r="N968" s="390"/>
      <c r="O968" s="13" t="s">
        <v>711</v>
      </c>
    </row>
    <row r="969" spans="1:15" ht="24.95" customHeight="1">
      <c r="A969" s="108" t="s">
        <v>544</v>
      </c>
      <c r="B969" s="108" t="s">
        <v>989</v>
      </c>
      <c r="C969" s="109" t="s">
        <v>3</v>
      </c>
      <c r="D969" s="387" t="s">
        <v>241</v>
      </c>
      <c r="E969" s="388">
        <f t="shared" ref="E969:E982" si="96">ROUNDDOWN(SUM(H969*J969),3)</f>
        <v>1.7000000000000001E-2</v>
      </c>
      <c r="F969" s="389"/>
      <c r="G969" s="388">
        <f>ROUNDDOWN(SUM(I969*J969),3)</f>
        <v>0</v>
      </c>
      <c r="H969" s="394">
        <v>1.7000000000000001E-2</v>
      </c>
      <c r="I969" s="394"/>
      <c r="J969" s="392">
        <f>$J$3*$L$3*(1-K969)</f>
        <v>1</v>
      </c>
      <c r="K969" s="392"/>
      <c r="L969" s="390"/>
      <c r="M969" s="390"/>
      <c r="N969" s="390"/>
      <c r="O969" s="13" t="s">
        <v>717</v>
      </c>
    </row>
    <row r="970" spans="1:15" ht="24.95" customHeight="1">
      <c r="A970" s="108" t="s">
        <v>544</v>
      </c>
      <c r="B970" s="108" t="s">
        <v>716</v>
      </c>
      <c r="C970" s="109" t="s">
        <v>3</v>
      </c>
      <c r="D970" s="387" t="s">
        <v>241</v>
      </c>
      <c r="E970" s="388">
        <f t="shared" si="96"/>
        <v>1.7000000000000001E-2</v>
      </c>
      <c r="F970" s="389"/>
      <c r="G970" s="388">
        <f t="shared" si="87"/>
        <v>0</v>
      </c>
      <c r="H970" s="394">
        <v>1.7000000000000001E-2</v>
      </c>
      <c r="I970" s="394"/>
      <c r="J970" s="392">
        <f t="shared" si="86"/>
        <v>1</v>
      </c>
      <c r="K970" s="392"/>
      <c r="L970" s="390"/>
      <c r="M970" s="390"/>
      <c r="N970" s="390"/>
      <c r="O970" s="13" t="s">
        <v>717</v>
      </c>
    </row>
    <row r="971" spans="1:15" ht="24.95" customHeight="1">
      <c r="A971" s="108" t="s">
        <v>544</v>
      </c>
      <c r="B971" s="108" t="s">
        <v>545</v>
      </c>
      <c r="C971" s="109" t="s">
        <v>3</v>
      </c>
      <c r="D971" s="387" t="s">
        <v>241</v>
      </c>
      <c r="E971" s="388">
        <f t="shared" si="96"/>
        <v>2.1999999999999999E-2</v>
      </c>
      <c r="F971" s="389"/>
      <c r="G971" s="388">
        <f t="shared" si="87"/>
        <v>0</v>
      </c>
      <c r="H971" s="394">
        <v>2.1999999999999999E-2</v>
      </c>
      <c r="I971" s="394"/>
      <c r="J971" s="392">
        <f t="shared" si="86"/>
        <v>1</v>
      </c>
      <c r="K971" s="392"/>
      <c r="L971" s="390"/>
      <c r="M971" s="390"/>
      <c r="N971" s="390"/>
      <c r="O971" s="13" t="s">
        <v>717</v>
      </c>
    </row>
    <row r="972" spans="1:15" ht="24.95" customHeight="1">
      <c r="A972" s="108" t="s">
        <v>544</v>
      </c>
      <c r="B972" s="108" t="s">
        <v>76</v>
      </c>
      <c r="C972" s="109" t="s">
        <v>3</v>
      </c>
      <c r="D972" s="387" t="s">
        <v>239</v>
      </c>
      <c r="E972" s="388">
        <f t="shared" si="96"/>
        <v>1.4E-2</v>
      </c>
      <c r="F972" s="389"/>
      <c r="G972" s="388">
        <f t="shared" si="87"/>
        <v>0</v>
      </c>
      <c r="H972" s="394">
        <v>1.4E-2</v>
      </c>
      <c r="I972" s="394"/>
      <c r="J972" s="392">
        <f t="shared" si="86"/>
        <v>1</v>
      </c>
      <c r="K972" s="392"/>
      <c r="L972" s="390"/>
      <c r="M972" s="390"/>
      <c r="N972" s="390"/>
      <c r="O972" s="13" t="s">
        <v>718</v>
      </c>
    </row>
    <row r="973" spans="1:15" ht="24.95" customHeight="1">
      <c r="A973" s="108" t="s">
        <v>544</v>
      </c>
      <c r="B973" s="108" t="s">
        <v>990</v>
      </c>
      <c r="C973" s="109" t="s">
        <v>3</v>
      </c>
      <c r="D973" s="387" t="s">
        <v>239</v>
      </c>
      <c r="E973" s="388">
        <f t="shared" si="96"/>
        <v>1.4E-2</v>
      </c>
      <c r="F973" s="389"/>
      <c r="G973" s="388">
        <f>ROUNDDOWN(SUM(I973*J973),3)</f>
        <v>0</v>
      </c>
      <c r="H973" s="394">
        <v>1.4E-2</v>
      </c>
      <c r="I973" s="394"/>
      <c r="J973" s="392">
        <f>$J$3*$L$3*(1-K973)</f>
        <v>1</v>
      </c>
      <c r="K973" s="392"/>
      <c r="L973" s="390"/>
      <c r="M973" s="390"/>
      <c r="N973" s="390"/>
      <c r="O973" s="13" t="s">
        <v>718</v>
      </c>
    </row>
    <row r="974" spans="1:15" ht="24.95" customHeight="1">
      <c r="A974" s="108" t="s">
        <v>544</v>
      </c>
      <c r="B974" s="108" t="s">
        <v>269</v>
      </c>
      <c r="C974" s="109" t="s">
        <v>3</v>
      </c>
      <c r="D974" s="387" t="s">
        <v>241</v>
      </c>
      <c r="E974" s="388">
        <f t="shared" si="96"/>
        <v>2.4E-2</v>
      </c>
      <c r="F974" s="389"/>
      <c r="G974" s="388">
        <f t="shared" si="87"/>
        <v>0</v>
      </c>
      <c r="H974" s="394">
        <v>2.4E-2</v>
      </c>
      <c r="I974" s="394"/>
      <c r="J974" s="392">
        <f t="shared" si="86"/>
        <v>1</v>
      </c>
      <c r="K974" s="392"/>
      <c r="L974" s="390"/>
      <c r="M974" s="390"/>
      <c r="N974" s="390"/>
      <c r="O974" s="13" t="s">
        <v>718</v>
      </c>
    </row>
    <row r="975" spans="1:15" ht="24.95" customHeight="1">
      <c r="A975" s="108" t="s">
        <v>544</v>
      </c>
      <c r="B975" s="108" t="s">
        <v>77</v>
      </c>
      <c r="C975" s="109" t="s">
        <v>3</v>
      </c>
      <c r="D975" s="387" t="s">
        <v>241</v>
      </c>
      <c r="E975" s="388">
        <f t="shared" si="96"/>
        <v>1.7999999999999999E-2</v>
      </c>
      <c r="F975" s="389"/>
      <c r="G975" s="388">
        <f t="shared" si="87"/>
        <v>0</v>
      </c>
      <c r="H975" s="394">
        <v>1.7999999999999999E-2</v>
      </c>
      <c r="I975" s="394"/>
      <c r="J975" s="392">
        <f t="shared" si="86"/>
        <v>1</v>
      </c>
      <c r="K975" s="392"/>
      <c r="L975" s="390"/>
      <c r="M975" s="390"/>
      <c r="N975" s="390"/>
      <c r="O975" s="13" t="s">
        <v>711</v>
      </c>
    </row>
    <row r="976" spans="1:15" ht="24.95" customHeight="1">
      <c r="A976" s="108" t="s">
        <v>544</v>
      </c>
      <c r="B976" s="108" t="s">
        <v>719</v>
      </c>
      <c r="C976" s="109" t="s">
        <v>3</v>
      </c>
      <c r="D976" s="387" t="s">
        <v>241</v>
      </c>
      <c r="E976" s="388">
        <f t="shared" si="96"/>
        <v>4.0000000000000001E-3</v>
      </c>
      <c r="F976" s="389" t="s">
        <v>492</v>
      </c>
      <c r="G976" s="388">
        <f>ROUNDDOWN(SUM(I976*J976),3)</f>
        <v>4.0000000000000001E-3</v>
      </c>
      <c r="H976" s="394">
        <v>4.0000000000000001E-3</v>
      </c>
      <c r="I976" s="394">
        <v>4.0000000000000001E-3</v>
      </c>
      <c r="J976" s="392">
        <f t="shared" si="86"/>
        <v>1</v>
      </c>
      <c r="K976" s="392"/>
      <c r="L976" s="390"/>
      <c r="M976" s="390"/>
      <c r="N976" s="390"/>
      <c r="O976" s="13" t="s">
        <v>717</v>
      </c>
    </row>
    <row r="977" spans="1:15" ht="24.95" customHeight="1">
      <c r="A977" s="108" t="s">
        <v>544</v>
      </c>
      <c r="B977" s="108" t="s">
        <v>991</v>
      </c>
      <c r="C977" s="109" t="s">
        <v>3</v>
      </c>
      <c r="D977" s="387" t="s">
        <v>241</v>
      </c>
      <c r="E977" s="388">
        <f t="shared" si="96"/>
        <v>1.6E-2</v>
      </c>
      <c r="F977" s="389"/>
      <c r="G977" s="388"/>
      <c r="H977" s="394">
        <v>1.6E-2</v>
      </c>
      <c r="I977" s="394"/>
      <c r="J977" s="392">
        <f t="shared" si="86"/>
        <v>1</v>
      </c>
      <c r="K977" s="392"/>
      <c r="L977" s="390"/>
      <c r="M977" s="390"/>
      <c r="N977" s="390"/>
      <c r="O977" s="13" t="s">
        <v>718</v>
      </c>
    </row>
    <row r="978" spans="1:15" ht="24.95" customHeight="1">
      <c r="A978" s="108" t="s">
        <v>544</v>
      </c>
      <c r="B978" s="108" t="s">
        <v>992</v>
      </c>
      <c r="C978" s="109" t="s">
        <v>3</v>
      </c>
      <c r="D978" s="387" t="s">
        <v>241</v>
      </c>
      <c r="E978" s="388">
        <f>ROUNDDOWN(SUM(H978*J978),3)</f>
        <v>1.6E-2</v>
      </c>
      <c r="F978" s="389"/>
      <c r="G978" s="388"/>
      <c r="H978" s="394">
        <v>1.6E-2</v>
      </c>
      <c r="I978" s="394"/>
      <c r="J978" s="392">
        <f t="shared" si="86"/>
        <v>1</v>
      </c>
      <c r="K978" s="392"/>
      <c r="L978" s="390"/>
      <c r="M978" s="390"/>
      <c r="N978" s="390"/>
      <c r="O978" s="13" t="s">
        <v>718</v>
      </c>
    </row>
    <row r="979" spans="1:15" ht="24.95" customHeight="1">
      <c r="A979" s="108" t="s">
        <v>480</v>
      </c>
      <c r="B979" s="108" t="s">
        <v>481</v>
      </c>
      <c r="C979" s="109" t="s">
        <v>116</v>
      </c>
      <c r="D979" s="387" t="s">
        <v>243</v>
      </c>
      <c r="E979" s="388">
        <f t="shared" ref="E979" si="97">ROUNDDOWN(SUM(H979*J979),3)</f>
        <v>0.06</v>
      </c>
      <c r="F979" s="389" t="s">
        <v>494</v>
      </c>
      <c r="G979" s="388">
        <f>ROUNDDOWN(SUM(I979*J979),3)</f>
        <v>0.05</v>
      </c>
      <c r="H979" s="388">
        <v>0.06</v>
      </c>
      <c r="I979" s="388">
        <v>0.05</v>
      </c>
      <c r="J979" s="392">
        <f t="shared" si="86"/>
        <v>1</v>
      </c>
      <c r="K979" s="392"/>
      <c r="L979" s="390"/>
      <c r="M979" s="390"/>
      <c r="N979" s="390"/>
      <c r="O979" s="13" t="s">
        <v>993</v>
      </c>
    </row>
    <row r="980" spans="1:15" ht="24.95" customHeight="1">
      <c r="A980" s="108" t="s">
        <v>544</v>
      </c>
      <c r="B980" s="108" t="s">
        <v>994</v>
      </c>
      <c r="C980" s="109" t="s">
        <v>3</v>
      </c>
      <c r="D980" s="387" t="s">
        <v>243</v>
      </c>
      <c r="E980" s="388">
        <f t="shared" si="96"/>
        <v>4.0000000000000001E-3</v>
      </c>
      <c r="F980" s="389" t="s">
        <v>494</v>
      </c>
      <c r="G980" s="388">
        <f>ROUNDDOWN(SUM(I980*J980),3)</f>
        <v>2E-3</v>
      </c>
      <c r="H980" s="388">
        <v>9.1999999999999998E-3</v>
      </c>
      <c r="I980" s="388">
        <v>4.5999999999999999E-3</v>
      </c>
      <c r="J980" s="392">
        <f t="shared" si="86"/>
        <v>0.5</v>
      </c>
      <c r="K980" s="392">
        <v>0.5</v>
      </c>
      <c r="L980" s="390"/>
      <c r="M980" s="390"/>
      <c r="N980" s="390"/>
      <c r="O980" s="13" t="s">
        <v>993</v>
      </c>
    </row>
    <row r="981" spans="1:15" ht="24.95" customHeight="1">
      <c r="A981" s="108" t="s">
        <v>544</v>
      </c>
      <c r="B981" s="108" t="s">
        <v>995</v>
      </c>
      <c r="C981" s="109" t="s">
        <v>3</v>
      </c>
      <c r="D981" s="387" t="s">
        <v>243</v>
      </c>
      <c r="E981" s="388">
        <f t="shared" si="96"/>
        <v>4.0000000000000001E-3</v>
      </c>
      <c r="F981" s="389" t="s">
        <v>494</v>
      </c>
      <c r="G981" s="388">
        <f>ROUNDDOWN(SUM(I981*J981),3)</f>
        <v>2E-3</v>
      </c>
      <c r="H981" s="388">
        <v>9.1999999999999998E-3</v>
      </c>
      <c r="I981" s="388">
        <v>4.5999999999999999E-3</v>
      </c>
      <c r="J981" s="392">
        <f t="shared" si="86"/>
        <v>0.5</v>
      </c>
      <c r="K981" s="392">
        <v>0.5</v>
      </c>
      <c r="L981" s="390"/>
      <c r="M981" s="390"/>
      <c r="N981" s="390"/>
      <c r="O981" s="13" t="s">
        <v>993</v>
      </c>
    </row>
    <row r="982" spans="1:15" ht="24.95" customHeight="1">
      <c r="A982" s="108" t="s">
        <v>146</v>
      </c>
      <c r="B982" s="108" t="s">
        <v>996</v>
      </c>
      <c r="C982" s="109" t="s">
        <v>3</v>
      </c>
      <c r="D982" s="387" t="s">
        <v>243</v>
      </c>
      <c r="E982" s="388">
        <f t="shared" si="96"/>
        <v>7.0000000000000001E-3</v>
      </c>
      <c r="F982" s="389" t="s">
        <v>494</v>
      </c>
      <c r="G982" s="388">
        <f>ROUNDDOWN(SUM(I982*J982),3)</f>
        <v>8.0000000000000002E-3</v>
      </c>
      <c r="H982" s="388">
        <v>7.0000000000000001E-3</v>
      </c>
      <c r="I982" s="388">
        <v>8.0000000000000002E-3</v>
      </c>
      <c r="J982" s="392">
        <f t="shared" si="86"/>
        <v>1</v>
      </c>
      <c r="K982" s="392"/>
      <c r="L982" s="390"/>
      <c r="M982" s="390"/>
      <c r="N982" s="390"/>
      <c r="O982" s="13" t="s">
        <v>993</v>
      </c>
    </row>
    <row r="983" spans="1:15" ht="24.95" customHeight="1">
      <c r="A983" s="108" t="s">
        <v>553</v>
      </c>
      <c r="B983" s="108" t="s">
        <v>554</v>
      </c>
      <c r="C983" s="109" t="s">
        <v>3</v>
      </c>
      <c r="D983" s="387" t="str">
        <f>IF($O$3=0,"통신내선공",0)</f>
        <v>통신내선공</v>
      </c>
      <c r="E983" s="388">
        <f>IF($O$3=0,ROUNDDOWN(SUM(H983*J983),3),0)</f>
        <v>0.3</v>
      </c>
      <c r="F983" s="389"/>
      <c r="G983" s="388">
        <f t="shared" si="87"/>
        <v>0</v>
      </c>
      <c r="H983" s="388">
        <v>0.3</v>
      </c>
      <c r="I983" s="388"/>
      <c r="J983" s="392">
        <f t="shared" si="86"/>
        <v>1</v>
      </c>
      <c r="K983" s="392"/>
      <c r="L983" s="390"/>
      <c r="M983" s="390"/>
      <c r="N983" s="390"/>
      <c r="O983" s="13" t="s">
        <v>997</v>
      </c>
    </row>
    <row r="984" spans="1:15" ht="24.95" customHeight="1">
      <c r="A984" s="108" t="s">
        <v>553</v>
      </c>
      <c r="B984" s="108" t="s">
        <v>720</v>
      </c>
      <c r="C984" s="109" t="s">
        <v>3</v>
      </c>
      <c r="D984" s="387" t="s">
        <v>239</v>
      </c>
      <c r="E984" s="388">
        <f t="shared" ref="E984:E1047" si="98">ROUNDDOWN(SUM(H984*J984),3)</f>
        <v>0.44</v>
      </c>
      <c r="F984" s="389"/>
      <c r="G984" s="388">
        <f t="shared" si="87"/>
        <v>0</v>
      </c>
      <c r="H984" s="388">
        <v>0.44</v>
      </c>
      <c r="I984" s="388"/>
      <c r="J984" s="392">
        <f t="shared" si="86"/>
        <v>1</v>
      </c>
      <c r="K984" s="392"/>
      <c r="L984" s="390"/>
      <c r="M984" s="390"/>
      <c r="N984" s="390"/>
      <c r="O984" s="13" t="s">
        <v>997</v>
      </c>
    </row>
    <row r="985" spans="1:15" ht="24.95" customHeight="1">
      <c r="A985" s="108" t="s">
        <v>553</v>
      </c>
      <c r="B985" s="108" t="s">
        <v>721</v>
      </c>
      <c r="C985" s="109" t="s">
        <v>3</v>
      </c>
      <c r="D985" s="387" t="s">
        <v>239</v>
      </c>
      <c r="E985" s="388">
        <f t="shared" si="98"/>
        <v>0.76</v>
      </c>
      <c r="F985" s="389"/>
      <c r="G985" s="388">
        <f t="shared" si="87"/>
        <v>0</v>
      </c>
      <c r="H985" s="388">
        <v>0.76</v>
      </c>
      <c r="I985" s="388"/>
      <c r="J985" s="392">
        <f>$J$3*$L$3*(1-K985)</f>
        <v>1</v>
      </c>
      <c r="K985" s="392"/>
      <c r="L985" s="390"/>
      <c r="M985" s="390"/>
      <c r="N985" s="390"/>
      <c r="O985" s="13" t="s">
        <v>997</v>
      </c>
    </row>
    <row r="986" spans="1:15" ht="24.95" customHeight="1">
      <c r="A986" s="108" t="s">
        <v>722</v>
      </c>
      <c r="B986" s="108" t="s">
        <v>723</v>
      </c>
      <c r="C986" s="109" t="s">
        <v>3</v>
      </c>
      <c r="D986" s="387" t="s">
        <v>239</v>
      </c>
      <c r="E986" s="388">
        <f t="shared" si="98"/>
        <v>0.15</v>
      </c>
      <c r="F986" s="389"/>
      <c r="G986" s="388">
        <f t="shared" si="87"/>
        <v>0</v>
      </c>
      <c r="H986" s="388">
        <v>0.15</v>
      </c>
      <c r="I986" s="388"/>
      <c r="J986" s="110">
        <f t="shared" ref="J986:J991" si="99">IF($M$3=1,($J$3*$L$3*(1-0.3-K986)),IF($M$3=0,($J$3*$L$3*(1-$M$3-K986))))</f>
        <v>1</v>
      </c>
      <c r="K986" s="392"/>
      <c r="L986" s="390"/>
      <c r="M986" s="390"/>
      <c r="N986" s="390"/>
      <c r="O986" s="13" t="s">
        <v>998</v>
      </c>
    </row>
    <row r="987" spans="1:15" ht="24.95" customHeight="1">
      <c r="A987" s="108" t="s">
        <v>722</v>
      </c>
      <c r="B987" s="108" t="s">
        <v>724</v>
      </c>
      <c r="C987" s="109" t="s">
        <v>3</v>
      </c>
      <c r="D987" s="387" t="s">
        <v>239</v>
      </c>
      <c r="E987" s="388">
        <f t="shared" si="98"/>
        <v>0.15</v>
      </c>
      <c r="F987" s="389"/>
      <c r="G987" s="388">
        <f t="shared" si="87"/>
        <v>0</v>
      </c>
      <c r="H987" s="388">
        <v>0.15</v>
      </c>
      <c r="I987" s="388"/>
      <c r="J987" s="110">
        <f t="shared" si="99"/>
        <v>1</v>
      </c>
      <c r="K987" s="392"/>
      <c r="L987" s="390"/>
      <c r="M987" s="390"/>
      <c r="N987" s="390"/>
      <c r="O987" s="13" t="s">
        <v>998</v>
      </c>
    </row>
    <row r="988" spans="1:15" ht="24.95" customHeight="1">
      <c r="A988" s="108" t="s">
        <v>722</v>
      </c>
      <c r="B988" s="108" t="s">
        <v>725</v>
      </c>
      <c r="C988" s="109" t="s">
        <v>3</v>
      </c>
      <c r="D988" s="387" t="s">
        <v>239</v>
      </c>
      <c r="E988" s="388">
        <f t="shared" si="98"/>
        <v>0.15</v>
      </c>
      <c r="F988" s="389"/>
      <c r="G988" s="388">
        <f t="shared" si="87"/>
        <v>0</v>
      </c>
      <c r="H988" s="388">
        <v>0.15</v>
      </c>
      <c r="I988" s="388"/>
      <c r="J988" s="110">
        <f t="shared" si="99"/>
        <v>1</v>
      </c>
      <c r="K988" s="392"/>
      <c r="L988" s="390"/>
      <c r="M988" s="390"/>
      <c r="N988" s="390"/>
      <c r="O988" s="13" t="s">
        <v>998</v>
      </c>
    </row>
    <row r="989" spans="1:15" ht="24.95" customHeight="1">
      <c r="A989" s="108" t="s">
        <v>722</v>
      </c>
      <c r="B989" s="108" t="s">
        <v>726</v>
      </c>
      <c r="C989" s="109" t="s">
        <v>3</v>
      </c>
      <c r="D989" s="387" t="s">
        <v>239</v>
      </c>
      <c r="E989" s="388">
        <f t="shared" si="98"/>
        <v>0.2</v>
      </c>
      <c r="F989" s="389"/>
      <c r="G989" s="388">
        <f t="shared" si="87"/>
        <v>0</v>
      </c>
      <c r="H989" s="388">
        <v>0.2</v>
      </c>
      <c r="I989" s="388"/>
      <c r="J989" s="110">
        <f t="shared" si="99"/>
        <v>1</v>
      </c>
      <c r="K989" s="392"/>
      <c r="L989" s="390"/>
      <c r="M989" s="390"/>
      <c r="N989" s="390"/>
      <c r="O989" s="13" t="s">
        <v>998</v>
      </c>
    </row>
    <row r="990" spans="1:15" ht="24.95" customHeight="1">
      <c r="A990" s="108" t="s">
        <v>722</v>
      </c>
      <c r="B990" s="108" t="s">
        <v>727</v>
      </c>
      <c r="C990" s="109" t="s">
        <v>3</v>
      </c>
      <c r="D990" s="387" t="s">
        <v>239</v>
      </c>
      <c r="E990" s="388">
        <f t="shared" si="98"/>
        <v>0.3</v>
      </c>
      <c r="F990" s="389"/>
      <c r="G990" s="388">
        <f t="shared" si="87"/>
        <v>0</v>
      </c>
      <c r="H990" s="388">
        <v>0.3</v>
      </c>
      <c r="I990" s="388"/>
      <c r="J990" s="110">
        <f t="shared" si="99"/>
        <v>1</v>
      </c>
      <c r="K990" s="392"/>
      <c r="L990" s="390"/>
      <c r="M990" s="390"/>
      <c r="N990" s="390"/>
      <c r="O990" s="13" t="s">
        <v>998</v>
      </c>
    </row>
    <row r="991" spans="1:15" ht="24.95" customHeight="1">
      <c r="A991" s="108" t="s">
        <v>722</v>
      </c>
      <c r="B991" s="108" t="s">
        <v>728</v>
      </c>
      <c r="C991" s="109" t="s">
        <v>3</v>
      </c>
      <c r="D991" s="387" t="s">
        <v>239</v>
      </c>
      <c r="E991" s="388">
        <f t="shared" si="98"/>
        <v>0.4</v>
      </c>
      <c r="F991" s="389"/>
      <c r="G991" s="388">
        <f t="shared" si="87"/>
        <v>0</v>
      </c>
      <c r="H991" s="388">
        <v>0.4</v>
      </c>
      <c r="I991" s="388"/>
      <c r="J991" s="110">
        <f t="shared" si="99"/>
        <v>1</v>
      </c>
      <c r="K991" s="392"/>
      <c r="L991" s="390"/>
      <c r="M991" s="390"/>
      <c r="N991" s="390"/>
      <c r="O991" s="13" t="s">
        <v>998</v>
      </c>
    </row>
    <row r="992" spans="1:15" ht="24.95" customHeight="1">
      <c r="A992" s="108" t="s">
        <v>731</v>
      </c>
      <c r="B992" s="108" t="s">
        <v>732</v>
      </c>
      <c r="C992" s="109" t="s">
        <v>3</v>
      </c>
      <c r="D992" s="387" t="s">
        <v>239</v>
      </c>
      <c r="E992" s="388">
        <f t="shared" si="98"/>
        <v>2.5000000000000001E-2</v>
      </c>
      <c r="F992" s="389"/>
      <c r="G992" s="388"/>
      <c r="H992" s="388">
        <v>2.5000000000000001E-2</v>
      </c>
      <c r="I992" s="388"/>
      <c r="J992" s="392">
        <f t="shared" ref="J992:J1059" si="100">$J$3*$L$3*(1-K992)</f>
        <v>1</v>
      </c>
      <c r="K992" s="392"/>
      <c r="L992" s="390"/>
      <c r="M992" s="390"/>
      <c r="N992" s="390"/>
      <c r="O992" s="13" t="s">
        <v>997</v>
      </c>
    </row>
    <row r="993" spans="1:15" ht="24.95" customHeight="1">
      <c r="A993" s="108" t="s">
        <v>731</v>
      </c>
      <c r="B993" s="108" t="s">
        <v>733</v>
      </c>
      <c r="C993" s="109" t="s">
        <v>3</v>
      </c>
      <c r="D993" s="387" t="s">
        <v>239</v>
      </c>
      <c r="E993" s="388">
        <f t="shared" si="98"/>
        <v>2.5000000000000001E-2</v>
      </c>
      <c r="F993" s="389"/>
      <c r="G993" s="388"/>
      <c r="H993" s="388">
        <v>2.5000000000000001E-2</v>
      </c>
      <c r="I993" s="388"/>
      <c r="J993" s="392">
        <f t="shared" si="100"/>
        <v>1</v>
      </c>
      <c r="K993" s="392"/>
      <c r="L993" s="390"/>
      <c r="M993" s="390"/>
      <c r="N993" s="390"/>
      <c r="O993" s="13" t="s">
        <v>997</v>
      </c>
    </row>
    <row r="994" spans="1:15" ht="24.95" customHeight="1">
      <c r="A994" s="108" t="s">
        <v>734</v>
      </c>
      <c r="B994" s="108" t="s">
        <v>999</v>
      </c>
      <c r="C994" s="109" t="s">
        <v>3</v>
      </c>
      <c r="D994" s="387" t="s">
        <v>239</v>
      </c>
      <c r="E994" s="388">
        <f t="shared" si="98"/>
        <v>2.5000000000000001E-2</v>
      </c>
      <c r="F994" s="389"/>
      <c r="G994" s="388"/>
      <c r="H994" s="388">
        <v>2.5000000000000001E-2</v>
      </c>
      <c r="I994" s="388"/>
      <c r="J994" s="392">
        <f t="shared" si="100"/>
        <v>1</v>
      </c>
      <c r="K994" s="392"/>
      <c r="L994" s="390"/>
      <c r="M994" s="390"/>
      <c r="N994" s="390"/>
      <c r="O994" s="13" t="s">
        <v>997</v>
      </c>
    </row>
    <row r="995" spans="1:15" ht="24.95" customHeight="1">
      <c r="A995" s="108" t="s">
        <v>734</v>
      </c>
      <c r="B995" s="108" t="s">
        <v>1000</v>
      </c>
      <c r="C995" s="109" t="s">
        <v>3</v>
      </c>
      <c r="D995" s="387" t="s">
        <v>239</v>
      </c>
      <c r="E995" s="388">
        <f t="shared" si="98"/>
        <v>2.5000000000000001E-2</v>
      </c>
      <c r="F995" s="389"/>
      <c r="G995" s="388"/>
      <c r="H995" s="388">
        <v>2.5000000000000001E-2</v>
      </c>
      <c r="I995" s="388"/>
      <c r="J995" s="392">
        <f t="shared" si="100"/>
        <v>1</v>
      </c>
      <c r="K995" s="392"/>
      <c r="L995" s="390"/>
      <c r="M995" s="390"/>
      <c r="N995" s="390"/>
      <c r="O995" s="13" t="s">
        <v>997</v>
      </c>
    </row>
    <row r="996" spans="1:15" ht="24.95" customHeight="1">
      <c r="A996" s="108" t="s">
        <v>729</v>
      </c>
      <c r="B996" s="108" t="s">
        <v>1001</v>
      </c>
      <c r="C996" s="109" t="s">
        <v>3</v>
      </c>
      <c r="D996" s="387" t="s">
        <v>239</v>
      </c>
      <c r="E996" s="388">
        <f t="shared" si="98"/>
        <v>0.15</v>
      </c>
      <c r="F996" s="389"/>
      <c r="G996" s="388">
        <f t="shared" si="87"/>
        <v>0</v>
      </c>
      <c r="H996" s="388">
        <v>0.15</v>
      </c>
      <c r="I996" s="388"/>
      <c r="J996" s="392">
        <f t="shared" si="100"/>
        <v>1</v>
      </c>
      <c r="K996" s="392"/>
      <c r="L996" s="390"/>
      <c r="M996" s="390"/>
      <c r="N996" s="390"/>
      <c r="O996" s="13" t="s">
        <v>997</v>
      </c>
    </row>
    <row r="997" spans="1:15" ht="24.95" customHeight="1">
      <c r="A997" s="108" t="s">
        <v>729</v>
      </c>
      <c r="B997" s="108" t="s">
        <v>738</v>
      </c>
      <c r="C997" s="109" t="s">
        <v>3</v>
      </c>
      <c r="D997" s="387" t="s">
        <v>239</v>
      </c>
      <c r="E997" s="388">
        <f t="shared" si="98"/>
        <v>0.2</v>
      </c>
      <c r="F997" s="389"/>
      <c r="G997" s="388">
        <f t="shared" si="87"/>
        <v>0</v>
      </c>
      <c r="H997" s="388">
        <v>0.2</v>
      </c>
      <c r="I997" s="388"/>
      <c r="J997" s="392">
        <f t="shared" si="100"/>
        <v>1</v>
      </c>
      <c r="K997" s="392"/>
      <c r="L997" s="390"/>
      <c r="M997" s="390"/>
      <c r="N997" s="390"/>
      <c r="O997" s="13" t="s">
        <v>997</v>
      </c>
    </row>
    <row r="998" spans="1:15" ht="24.95" customHeight="1">
      <c r="A998" s="108" t="s">
        <v>729</v>
      </c>
      <c r="B998" s="108" t="s">
        <v>739</v>
      </c>
      <c r="C998" s="109" t="s">
        <v>3</v>
      </c>
      <c r="D998" s="387" t="s">
        <v>239</v>
      </c>
      <c r="E998" s="388">
        <f t="shared" si="98"/>
        <v>0.2</v>
      </c>
      <c r="F998" s="389"/>
      <c r="G998" s="388">
        <f t="shared" si="87"/>
        <v>0</v>
      </c>
      <c r="H998" s="388">
        <v>0.2</v>
      </c>
      <c r="I998" s="388"/>
      <c r="J998" s="392">
        <f t="shared" si="100"/>
        <v>1</v>
      </c>
      <c r="K998" s="392"/>
      <c r="L998" s="390"/>
      <c r="M998" s="390"/>
      <c r="N998" s="390"/>
      <c r="O998" s="13" t="s">
        <v>997</v>
      </c>
    </row>
    <row r="999" spans="1:15" ht="24.95" customHeight="1">
      <c r="A999" s="108" t="s">
        <v>729</v>
      </c>
      <c r="B999" s="108" t="s">
        <v>740</v>
      </c>
      <c r="C999" s="109" t="s">
        <v>3</v>
      </c>
      <c r="D999" s="387" t="s">
        <v>239</v>
      </c>
      <c r="E999" s="388">
        <f t="shared" si="98"/>
        <v>0.3</v>
      </c>
      <c r="F999" s="389"/>
      <c r="G999" s="388">
        <f t="shared" si="87"/>
        <v>0</v>
      </c>
      <c r="H999" s="388">
        <v>0.3</v>
      </c>
      <c r="I999" s="388"/>
      <c r="J999" s="392">
        <f t="shared" si="100"/>
        <v>1</v>
      </c>
      <c r="K999" s="392"/>
      <c r="L999" s="390"/>
      <c r="M999" s="390"/>
      <c r="N999" s="390"/>
      <c r="O999" s="13" t="s">
        <v>997</v>
      </c>
    </row>
    <row r="1000" spans="1:15" ht="24.95" customHeight="1">
      <c r="A1000" s="108" t="s">
        <v>147</v>
      </c>
      <c r="B1000" s="108" t="s">
        <v>1002</v>
      </c>
      <c r="C1000" s="109" t="s">
        <v>555</v>
      </c>
      <c r="D1000" s="387" t="s">
        <v>239</v>
      </c>
      <c r="E1000" s="388">
        <f t="shared" si="98"/>
        <v>0.21</v>
      </c>
      <c r="F1000" s="389"/>
      <c r="G1000" s="388">
        <f t="shared" ref="G1000:G1051" si="101">ROUNDDOWN(SUM(I1000*J1000),3)</f>
        <v>0</v>
      </c>
      <c r="H1000" s="388">
        <v>0.21</v>
      </c>
      <c r="I1000" s="388"/>
      <c r="J1000" s="392">
        <f t="shared" si="100"/>
        <v>1</v>
      </c>
      <c r="K1000" s="392"/>
      <c r="L1000" s="390"/>
      <c r="M1000" s="390"/>
      <c r="N1000" s="390"/>
      <c r="O1000" s="13" t="s">
        <v>1003</v>
      </c>
    </row>
    <row r="1001" spans="1:15" ht="24.95" customHeight="1">
      <c r="A1001" s="108" t="s">
        <v>147</v>
      </c>
      <c r="B1001" s="108" t="s">
        <v>743</v>
      </c>
      <c r="C1001" s="109" t="s">
        <v>555</v>
      </c>
      <c r="D1001" s="387" t="s">
        <v>239</v>
      </c>
      <c r="E1001" s="388">
        <f t="shared" si="98"/>
        <v>4.2000000000000003E-2</v>
      </c>
      <c r="F1001" s="389"/>
      <c r="G1001" s="388">
        <f t="shared" si="101"/>
        <v>0</v>
      </c>
      <c r="H1001" s="388">
        <v>0.21</v>
      </c>
      <c r="I1001" s="388"/>
      <c r="J1001" s="392">
        <f t="shared" si="100"/>
        <v>0.19999999999999996</v>
      </c>
      <c r="K1001" s="392">
        <v>0.8</v>
      </c>
      <c r="L1001" s="390"/>
      <c r="M1001" s="390"/>
      <c r="N1001" s="390"/>
      <c r="O1001" s="13" t="s">
        <v>1003</v>
      </c>
    </row>
    <row r="1002" spans="1:15" ht="24.95" customHeight="1">
      <c r="A1002" s="108" t="s">
        <v>147</v>
      </c>
      <c r="B1002" s="108" t="s">
        <v>1004</v>
      </c>
      <c r="C1002" s="109" t="s">
        <v>116</v>
      </c>
      <c r="D1002" s="387" t="s">
        <v>239</v>
      </c>
      <c r="E1002" s="388">
        <f t="shared" si="98"/>
        <v>4.2000000000000003E-2</v>
      </c>
      <c r="F1002" s="389"/>
      <c r="G1002" s="388">
        <f>ROUNDDOWN(SUM(I1002*J1002),3)</f>
        <v>0</v>
      </c>
      <c r="H1002" s="388">
        <v>0.21</v>
      </c>
      <c r="I1002" s="388"/>
      <c r="J1002" s="392">
        <f t="shared" si="100"/>
        <v>0.19999999999999996</v>
      </c>
      <c r="K1002" s="392">
        <v>0.8</v>
      </c>
      <c r="L1002" s="390"/>
      <c r="M1002" s="390"/>
      <c r="N1002" s="390"/>
      <c r="O1002" s="13" t="s">
        <v>1003</v>
      </c>
    </row>
    <row r="1003" spans="1:15" ht="24.95" customHeight="1">
      <c r="A1003" s="108" t="s">
        <v>147</v>
      </c>
      <c r="B1003" s="108" t="s">
        <v>1005</v>
      </c>
      <c r="C1003" s="109" t="s">
        <v>116</v>
      </c>
      <c r="D1003" s="387" t="s">
        <v>239</v>
      </c>
      <c r="E1003" s="388">
        <f t="shared" si="98"/>
        <v>4.2000000000000003E-2</v>
      </c>
      <c r="F1003" s="389"/>
      <c r="G1003" s="388">
        <f>ROUNDDOWN(SUM(I1003*J1003),3)</f>
        <v>0</v>
      </c>
      <c r="H1003" s="388">
        <v>0.21</v>
      </c>
      <c r="I1003" s="388"/>
      <c r="J1003" s="392">
        <f t="shared" si="100"/>
        <v>0.19999999999999996</v>
      </c>
      <c r="K1003" s="392">
        <v>0.8</v>
      </c>
      <c r="L1003" s="390"/>
      <c r="M1003" s="390"/>
      <c r="N1003" s="390"/>
      <c r="O1003" s="13" t="s">
        <v>1003</v>
      </c>
    </row>
    <row r="1004" spans="1:15" ht="24.95" customHeight="1">
      <c r="A1004" s="108" t="s">
        <v>147</v>
      </c>
      <c r="B1004" s="108" t="s">
        <v>1006</v>
      </c>
      <c r="C1004" s="109" t="s">
        <v>116</v>
      </c>
      <c r="D1004" s="387" t="s">
        <v>239</v>
      </c>
      <c r="E1004" s="388">
        <f t="shared" si="98"/>
        <v>4.2000000000000003E-2</v>
      </c>
      <c r="F1004" s="389"/>
      <c r="G1004" s="388">
        <f>ROUNDDOWN(SUM(I1004*J1004),3)</f>
        <v>0</v>
      </c>
      <c r="H1004" s="388">
        <v>0.21</v>
      </c>
      <c r="I1004" s="388"/>
      <c r="J1004" s="392">
        <f t="shared" si="100"/>
        <v>0.19999999999999996</v>
      </c>
      <c r="K1004" s="392">
        <v>0.8</v>
      </c>
      <c r="L1004" s="390"/>
      <c r="M1004" s="390"/>
      <c r="N1004" s="390"/>
      <c r="O1004" s="13" t="s">
        <v>1003</v>
      </c>
    </row>
    <row r="1005" spans="1:15" ht="24.95" customHeight="1">
      <c r="A1005" s="108" t="s">
        <v>147</v>
      </c>
      <c r="B1005" s="108" t="s">
        <v>1007</v>
      </c>
      <c r="C1005" s="109" t="s">
        <v>116</v>
      </c>
      <c r="D1005" s="387" t="s">
        <v>239</v>
      </c>
      <c r="E1005" s="388">
        <f t="shared" si="98"/>
        <v>4.2000000000000003E-2</v>
      </c>
      <c r="F1005" s="389"/>
      <c r="G1005" s="388">
        <f>ROUNDDOWN(SUM(I1005*J1005),3)</f>
        <v>0</v>
      </c>
      <c r="H1005" s="388">
        <v>0.21</v>
      </c>
      <c r="I1005" s="388"/>
      <c r="J1005" s="392">
        <f t="shared" si="100"/>
        <v>0.19999999999999996</v>
      </c>
      <c r="K1005" s="392">
        <v>0.8</v>
      </c>
      <c r="L1005" s="390"/>
      <c r="M1005" s="390"/>
      <c r="N1005" s="390"/>
      <c r="O1005" s="13" t="s">
        <v>1003</v>
      </c>
    </row>
    <row r="1006" spans="1:15" ht="24.95" customHeight="1">
      <c r="A1006" s="108" t="s">
        <v>147</v>
      </c>
      <c r="B1006" s="108" t="s">
        <v>1008</v>
      </c>
      <c r="C1006" s="109" t="s">
        <v>116</v>
      </c>
      <c r="D1006" s="387" t="s">
        <v>239</v>
      </c>
      <c r="E1006" s="388">
        <f t="shared" si="98"/>
        <v>0.21</v>
      </c>
      <c r="F1006" s="389"/>
      <c r="G1006" s="388">
        <f t="shared" si="101"/>
        <v>0</v>
      </c>
      <c r="H1006" s="388">
        <v>0.21</v>
      </c>
      <c r="I1006" s="388"/>
      <c r="J1006" s="392">
        <f t="shared" si="100"/>
        <v>1</v>
      </c>
      <c r="K1006" s="392"/>
      <c r="L1006" s="390"/>
      <c r="M1006" s="390"/>
      <c r="N1006" s="390"/>
      <c r="O1006" s="13" t="s">
        <v>1003</v>
      </c>
    </row>
    <row r="1007" spans="1:15" ht="24.95" customHeight="1">
      <c r="A1007" s="108" t="s">
        <v>147</v>
      </c>
      <c r="B1007" s="108" t="s">
        <v>1009</v>
      </c>
      <c r="C1007" s="109" t="s">
        <v>116</v>
      </c>
      <c r="D1007" s="387" t="s">
        <v>239</v>
      </c>
      <c r="E1007" s="388">
        <f t="shared" si="98"/>
        <v>0.21</v>
      </c>
      <c r="F1007" s="389"/>
      <c r="G1007" s="388">
        <f t="shared" si="101"/>
        <v>0</v>
      </c>
      <c r="H1007" s="388">
        <v>0.21</v>
      </c>
      <c r="I1007" s="388"/>
      <c r="J1007" s="392">
        <f t="shared" si="100"/>
        <v>1</v>
      </c>
      <c r="K1007" s="392"/>
      <c r="L1007" s="390"/>
      <c r="M1007" s="390"/>
      <c r="N1007" s="390"/>
      <c r="O1007" s="13" t="s">
        <v>1003</v>
      </c>
    </row>
    <row r="1008" spans="1:15" ht="24.95" customHeight="1">
      <c r="A1008" s="108" t="s">
        <v>147</v>
      </c>
      <c r="B1008" s="108" t="s">
        <v>1010</v>
      </c>
      <c r="C1008" s="109" t="s">
        <v>116</v>
      </c>
      <c r="D1008" s="387" t="s">
        <v>239</v>
      </c>
      <c r="E1008" s="388">
        <f t="shared" si="98"/>
        <v>0.21</v>
      </c>
      <c r="F1008" s="389"/>
      <c r="G1008" s="388">
        <f t="shared" si="101"/>
        <v>0</v>
      </c>
      <c r="H1008" s="388">
        <v>0.21</v>
      </c>
      <c r="I1008" s="388"/>
      <c r="J1008" s="392">
        <f t="shared" si="100"/>
        <v>1</v>
      </c>
      <c r="K1008" s="392"/>
      <c r="L1008" s="390"/>
      <c r="M1008" s="390"/>
      <c r="N1008" s="390"/>
      <c r="O1008" s="13" t="s">
        <v>1003</v>
      </c>
    </row>
    <row r="1009" spans="1:15" ht="24.95" customHeight="1">
      <c r="A1009" s="108" t="s">
        <v>147</v>
      </c>
      <c r="B1009" s="108" t="s">
        <v>1011</v>
      </c>
      <c r="C1009" s="109" t="s">
        <v>116</v>
      </c>
      <c r="D1009" s="387" t="s">
        <v>239</v>
      </c>
      <c r="E1009" s="388">
        <f t="shared" si="98"/>
        <v>0.21</v>
      </c>
      <c r="F1009" s="389"/>
      <c r="G1009" s="388">
        <f>ROUNDDOWN(SUM(I1009*J1009),3)</f>
        <v>0</v>
      </c>
      <c r="H1009" s="388">
        <v>0.21</v>
      </c>
      <c r="I1009" s="388"/>
      <c r="J1009" s="392">
        <f t="shared" si="100"/>
        <v>1</v>
      </c>
      <c r="K1009" s="392"/>
      <c r="L1009" s="390"/>
      <c r="M1009" s="390"/>
      <c r="N1009" s="390"/>
      <c r="O1009" s="13" t="s">
        <v>1003</v>
      </c>
    </row>
    <row r="1010" spans="1:15" ht="24.95" customHeight="1">
      <c r="A1010" s="108" t="s">
        <v>147</v>
      </c>
      <c r="B1010" s="108" t="s">
        <v>1012</v>
      </c>
      <c r="C1010" s="109" t="s">
        <v>555</v>
      </c>
      <c r="D1010" s="387" t="s">
        <v>239</v>
      </c>
      <c r="E1010" s="388">
        <f t="shared" si="98"/>
        <v>0.21</v>
      </c>
      <c r="F1010" s="389"/>
      <c r="G1010" s="388">
        <f t="shared" si="101"/>
        <v>0</v>
      </c>
      <c r="H1010" s="388">
        <v>0.21</v>
      </c>
      <c r="I1010" s="388"/>
      <c r="J1010" s="392">
        <f t="shared" si="100"/>
        <v>1</v>
      </c>
      <c r="K1010" s="392"/>
      <c r="L1010" s="390"/>
      <c r="M1010" s="390"/>
      <c r="N1010" s="390"/>
      <c r="O1010" s="13" t="s">
        <v>1003</v>
      </c>
    </row>
    <row r="1011" spans="1:15" ht="24.95" customHeight="1">
      <c r="A1011" s="108" t="s">
        <v>147</v>
      </c>
      <c r="B1011" s="108" t="s">
        <v>556</v>
      </c>
      <c r="C1011" s="109" t="s">
        <v>555</v>
      </c>
      <c r="D1011" s="387" t="s">
        <v>239</v>
      </c>
      <c r="E1011" s="388">
        <f t="shared" si="98"/>
        <v>4.2000000000000003E-2</v>
      </c>
      <c r="F1011" s="389"/>
      <c r="G1011" s="388">
        <f t="shared" si="101"/>
        <v>0</v>
      </c>
      <c r="H1011" s="388">
        <v>0.21</v>
      </c>
      <c r="I1011" s="388"/>
      <c r="J1011" s="392">
        <f t="shared" si="100"/>
        <v>0.19999999999999996</v>
      </c>
      <c r="K1011" s="392">
        <v>0.8</v>
      </c>
      <c r="L1011" s="390"/>
      <c r="M1011" s="390"/>
      <c r="N1011" s="390"/>
      <c r="O1011" s="13" t="s">
        <v>1003</v>
      </c>
    </row>
    <row r="1012" spans="1:15" ht="24.95" customHeight="1">
      <c r="A1012" s="108" t="s">
        <v>147</v>
      </c>
      <c r="B1012" s="108" t="s">
        <v>1013</v>
      </c>
      <c r="C1012" s="109" t="s">
        <v>116</v>
      </c>
      <c r="D1012" s="387" t="s">
        <v>239</v>
      </c>
      <c r="E1012" s="388">
        <f t="shared" si="98"/>
        <v>4.2000000000000003E-2</v>
      </c>
      <c r="F1012" s="389"/>
      <c r="G1012" s="388">
        <f>ROUNDDOWN(SUM(I1012*J1012),3)</f>
        <v>0</v>
      </c>
      <c r="H1012" s="388">
        <v>0.21</v>
      </c>
      <c r="I1012" s="388"/>
      <c r="J1012" s="392">
        <f t="shared" si="100"/>
        <v>0.19999999999999996</v>
      </c>
      <c r="K1012" s="392">
        <v>0.8</v>
      </c>
      <c r="L1012" s="390"/>
      <c r="M1012" s="390"/>
      <c r="N1012" s="390"/>
      <c r="O1012" s="13" t="s">
        <v>1003</v>
      </c>
    </row>
    <row r="1013" spans="1:15" ht="24.95" customHeight="1">
      <c r="A1013" s="108" t="s">
        <v>147</v>
      </c>
      <c r="B1013" s="108" t="s">
        <v>1014</v>
      </c>
      <c r="C1013" s="109" t="s">
        <v>116</v>
      </c>
      <c r="D1013" s="387" t="s">
        <v>239</v>
      </c>
      <c r="E1013" s="388">
        <f t="shared" si="98"/>
        <v>4.2000000000000003E-2</v>
      </c>
      <c r="F1013" s="389"/>
      <c r="G1013" s="388">
        <f>ROUNDDOWN(SUM(I1013*J1013),3)</f>
        <v>0</v>
      </c>
      <c r="H1013" s="388">
        <v>0.21</v>
      </c>
      <c r="I1013" s="388"/>
      <c r="J1013" s="392">
        <f t="shared" si="100"/>
        <v>0.19999999999999996</v>
      </c>
      <c r="K1013" s="392">
        <v>0.8</v>
      </c>
      <c r="L1013" s="390"/>
      <c r="M1013" s="390"/>
      <c r="N1013" s="390"/>
      <c r="O1013" s="13" t="s">
        <v>1003</v>
      </c>
    </row>
    <row r="1014" spans="1:15" ht="24.95" customHeight="1">
      <c r="A1014" s="108" t="s">
        <v>147</v>
      </c>
      <c r="B1014" s="108" t="s">
        <v>1015</v>
      </c>
      <c r="C1014" s="109" t="s">
        <v>116</v>
      </c>
      <c r="D1014" s="387" t="s">
        <v>239</v>
      </c>
      <c r="E1014" s="388">
        <f t="shared" si="98"/>
        <v>4.2000000000000003E-2</v>
      </c>
      <c r="F1014" s="389"/>
      <c r="G1014" s="388">
        <f>ROUNDDOWN(SUM(I1014*J1014),3)</f>
        <v>0</v>
      </c>
      <c r="H1014" s="388">
        <v>0.21</v>
      </c>
      <c r="I1014" s="388"/>
      <c r="J1014" s="392">
        <f t="shared" si="100"/>
        <v>0.19999999999999996</v>
      </c>
      <c r="K1014" s="392">
        <v>0.8</v>
      </c>
      <c r="L1014" s="390"/>
      <c r="M1014" s="390"/>
      <c r="N1014" s="390"/>
      <c r="O1014" s="13" t="s">
        <v>1003</v>
      </c>
    </row>
    <row r="1015" spans="1:15" ht="24.95" customHeight="1">
      <c r="A1015" s="108" t="s">
        <v>147</v>
      </c>
      <c r="B1015" s="108" t="s">
        <v>1016</v>
      </c>
      <c r="C1015" s="109" t="s">
        <v>116</v>
      </c>
      <c r="D1015" s="387" t="s">
        <v>239</v>
      </c>
      <c r="E1015" s="388">
        <f t="shared" si="98"/>
        <v>4.2000000000000003E-2</v>
      </c>
      <c r="F1015" s="389"/>
      <c r="G1015" s="388">
        <f>ROUNDDOWN(SUM(I1015*J1015),3)</f>
        <v>0</v>
      </c>
      <c r="H1015" s="388">
        <v>0.21</v>
      </c>
      <c r="I1015" s="388"/>
      <c r="J1015" s="392">
        <f t="shared" si="100"/>
        <v>0.19999999999999996</v>
      </c>
      <c r="K1015" s="392">
        <v>0.8</v>
      </c>
      <c r="L1015" s="390"/>
      <c r="M1015" s="390"/>
      <c r="N1015" s="390"/>
      <c r="O1015" s="13" t="s">
        <v>1003</v>
      </c>
    </row>
    <row r="1016" spans="1:15" ht="24.95" customHeight="1">
      <c r="A1016" s="108" t="s">
        <v>147</v>
      </c>
      <c r="B1016" s="108" t="s">
        <v>148</v>
      </c>
      <c r="C1016" s="109" t="s">
        <v>116</v>
      </c>
      <c r="D1016" s="387" t="s">
        <v>239</v>
      </c>
      <c r="E1016" s="388">
        <f t="shared" si="98"/>
        <v>0.21</v>
      </c>
      <c r="F1016" s="389"/>
      <c r="G1016" s="388">
        <f t="shared" si="101"/>
        <v>0</v>
      </c>
      <c r="H1016" s="388">
        <v>0.21</v>
      </c>
      <c r="I1016" s="388"/>
      <c r="J1016" s="392">
        <f t="shared" si="100"/>
        <v>1</v>
      </c>
      <c r="K1016" s="392"/>
      <c r="L1016" s="390"/>
      <c r="M1016" s="390"/>
      <c r="N1016" s="390"/>
      <c r="O1016" s="13" t="s">
        <v>1003</v>
      </c>
    </row>
    <row r="1017" spans="1:15" ht="24.95" customHeight="1">
      <c r="A1017" s="108" t="s">
        <v>147</v>
      </c>
      <c r="B1017" s="108" t="s">
        <v>149</v>
      </c>
      <c r="C1017" s="109" t="s">
        <v>116</v>
      </c>
      <c r="D1017" s="387" t="s">
        <v>239</v>
      </c>
      <c r="E1017" s="388">
        <f t="shared" si="98"/>
        <v>0.21</v>
      </c>
      <c r="F1017" s="389"/>
      <c r="G1017" s="388">
        <f t="shared" si="101"/>
        <v>0</v>
      </c>
      <c r="H1017" s="388">
        <v>0.21</v>
      </c>
      <c r="I1017" s="388"/>
      <c r="J1017" s="392">
        <f t="shared" si="100"/>
        <v>1</v>
      </c>
      <c r="K1017" s="392"/>
      <c r="L1017" s="390"/>
      <c r="M1017" s="390"/>
      <c r="N1017" s="390"/>
      <c r="O1017" s="13" t="s">
        <v>1003</v>
      </c>
    </row>
    <row r="1018" spans="1:15" ht="24.95" customHeight="1">
      <c r="A1018" s="108" t="s">
        <v>147</v>
      </c>
      <c r="B1018" s="108" t="s">
        <v>1017</v>
      </c>
      <c r="C1018" s="109" t="s">
        <v>116</v>
      </c>
      <c r="D1018" s="387" t="s">
        <v>239</v>
      </c>
      <c r="E1018" s="388">
        <f t="shared" si="98"/>
        <v>0.21</v>
      </c>
      <c r="F1018" s="389"/>
      <c r="G1018" s="388">
        <f>ROUNDDOWN(SUM(I1018*J1018),3)</f>
        <v>0</v>
      </c>
      <c r="H1018" s="388">
        <v>0.21</v>
      </c>
      <c r="I1018" s="388"/>
      <c r="J1018" s="392">
        <f t="shared" si="100"/>
        <v>1</v>
      </c>
      <c r="K1018" s="392"/>
      <c r="L1018" s="390"/>
      <c r="M1018" s="390"/>
      <c r="N1018" s="390"/>
      <c r="O1018" s="13" t="s">
        <v>1003</v>
      </c>
    </row>
    <row r="1019" spans="1:15" ht="24.95" customHeight="1">
      <c r="A1019" s="108" t="s">
        <v>147</v>
      </c>
      <c r="B1019" s="108" t="s">
        <v>150</v>
      </c>
      <c r="C1019" s="109" t="s">
        <v>116</v>
      </c>
      <c r="D1019" s="387" t="s">
        <v>239</v>
      </c>
      <c r="E1019" s="388">
        <f t="shared" si="98"/>
        <v>0.21</v>
      </c>
      <c r="F1019" s="389"/>
      <c r="G1019" s="388">
        <f t="shared" si="101"/>
        <v>0</v>
      </c>
      <c r="H1019" s="388">
        <v>0.21</v>
      </c>
      <c r="I1019" s="388"/>
      <c r="J1019" s="392">
        <f t="shared" si="100"/>
        <v>1</v>
      </c>
      <c r="K1019" s="392"/>
      <c r="L1019" s="390"/>
      <c r="M1019" s="390"/>
      <c r="N1019" s="390"/>
      <c r="O1019" s="13" t="s">
        <v>1003</v>
      </c>
    </row>
    <row r="1020" spans="1:15" ht="24.95" customHeight="1">
      <c r="A1020" s="108" t="s">
        <v>147</v>
      </c>
      <c r="B1020" s="108" t="s">
        <v>1018</v>
      </c>
      <c r="C1020" s="109" t="s">
        <v>116</v>
      </c>
      <c r="D1020" s="387" t="s">
        <v>239</v>
      </c>
      <c r="E1020" s="388">
        <f t="shared" si="98"/>
        <v>0.21</v>
      </c>
      <c r="F1020" s="389"/>
      <c r="G1020" s="388">
        <f t="shared" si="101"/>
        <v>0</v>
      </c>
      <c r="H1020" s="388">
        <v>0.21</v>
      </c>
      <c r="I1020" s="388"/>
      <c r="J1020" s="392">
        <f t="shared" si="100"/>
        <v>1</v>
      </c>
      <c r="K1020" s="392"/>
      <c r="L1020" s="390"/>
      <c r="M1020" s="390"/>
      <c r="N1020" s="390"/>
      <c r="O1020" s="13" t="s">
        <v>1003</v>
      </c>
    </row>
    <row r="1021" spans="1:15" ht="24.95" customHeight="1">
      <c r="A1021" s="108" t="s">
        <v>147</v>
      </c>
      <c r="B1021" s="108" t="s">
        <v>1019</v>
      </c>
      <c r="C1021" s="109" t="s">
        <v>555</v>
      </c>
      <c r="D1021" s="387" t="s">
        <v>239</v>
      </c>
      <c r="E1021" s="388">
        <f t="shared" si="98"/>
        <v>0.27100000000000002</v>
      </c>
      <c r="F1021" s="389"/>
      <c r="G1021" s="388">
        <f t="shared" si="101"/>
        <v>0</v>
      </c>
      <c r="H1021" s="388">
        <v>0.27100000000000002</v>
      </c>
      <c r="I1021" s="388"/>
      <c r="J1021" s="392">
        <f t="shared" si="100"/>
        <v>1</v>
      </c>
      <c r="K1021" s="392"/>
      <c r="L1021" s="390"/>
      <c r="M1021" s="390"/>
      <c r="N1021" s="390"/>
      <c r="O1021" s="13" t="s">
        <v>1003</v>
      </c>
    </row>
    <row r="1022" spans="1:15" ht="24.95" customHeight="1">
      <c r="A1022" s="108" t="s">
        <v>147</v>
      </c>
      <c r="B1022" s="108" t="s">
        <v>557</v>
      </c>
      <c r="C1022" s="109" t="s">
        <v>555</v>
      </c>
      <c r="D1022" s="387" t="s">
        <v>239</v>
      </c>
      <c r="E1022" s="388">
        <f t="shared" si="98"/>
        <v>5.3999999999999999E-2</v>
      </c>
      <c r="F1022" s="389"/>
      <c r="G1022" s="388">
        <f t="shared" si="101"/>
        <v>0</v>
      </c>
      <c r="H1022" s="388">
        <v>0.27100000000000002</v>
      </c>
      <c r="I1022" s="388"/>
      <c r="J1022" s="392">
        <f t="shared" si="100"/>
        <v>0.19999999999999996</v>
      </c>
      <c r="K1022" s="392">
        <v>0.8</v>
      </c>
      <c r="L1022" s="390"/>
      <c r="M1022" s="390"/>
      <c r="N1022" s="390"/>
      <c r="O1022" s="13" t="s">
        <v>1003</v>
      </c>
    </row>
    <row r="1023" spans="1:15" ht="24.95" customHeight="1">
      <c r="A1023" s="108" t="s">
        <v>147</v>
      </c>
      <c r="B1023" s="108" t="s">
        <v>1020</v>
      </c>
      <c r="C1023" s="109" t="s">
        <v>116</v>
      </c>
      <c r="D1023" s="387" t="s">
        <v>239</v>
      </c>
      <c r="E1023" s="388">
        <f t="shared" si="98"/>
        <v>5.3999999999999999E-2</v>
      </c>
      <c r="F1023" s="389"/>
      <c r="G1023" s="388">
        <f t="shared" si="101"/>
        <v>0</v>
      </c>
      <c r="H1023" s="388">
        <v>0.27100000000000002</v>
      </c>
      <c r="I1023" s="388"/>
      <c r="J1023" s="392">
        <f t="shared" si="100"/>
        <v>0.19999999999999996</v>
      </c>
      <c r="K1023" s="392">
        <v>0.8</v>
      </c>
      <c r="L1023" s="390"/>
      <c r="M1023" s="390"/>
      <c r="N1023" s="390"/>
      <c r="O1023" s="13" t="s">
        <v>1003</v>
      </c>
    </row>
    <row r="1024" spans="1:15" ht="24.95" customHeight="1">
      <c r="A1024" s="108" t="s">
        <v>147</v>
      </c>
      <c r="B1024" s="108" t="s">
        <v>1021</v>
      </c>
      <c r="C1024" s="109" t="s">
        <v>116</v>
      </c>
      <c r="D1024" s="387" t="s">
        <v>239</v>
      </c>
      <c r="E1024" s="388">
        <f t="shared" si="98"/>
        <v>5.3999999999999999E-2</v>
      </c>
      <c r="F1024" s="389"/>
      <c r="G1024" s="388">
        <f t="shared" si="101"/>
        <v>0</v>
      </c>
      <c r="H1024" s="388">
        <v>0.27100000000000002</v>
      </c>
      <c r="I1024" s="388"/>
      <c r="J1024" s="392">
        <f t="shared" si="100"/>
        <v>0.19999999999999996</v>
      </c>
      <c r="K1024" s="392">
        <v>0.8</v>
      </c>
      <c r="L1024" s="390"/>
      <c r="M1024" s="390"/>
      <c r="N1024" s="390"/>
      <c r="O1024" s="13" t="s">
        <v>1003</v>
      </c>
    </row>
    <row r="1025" spans="1:15" ht="24.95" customHeight="1">
      <c r="A1025" s="108" t="s">
        <v>147</v>
      </c>
      <c r="B1025" s="108" t="s">
        <v>1022</v>
      </c>
      <c r="C1025" s="109" t="s">
        <v>116</v>
      </c>
      <c r="D1025" s="387" t="s">
        <v>239</v>
      </c>
      <c r="E1025" s="388">
        <f t="shared" si="98"/>
        <v>5.3999999999999999E-2</v>
      </c>
      <c r="F1025" s="389"/>
      <c r="G1025" s="388">
        <f>ROUNDDOWN(SUM(I1025*J1025),3)</f>
        <v>0</v>
      </c>
      <c r="H1025" s="388">
        <v>0.27100000000000002</v>
      </c>
      <c r="I1025" s="388"/>
      <c r="J1025" s="392">
        <f t="shared" si="100"/>
        <v>0.19999999999999996</v>
      </c>
      <c r="K1025" s="392">
        <v>0.8</v>
      </c>
      <c r="L1025" s="390"/>
      <c r="M1025" s="390"/>
      <c r="N1025" s="390"/>
      <c r="O1025" s="13" t="s">
        <v>1003</v>
      </c>
    </row>
    <row r="1026" spans="1:15" ht="24.95" customHeight="1">
      <c r="A1026" s="108" t="s">
        <v>147</v>
      </c>
      <c r="B1026" s="108" t="s">
        <v>1023</v>
      </c>
      <c r="C1026" s="109" t="s">
        <v>116</v>
      </c>
      <c r="D1026" s="387" t="s">
        <v>239</v>
      </c>
      <c r="E1026" s="388">
        <f t="shared" si="98"/>
        <v>5.3999999999999999E-2</v>
      </c>
      <c r="F1026" s="389"/>
      <c r="G1026" s="388">
        <f>ROUNDDOWN(SUM(I1026*J1026),3)</f>
        <v>0</v>
      </c>
      <c r="H1026" s="388">
        <v>0.27100000000000002</v>
      </c>
      <c r="I1026" s="388"/>
      <c r="J1026" s="392">
        <f t="shared" si="100"/>
        <v>0.19999999999999996</v>
      </c>
      <c r="K1026" s="392">
        <v>0.8</v>
      </c>
      <c r="L1026" s="390"/>
      <c r="M1026" s="390"/>
      <c r="N1026" s="390"/>
      <c r="O1026" s="13" t="s">
        <v>1003</v>
      </c>
    </row>
    <row r="1027" spans="1:15" ht="24.95" customHeight="1">
      <c r="A1027" s="108" t="s">
        <v>147</v>
      </c>
      <c r="B1027" s="108" t="s">
        <v>151</v>
      </c>
      <c r="C1027" s="109" t="s">
        <v>116</v>
      </c>
      <c r="D1027" s="387" t="s">
        <v>239</v>
      </c>
      <c r="E1027" s="388">
        <f t="shared" si="98"/>
        <v>0.27100000000000002</v>
      </c>
      <c r="F1027" s="389"/>
      <c r="G1027" s="388">
        <f t="shared" si="101"/>
        <v>0</v>
      </c>
      <c r="H1027" s="388">
        <v>0.27100000000000002</v>
      </c>
      <c r="I1027" s="388"/>
      <c r="J1027" s="392">
        <f t="shared" si="100"/>
        <v>1</v>
      </c>
      <c r="K1027" s="392"/>
      <c r="L1027" s="390"/>
      <c r="M1027" s="390"/>
      <c r="N1027" s="390"/>
      <c r="O1027" s="13" t="s">
        <v>1003</v>
      </c>
    </row>
    <row r="1028" spans="1:15" ht="24.95" customHeight="1">
      <c r="A1028" s="108" t="s">
        <v>147</v>
      </c>
      <c r="B1028" s="108" t="s">
        <v>152</v>
      </c>
      <c r="C1028" s="109" t="s">
        <v>116</v>
      </c>
      <c r="D1028" s="387" t="s">
        <v>239</v>
      </c>
      <c r="E1028" s="388">
        <f t="shared" si="98"/>
        <v>0.27100000000000002</v>
      </c>
      <c r="F1028" s="389"/>
      <c r="G1028" s="388">
        <f t="shared" si="101"/>
        <v>0</v>
      </c>
      <c r="H1028" s="388">
        <v>0.27100000000000002</v>
      </c>
      <c r="I1028" s="388"/>
      <c r="J1028" s="392">
        <f t="shared" si="100"/>
        <v>1</v>
      </c>
      <c r="K1028" s="392"/>
      <c r="L1028" s="390"/>
      <c r="M1028" s="390"/>
      <c r="N1028" s="390"/>
      <c r="O1028" s="13" t="s">
        <v>1003</v>
      </c>
    </row>
    <row r="1029" spans="1:15" ht="24.95" customHeight="1">
      <c r="A1029" s="108" t="s">
        <v>147</v>
      </c>
      <c r="B1029" s="108" t="s">
        <v>1024</v>
      </c>
      <c r="C1029" s="109" t="s">
        <v>116</v>
      </c>
      <c r="D1029" s="387" t="s">
        <v>239</v>
      </c>
      <c r="E1029" s="388">
        <f t="shared" si="98"/>
        <v>0.27100000000000002</v>
      </c>
      <c r="F1029" s="389"/>
      <c r="G1029" s="388">
        <f>ROUNDDOWN(SUM(I1029*J1029),3)</f>
        <v>0</v>
      </c>
      <c r="H1029" s="388">
        <v>0.27100000000000002</v>
      </c>
      <c r="I1029" s="388"/>
      <c r="J1029" s="392">
        <f t="shared" si="100"/>
        <v>1</v>
      </c>
      <c r="K1029" s="392"/>
      <c r="L1029" s="390"/>
      <c r="M1029" s="390"/>
      <c r="N1029" s="390"/>
      <c r="O1029" s="13" t="s">
        <v>1003</v>
      </c>
    </row>
    <row r="1030" spans="1:15" ht="24.95" customHeight="1">
      <c r="A1030" s="108" t="s">
        <v>147</v>
      </c>
      <c r="B1030" s="108" t="s">
        <v>153</v>
      </c>
      <c r="C1030" s="109" t="s">
        <v>116</v>
      </c>
      <c r="D1030" s="387" t="s">
        <v>239</v>
      </c>
      <c r="E1030" s="388">
        <f t="shared" si="98"/>
        <v>0.27100000000000002</v>
      </c>
      <c r="F1030" s="389"/>
      <c r="G1030" s="388">
        <f t="shared" si="101"/>
        <v>0</v>
      </c>
      <c r="H1030" s="388">
        <v>0.27100000000000002</v>
      </c>
      <c r="I1030" s="388"/>
      <c r="J1030" s="392">
        <f t="shared" si="100"/>
        <v>1</v>
      </c>
      <c r="K1030" s="392"/>
      <c r="L1030" s="390"/>
      <c r="M1030" s="390"/>
      <c r="N1030" s="390"/>
      <c r="O1030" s="13" t="s">
        <v>1003</v>
      </c>
    </row>
    <row r="1031" spans="1:15" ht="24.95" customHeight="1">
      <c r="A1031" s="108" t="s">
        <v>147</v>
      </c>
      <c r="B1031" s="108" t="s">
        <v>154</v>
      </c>
      <c r="C1031" s="109" t="s">
        <v>116</v>
      </c>
      <c r="D1031" s="387" t="s">
        <v>239</v>
      </c>
      <c r="E1031" s="388">
        <f t="shared" si="98"/>
        <v>0.27100000000000002</v>
      </c>
      <c r="F1031" s="389"/>
      <c r="G1031" s="388">
        <f t="shared" si="101"/>
        <v>0</v>
      </c>
      <c r="H1031" s="388">
        <v>0.27100000000000002</v>
      </c>
      <c r="I1031" s="388"/>
      <c r="J1031" s="392">
        <f t="shared" si="100"/>
        <v>1</v>
      </c>
      <c r="K1031" s="392"/>
      <c r="L1031" s="390"/>
      <c r="M1031" s="390"/>
      <c r="N1031" s="390"/>
      <c r="O1031" s="13" t="s">
        <v>1003</v>
      </c>
    </row>
    <row r="1032" spans="1:15" ht="24.95" customHeight="1">
      <c r="A1032" s="108" t="s">
        <v>147</v>
      </c>
      <c r="B1032" s="108" t="s">
        <v>1025</v>
      </c>
      <c r="C1032" s="109" t="s">
        <v>555</v>
      </c>
      <c r="D1032" s="387" t="s">
        <v>239</v>
      </c>
      <c r="E1032" s="388">
        <f t="shared" si="98"/>
        <v>0.35499999999999998</v>
      </c>
      <c r="F1032" s="389"/>
      <c r="G1032" s="388">
        <f t="shared" si="101"/>
        <v>0</v>
      </c>
      <c r="H1032" s="388">
        <v>0.35499999999999998</v>
      </c>
      <c r="I1032" s="388"/>
      <c r="J1032" s="392">
        <f t="shared" si="100"/>
        <v>1</v>
      </c>
      <c r="K1032" s="392"/>
      <c r="L1032" s="390"/>
      <c r="M1032" s="390"/>
      <c r="N1032" s="390"/>
      <c r="O1032" s="13" t="s">
        <v>1003</v>
      </c>
    </row>
    <row r="1033" spans="1:15" ht="24.95" customHeight="1">
      <c r="A1033" s="108" t="s">
        <v>147</v>
      </c>
      <c r="B1033" s="108" t="s">
        <v>749</v>
      </c>
      <c r="C1033" s="109" t="s">
        <v>555</v>
      </c>
      <c r="D1033" s="387" t="s">
        <v>239</v>
      </c>
      <c r="E1033" s="388">
        <f t="shared" si="98"/>
        <v>7.0999999999999994E-2</v>
      </c>
      <c r="F1033" s="389"/>
      <c r="G1033" s="388">
        <f t="shared" si="101"/>
        <v>0</v>
      </c>
      <c r="H1033" s="388">
        <v>0.35499999999999998</v>
      </c>
      <c r="I1033" s="388"/>
      <c r="J1033" s="392">
        <f t="shared" si="100"/>
        <v>0.19999999999999996</v>
      </c>
      <c r="K1033" s="392">
        <v>0.8</v>
      </c>
      <c r="L1033" s="390"/>
      <c r="M1033" s="390"/>
      <c r="N1033" s="390"/>
      <c r="O1033" s="13" t="s">
        <v>1003</v>
      </c>
    </row>
    <row r="1034" spans="1:15" ht="24.95" customHeight="1">
      <c r="A1034" s="108" t="s">
        <v>147</v>
      </c>
      <c r="B1034" s="108" t="s">
        <v>1026</v>
      </c>
      <c r="C1034" s="109" t="s">
        <v>116</v>
      </c>
      <c r="D1034" s="387" t="s">
        <v>239</v>
      </c>
      <c r="E1034" s="388">
        <f t="shared" si="98"/>
        <v>7.0999999999999994E-2</v>
      </c>
      <c r="F1034" s="389"/>
      <c r="G1034" s="388">
        <f>ROUNDDOWN(SUM(I1034*J1034),3)</f>
        <v>0</v>
      </c>
      <c r="H1034" s="388">
        <v>0.35499999999999998</v>
      </c>
      <c r="I1034" s="388"/>
      <c r="J1034" s="392">
        <f t="shared" si="100"/>
        <v>0.19999999999999996</v>
      </c>
      <c r="K1034" s="392">
        <v>0.8</v>
      </c>
      <c r="L1034" s="390"/>
      <c r="M1034" s="390"/>
      <c r="N1034" s="390"/>
      <c r="O1034" s="13" t="s">
        <v>1003</v>
      </c>
    </row>
    <row r="1035" spans="1:15" ht="24.95" customHeight="1">
      <c r="A1035" s="108" t="s">
        <v>147</v>
      </c>
      <c r="B1035" s="108" t="s">
        <v>1027</v>
      </c>
      <c r="C1035" s="109" t="s">
        <v>116</v>
      </c>
      <c r="D1035" s="387" t="s">
        <v>239</v>
      </c>
      <c r="E1035" s="388">
        <f t="shared" si="98"/>
        <v>7.0999999999999994E-2</v>
      </c>
      <c r="F1035" s="389"/>
      <c r="G1035" s="388">
        <f>ROUNDDOWN(SUM(I1035*J1035),3)</f>
        <v>0</v>
      </c>
      <c r="H1035" s="388">
        <v>0.35499999999999998</v>
      </c>
      <c r="I1035" s="388"/>
      <c r="J1035" s="392">
        <f t="shared" si="100"/>
        <v>0.19999999999999996</v>
      </c>
      <c r="K1035" s="392">
        <v>0.8</v>
      </c>
      <c r="L1035" s="390"/>
      <c r="M1035" s="390"/>
      <c r="N1035" s="390"/>
      <c r="O1035" s="13" t="s">
        <v>1003</v>
      </c>
    </row>
    <row r="1036" spans="1:15" ht="24.95" customHeight="1">
      <c r="A1036" s="108" t="s">
        <v>147</v>
      </c>
      <c r="B1036" s="108" t="s">
        <v>1028</v>
      </c>
      <c r="C1036" s="109" t="s">
        <v>116</v>
      </c>
      <c r="D1036" s="387" t="s">
        <v>239</v>
      </c>
      <c r="E1036" s="388">
        <f t="shared" si="98"/>
        <v>7.0999999999999994E-2</v>
      </c>
      <c r="F1036" s="389"/>
      <c r="G1036" s="388">
        <f>ROUNDDOWN(SUM(I1036*J1036),3)</f>
        <v>0</v>
      </c>
      <c r="H1036" s="388">
        <v>0.35499999999999998</v>
      </c>
      <c r="I1036" s="388"/>
      <c r="J1036" s="392">
        <f t="shared" si="100"/>
        <v>0.19999999999999996</v>
      </c>
      <c r="K1036" s="392">
        <v>0.8</v>
      </c>
      <c r="L1036" s="390"/>
      <c r="M1036" s="390"/>
      <c r="N1036" s="390"/>
      <c r="O1036" s="13" t="s">
        <v>1003</v>
      </c>
    </row>
    <row r="1037" spans="1:15" ht="24.95" customHeight="1">
      <c r="A1037" s="108" t="s">
        <v>147</v>
      </c>
      <c r="B1037" s="108" t="s">
        <v>1029</v>
      </c>
      <c r="C1037" s="109" t="s">
        <v>116</v>
      </c>
      <c r="D1037" s="387" t="s">
        <v>239</v>
      </c>
      <c r="E1037" s="388">
        <f t="shared" si="98"/>
        <v>7.0999999999999994E-2</v>
      </c>
      <c r="F1037" s="389"/>
      <c r="G1037" s="388">
        <f>ROUNDDOWN(SUM(I1037*J1037),3)</f>
        <v>0</v>
      </c>
      <c r="H1037" s="388">
        <v>0.35499999999999998</v>
      </c>
      <c r="I1037" s="388"/>
      <c r="J1037" s="392">
        <f t="shared" si="100"/>
        <v>0.19999999999999996</v>
      </c>
      <c r="K1037" s="392">
        <v>0.8</v>
      </c>
      <c r="L1037" s="390"/>
      <c r="M1037" s="390"/>
      <c r="N1037" s="390"/>
      <c r="O1037" s="13" t="s">
        <v>1003</v>
      </c>
    </row>
    <row r="1038" spans="1:15" ht="24.95" customHeight="1">
      <c r="A1038" s="108" t="s">
        <v>147</v>
      </c>
      <c r="B1038" s="108" t="s">
        <v>155</v>
      </c>
      <c r="C1038" s="109" t="s">
        <v>116</v>
      </c>
      <c r="D1038" s="387" t="s">
        <v>239</v>
      </c>
      <c r="E1038" s="388">
        <f t="shared" si="98"/>
        <v>0.35499999999999998</v>
      </c>
      <c r="F1038" s="389"/>
      <c r="G1038" s="388">
        <f t="shared" si="101"/>
        <v>0</v>
      </c>
      <c r="H1038" s="388">
        <v>0.35499999999999998</v>
      </c>
      <c r="I1038" s="388"/>
      <c r="J1038" s="392">
        <f t="shared" si="100"/>
        <v>1</v>
      </c>
      <c r="K1038" s="392"/>
      <c r="L1038" s="390"/>
      <c r="M1038" s="390"/>
      <c r="N1038" s="390"/>
      <c r="O1038" s="13" t="s">
        <v>1003</v>
      </c>
    </row>
    <row r="1039" spans="1:15" ht="24.95" customHeight="1">
      <c r="A1039" s="108" t="s">
        <v>147</v>
      </c>
      <c r="B1039" s="108" t="s">
        <v>156</v>
      </c>
      <c r="C1039" s="109" t="s">
        <v>116</v>
      </c>
      <c r="D1039" s="387" t="s">
        <v>239</v>
      </c>
      <c r="E1039" s="388">
        <f t="shared" si="98"/>
        <v>0.35499999999999998</v>
      </c>
      <c r="F1039" s="389"/>
      <c r="G1039" s="388">
        <f t="shared" si="101"/>
        <v>0</v>
      </c>
      <c r="H1039" s="388">
        <v>0.35499999999999998</v>
      </c>
      <c r="I1039" s="388"/>
      <c r="J1039" s="392">
        <f t="shared" si="100"/>
        <v>1</v>
      </c>
      <c r="K1039" s="392"/>
      <c r="L1039" s="390"/>
      <c r="M1039" s="390"/>
      <c r="N1039" s="390"/>
      <c r="O1039" s="13" t="s">
        <v>1003</v>
      </c>
    </row>
    <row r="1040" spans="1:15" ht="24.95" customHeight="1">
      <c r="A1040" s="108" t="s">
        <v>147</v>
      </c>
      <c r="B1040" s="108" t="s">
        <v>157</v>
      </c>
      <c r="C1040" s="109" t="s">
        <v>116</v>
      </c>
      <c r="D1040" s="387" t="s">
        <v>239</v>
      </c>
      <c r="E1040" s="388">
        <f t="shared" si="98"/>
        <v>0.35499999999999998</v>
      </c>
      <c r="F1040" s="389"/>
      <c r="G1040" s="388">
        <f t="shared" si="101"/>
        <v>0</v>
      </c>
      <c r="H1040" s="388">
        <v>0.35499999999999998</v>
      </c>
      <c r="I1040" s="388"/>
      <c r="J1040" s="392">
        <f t="shared" si="100"/>
        <v>1</v>
      </c>
      <c r="K1040" s="392"/>
      <c r="L1040" s="390"/>
      <c r="M1040" s="390"/>
      <c r="N1040" s="390"/>
      <c r="O1040" s="13" t="s">
        <v>1003</v>
      </c>
    </row>
    <row r="1041" spans="1:15" ht="24.95" customHeight="1">
      <c r="A1041" s="108" t="s">
        <v>147</v>
      </c>
      <c r="B1041" s="108" t="s">
        <v>158</v>
      </c>
      <c r="C1041" s="109" t="s">
        <v>116</v>
      </c>
      <c r="D1041" s="387" t="s">
        <v>239</v>
      </c>
      <c r="E1041" s="388">
        <f t="shared" si="98"/>
        <v>0.35499999999999998</v>
      </c>
      <c r="F1041" s="389"/>
      <c r="G1041" s="388">
        <f t="shared" si="101"/>
        <v>0</v>
      </c>
      <c r="H1041" s="388">
        <v>0.35499999999999998</v>
      </c>
      <c r="I1041" s="388"/>
      <c r="J1041" s="392">
        <f t="shared" si="100"/>
        <v>1</v>
      </c>
      <c r="K1041" s="392"/>
      <c r="L1041" s="390"/>
      <c r="M1041" s="390"/>
      <c r="N1041" s="390"/>
      <c r="O1041" s="13" t="s">
        <v>1003</v>
      </c>
    </row>
    <row r="1042" spans="1:15" ht="24.95" customHeight="1">
      <c r="A1042" s="108" t="s">
        <v>147</v>
      </c>
      <c r="B1042" s="108" t="s">
        <v>1030</v>
      </c>
      <c r="C1042" s="109" t="s">
        <v>555</v>
      </c>
      <c r="D1042" s="387" t="s">
        <v>239</v>
      </c>
      <c r="E1042" s="388">
        <f t="shared" si="98"/>
        <v>0.42099999999999999</v>
      </c>
      <c r="F1042" s="389"/>
      <c r="G1042" s="388">
        <f t="shared" si="101"/>
        <v>0</v>
      </c>
      <c r="H1042" s="388">
        <v>0.42099999999999999</v>
      </c>
      <c r="I1042" s="388"/>
      <c r="J1042" s="392">
        <f t="shared" si="100"/>
        <v>1</v>
      </c>
      <c r="K1042" s="392"/>
      <c r="L1042" s="390"/>
      <c r="M1042" s="390"/>
      <c r="N1042" s="390"/>
      <c r="O1042" s="13" t="s">
        <v>1003</v>
      </c>
    </row>
    <row r="1043" spans="1:15" ht="24.95" customHeight="1">
      <c r="A1043" s="108" t="s">
        <v>147</v>
      </c>
      <c r="B1043" s="108" t="s">
        <v>1031</v>
      </c>
      <c r="C1043" s="109" t="s">
        <v>555</v>
      </c>
      <c r="D1043" s="387" t="s">
        <v>239</v>
      </c>
      <c r="E1043" s="388">
        <f t="shared" si="98"/>
        <v>8.4000000000000005E-2</v>
      </c>
      <c r="F1043" s="389"/>
      <c r="G1043" s="388">
        <f t="shared" si="101"/>
        <v>0</v>
      </c>
      <c r="H1043" s="388">
        <v>0.42099999999999999</v>
      </c>
      <c r="I1043" s="388"/>
      <c r="J1043" s="392">
        <f t="shared" si="100"/>
        <v>0.19999999999999996</v>
      </c>
      <c r="K1043" s="392">
        <v>0.8</v>
      </c>
      <c r="L1043" s="390"/>
      <c r="M1043" s="390"/>
      <c r="N1043" s="390"/>
      <c r="O1043" s="13" t="s">
        <v>1003</v>
      </c>
    </row>
    <row r="1044" spans="1:15" ht="24.95" customHeight="1">
      <c r="A1044" s="108" t="s">
        <v>147</v>
      </c>
      <c r="B1044" s="108" t="s">
        <v>1032</v>
      </c>
      <c r="C1044" s="109" t="s">
        <v>116</v>
      </c>
      <c r="D1044" s="387" t="s">
        <v>239</v>
      </c>
      <c r="E1044" s="388">
        <f t="shared" si="98"/>
        <v>8.4000000000000005E-2</v>
      </c>
      <c r="F1044" s="389"/>
      <c r="G1044" s="388">
        <f>ROUNDDOWN(SUM(I1044*J1044),3)</f>
        <v>0</v>
      </c>
      <c r="H1044" s="388">
        <v>0.42099999999999999</v>
      </c>
      <c r="I1044" s="388"/>
      <c r="J1044" s="392">
        <f t="shared" si="100"/>
        <v>0.19999999999999996</v>
      </c>
      <c r="K1044" s="392">
        <v>0.8</v>
      </c>
      <c r="L1044" s="390"/>
      <c r="M1044" s="390"/>
      <c r="N1044" s="390"/>
      <c r="O1044" s="13" t="s">
        <v>1003</v>
      </c>
    </row>
    <row r="1045" spans="1:15" ht="24.95" customHeight="1">
      <c r="A1045" s="108" t="s">
        <v>147</v>
      </c>
      <c r="B1045" s="108" t="s">
        <v>1033</v>
      </c>
      <c r="C1045" s="109" t="s">
        <v>116</v>
      </c>
      <c r="D1045" s="387" t="s">
        <v>239</v>
      </c>
      <c r="E1045" s="388">
        <f t="shared" si="98"/>
        <v>8.4000000000000005E-2</v>
      </c>
      <c r="F1045" s="389"/>
      <c r="G1045" s="388">
        <f>ROUNDDOWN(SUM(I1045*J1045),3)</f>
        <v>0</v>
      </c>
      <c r="H1045" s="388">
        <v>0.42099999999999999</v>
      </c>
      <c r="I1045" s="388"/>
      <c r="J1045" s="392">
        <f t="shared" si="100"/>
        <v>0.19999999999999996</v>
      </c>
      <c r="K1045" s="392">
        <v>0.8</v>
      </c>
      <c r="L1045" s="390"/>
      <c r="M1045" s="390"/>
      <c r="N1045" s="390"/>
      <c r="O1045" s="13" t="s">
        <v>1003</v>
      </c>
    </row>
    <row r="1046" spans="1:15" ht="24.95" customHeight="1">
      <c r="A1046" s="108" t="s">
        <v>147</v>
      </c>
      <c r="B1046" s="108" t="s">
        <v>1034</v>
      </c>
      <c r="C1046" s="109" t="s">
        <v>116</v>
      </c>
      <c r="D1046" s="387" t="s">
        <v>239</v>
      </c>
      <c r="E1046" s="388">
        <f t="shared" si="98"/>
        <v>8.4000000000000005E-2</v>
      </c>
      <c r="F1046" s="389"/>
      <c r="G1046" s="388">
        <f>ROUNDDOWN(SUM(I1046*J1046),3)</f>
        <v>0</v>
      </c>
      <c r="H1046" s="388">
        <v>0.42099999999999999</v>
      </c>
      <c r="I1046" s="388"/>
      <c r="J1046" s="392">
        <f t="shared" si="100"/>
        <v>0.19999999999999996</v>
      </c>
      <c r="K1046" s="392">
        <v>0.8</v>
      </c>
      <c r="L1046" s="390"/>
      <c r="M1046" s="390"/>
      <c r="N1046" s="390"/>
      <c r="O1046" s="13" t="s">
        <v>1003</v>
      </c>
    </row>
    <row r="1047" spans="1:15" ht="24.95" customHeight="1">
      <c r="A1047" s="108" t="s">
        <v>147</v>
      </c>
      <c r="B1047" s="108" t="s">
        <v>1035</v>
      </c>
      <c r="C1047" s="109" t="s">
        <v>116</v>
      </c>
      <c r="D1047" s="387" t="s">
        <v>239</v>
      </c>
      <c r="E1047" s="388">
        <f t="shared" si="98"/>
        <v>8.4000000000000005E-2</v>
      </c>
      <c r="F1047" s="389"/>
      <c r="G1047" s="388">
        <f>ROUNDDOWN(SUM(I1047*J1047),3)</f>
        <v>0</v>
      </c>
      <c r="H1047" s="388">
        <v>0.42099999999999999</v>
      </c>
      <c r="I1047" s="388"/>
      <c r="J1047" s="392">
        <f t="shared" si="100"/>
        <v>0.19999999999999996</v>
      </c>
      <c r="K1047" s="392">
        <v>0.8</v>
      </c>
      <c r="L1047" s="390"/>
      <c r="M1047" s="390"/>
      <c r="N1047" s="390"/>
      <c r="O1047" s="13" t="s">
        <v>1003</v>
      </c>
    </row>
    <row r="1048" spans="1:15" ht="24.95" customHeight="1">
      <c r="A1048" s="108" t="s">
        <v>147</v>
      </c>
      <c r="B1048" s="108" t="s">
        <v>159</v>
      </c>
      <c r="C1048" s="109" t="s">
        <v>116</v>
      </c>
      <c r="D1048" s="387" t="s">
        <v>239</v>
      </c>
      <c r="E1048" s="388">
        <f>ROUNDDOWN(SUM(H1048*J1048),3)</f>
        <v>0.42099999999999999</v>
      </c>
      <c r="F1048" s="389"/>
      <c r="G1048" s="388">
        <f t="shared" si="101"/>
        <v>0</v>
      </c>
      <c r="H1048" s="388">
        <v>0.42099999999999999</v>
      </c>
      <c r="I1048" s="388"/>
      <c r="J1048" s="392">
        <f t="shared" si="100"/>
        <v>1</v>
      </c>
      <c r="K1048" s="392"/>
      <c r="L1048" s="390"/>
      <c r="M1048" s="390"/>
      <c r="N1048" s="390"/>
      <c r="O1048" s="13" t="s">
        <v>1003</v>
      </c>
    </row>
    <row r="1049" spans="1:15" ht="24.95" customHeight="1">
      <c r="A1049" s="108" t="s">
        <v>147</v>
      </c>
      <c r="B1049" s="108" t="s">
        <v>160</v>
      </c>
      <c r="C1049" s="109" t="s">
        <v>116</v>
      </c>
      <c r="D1049" s="387" t="s">
        <v>239</v>
      </c>
      <c r="E1049" s="388">
        <f>ROUNDDOWN(SUM(H1049*J1049),3)</f>
        <v>0.42099999999999999</v>
      </c>
      <c r="F1049" s="389"/>
      <c r="G1049" s="388">
        <f t="shared" si="101"/>
        <v>0</v>
      </c>
      <c r="H1049" s="388">
        <v>0.42099999999999999</v>
      </c>
      <c r="I1049" s="388"/>
      <c r="J1049" s="392">
        <f t="shared" si="100"/>
        <v>1</v>
      </c>
      <c r="K1049" s="392"/>
      <c r="L1049" s="390"/>
      <c r="M1049" s="390"/>
      <c r="N1049" s="390"/>
      <c r="O1049" s="13" t="s">
        <v>1003</v>
      </c>
    </row>
    <row r="1050" spans="1:15" ht="24.95" customHeight="1">
      <c r="A1050" s="108" t="s">
        <v>147</v>
      </c>
      <c r="B1050" s="108" t="s">
        <v>161</v>
      </c>
      <c r="C1050" s="109" t="s">
        <v>116</v>
      </c>
      <c r="D1050" s="387" t="s">
        <v>239</v>
      </c>
      <c r="E1050" s="388">
        <f>ROUNDDOWN(SUM(H1050*J1050),3)</f>
        <v>0.42099999999999999</v>
      </c>
      <c r="F1050" s="389"/>
      <c r="G1050" s="388">
        <f t="shared" si="101"/>
        <v>0</v>
      </c>
      <c r="H1050" s="388">
        <v>0.42099999999999999</v>
      </c>
      <c r="I1050" s="388"/>
      <c r="J1050" s="392">
        <f t="shared" si="100"/>
        <v>1</v>
      </c>
      <c r="K1050" s="392"/>
      <c r="L1050" s="390"/>
      <c r="M1050" s="390"/>
      <c r="N1050" s="390"/>
      <c r="O1050" s="13" t="s">
        <v>1003</v>
      </c>
    </row>
    <row r="1051" spans="1:15" ht="24.95" customHeight="1">
      <c r="A1051" s="108" t="s">
        <v>147</v>
      </c>
      <c r="B1051" s="108" t="s">
        <v>162</v>
      </c>
      <c r="C1051" s="109" t="s">
        <v>116</v>
      </c>
      <c r="D1051" s="387" t="s">
        <v>239</v>
      </c>
      <c r="E1051" s="388">
        <f>ROUNDDOWN(SUM(H1051*J1051),3)</f>
        <v>0.42099999999999999</v>
      </c>
      <c r="F1051" s="389"/>
      <c r="G1051" s="388">
        <f t="shared" si="101"/>
        <v>0</v>
      </c>
      <c r="H1051" s="388">
        <v>0.42099999999999999</v>
      </c>
      <c r="I1051" s="388"/>
      <c r="J1051" s="392">
        <f t="shared" si="100"/>
        <v>1</v>
      </c>
      <c r="K1051" s="392"/>
      <c r="L1051" s="390"/>
      <c r="M1051" s="390"/>
      <c r="N1051" s="390"/>
      <c r="O1051" s="13" t="s">
        <v>1003</v>
      </c>
    </row>
    <row r="1052" spans="1:15" ht="24.95" customHeight="1">
      <c r="A1052" s="108" t="s">
        <v>752</v>
      </c>
      <c r="B1052" s="108" t="s">
        <v>1036</v>
      </c>
      <c r="C1052" s="109" t="s">
        <v>555</v>
      </c>
      <c r="D1052" s="387" t="s">
        <v>239</v>
      </c>
      <c r="E1052" s="388">
        <f>ROUNDDOWN(SUM(H1052*J1052),3)</f>
        <v>0.3</v>
      </c>
      <c r="F1052" s="389"/>
      <c r="G1052" s="388"/>
      <c r="H1052" s="388">
        <v>0.3</v>
      </c>
      <c r="I1052" s="388"/>
      <c r="J1052" s="392">
        <f t="shared" si="100"/>
        <v>1</v>
      </c>
      <c r="K1052" s="392"/>
      <c r="L1052" s="390"/>
      <c r="M1052" s="390"/>
      <c r="N1052" s="390"/>
      <c r="O1052" s="13" t="s">
        <v>1037</v>
      </c>
    </row>
    <row r="1053" spans="1:15" ht="24.95" customHeight="1">
      <c r="A1053" s="108" t="s">
        <v>752</v>
      </c>
      <c r="B1053" s="113" t="s">
        <v>1038</v>
      </c>
      <c r="C1053" s="109" t="s">
        <v>379</v>
      </c>
      <c r="D1053" s="387" t="str">
        <f>IF($M$3=0,"통신내선공",0)</f>
        <v>통신내선공</v>
      </c>
      <c r="E1053" s="388">
        <f>IF($M$3=0,ROUNDDOWN(SUM(H1053*J1053),3),0)</f>
        <v>0.3</v>
      </c>
      <c r="F1053" s="389"/>
      <c r="G1053" s="388"/>
      <c r="H1053" s="388">
        <v>0.3</v>
      </c>
      <c r="I1053" s="388"/>
      <c r="J1053" s="392">
        <f t="shared" si="100"/>
        <v>1</v>
      </c>
      <c r="K1053" s="392"/>
      <c r="L1053" s="390"/>
      <c r="M1053" s="390"/>
      <c r="N1053" s="390"/>
      <c r="O1053" s="13" t="s">
        <v>1037</v>
      </c>
    </row>
    <row r="1054" spans="1:15" ht="24.95" customHeight="1">
      <c r="A1054" s="108" t="s">
        <v>752</v>
      </c>
      <c r="B1054" s="113" t="s">
        <v>1039</v>
      </c>
      <c r="C1054" s="109" t="s">
        <v>379</v>
      </c>
      <c r="D1054" s="387" t="str">
        <f>IF($M$3=0,"통신내선공",0)</f>
        <v>통신내선공</v>
      </c>
      <c r="E1054" s="388">
        <f>IF($M$3=0,ROUNDDOWN(SUM(H1054*J1054),3),0)</f>
        <v>0.3</v>
      </c>
      <c r="F1054" s="389"/>
      <c r="G1054" s="388"/>
      <c r="H1054" s="388">
        <v>0.3</v>
      </c>
      <c r="I1054" s="388"/>
      <c r="J1054" s="392">
        <f t="shared" si="100"/>
        <v>1</v>
      </c>
      <c r="K1054" s="392"/>
      <c r="L1054" s="390"/>
      <c r="M1054" s="390"/>
      <c r="N1054" s="390"/>
      <c r="O1054" s="13" t="s">
        <v>1037</v>
      </c>
    </row>
    <row r="1055" spans="1:15" ht="24.95" customHeight="1">
      <c r="A1055" s="108" t="s">
        <v>752</v>
      </c>
      <c r="B1055" s="113" t="s">
        <v>1040</v>
      </c>
      <c r="C1055" s="109" t="s">
        <v>379</v>
      </c>
      <c r="D1055" s="387" t="str">
        <f>IF($M$3=0,"통신내선공",0)</f>
        <v>통신내선공</v>
      </c>
      <c r="E1055" s="388">
        <f>IF($M$3=0,ROUNDDOWN(SUM(H1055*J1055),3),0)</f>
        <v>0.3</v>
      </c>
      <c r="F1055" s="389"/>
      <c r="G1055" s="388"/>
      <c r="H1055" s="388">
        <v>0.3</v>
      </c>
      <c r="I1055" s="388"/>
      <c r="J1055" s="392">
        <f t="shared" si="100"/>
        <v>1</v>
      </c>
      <c r="K1055" s="392"/>
      <c r="L1055" s="390"/>
      <c r="M1055" s="390"/>
      <c r="N1055" s="390"/>
      <c r="O1055" s="13" t="s">
        <v>1037</v>
      </c>
    </row>
    <row r="1056" spans="1:15" ht="24.95" customHeight="1">
      <c r="A1056" s="108" t="s">
        <v>752</v>
      </c>
      <c r="B1056" s="108" t="s">
        <v>1041</v>
      </c>
      <c r="C1056" s="109" t="s">
        <v>555</v>
      </c>
      <c r="D1056" s="387" t="s">
        <v>239</v>
      </c>
      <c r="E1056" s="388">
        <f>ROUNDDOWN(SUM(H1056*J1056),3)</f>
        <v>0.4</v>
      </c>
      <c r="F1056" s="389"/>
      <c r="G1056" s="388"/>
      <c r="H1056" s="388">
        <v>0.4</v>
      </c>
      <c r="I1056" s="388"/>
      <c r="J1056" s="392">
        <f t="shared" si="100"/>
        <v>1</v>
      </c>
      <c r="K1056" s="392"/>
      <c r="L1056" s="390"/>
      <c r="M1056" s="390"/>
      <c r="N1056" s="390"/>
      <c r="O1056" s="13" t="s">
        <v>1037</v>
      </c>
    </row>
    <row r="1057" spans="1:15" ht="24.95" customHeight="1">
      <c r="A1057" s="108" t="s">
        <v>752</v>
      </c>
      <c r="B1057" s="113" t="s">
        <v>163</v>
      </c>
      <c r="C1057" s="109" t="s">
        <v>379</v>
      </c>
      <c r="D1057" s="387" t="str">
        <f>IF($M$3=0,"통신내선공",0)</f>
        <v>통신내선공</v>
      </c>
      <c r="E1057" s="388">
        <f>IF($M$3=0,ROUNDDOWN(SUM(H1057*J1057),3),0)</f>
        <v>0.4</v>
      </c>
      <c r="F1057" s="389"/>
      <c r="G1057" s="388"/>
      <c r="H1057" s="388">
        <v>0.4</v>
      </c>
      <c r="I1057" s="388"/>
      <c r="J1057" s="392">
        <f t="shared" si="100"/>
        <v>1</v>
      </c>
      <c r="K1057" s="392"/>
      <c r="L1057" s="390"/>
      <c r="M1057" s="390"/>
      <c r="N1057" s="390"/>
      <c r="O1057" s="13" t="s">
        <v>1037</v>
      </c>
    </row>
    <row r="1058" spans="1:15" ht="24.95" customHeight="1">
      <c r="A1058" s="108" t="s">
        <v>752</v>
      </c>
      <c r="B1058" s="113" t="s">
        <v>164</v>
      </c>
      <c r="C1058" s="109" t="s">
        <v>379</v>
      </c>
      <c r="D1058" s="387" t="str">
        <f>IF($M$3=0,"통신내선공",0)</f>
        <v>통신내선공</v>
      </c>
      <c r="E1058" s="388">
        <f>IF($M$3=0,ROUNDDOWN(SUM(H1058*J1058),3),0)</f>
        <v>0.4</v>
      </c>
      <c r="F1058" s="389"/>
      <c r="G1058" s="388"/>
      <c r="H1058" s="388">
        <v>0.4</v>
      </c>
      <c r="I1058" s="388"/>
      <c r="J1058" s="392">
        <f t="shared" si="100"/>
        <v>1</v>
      </c>
      <c r="K1058" s="392"/>
      <c r="L1058" s="390"/>
      <c r="M1058" s="390"/>
      <c r="N1058" s="390"/>
      <c r="O1058" s="13" t="s">
        <v>1037</v>
      </c>
    </row>
    <row r="1059" spans="1:15" ht="24.95" customHeight="1">
      <c r="A1059" s="108" t="s">
        <v>752</v>
      </c>
      <c r="B1059" s="113" t="s">
        <v>165</v>
      </c>
      <c r="C1059" s="109" t="s">
        <v>379</v>
      </c>
      <c r="D1059" s="387" t="str">
        <f>IF($M$3=0,"통신내선공",0)</f>
        <v>통신내선공</v>
      </c>
      <c r="E1059" s="388">
        <f>IF($M$3=0,ROUNDDOWN(SUM(H1059*J1059),3),0)</f>
        <v>0.4</v>
      </c>
      <c r="F1059" s="389"/>
      <c r="G1059" s="388"/>
      <c r="H1059" s="388">
        <v>0.4</v>
      </c>
      <c r="I1059" s="388"/>
      <c r="J1059" s="392">
        <f t="shared" si="100"/>
        <v>1</v>
      </c>
      <c r="K1059" s="392"/>
      <c r="L1059" s="390"/>
      <c r="M1059" s="390"/>
      <c r="N1059" s="390"/>
      <c r="O1059" s="13" t="s">
        <v>1037</v>
      </c>
    </row>
    <row r="1060" spans="1:15" ht="24.95" customHeight="1">
      <c r="A1060" s="108" t="s">
        <v>752</v>
      </c>
      <c r="B1060" s="108" t="s">
        <v>1042</v>
      </c>
      <c r="C1060" s="109" t="s">
        <v>555</v>
      </c>
      <c r="D1060" s="387" t="s">
        <v>239</v>
      </c>
      <c r="E1060" s="388">
        <f>ROUNDDOWN(SUM(H1060*J1060),3)</f>
        <v>0.45</v>
      </c>
      <c r="F1060" s="389"/>
      <c r="G1060" s="388"/>
      <c r="H1060" s="388">
        <v>0.45</v>
      </c>
      <c r="I1060" s="388"/>
      <c r="J1060" s="392">
        <f t="shared" ref="J1060:J1067" si="102">$J$3*$L$3*(1-K1060)</f>
        <v>1</v>
      </c>
      <c r="K1060" s="392"/>
      <c r="L1060" s="390"/>
      <c r="M1060" s="390"/>
      <c r="N1060" s="390"/>
      <c r="O1060" s="13" t="s">
        <v>1037</v>
      </c>
    </row>
    <row r="1061" spans="1:15" ht="24.95" customHeight="1">
      <c r="A1061" s="108" t="s">
        <v>752</v>
      </c>
      <c r="B1061" s="113" t="s">
        <v>166</v>
      </c>
      <c r="C1061" s="109" t="s">
        <v>379</v>
      </c>
      <c r="D1061" s="387" t="str">
        <f>IF($M$3=0,"통신내선공",0)</f>
        <v>통신내선공</v>
      </c>
      <c r="E1061" s="388">
        <f>IF($M$3=0,ROUNDDOWN(SUM(H1061*J1061),3),0)</f>
        <v>0.45</v>
      </c>
      <c r="F1061" s="389"/>
      <c r="G1061" s="388"/>
      <c r="H1061" s="388">
        <v>0.45</v>
      </c>
      <c r="I1061" s="388"/>
      <c r="J1061" s="392">
        <f t="shared" si="102"/>
        <v>1</v>
      </c>
      <c r="K1061" s="392"/>
      <c r="L1061" s="390"/>
      <c r="M1061" s="390"/>
      <c r="N1061" s="390"/>
      <c r="O1061" s="13" t="s">
        <v>1037</v>
      </c>
    </row>
    <row r="1062" spans="1:15" ht="24.95" customHeight="1">
      <c r="A1062" s="108" t="s">
        <v>752</v>
      </c>
      <c r="B1062" s="113" t="s">
        <v>167</v>
      </c>
      <c r="C1062" s="109" t="s">
        <v>379</v>
      </c>
      <c r="D1062" s="387" t="str">
        <f>IF($M$3=0,"통신내선공",0)</f>
        <v>통신내선공</v>
      </c>
      <c r="E1062" s="388">
        <f>IF($M$3=0,ROUNDDOWN(SUM(H1062*J1062),3),0)</f>
        <v>0.45</v>
      </c>
      <c r="F1062" s="389"/>
      <c r="G1062" s="388"/>
      <c r="H1062" s="388">
        <v>0.45</v>
      </c>
      <c r="I1062" s="388"/>
      <c r="J1062" s="392">
        <f t="shared" si="102"/>
        <v>1</v>
      </c>
      <c r="K1062" s="392"/>
      <c r="L1062" s="390"/>
      <c r="M1062" s="390"/>
      <c r="N1062" s="390"/>
      <c r="O1062" s="13" t="s">
        <v>1037</v>
      </c>
    </row>
    <row r="1063" spans="1:15" ht="24.95" customHeight="1">
      <c r="A1063" s="108" t="s">
        <v>752</v>
      </c>
      <c r="B1063" s="113" t="s">
        <v>168</v>
      </c>
      <c r="C1063" s="109" t="s">
        <v>379</v>
      </c>
      <c r="D1063" s="387" t="str">
        <f>IF($M$3=0,"통신내선공",0)</f>
        <v>통신내선공</v>
      </c>
      <c r="E1063" s="388">
        <f>IF($M$3=0,ROUNDDOWN(SUM(H1063*J1063),3),0)</f>
        <v>0.45</v>
      </c>
      <c r="F1063" s="389"/>
      <c r="G1063" s="388"/>
      <c r="H1063" s="388">
        <v>0.45</v>
      </c>
      <c r="I1063" s="388"/>
      <c r="J1063" s="392">
        <f t="shared" si="102"/>
        <v>1</v>
      </c>
      <c r="K1063" s="392"/>
      <c r="L1063" s="390"/>
      <c r="M1063" s="390"/>
      <c r="N1063" s="390"/>
      <c r="O1063" s="13" t="s">
        <v>1037</v>
      </c>
    </row>
    <row r="1064" spans="1:15" ht="24.95" customHeight="1">
      <c r="A1064" s="108" t="s">
        <v>752</v>
      </c>
      <c r="B1064" s="108" t="s">
        <v>1043</v>
      </c>
      <c r="C1064" s="109" t="s">
        <v>555</v>
      </c>
      <c r="D1064" s="387" t="s">
        <v>239</v>
      </c>
      <c r="E1064" s="388">
        <f>ROUNDDOWN(SUM(H1064*J1064),3)</f>
        <v>0.5</v>
      </c>
      <c r="F1064" s="389"/>
      <c r="G1064" s="388"/>
      <c r="H1064" s="388">
        <v>0.5</v>
      </c>
      <c r="I1064" s="388"/>
      <c r="J1064" s="392">
        <f t="shared" si="102"/>
        <v>1</v>
      </c>
      <c r="K1064" s="392"/>
      <c r="L1064" s="390"/>
      <c r="M1064" s="390"/>
      <c r="N1064" s="390"/>
      <c r="O1064" s="13" t="s">
        <v>1037</v>
      </c>
    </row>
    <row r="1065" spans="1:15" ht="24.95" customHeight="1">
      <c r="A1065" s="108" t="s">
        <v>752</v>
      </c>
      <c r="B1065" s="113" t="s">
        <v>169</v>
      </c>
      <c r="C1065" s="109" t="s">
        <v>379</v>
      </c>
      <c r="D1065" s="387" t="str">
        <f>IF($M$3=0,"통신내선공",0)</f>
        <v>통신내선공</v>
      </c>
      <c r="E1065" s="388">
        <f>IF($M$3=0,ROUNDDOWN(SUM(H1065*J1065),3),0)</f>
        <v>0.5</v>
      </c>
      <c r="F1065" s="389"/>
      <c r="G1065" s="388"/>
      <c r="H1065" s="388">
        <v>0.5</v>
      </c>
      <c r="I1065" s="388"/>
      <c r="J1065" s="392">
        <f t="shared" si="102"/>
        <v>1</v>
      </c>
      <c r="K1065" s="392"/>
      <c r="L1065" s="390"/>
      <c r="M1065" s="390"/>
      <c r="N1065" s="390"/>
      <c r="O1065" s="13" t="s">
        <v>1037</v>
      </c>
    </row>
    <row r="1066" spans="1:15" ht="24.95" customHeight="1">
      <c r="A1066" s="108" t="s">
        <v>752</v>
      </c>
      <c r="B1066" s="113" t="s">
        <v>170</v>
      </c>
      <c r="C1066" s="109" t="s">
        <v>379</v>
      </c>
      <c r="D1066" s="387" t="str">
        <f>IF($M$3=0,"통신내선공",0)</f>
        <v>통신내선공</v>
      </c>
      <c r="E1066" s="388">
        <f>IF($M$3=0,ROUNDDOWN(SUM(H1066*J1066),3),0)</f>
        <v>0.5</v>
      </c>
      <c r="F1066" s="389"/>
      <c r="G1066" s="388"/>
      <c r="H1066" s="388">
        <v>0.5</v>
      </c>
      <c r="I1066" s="388"/>
      <c r="J1066" s="392">
        <f t="shared" si="102"/>
        <v>1</v>
      </c>
      <c r="K1066" s="392"/>
      <c r="L1066" s="390"/>
      <c r="M1066" s="390"/>
      <c r="N1066" s="390"/>
      <c r="O1066" s="13" t="s">
        <v>1037</v>
      </c>
    </row>
    <row r="1067" spans="1:15" ht="24.95" customHeight="1">
      <c r="A1067" s="108" t="s">
        <v>752</v>
      </c>
      <c r="B1067" s="113" t="s">
        <v>171</v>
      </c>
      <c r="C1067" s="109" t="s">
        <v>379</v>
      </c>
      <c r="D1067" s="387" t="str">
        <f>IF($M$3=0,"통신내선공",0)</f>
        <v>통신내선공</v>
      </c>
      <c r="E1067" s="388">
        <f>IF($M$3=0,ROUNDDOWN(SUM(H1067*J1067),3),0)</f>
        <v>0.5</v>
      </c>
      <c r="F1067" s="389"/>
      <c r="G1067" s="388"/>
      <c r="H1067" s="388">
        <v>0.5</v>
      </c>
      <c r="I1067" s="388"/>
      <c r="J1067" s="392">
        <f t="shared" si="102"/>
        <v>1</v>
      </c>
      <c r="K1067" s="392"/>
      <c r="L1067" s="390"/>
      <c r="M1067" s="390"/>
      <c r="N1067" s="390"/>
      <c r="O1067" s="13" t="s">
        <v>1037</v>
      </c>
    </row>
    <row r="1068" spans="1:15" ht="24.95" customHeight="1">
      <c r="A1068" s="108" t="s">
        <v>829</v>
      </c>
      <c r="B1068" s="108" t="s">
        <v>1044</v>
      </c>
      <c r="C1068" s="109" t="s">
        <v>379</v>
      </c>
      <c r="D1068" s="387" t="str">
        <f t="shared" ref="D1068:D1077" si="103">IF($O$3=0,"통신내선공",0)</f>
        <v>통신내선공</v>
      </c>
      <c r="E1068" s="388">
        <f>IF($O$3=0,ROUNDDOWN(SUM(H1068*J1068),3),0)</f>
        <v>0.04</v>
      </c>
      <c r="F1068" s="389"/>
      <c r="G1068" s="388">
        <f>ROUNDDOWN(SUM(I1068*J1068),3)</f>
        <v>0</v>
      </c>
      <c r="H1068" s="388">
        <v>0.04</v>
      </c>
      <c r="I1068" s="388"/>
      <c r="J1068" s="110">
        <f>IF($M$3=1,($J$3*$L$3*(1-0.1-K1068)),IF($M$3=0,($J$3*$L$3*(1-$M$3-K1068))))</f>
        <v>1</v>
      </c>
      <c r="K1068" s="392"/>
      <c r="L1068" s="390"/>
      <c r="M1068" s="390"/>
      <c r="N1068" s="390"/>
      <c r="O1068" s="13" t="s">
        <v>1045</v>
      </c>
    </row>
    <row r="1069" spans="1:15" ht="24.95" customHeight="1">
      <c r="A1069" s="108" t="s">
        <v>829</v>
      </c>
      <c r="B1069" s="108" t="s">
        <v>832</v>
      </c>
      <c r="C1069" s="109" t="s">
        <v>379</v>
      </c>
      <c r="D1069" s="387" t="str">
        <f t="shared" si="103"/>
        <v>통신내선공</v>
      </c>
      <c r="E1069" s="388">
        <f>IF($O$3=0,ROUNDDOWN(SUM(H1069*J1069),3),0)</f>
        <v>0.04</v>
      </c>
      <c r="F1069" s="389"/>
      <c r="G1069" s="388">
        <f>ROUNDDOWN(SUM(I1069*J1069),3)</f>
        <v>0</v>
      </c>
      <c r="H1069" s="388">
        <v>0.04</v>
      </c>
      <c r="I1069" s="388"/>
      <c r="J1069" s="110">
        <f>IF($M$3=1,($J$3*$L$3*(1-0.1-K1069)),IF($M$3=0,($J$3*$L$3*(1-$M$3-K1069))))</f>
        <v>1</v>
      </c>
      <c r="K1069" s="392"/>
      <c r="L1069" s="390"/>
      <c r="M1069" s="390"/>
      <c r="N1069" s="390"/>
      <c r="O1069" s="13" t="s">
        <v>1045</v>
      </c>
    </row>
    <row r="1070" spans="1:15" ht="24.95" customHeight="1">
      <c r="A1070" s="108" t="s">
        <v>829</v>
      </c>
      <c r="B1070" s="108" t="s">
        <v>833</v>
      </c>
      <c r="C1070" s="109" t="s">
        <v>379</v>
      </c>
      <c r="D1070" s="387" t="str">
        <f t="shared" si="103"/>
        <v>통신내선공</v>
      </c>
      <c r="E1070" s="388">
        <f t="shared" ref="E1070:E1077" si="104">IF($O$3=0,ROUNDDOWN(SUM(H1070*J1070),3),0)</f>
        <v>0.22</v>
      </c>
      <c r="F1070" s="389"/>
      <c r="G1070" s="388">
        <f t="shared" ref="G1070:G1133" si="105">ROUNDDOWN(SUM(I1070*J1070),3)</f>
        <v>0</v>
      </c>
      <c r="H1070" s="388">
        <v>0.22</v>
      </c>
      <c r="I1070" s="388"/>
      <c r="J1070" s="110">
        <f t="shared" ref="J1070:J1087" si="106">IF($M$3=1,($J$3*$L$3*(1-0.1-K1070)),IF($M$3=0,($J$3*$L$3*(1-$M$3-K1070))))</f>
        <v>1</v>
      </c>
      <c r="K1070" s="392"/>
      <c r="L1070" s="390"/>
      <c r="M1070" s="390"/>
      <c r="N1070" s="390"/>
      <c r="O1070" s="13" t="s">
        <v>1045</v>
      </c>
    </row>
    <row r="1071" spans="1:15" ht="24.95" customHeight="1">
      <c r="A1071" s="108" t="s">
        <v>829</v>
      </c>
      <c r="B1071" s="108" t="s">
        <v>834</v>
      </c>
      <c r="C1071" s="109" t="s">
        <v>379</v>
      </c>
      <c r="D1071" s="387" t="str">
        <f t="shared" si="103"/>
        <v>통신내선공</v>
      </c>
      <c r="E1071" s="388">
        <f t="shared" si="104"/>
        <v>0.22</v>
      </c>
      <c r="F1071" s="389"/>
      <c r="G1071" s="388">
        <f t="shared" si="105"/>
        <v>0</v>
      </c>
      <c r="H1071" s="388">
        <v>0.22</v>
      </c>
      <c r="I1071" s="388"/>
      <c r="J1071" s="110">
        <f t="shared" si="106"/>
        <v>1</v>
      </c>
      <c r="K1071" s="392"/>
      <c r="L1071" s="390"/>
      <c r="M1071" s="390"/>
      <c r="N1071" s="390"/>
      <c r="O1071" s="13" t="s">
        <v>1045</v>
      </c>
    </row>
    <row r="1072" spans="1:15" ht="24.95" customHeight="1">
      <c r="A1072" s="108" t="s">
        <v>829</v>
      </c>
      <c r="B1072" s="108" t="s">
        <v>493</v>
      </c>
      <c r="C1072" s="109" t="s">
        <v>379</v>
      </c>
      <c r="D1072" s="387" t="str">
        <f t="shared" si="103"/>
        <v>통신내선공</v>
      </c>
      <c r="E1072" s="388">
        <f t="shared" si="104"/>
        <v>0.22</v>
      </c>
      <c r="F1072" s="389"/>
      <c r="G1072" s="388">
        <f t="shared" si="105"/>
        <v>0</v>
      </c>
      <c r="H1072" s="388">
        <v>0.22</v>
      </c>
      <c r="I1072" s="388"/>
      <c r="J1072" s="110">
        <f t="shared" si="106"/>
        <v>1</v>
      </c>
      <c r="K1072" s="392"/>
      <c r="L1072" s="390"/>
      <c r="M1072" s="390"/>
      <c r="N1072" s="390"/>
      <c r="O1072" s="13" t="s">
        <v>1045</v>
      </c>
    </row>
    <row r="1073" spans="1:15" ht="24.95" customHeight="1">
      <c r="A1073" s="108" t="s">
        <v>829</v>
      </c>
      <c r="B1073" s="108" t="s">
        <v>835</v>
      </c>
      <c r="C1073" s="109" t="s">
        <v>379</v>
      </c>
      <c r="D1073" s="387" t="str">
        <f t="shared" si="103"/>
        <v>통신내선공</v>
      </c>
      <c r="E1073" s="388">
        <f t="shared" si="104"/>
        <v>0.22</v>
      </c>
      <c r="F1073" s="389"/>
      <c r="G1073" s="388">
        <f t="shared" si="105"/>
        <v>0</v>
      </c>
      <c r="H1073" s="388">
        <v>0.22</v>
      </c>
      <c r="I1073" s="388"/>
      <c r="J1073" s="110">
        <f t="shared" si="106"/>
        <v>1</v>
      </c>
      <c r="K1073" s="392"/>
      <c r="L1073" s="390"/>
      <c r="M1073" s="390"/>
      <c r="N1073" s="390"/>
      <c r="O1073" s="13" t="s">
        <v>1045</v>
      </c>
    </row>
    <row r="1074" spans="1:15" ht="24.95" customHeight="1">
      <c r="A1074" s="108" t="s">
        <v>829</v>
      </c>
      <c r="B1074" s="108" t="s">
        <v>837</v>
      </c>
      <c r="C1074" s="109" t="s">
        <v>379</v>
      </c>
      <c r="D1074" s="387" t="str">
        <f t="shared" si="103"/>
        <v>통신내선공</v>
      </c>
      <c r="E1074" s="388">
        <f t="shared" si="104"/>
        <v>0.3</v>
      </c>
      <c r="F1074" s="389"/>
      <c r="G1074" s="388">
        <f t="shared" si="105"/>
        <v>0</v>
      </c>
      <c r="H1074" s="388">
        <v>0.3</v>
      </c>
      <c r="I1074" s="388"/>
      <c r="J1074" s="110">
        <f t="shared" si="106"/>
        <v>1</v>
      </c>
      <c r="K1074" s="392"/>
      <c r="L1074" s="390"/>
      <c r="M1074" s="390"/>
      <c r="N1074" s="390"/>
      <c r="O1074" s="13" t="s">
        <v>1045</v>
      </c>
    </row>
    <row r="1075" spans="1:15" ht="24.95" customHeight="1">
      <c r="A1075" s="108" t="s">
        <v>829</v>
      </c>
      <c r="B1075" s="108" t="s">
        <v>838</v>
      </c>
      <c r="C1075" s="109" t="s">
        <v>379</v>
      </c>
      <c r="D1075" s="387" t="str">
        <f t="shared" si="103"/>
        <v>통신내선공</v>
      </c>
      <c r="E1075" s="388">
        <f t="shared" si="104"/>
        <v>0.3</v>
      </c>
      <c r="F1075" s="389"/>
      <c r="G1075" s="388">
        <f t="shared" si="105"/>
        <v>0</v>
      </c>
      <c r="H1075" s="388">
        <v>0.3</v>
      </c>
      <c r="I1075" s="388"/>
      <c r="J1075" s="110">
        <f t="shared" si="106"/>
        <v>1</v>
      </c>
      <c r="K1075" s="392"/>
      <c r="L1075" s="390"/>
      <c r="M1075" s="390"/>
      <c r="N1075" s="390"/>
      <c r="O1075" s="13" t="s">
        <v>1045</v>
      </c>
    </row>
    <row r="1076" spans="1:15" ht="24.95" customHeight="1">
      <c r="A1076" s="108" t="s">
        <v>829</v>
      </c>
      <c r="B1076" s="108" t="s">
        <v>839</v>
      </c>
      <c r="C1076" s="109" t="s">
        <v>379</v>
      </c>
      <c r="D1076" s="387" t="str">
        <f t="shared" si="103"/>
        <v>통신내선공</v>
      </c>
      <c r="E1076" s="388">
        <f t="shared" si="104"/>
        <v>0.35</v>
      </c>
      <c r="F1076" s="389"/>
      <c r="G1076" s="388">
        <f t="shared" si="105"/>
        <v>0</v>
      </c>
      <c r="H1076" s="388">
        <v>0.35</v>
      </c>
      <c r="I1076" s="388"/>
      <c r="J1076" s="110">
        <f t="shared" si="106"/>
        <v>1</v>
      </c>
      <c r="K1076" s="392"/>
      <c r="L1076" s="390"/>
      <c r="M1076" s="390"/>
      <c r="N1076" s="390"/>
      <c r="O1076" s="13" t="s">
        <v>1045</v>
      </c>
    </row>
    <row r="1077" spans="1:15" ht="24.95" customHeight="1">
      <c r="A1077" s="108" t="s">
        <v>829</v>
      </c>
      <c r="B1077" s="108" t="s">
        <v>840</v>
      </c>
      <c r="C1077" s="109" t="s">
        <v>379</v>
      </c>
      <c r="D1077" s="387" t="str">
        <f t="shared" si="103"/>
        <v>통신내선공</v>
      </c>
      <c r="E1077" s="388">
        <f t="shared" si="104"/>
        <v>0.66</v>
      </c>
      <c r="F1077" s="389"/>
      <c r="G1077" s="388">
        <f t="shared" si="105"/>
        <v>0</v>
      </c>
      <c r="H1077" s="388">
        <v>0.66</v>
      </c>
      <c r="I1077" s="388"/>
      <c r="J1077" s="110">
        <f t="shared" si="106"/>
        <v>1</v>
      </c>
      <c r="K1077" s="392"/>
      <c r="L1077" s="390"/>
      <c r="M1077" s="390"/>
      <c r="N1077" s="390"/>
      <c r="O1077" s="13" t="s">
        <v>1045</v>
      </c>
    </row>
    <row r="1078" spans="1:15" ht="24.95" customHeight="1">
      <c r="A1078" s="108" t="s">
        <v>829</v>
      </c>
      <c r="B1078" s="108" t="s">
        <v>842</v>
      </c>
      <c r="C1078" s="109" t="s">
        <v>379</v>
      </c>
      <c r="D1078" s="387" t="s">
        <v>239</v>
      </c>
      <c r="E1078" s="388">
        <f>ROUNDDOWN(SUM(H1078*J1078),3)</f>
        <v>0.66</v>
      </c>
      <c r="F1078" s="389"/>
      <c r="G1078" s="388">
        <f t="shared" si="105"/>
        <v>0</v>
      </c>
      <c r="H1078" s="388">
        <v>0.66</v>
      </c>
      <c r="I1078" s="388"/>
      <c r="J1078" s="110">
        <f t="shared" si="106"/>
        <v>1</v>
      </c>
      <c r="K1078" s="392"/>
      <c r="L1078" s="390"/>
      <c r="M1078" s="390"/>
      <c r="N1078" s="390"/>
      <c r="O1078" s="13" t="s">
        <v>1045</v>
      </c>
    </row>
    <row r="1079" spans="1:15" ht="24.95" customHeight="1">
      <c r="A1079" s="108" t="s">
        <v>846</v>
      </c>
      <c r="B1079" s="108" t="s">
        <v>847</v>
      </c>
      <c r="C1079" s="109" t="s">
        <v>379</v>
      </c>
      <c r="D1079" s="387" t="str">
        <f t="shared" ref="D1079:D1087" si="107">IF($O$3=0,"통신내선공",0)</f>
        <v>통신내선공</v>
      </c>
      <c r="E1079" s="388">
        <f>IF($O$3=0,ROUNDDOWN(SUM(H1079*J1079),3),0)</f>
        <v>0.04</v>
      </c>
      <c r="F1079" s="389"/>
      <c r="G1079" s="388">
        <f>ROUNDDOWN(SUM(I1079*J1079),3)</f>
        <v>0</v>
      </c>
      <c r="H1079" s="388">
        <v>0.04</v>
      </c>
      <c r="I1079" s="388"/>
      <c r="J1079" s="110">
        <f>IF($M$3=1,($J$3*$L$3*(1-0.1-K1079)),IF($M$3=0,($J$3*$L$3*(1-$M$3-K1079))))</f>
        <v>1</v>
      </c>
      <c r="K1079" s="392"/>
      <c r="L1079" s="390"/>
      <c r="M1079" s="390"/>
      <c r="N1079" s="390"/>
      <c r="O1079" s="13" t="s">
        <v>1045</v>
      </c>
    </row>
    <row r="1080" spans="1:15" ht="24.95" customHeight="1">
      <c r="A1080" s="108" t="s">
        <v>846</v>
      </c>
      <c r="B1080" s="108" t="s">
        <v>848</v>
      </c>
      <c r="C1080" s="109" t="s">
        <v>379</v>
      </c>
      <c r="D1080" s="387" t="str">
        <f t="shared" si="107"/>
        <v>통신내선공</v>
      </c>
      <c r="E1080" s="388">
        <f t="shared" ref="E1080:E1087" si="108">IF($O$3=0,ROUNDDOWN(SUM(H1080*J1080),3),0)</f>
        <v>0.11</v>
      </c>
      <c r="F1080" s="389"/>
      <c r="G1080" s="388">
        <f t="shared" si="105"/>
        <v>0</v>
      </c>
      <c r="H1080" s="388">
        <v>0.11</v>
      </c>
      <c r="I1080" s="388"/>
      <c r="J1080" s="110">
        <f t="shared" si="106"/>
        <v>1</v>
      </c>
      <c r="K1080" s="392"/>
      <c r="L1080" s="390"/>
      <c r="M1080" s="390"/>
      <c r="N1080" s="390"/>
      <c r="O1080" s="13" t="s">
        <v>1045</v>
      </c>
    </row>
    <row r="1081" spans="1:15" ht="24.95" customHeight="1">
      <c r="A1081" s="108" t="s">
        <v>846</v>
      </c>
      <c r="B1081" s="108" t="s">
        <v>849</v>
      </c>
      <c r="C1081" s="109" t="s">
        <v>379</v>
      </c>
      <c r="D1081" s="387" t="str">
        <f t="shared" si="107"/>
        <v>통신내선공</v>
      </c>
      <c r="E1081" s="388">
        <f t="shared" si="108"/>
        <v>0.11</v>
      </c>
      <c r="F1081" s="389"/>
      <c r="G1081" s="388">
        <f t="shared" si="105"/>
        <v>0</v>
      </c>
      <c r="H1081" s="388">
        <v>0.11</v>
      </c>
      <c r="I1081" s="388"/>
      <c r="J1081" s="110">
        <f t="shared" si="106"/>
        <v>1</v>
      </c>
      <c r="K1081" s="392"/>
      <c r="L1081" s="390"/>
      <c r="M1081" s="390"/>
      <c r="N1081" s="390"/>
      <c r="O1081" s="13" t="s">
        <v>1045</v>
      </c>
    </row>
    <row r="1082" spans="1:15" ht="24.95" customHeight="1">
      <c r="A1082" s="108" t="s">
        <v>846</v>
      </c>
      <c r="B1082" s="108" t="s">
        <v>850</v>
      </c>
      <c r="C1082" s="109" t="s">
        <v>379</v>
      </c>
      <c r="D1082" s="387" t="str">
        <f t="shared" si="107"/>
        <v>통신내선공</v>
      </c>
      <c r="E1082" s="388">
        <f t="shared" si="108"/>
        <v>0.18</v>
      </c>
      <c r="F1082" s="389"/>
      <c r="G1082" s="388">
        <f t="shared" si="105"/>
        <v>0</v>
      </c>
      <c r="H1082" s="388">
        <v>0.18</v>
      </c>
      <c r="I1082" s="388"/>
      <c r="J1082" s="110">
        <f t="shared" si="106"/>
        <v>1</v>
      </c>
      <c r="K1082" s="392"/>
      <c r="L1082" s="390"/>
      <c r="M1082" s="390"/>
      <c r="N1082" s="390"/>
      <c r="O1082" s="13" t="s">
        <v>1045</v>
      </c>
    </row>
    <row r="1083" spans="1:15" ht="24.95" customHeight="1">
      <c r="A1083" s="108" t="s">
        <v>846</v>
      </c>
      <c r="B1083" s="108" t="s">
        <v>1046</v>
      </c>
      <c r="C1083" s="109" t="s">
        <v>379</v>
      </c>
      <c r="D1083" s="387" t="str">
        <f t="shared" si="107"/>
        <v>통신내선공</v>
      </c>
      <c r="E1083" s="388">
        <f t="shared" si="108"/>
        <v>0.18</v>
      </c>
      <c r="F1083" s="389"/>
      <c r="G1083" s="388">
        <f t="shared" si="105"/>
        <v>0</v>
      </c>
      <c r="H1083" s="388">
        <v>0.18</v>
      </c>
      <c r="I1083" s="388"/>
      <c r="J1083" s="110">
        <f t="shared" si="106"/>
        <v>1</v>
      </c>
      <c r="K1083" s="392"/>
      <c r="L1083" s="390"/>
      <c r="M1083" s="390"/>
      <c r="N1083" s="390"/>
      <c r="O1083" s="13" t="s">
        <v>1045</v>
      </c>
    </row>
    <row r="1084" spans="1:15" ht="24.95" customHeight="1">
      <c r="A1084" s="108" t="s">
        <v>846</v>
      </c>
      <c r="B1084" s="108" t="s">
        <v>358</v>
      </c>
      <c r="C1084" s="109" t="s">
        <v>379</v>
      </c>
      <c r="D1084" s="387" t="str">
        <f t="shared" si="107"/>
        <v>통신내선공</v>
      </c>
      <c r="E1084" s="388">
        <f>IF($O$3=0,ROUNDDOWN(SUM(H1084*J1084),3),0)</f>
        <v>0.18</v>
      </c>
      <c r="F1084" s="389"/>
      <c r="G1084" s="388">
        <f>ROUNDDOWN(SUM(I1084*J1084),3)</f>
        <v>0</v>
      </c>
      <c r="H1084" s="388">
        <v>0.18</v>
      </c>
      <c r="I1084" s="388"/>
      <c r="J1084" s="110">
        <f>IF($M$3=1,($J$3*$L$3*(1-0.1-K1084)),IF($M$3=0,($J$3*$L$3*(1-$M$3-K1084))))</f>
        <v>1</v>
      </c>
      <c r="K1084" s="392"/>
      <c r="L1084" s="390"/>
      <c r="M1084" s="390"/>
      <c r="N1084" s="390"/>
      <c r="O1084" s="13" t="s">
        <v>1045</v>
      </c>
    </row>
    <row r="1085" spans="1:15" ht="24.95" customHeight="1">
      <c r="A1085" s="108" t="s">
        <v>846</v>
      </c>
      <c r="B1085" s="108" t="s">
        <v>851</v>
      </c>
      <c r="C1085" s="109" t="s">
        <v>379</v>
      </c>
      <c r="D1085" s="387" t="str">
        <f t="shared" si="107"/>
        <v>통신내선공</v>
      </c>
      <c r="E1085" s="388">
        <f t="shared" si="108"/>
        <v>0.18</v>
      </c>
      <c r="F1085" s="389"/>
      <c r="G1085" s="388">
        <f t="shared" si="105"/>
        <v>0</v>
      </c>
      <c r="H1085" s="388">
        <v>0.18</v>
      </c>
      <c r="I1085" s="388"/>
      <c r="J1085" s="110">
        <f t="shared" si="106"/>
        <v>1</v>
      </c>
      <c r="K1085" s="392"/>
      <c r="L1085" s="390"/>
      <c r="M1085" s="390"/>
      <c r="N1085" s="390"/>
      <c r="O1085" s="13" t="s">
        <v>1045</v>
      </c>
    </row>
    <row r="1086" spans="1:15" ht="24.95" customHeight="1">
      <c r="A1086" s="108" t="s">
        <v>846</v>
      </c>
      <c r="B1086" s="108" t="s">
        <v>1047</v>
      </c>
      <c r="C1086" s="109" t="s">
        <v>379</v>
      </c>
      <c r="D1086" s="387" t="str">
        <f t="shared" si="107"/>
        <v>통신내선공</v>
      </c>
      <c r="E1086" s="388">
        <f t="shared" si="108"/>
        <v>0.18</v>
      </c>
      <c r="F1086" s="389"/>
      <c r="G1086" s="388">
        <f t="shared" si="105"/>
        <v>0</v>
      </c>
      <c r="H1086" s="388">
        <v>0.18</v>
      </c>
      <c r="I1086" s="388"/>
      <c r="J1086" s="110">
        <f t="shared" si="106"/>
        <v>1</v>
      </c>
      <c r="K1086" s="392"/>
      <c r="L1086" s="390"/>
      <c r="M1086" s="390"/>
      <c r="N1086" s="390"/>
      <c r="O1086" s="13" t="s">
        <v>1045</v>
      </c>
    </row>
    <row r="1087" spans="1:15" ht="24.95" customHeight="1">
      <c r="A1087" s="108" t="s">
        <v>846</v>
      </c>
      <c r="B1087" s="108" t="s">
        <v>108</v>
      </c>
      <c r="C1087" s="109" t="s">
        <v>379</v>
      </c>
      <c r="D1087" s="387" t="str">
        <f t="shared" si="107"/>
        <v>통신내선공</v>
      </c>
      <c r="E1087" s="388">
        <f t="shared" si="108"/>
        <v>0.18</v>
      </c>
      <c r="F1087" s="389"/>
      <c r="G1087" s="388">
        <f t="shared" si="105"/>
        <v>0</v>
      </c>
      <c r="H1087" s="388">
        <v>0.18</v>
      </c>
      <c r="I1087" s="388"/>
      <c r="J1087" s="110">
        <f t="shared" si="106"/>
        <v>1</v>
      </c>
      <c r="K1087" s="392"/>
      <c r="L1087" s="390"/>
      <c r="M1087" s="390"/>
      <c r="N1087" s="390"/>
      <c r="O1087" s="13" t="s">
        <v>1045</v>
      </c>
    </row>
    <row r="1088" spans="1:15" ht="24.95" customHeight="1">
      <c r="A1088" s="108" t="s">
        <v>1048</v>
      </c>
      <c r="B1088" s="17" t="s">
        <v>1049</v>
      </c>
      <c r="C1088" s="109" t="s">
        <v>379</v>
      </c>
      <c r="D1088" s="387" t="s">
        <v>205</v>
      </c>
      <c r="E1088" s="388">
        <f>ROUNDDOWN(SUM(H1088*J1088),3)</f>
        <v>0.63</v>
      </c>
      <c r="F1088" s="389"/>
      <c r="G1088" s="388">
        <f>ROUNDDOWN(SUM(I1088*J1088),3)</f>
        <v>0</v>
      </c>
      <c r="H1088" s="388">
        <v>0.63</v>
      </c>
      <c r="I1088" s="388"/>
      <c r="J1088" s="392">
        <f>$J$3*$L$3*(1-K1088)</f>
        <v>1</v>
      </c>
      <c r="K1088" s="392"/>
      <c r="L1088" s="390"/>
      <c r="M1088" s="390"/>
      <c r="N1088" s="390"/>
      <c r="O1088" s="13" t="s">
        <v>896</v>
      </c>
    </row>
    <row r="1089" spans="1:15" ht="24.95" customHeight="1">
      <c r="A1089" s="108" t="s">
        <v>1048</v>
      </c>
      <c r="B1089" s="17" t="s">
        <v>1050</v>
      </c>
      <c r="C1089" s="109" t="s">
        <v>379</v>
      </c>
      <c r="D1089" s="387" t="s">
        <v>205</v>
      </c>
      <c r="E1089" s="388">
        <f>ROUNDDOWN(SUM(H1089*J1089),3)</f>
        <v>0.63</v>
      </c>
      <c r="F1089" s="389"/>
      <c r="G1089" s="388">
        <f>ROUNDDOWN(SUM(I1089*J1089),3)</f>
        <v>0</v>
      </c>
      <c r="H1089" s="388">
        <v>0.63</v>
      </c>
      <c r="I1089" s="388"/>
      <c r="J1089" s="392">
        <f>$J$3*$L$3*(1-K1089)</f>
        <v>1</v>
      </c>
      <c r="K1089" s="392"/>
      <c r="L1089" s="390"/>
      <c r="M1089" s="390"/>
      <c r="N1089" s="390"/>
      <c r="O1089" s="13" t="s">
        <v>896</v>
      </c>
    </row>
    <row r="1090" spans="1:15" ht="24.95" customHeight="1">
      <c r="A1090" s="108" t="s">
        <v>1051</v>
      </c>
      <c r="B1090" s="17" t="s">
        <v>895</v>
      </c>
      <c r="C1090" s="109" t="s">
        <v>379</v>
      </c>
      <c r="D1090" s="387" t="s">
        <v>239</v>
      </c>
      <c r="E1090" s="388">
        <f t="shared" ref="E1090:E1116" si="109">ROUNDDOWN(SUM(H1090*J1090),3)</f>
        <v>2.8000000000000001E-2</v>
      </c>
      <c r="F1090" s="389"/>
      <c r="G1090" s="388">
        <f t="shared" si="105"/>
        <v>0</v>
      </c>
      <c r="H1090" s="388">
        <v>2.8000000000000001E-2</v>
      </c>
      <c r="I1090" s="388"/>
      <c r="J1090" s="392">
        <f t="shared" ref="J1090:J1133" si="110">$J$3*$L$3*(1-K1090)</f>
        <v>1</v>
      </c>
      <c r="K1090" s="392"/>
      <c r="L1090" s="390"/>
      <c r="M1090" s="390"/>
      <c r="N1090" s="390"/>
      <c r="O1090" s="13" t="s">
        <v>896</v>
      </c>
    </row>
    <row r="1091" spans="1:15" ht="24.95" customHeight="1">
      <c r="A1091" s="108" t="s">
        <v>1051</v>
      </c>
      <c r="B1091" s="17" t="s">
        <v>897</v>
      </c>
      <c r="C1091" s="109" t="s">
        <v>379</v>
      </c>
      <c r="D1091" s="387" t="s">
        <v>239</v>
      </c>
      <c r="E1091" s="388">
        <f t="shared" si="109"/>
        <v>3.3000000000000002E-2</v>
      </c>
      <c r="F1091" s="389"/>
      <c r="G1091" s="388">
        <f t="shared" si="105"/>
        <v>0</v>
      </c>
      <c r="H1091" s="388">
        <v>2.8000000000000001E-2</v>
      </c>
      <c r="I1091" s="388"/>
      <c r="J1091" s="392">
        <f t="shared" si="110"/>
        <v>1.2</v>
      </c>
      <c r="K1091" s="392">
        <v>-0.2</v>
      </c>
      <c r="L1091" s="390"/>
      <c r="M1091" s="390"/>
      <c r="N1091" s="390"/>
      <c r="O1091" s="13" t="s">
        <v>896</v>
      </c>
    </row>
    <row r="1092" spans="1:15" ht="24.95" customHeight="1">
      <c r="A1092" s="108" t="s">
        <v>1051</v>
      </c>
      <c r="B1092" s="17" t="s">
        <v>1052</v>
      </c>
      <c r="C1092" s="109" t="s">
        <v>379</v>
      </c>
      <c r="D1092" s="387" t="s">
        <v>239</v>
      </c>
      <c r="E1092" s="388">
        <f>ROUNDDOWN(SUM(H1092*J1092),3)</f>
        <v>2.8000000000000001E-2</v>
      </c>
      <c r="F1092" s="389"/>
      <c r="G1092" s="388">
        <f>ROUNDDOWN(SUM(I1092*J1092),3)</f>
        <v>0</v>
      </c>
      <c r="H1092" s="388">
        <v>2.8000000000000001E-2</v>
      </c>
      <c r="I1092" s="388"/>
      <c r="J1092" s="392">
        <f>$J$3*$L$3*(1-K1092)</f>
        <v>1</v>
      </c>
      <c r="K1092" s="392"/>
      <c r="L1092" s="390"/>
      <c r="M1092" s="390"/>
      <c r="N1092" s="390"/>
      <c r="O1092" s="13" t="s">
        <v>896</v>
      </c>
    </row>
    <row r="1093" spans="1:15" ht="24.95" customHeight="1">
      <c r="A1093" s="108" t="s">
        <v>1051</v>
      </c>
      <c r="B1093" s="17" t="s">
        <v>1053</v>
      </c>
      <c r="C1093" s="109" t="s">
        <v>379</v>
      </c>
      <c r="D1093" s="387" t="s">
        <v>239</v>
      </c>
      <c r="E1093" s="388">
        <f>ROUNDDOWN(SUM(H1093*J1093),3)</f>
        <v>3.3000000000000002E-2</v>
      </c>
      <c r="F1093" s="389"/>
      <c r="G1093" s="388">
        <f>ROUNDDOWN(SUM(I1093*J1093),3)</f>
        <v>0</v>
      </c>
      <c r="H1093" s="388">
        <v>2.8000000000000001E-2</v>
      </c>
      <c r="I1093" s="388"/>
      <c r="J1093" s="392">
        <f>$J$3*$L$3*(1-K1093)</f>
        <v>1.2</v>
      </c>
      <c r="K1093" s="392">
        <v>-0.2</v>
      </c>
      <c r="L1093" s="390"/>
      <c r="M1093" s="390"/>
      <c r="N1093" s="390"/>
      <c r="O1093" s="13" t="s">
        <v>896</v>
      </c>
    </row>
    <row r="1094" spans="1:15" ht="24.95" customHeight="1">
      <c r="A1094" s="108" t="s">
        <v>1051</v>
      </c>
      <c r="B1094" s="17" t="s">
        <v>1054</v>
      </c>
      <c r="C1094" s="109" t="s">
        <v>379</v>
      </c>
      <c r="D1094" s="387" t="s">
        <v>239</v>
      </c>
      <c r="E1094" s="388">
        <f>ROUNDDOWN(SUM(H1094*J1094),3)</f>
        <v>3.9E-2</v>
      </c>
      <c r="F1094" s="389"/>
      <c r="G1094" s="388">
        <f>ROUNDDOWN(SUM(I1094*J1094),3)</f>
        <v>0</v>
      </c>
      <c r="H1094" s="388">
        <v>2.8000000000000001E-2</v>
      </c>
      <c r="I1094" s="388"/>
      <c r="J1094" s="392">
        <f>$J$3*$L$3*(1-K1094)</f>
        <v>1.4</v>
      </c>
      <c r="K1094" s="392">
        <v>-0.4</v>
      </c>
      <c r="L1094" s="390"/>
      <c r="M1094" s="390"/>
      <c r="N1094" s="390"/>
      <c r="O1094" s="13" t="s">
        <v>896</v>
      </c>
    </row>
    <row r="1095" spans="1:15" ht="24.95" customHeight="1">
      <c r="A1095" s="108" t="s">
        <v>898</v>
      </c>
      <c r="B1095" s="108" t="s">
        <v>899</v>
      </c>
      <c r="C1095" s="109" t="s">
        <v>379</v>
      </c>
      <c r="D1095" s="387" t="s">
        <v>239</v>
      </c>
      <c r="E1095" s="388">
        <f t="shared" si="109"/>
        <v>7.0000000000000007E-2</v>
      </c>
      <c r="F1095" s="389"/>
      <c r="G1095" s="388">
        <f t="shared" si="105"/>
        <v>0</v>
      </c>
      <c r="H1095" s="388">
        <v>7.0000000000000007E-2</v>
      </c>
      <c r="I1095" s="388"/>
      <c r="J1095" s="392">
        <f t="shared" si="110"/>
        <v>1</v>
      </c>
      <c r="K1095" s="392"/>
      <c r="L1095" s="390"/>
      <c r="M1095" s="390"/>
      <c r="N1095" s="390"/>
      <c r="O1095" s="13" t="s">
        <v>900</v>
      </c>
    </row>
    <row r="1096" spans="1:15" ht="24.95" customHeight="1">
      <c r="A1096" s="108" t="s">
        <v>1055</v>
      </c>
      <c r="B1096" s="17" t="s">
        <v>1056</v>
      </c>
      <c r="C1096" s="109" t="s">
        <v>116</v>
      </c>
      <c r="D1096" s="387" t="s">
        <v>243</v>
      </c>
      <c r="E1096" s="388">
        <f t="shared" si="109"/>
        <v>1.7999999999999999E-2</v>
      </c>
      <c r="F1096" s="389"/>
      <c r="G1096" s="388">
        <f t="shared" si="105"/>
        <v>0</v>
      </c>
      <c r="H1096" s="388">
        <v>1.7999999999999999E-2</v>
      </c>
      <c r="I1096" s="388"/>
      <c r="J1096" s="392">
        <f t="shared" si="110"/>
        <v>1</v>
      </c>
      <c r="K1096" s="392"/>
      <c r="L1096" s="390"/>
      <c r="M1096" s="390"/>
      <c r="N1096" s="390"/>
      <c r="O1096" s="13" t="s">
        <v>993</v>
      </c>
    </row>
    <row r="1097" spans="1:15" ht="24.95" customHeight="1">
      <c r="A1097" s="108" t="s">
        <v>1055</v>
      </c>
      <c r="B1097" s="17" t="s">
        <v>1057</v>
      </c>
      <c r="C1097" s="109" t="s">
        <v>116</v>
      </c>
      <c r="D1097" s="387" t="s">
        <v>243</v>
      </c>
      <c r="E1097" s="388">
        <f t="shared" si="109"/>
        <v>1.7999999999999999E-2</v>
      </c>
      <c r="F1097" s="389"/>
      <c r="G1097" s="388">
        <f t="shared" si="105"/>
        <v>0</v>
      </c>
      <c r="H1097" s="388">
        <v>1.7999999999999999E-2</v>
      </c>
      <c r="I1097" s="388"/>
      <c r="J1097" s="392">
        <f t="shared" si="110"/>
        <v>1</v>
      </c>
      <c r="K1097" s="392"/>
      <c r="L1097" s="390"/>
      <c r="M1097" s="390"/>
      <c r="N1097" s="390"/>
      <c r="O1097" s="13" t="s">
        <v>993</v>
      </c>
    </row>
    <row r="1098" spans="1:15" ht="24.95" customHeight="1">
      <c r="A1098" s="114" t="s">
        <v>901</v>
      </c>
      <c r="B1098" s="114" t="s">
        <v>361</v>
      </c>
      <c r="C1098" s="115" t="s">
        <v>379</v>
      </c>
      <c r="D1098" s="387" t="s">
        <v>205</v>
      </c>
      <c r="E1098" s="388">
        <f t="shared" si="109"/>
        <v>0.21</v>
      </c>
      <c r="F1098" s="389"/>
      <c r="G1098" s="388">
        <f t="shared" si="105"/>
        <v>0</v>
      </c>
      <c r="H1098" s="388">
        <v>0.21</v>
      </c>
      <c r="I1098" s="388"/>
      <c r="J1098" s="392">
        <f t="shared" si="110"/>
        <v>1</v>
      </c>
      <c r="K1098" s="392"/>
      <c r="L1098" s="390"/>
      <c r="M1098" s="390"/>
      <c r="N1098" s="390"/>
      <c r="O1098" s="13" t="s">
        <v>1058</v>
      </c>
    </row>
    <row r="1099" spans="1:15" ht="24.95" customHeight="1">
      <c r="A1099" s="114" t="s">
        <v>901</v>
      </c>
      <c r="B1099" s="114" t="s">
        <v>363</v>
      </c>
      <c r="C1099" s="115" t="s">
        <v>379</v>
      </c>
      <c r="D1099" s="387" t="s">
        <v>205</v>
      </c>
      <c r="E1099" s="388">
        <f t="shared" si="109"/>
        <v>0.21</v>
      </c>
      <c r="F1099" s="389"/>
      <c r="G1099" s="388">
        <f t="shared" si="105"/>
        <v>0</v>
      </c>
      <c r="H1099" s="388">
        <v>0.21</v>
      </c>
      <c r="I1099" s="388"/>
      <c r="J1099" s="392">
        <f t="shared" si="110"/>
        <v>1</v>
      </c>
      <c r="K1099" s="392"/>
      <c r="L1099" s="390"/>
      <c r="M1099" s="390"/>
      <c r="N1099" s="390"/>
      <c r="O1099" s="13" t="s">
        <v>1058</v>
      </c>
    </row>
    <row r="1100" spans="1:15" ht="24.95" customHeight="1">
      <c r="A1100" s="114" t="s">
        <v>901</v>
      </c>
      <c r="B1100" s="114" t="s">
        <v>364</v>
      </c>
      <c r="C1100" s="115" t="s">
        <v>379</v>
      </c>
      <c r="D1100" s="387" t="s">
        <v>205</v>
      </c>
      <c r="E1100" s="388">
        <f t="shared" si="109"/>
        <v>0.32</v>
      </c>
      <c r="F1100" s="389"/>
      <c r="G1100" s="388">
        <f t="shared" si="105"/>
        <v>0</v>
      </c>
      <c r="H1100" s="388">
        <v>0.32</v>
      </c>
      <c r="I1100" s="388"/>
      <c r="J1100" s="392">
        <f t="shared" si="110"/>
        <v>1</v>
      </c>
      <c r="K1100" s="392"/>
      <c r="L1100" s="390"/>
      <c r="M1100" s="390"/>
      <c r="N1100" s="390"/>
      <c r="O1100" s="13" t="s">
        <v>1058</v>
      </c>
    </row>
    <row r="1101" spans="1:15" ht="24.95" customHeight="1">
      <c r="A1101" s="114" t="s">
        <v>901</v>
      </c>
      <c r="B1101" s="114" t="s">
        <v>362</v>
      </c>
      <c r="C1101" s="115" t="s">
        <v>379</v>
      </c>
      <c r="D1101" s="387" t="s">
        <v>205</v>
      </c>
      <c r="E1101" s="388">
        <f>ROUNDDOWN(SUM(H1101*J1101),3)</f>
        <v>0.32</v>
      </c>
      <c r="F1101" s="389"/>
      <c r="G1101" s="388">
        <f>ROUNDDOWN(SUM(I1101*J1101),3)</f>
        <v>0</v>
      </c>
      <c r="H1101" s="388">
        <v>0.32</v>
      </c>
      <c r="I1101" s="388"/>
      <c r="J1101" s="392">
        <f>$J$3*$L$3*(1-K1101)</f>
        <v>1</v>
      </c>
      <c r="K1101" s="392"/>
      <c r="L1101" s="390"/>
      <c r="M1101" s="390"/>
      <c r="N1101" s="390"/>
      <c r="O1101" s="13" t="s">
        <v>1058</v>
      </c>
    </row>
    <row r="1102" spans="1:15" ht="24.95" customHeight="1">
      <c r="A1102" s="114" t="s">
        <v>901</v>
      </c>
      <c r="B1102" s="114" t="s">
        <v>365</v>
      </c>
      <c r="C1102" s="115" t="s">
        <v>379</v>
      </c>
      <c r="D1102" s="387" t="s">
        <v>205</v>
      </c>
      <c r="E1102" s="388">
        <f t="shared" si="109"/>
        <v>0.32</v>
      </c>
      <c r="F1102" s="389"/>
      <c r="G1102" s="388">
        <f t="shared" si="105"/>
        <v>0</v>
      </c>
      <c r="H1102" s="388">
        <v>0.32</v>
      </c>
      <c r="I1102" s="388"/>
      <c r="J1102" s="392">
        <f t="shared" si="110"/>
        <v>1</v>
      </c>
      <c r="K1102" s="392"/>
      <c r="L1102" s="390"/>
      <c r="M1102" s="390"/>
      <c r="N1102" s="390"/>
      <c r="O1102" s="13" t="s">
        <v>1058</v>
      </c>
    </row>
    <row r="1103" spans="1:15" ht="24.95" customHeight="1">
      <c r="A1103" s="114" t="s">
        <v>901</v>
      </c>
      <c r="B1103" s="114" t="s">
        <v>903</v>
      </c>
      <c r="C1103" s="115" t="s">
        <v>379</v>
      </c>
      <c r="D1103" s="387" t="s">
        <v>205</v>
      </c>
      <c r="E1103" s="388">
        <f t="shared" si="109"/>
        <v>0.126</v>
      </c>
      <c r="F1103" s="389"/>
      <c r="G1103" s="388">
        <f t="shared" si="105"/>
        <v>0</v>
      </c>
      <c r="H1103" s="388">
        <v>0.21</v>
      </c>
      <c r="I1103" s="388"/>
      <c r="J1103" s="392">
        <f t="shared" si="110"/>
        <v>0.6</v>
      </c>
      <c r="K1103" s="392">
        <v>0.4</v>
      </c>
      <c r="L1103" s="390"/>
      <c r="M1103" s="390"/>
      <c r="N1103" s="390"/>
      <c r="O1103" s="13" t="s">
        <v>1058</v>
      </c>
    </row>
    <row r="1104" spans="1:15" ht="24.95" customHeight="1">
      <c r="A1104" s="114" t="s">
        <v>901</v>
      </c>
      <c r="B1104" s="114" t="s">
        <v>904</v>
      </c>
      <c r="C1104" s="115" t="s">
        <v>379</v>
      </c>
      <c r="D1104" s="387" t="s">
        <v>205</v>
      </c>
      <c r="E1104" s="388">
        <f t="shared" si="109"/>
        <v>0.126</v>
      </c>
      <c r="F1104" s="389"/>
      <c r="G1104" s="388">
        <f t="shared" si="105"/>
        <v>0</v>
      </c>
      <c r="H1104" s="388">
        <v>0.21</v>
      </c>
      <c r="I1104" s="388"/>
      <c r="J1104" s="392">
        <f t="shared" si="110"/>
        <v>0.6</v>
      </c>
      <c r="K1104" s="392">
        <v>0.4</v>
      </c>
      <c r="L1104" s="390"/>
      <c r="M1104" s="390"/>
      <c r="N1104" s="390"/>
      <c r="O1104" s="13" t="s">
        <v>1058</v>
      </c>
    </row>
    <row r="1105" spans="1:15" ht="24.95" customHeight="1">
      <c r="A1105" s="114" t="s">
        <v>901</v>
      </c>
      <c r="B1105" s="114" t="s">
        <v>905</v>
      </c>
      <c r="C1105" s="115" t="s">
        <v>379</v>
      </c>
      <c r="D1105" s="387" t="s">
        <v>205</v>
      </c>
      <c r="E1105" s="388">
        <f t="shared" si="109"/>
        <v>0.192</v>
      </c>
      <c r="F1105" s="389"/>
      <c r="G1105" s="388">
        <f t="shared" si="105"/>
        <v>0</v>
      </c>
      <c r="H1105" s="388">
        <v>0.32</v>
      </c>
      <c r="I1105" s="388"/>
      <c r="J1105" s="392">
        <f t="shared" si="110"/>
        <v>0.6</v>
      </c>
      <c r="K1105" s="392">
        <v>0.4</v>
      </c>
      <c r="L1105" s="390"/>
      <c r="M1105" s="390"/>
      <c r="N1105" s="390"/>
      <c r="O1105" s="13" t="s">
        <v>1058</v>
      </c>
    </row>
    <row r="1106" spans="1:15" ht="24.95" customHeight="1">
      <c r="A1106" s="114" t="s">
        <v>901</v>
      </c>
      <c r="B1106" s="114" t="s">
        <v>906</v>
      </c>
      <c r="C1106" s="115" t="s">
        <v>379</v>
      </c>
      <c r="D1106" s="387" t="s">
        <v>205</v>
      </c>
      <c r="E1106" s="388">
        <f t="shared" si="109"/>
        <v>0.192</v>
      </c>
      <c r="F1106" s="389"/>
      <c r="G1106" s="388">
        <f t="shared" si="105"/>
        <v>0</v>
      </c>
      <c r="H1106" s="388">
        <v>0.32</v>
      </c>
      <c r="I1106" s="388"/>
      <c r="J1106" s="392">
        <f t="shared" si="110"/>
        <v>0.6</v>
      </c>
      <c r="K1106" s="392">
        <v>0.4</v>
      </c>
      <c r="L1106" s="390"/>
      <c r="M1106" s="390"/>
      <c r="N1106" s="390"/>
      <c r="O1106" s="13" t="s">
        <v>1058</v>
      </c>
    </row>
    <row r="1107" spans="1:15" ht="24.95" customHeight="1">
      <c r="A1107" s="114" t="s">
        <v>901</v>
      </c>
      <c r="B1107" s="114" t="s">
        <v>907</v>
      </c>
      <c r="C1107" s="115" t="s">
        <v>379</v>
      </c>
      <c r="D1107" s="387" t="s">
        <v>205</v>
      </c>
      <c r="E1107" s="388">
        <f t="shared" si="109"/>
        <v>0.192</v>
      </c>
      <c r="F1107" s="389"/>
      <c r="G1107" s="388">
        <f t="shared" si="105"/>
        <v>0</v>
      </c>
      <c r="H1107" s="388">
        <v>0.32</v>
      </c>
      <c r="I1107" s="388"/>
      <c r="J1107" s="392">
        <f t="shared" si="110"/>
        <v>0.6</v>
      </c>
      <c r="K1107" s="392">
        <v>0.4</v>
      </c>
      <c r="L1107" s="390"/>
      <c r="M1107" s="390"/>
      <c r="N1107" s="390"/>
      <c r="O1107" s="13" t="s">
        <v>1058</v>
      </c>
    </row>
    <row r="1108" spans="1:15" ht="24.95" customHeight="1">
      <c r="A1108" s="114" t="s">
        <v>901</v>
      </c>
      <c r="B1108" s="114" t="s">
        <v>908</v>
      </c>
      <c r="C1108" s="115" t="s">
        <v>379</v>
      </c>
      <c r="D1108" s="387" t="s">
        <v>205</v>
      </c>
      <c r="E1108" s="388">
        <f t="shared" si="109"/>
        <v>0.192</v>
      </c>
      <c r="F1108" s="389"/>
      <c r="G1108" s="388">
        <f t="shared" si="105"/>
        <v>0</v>
      </c>
      <c r="H1108" s="388">
        <v>0.32</v>
      </c>
      <c r="I1108" s="388"/>
      <c r="J1108" s="392">
        <f t="shared" si="110"/>
        <v>0.6</v>
      </c>
      <c r="K1108" s="392">
        <v>0.4</v>
      </c>
      <c r="L1108" s="390"/>
      <c r="M1108" s="390"/>
      <c r="N1108" s="390"/>
      <c r="O1108" s="13" t="s">
        <v>1058</v>
      </c>
    </row>
    <row r="1109" spans="1:15" ht="24.95" customHeight="1">
      <c r="A1109" s="114" t="s">
        <v>901</v>
      </c>
      <c r="B1109" s="114" t="s">
        <v>1059</v>
      </c>
      <c r="C1109" s="115" t="s">
        <v>379</v>
      </c>
      <c r="D1109" s="387" t="s">
        <v>205</v>
      </c>
      <c r="E1109" s="388">
        <f t="shared" si="109"/>
        <v>0.38400000000000001</v>
      </c>
      <c r="F1109" s="389"/>
      <c r="G1109" s="388">
        <f t="shared" si="105"/>
        <v>0</v>
      </c>
      <c r="H1109" s="388">
        <v>0.32</v>
      </c>
      <c r="I1109" s="388"/>
      <c r="J1109" s="392">
        <f t="shared" si="110"/>
        <v>1.2</v>
      </c>
      <c r="K1109" s="392">
        <v>-0.2</v>
      </c>
      <c r="L1109" s="390"/>
      <c r="M1109" s="390"/>
      <c r="N1109" s="390"/>
      <c r="O1109" s="13" t="s">
        <v>1058</v>
      </c>
    </row>
    <row r="1110" spans="1:15" ht="24.95" customHeight="1">
      <c r="A1110" s="114" t="s">
        <v>901</v>
      </c>
      <c r="B1110" s="114" t="s">
        <v>1060</v>
      </c>
      <c r="C1110" s="115" t="s">
        <v>379</v>
      </c>
      <c r="D1110" s="387" t="s">
        <v>205</v>
      </c>
      <c r="E1110" s="388">
        <f t="shared" si="109"/>
        <v>0.38400000000000001</v>
      </c>
      <c r="F1110" s="389"/>
      <c r="G1110" s="388">
        <f t="shared" si="105"/>
        <v>0</v>
      </c>
      <c r="H1110" s="388">
        <v>0.32</v>
      </c>
      <c r="I1110" s="388"/>
      <c r="J1110" s="392">
        <f t="shared" si="110"/>
        <v>1.2</v>
      </c>
      <c r="K1110" s="392">
        <v>-0.2</v>
      </c>
      <c r="L1110" s="390"/>
      <c r="M1110" s="390"/>
      <c r="N1110" s="390"/>
      <c r="O1110" s="13" t="s">
        <v>1058</v>
      </c>
    </row>
    <row r="1111" spans="1:15" ht="24.95" customHeight="1">
      <c r="A1111" s="114" t="s">
        <v>901</v>
      </c>
      <c r="B1111" s="114" t="s">
        <v>1061</v>
      </c>
      <c r="C1111" s="115" t="s">
        <v>379</v>
      </c>
      <c r="D1111" s="387" t="s">
        <v>205</v>
      </c>
      <c r="E1111" s="388">
        <f t="shared" si="109"/>
        <v>0.38400000000000001</v>
      </c>
      <c r="F1111" s="389"/>
      <c r="G1111" s="388">
        <f t="shared" si="105"/>
        <v>0</v>
      </c>
      <c r="H1111" s="388">
        <v>0.32</v>
      </c>
      <c r="I1111" s="388"/>
      <c r="J1111" s="392">
        <f t="shared" si="110"/>
        <v>1.2</v>
      </c>
      <c r="K1111" s="392">
        <v>-0.2</v>
      </c>
      <c r="L1111" s="390"/>
      <c r="M1111" s="390"/>
      <c r="N1111" s="390"/>
      <c r="O1111" s="13" t="s">
        <v>1058</v>
      </c>
    </row>
    <row r="1112" spans="1:15" ht="24.95" customHeight="1">
      <c r="A1112" s="114" t="s">
        <v>262</v>
      </c>
      <c r="B1112" s="114" t="s">
        <v>263</v>
      </c>
      <c r="C1112" s="115" t="s">
        <v>116</v>
      </c>
      <c r="D1112" s="387" t="s">
        <v>205</v>
      </c>
      <c r="E1112" s="388">
        <f t="shared" si="109"/>
        <v>0.16</v>
      </c>
      <c r="F1112" s="389"/>
      <c r="G1112" s="388">
        <f t="shared" si="105"/>
        <v>0</v>
      </c>
      <c r="H1112" s="388">
        <v>0.16</v>
      </c>
      <c r="I1112" s="388"/>
      <c r="J1112" s="392">
        <f t="shared" si="110"/>
        <v>1</v>
      </c>
      <c r="K1112" s="392"/>
      <c r="L1112" s="390"/>
      <c r="M1112" s="390"/>
      <c r="N1112" s="390"/>
      <c r="O1112" s="13" t="s">
        <v>1062</v>
      </c>
    </row>
    <row r="1113" spans="1:15" ht="24.95" customHeight="1">
      <c r="A1113" s="114" t="s">
        <v>262</v>
      </c>
      <c r="B1113" s="114" t="s">
        <v>1063</v>
      </c>
      <c r="C1113" s="115" t="s">
        <v>116</v>
      </c>
      <c r="D1113" s="387" t="s">
        <v>205</v>
      </c>
      <c r="E1113" s="388">
        <f t="shared" si="109"/>
        <v>0.16</v>
      </c>
      <c r="F1113" s="389"/>
      <c r="G1113" s="388">
        <f t="shared" si="105"/>
        <v>0</v>
      </c>
      <c r="H1113" s="388">
        <v>0.16</v>
      </c>
      <c r="I1113" s="388"/>
      <c r="J1113" s="392">
        <f t="shared" si="110"/>
        <v>1</v>
      </c>
      <c r="K1113" s="392"/>
      <c r="L1113" s="390"/>
      <c r="M1113" s="390"/>
      <c r="N1113" s="390"/>
      <c r="O1113" s="13" t="s">
        <v>1062</v>
      </c>
    </row>
    <row r="1114" spans="1:15" ht="24.95" customHeight="1">
      <c r="A1114" s="398" t="s">
        <v>933</v>
      </c>
      <c r="B1114" s="398" t="s">
        <v>934</v>
      </c>
      <c r="C1114" s="395" t="s">
        <v>3</v>
      </c>
      <c r="D1114" s="387" t="s">
        <v>492</v>
      </c>
      <c r="E1114" s="388">
        <f t="shared" si="109"/>
        <v>1E-3</v>
      </c>
      <c r="F1114" s="389"/>
      <c r="G1114" s="388">
        <f t="shared" si="105"/>
        <v>0</v>
      </c>
      <c r="H1114" s="388">
        <v>1.2999999999999999E-3</v>
      </c>
      <c r="I1114" s="388"/>
      <c r="J1114" s="392">
        <f t="shared" si="110"/>
        <v>1</v>
      </c>
      <c r="K1114" s="392"/>
      <c r="L1114" s="390"/>
      <c r="M1114" s="390"/>
      <c r="N1114" s="390"/>
      <c r="O1114" s="13" t="s">
        <v>1064</v>
      </c>
    </row>
    <row r="1115" spans="1:15" ht="24.95" customHeight="1">
      <c r="A1115" s="398" t="s">
        <v>933</v>
      </c>
      <c r="B1115" s="398" t="s">
        <v>936</v>
      </c>
      <c r="C1115" s="395" t="s">
        <v>3</v>
      </c>
      <c r="D1115" s="387" t="s">
        <v>492</v>
      </c>
      <c r="E1115" s="388">
        <f t="shared" si="109"/>
        <v>1E-3</v>
      </c>
      <c r="F1115" s="389"/>
      <c r="G1115" s="388">
        <f t="shared" si="105"/>
        <v>0</v>
      </c>
      <c r="H1115" s="388">
        <v>1.2999999999999999E-3</v>
      </c>
      <c r="I1115" s="388"/>
      <c r="J1115" s="392">
        <f t="shared" si="110"/>
        <v>1</v>
      </c>
      <c r="K1115" s="392"/>
      <c r="L1115" s="390"/>
      <c r="M1115" s="390"/>
      <c r="N1115" s="390"/>
      <c r="O1115" s="13" t="s">
        <v>1064</v>
      </c>
    </row>
    <row r="1116" spans="1:15" ht="24.95" customHeight="1">
      <c r="A1116" s="114" t="s">
        <v>887</v>
      </c>
      <c r="B1116" s="114" t="s">
        <v>1065</v>
      </c>
      <c r="C1116" s="395" t="s">
        <v>379</v>
      </c>
      <c r="D1116" s="387" t="s">
        <v>239</v>
      </c>
      <c r="E1116" s="388">
        <f t="shared" si="109"/>
        <v>0.21</v>
      </c>
      <c r="F1116" s="389"/>
      <c r="G1116" s="388">
        <f t="shared" si="105"/>
        <v>0</v>
      </c>
      <c r="H1116" s="388">
        <v>0.21</v>
      </c>
      <c r="I1116" s="388"/>
      <c r="J1116" s="110">
        <f>IF($M$3=1,($J$3*$L$3*(1-0.1-K1116)),IF($M$3=0,($J$3*$L$3*(1-$M$3-K1116))))</f>
        <v>1</v>
      </c>
      <c r="K1116" s="392"/>
      <c r="L1116" s="390"/>
      <c r="M1116" s="390"/>
      <c r="N1116" s="390"/>
      <c r="O1116" s="13" t="s">
        <v>1045</v>
      </c>
    </row>
    <row r="1117" spans="1:15" ht="24.95" customHeight="1">
      <c r="A1117" s="114" t="s">
        <v>887</v>
      </c>
      <c r="B1117" s="114" t="s">
        <v>890</v>
      </c>
      <c r="C1117" s="395" t="s">
        <v>379</v>
      </c>
      <c r="D1117" s="387" t="str">
        <f>IF($O$3=0,"통신내선공",0)</f>
        <v>통신내선공</v>
      </c>
      <c r="E1117" s="388">
        <f>IF($O$3=0,ROUNDDOWN(SUM(H1117*J1117),3),0)</f>
        <v>0.21</v>
      </c>
      <c r="F1117" s="389"/>
      <c r="G1117" s="388">
        <f t="shared" si="105"/>
        <v>0</v>
      </c>
      <c r="H1117" s="388">
        <v>0.21</v>
      </c>
      <c r="I1117" s="388"/>
      <c r="J1117" s="110">
        <f>IF($M$3=1,($J$3*$L$3*(1-0.1-K1117)),IF($M$3=0,($J$3*$L$3*(1-$M$3-K1117))))</f>
        <v>1</v>
      </c>
      <c r="K1117" s="392"/>
      <c r="L1117" s="390"/>
      <c r="M1117" s="390"/>
      <c r="N1117" s="390"/>
      <c r="O1117" s="13" t="s">
        <v>1045</v>
      </c>
    </row>
    <row r="1118" spans="1:15" ht="24.95" customHeight="1">
      <c r="A1118" s="114" t="s">
        <v>944</v>
      </c>
      <c r="B1118" s="114" t="s">
        <v>945</v>
      </c>
      <c r="C1118" s="395" t="s">
        <v>379</v>
      </c>
      <c r="D1118" s="387" t="s">
        <v>492</v>
      </c>
      <c r="E1118" s="388">
        <f t="shared" ref="E1118:E1133" si="111">ROUNDDOWN(SUM(H1118*J1118),3)</f>
        <v>0.08</v>
      </c>
      <c r="F1118" s="389"/>
      <c r="G1118" s="388">
        <f t="shared" si="105"/>
        <v>0</v>
      </c>
      <c r="H1118" s="388">
        <v>0.08</v>
      </c>
      <c r="I1118" s="388"/>
      <c r="J1118" s="392">
        <f t="shared" si="110"/>
        <v>1</v>
      </c>
      <c r="K1118" s="392"/>
      <c r="L1118" s="390"/>
      <c r="M1118" s="390"/>
      <c r="N1118" s="390"/>
      <c r="O1118" s="13" t="s">
        <v>969</v>
      </c>
    </row>
    <row r="1119" spans="1:15" ht="24.95" customHeight="1">
      <c r="A1119" s="114" t="s">
        <v>944</v>
      </c>
      <c r="B1119" s="114" t="s">
        <v>946</v>
      </c>
      <c r="C1119" s="395" t="s">
        <v>379</v>
      </c>
      <c r="D1119" s="387" t="s">
        <v>492</v>
      </c>
      <c r="E1119" s="388">
        <f t="shared" si="111"/>
        <v>0.12</v>
      </c>
      <c r="F1119" s="389"/>
      <c r="G1119" s="388">
        <f t="shared" si="105"/>
        <v>0</v>
      </c>
      <c r="H1119" s="388">
        <v>0.12</v>
      </c>
      <c r="I1119" s="388"/>
      <c r="J1119" s="392">
        <f t="shared" si="110"/>
        <v>1</v>
      </c>
      <c r="K1119" s="392"/>
      <c r="L1119" s="390"/>
      <c r="M1119" s="390"/>
      <c r="N1119" s="390"/>
      <c r="O1119" s="13" t="s">
        <v>969</v>
      </c>
    </row>
    <row r="1120" spans="1:15" ht="24.95" customHeight="1">
      <c r="A1120" s="114" t="s">
        <v>944</v>
      </c>
      <c r="B1120" s="114" t="s">
        <v>947</v>
      </c>
      <c r="C1120" s="395" t="s">
        <v>379</v>
      </c>
      <c r="D1120" s="387" t="s">
        <v>492</v>
      </c>
      <c r="E1120" s="388">
        <f t="shared" si="111"/>
        <v>0.16</v>
      </c>
      <c r="F1120" s="389"/>
      <c r="G1120" s="388">
        <f t="shared" si="105"/>
        <v>0</v>
      </c>
      <c r="H1120" s="388">
        <v>0.16</v>
      </c>
      <c r="I1120" s="388"/>
      <c r="J1120" s="392">
        <f t="shared" si="110"/>
        <v>1</v>
      </c>
      <c r="K1120" s="392"/>
      <c r="L1120" s="390"/>
      <c r="M1120" s="390"/>
      <c r="N1120" s="390"/>
      <c r="O1120" s="13" t="s">
        <v>969</v>
      </c>
    </row>
    <row r="1121" spans="1:15" ht="24.95" customHeight="1">
      <c r="A1121" s="114" t="s">
        <v>944</v>
      </c>
      <c r="B1121" s="114" t="s">
        <v>948</v>
      </c>
      <c r="C1121" s="395" t="s">
        <v>379</v>
      </c>
      <c r="D1121" s="387" t="s">
        <v>492</v>
      </c>
      <c r="E1121" s="388">
        <f t="shared" si="111"/>
        <v>0.2</v>
      </c>
      <c r="F1121" s="389"/>
      <c r="G1121" s="388">
        <f t="shared" si="105"/>
        <v>0</v>
      </c>
      <c r="H1121" s="388">
        <v>0.2</v>
      </c>
      <c r="I1121" s="388"/>
      <c r="J1121" s="392">
        <f t="shared" si="110"/>
        <v>1</v>
      </c>
      <c r="K1121" s="392"/>
      <c r="L1121" s="390"/>
      <c r="M1121" s="390"/>
      <c r="N1121" s="390"/>
      <c r="O1121" s="13" t="s">
        <v>969</v>
      </c>
    </row>
    <row r="1122" spans="1:15" ht="24.95" customHeight="1">
      <c r="A1122" s="114" t="s">
        <v>944</v>
      </c>
      <c r="B1122" s="114" t="s">
        <v>1066</v>
      </c>
      <c r="C1122" s="395" t="s">
        <v>379</v>
      </c>
      <c r="D1122" s="387" t="s">
        <v>492</v>
      </c>
      <c r="E1122" s="388">
        <f t="shared" si="111"/>
        <v>0.3</v>
      </c>
      <c r="F1122" s="389"/>
      <c r="G1122" s="388">
        <f t="shared" si="105"/>
        <v>0</v>
      </c>
      <c r="H1122" s="388">
        <v>0.3</v>
      </c>
      <c r="I1122" s="388"/>
      <c r="J1122" s="392">
        <f t="shared" si="110"/>
        <v>1</v>
      </c>
      <c r="K1122" s="392"/>
      <c r="L1122" s="390"/>
      <c r="M1122" s="390"/>
      <c r="N1122" s="390"/>
      <c r="O1122" s="13" t="s">
        <v>969</v>
      </c>
    </row>
    <row r="1123" spans="1:15" ht="24.95" customHeight="1">
      <c r="A1123" s="114" t="s">
        <v>944</v>
      </c>
      <c r="B1123" s="114" t="s">
        <v>950</v>
      </c>
      <c r="C1123" s="395" t="s">
        <v>379</v>
      </c>
      <c r="D1123" s="387" t="s">
        <v>492</v>
      </c>
      <c r="E1123" s="388">
        <f t="shared" si="111"/>
        <v>0.45</v>
      </c>
      <c r="F1123" s="389"/>
      <c r="G1123" s="388">
        <f t="shared" si="105"/>
        <v>0</v>
      </c>
      <c r="H1123" s="388">
        <v>0.45</v>
      </c>
      <c r="I1123" s="388"/>
      <c r="J1123" s="392">
        <f t="shared" si="110"/>
        <v>1</v>
      </c>
      <c r="K1123" s="392"/>
      <c r="L1123" s="390"/>
      <c r="M1123" s="390"/>
      <c r="N1123" s="390"/>
      <c r="O1123" s="13" t="s">
        <v>969</v>
      </c>
    </row>
    <row r="1124" spans="1:15" ht="24.95" customHeight="1">
      <c r="A1124" s="114" t="s">
        <v>944</v>
      </c>
      <c r="B1124" s="114" t="s">
        <v>951</v>
      </c>
      <c r="C1124" s="395" t="s">
        <v>379</v>
      </c>
      <c r="D1124" s="387" t="s">
        <v>492</v>
      </c>
      <c r="E1124" s="388">
        <f t="shared" si="111"/>
        <v>0.55000000000000004</v>
      </c>
      <c r="F1124" s="389"/>
      <c r="G1124" s="388">
        <f t="shared" si="105"/>
        <v>0</v>
      </c>
      <c r="H1124" s="388">
        <v>0.55000000000000004</v>
      </c>
      <c r="I1124" s="388"/>
      <c r="J1124" s="392">
        <f t="shared" si="110"/>
        <v>1</v>
      </c>
      <c r="K1124" s="392"/>
      <c r="L1124" s="390"/>
      <c r="M1124" s="390"/>
      <c r="N1124" s="390"/>
      <c r="O1124" s="13" t="s">
        <v>969</v>
      </c>
    </row>
    <row r="1125" spans="1:15" ht="24.95" customHeight="1">
      <c r="A1125" s="114" t="s">
        <v>953</v>
      </c>
      <c r="B1125" s="114" t="s">
        <v>1067</v>
      </c>
      <c r="C1125" s="395" t="s">
        <v>952</v>
      </c>
      <c r="D1125" s="387" t="s">
        <v>494</v>
      </c>
      <c r="E1125" s="388">
        <f t="shared" si="111"/>
        <v>0.4</v>
      </c>
      <c r="F1125" s="389"/>
      <c r="G1125" s="388">
        <f t="shared" si="105"/>
        <v>0</v>
      </c>
      <c r="H1125" s="388">
        <v>0.4</v>
      </c>
      <c r="I1125" s="388"/>
      <c r="J1125" s="392">
        <f t="shared" si="110"/>
        <v>1</v>
      </c>
      <c r="K1125" s="392"/>
      <c r="L1125" s="390"/>
      <c r="M1125" s="390"/>
      <c r="N1125" s="390"/>
      <c r="O1125" s="13" t="s">
        <v>1068</v>
      </c>
    </row>
    <row r="1126" spans="1:15" ht="24.95" customHeight="1">
      <c r="A1126" s="114" t="s">
        <v>953</v>
      </c>
      <c r="B1126" s="114" t="s">
        <v>1069</v>
      </c>
      <c r="C1126" s="395" t="s">
        <v>952</v>
      </c>
      <c r="D1126" s="387" t="s">
        <v>494</v>
      </c>
      <c r="E1126" s="388">
        <f>ROUNDDOWN(SUM(H1126*J1126),3)</f>
        <v>0.6</v>
      </c>
      <c r="F1126" s="389"/>
      <c r="G1126" s="388">
        <f t="shared" si="105"/>
        <v>0</v>
      </c>
      <c r="H1126" s="388">
        <v>0.6</v>
      </c>
      <c r="I1126" s="388"/>
      <c r="J1126" s="392">
        <f>$J$3*$L$3*(1-K1126)</f>
        <v>1</v>
      </c>
      <c r="K1126" s="392"/>
      <c r="L1126" s="390"/>
      <c r="M1126" s="390"/>
      <c r="N1126" s="390"/>
      <c r="O1126" s="13" t="s">
        <v>1068</v>
      </c>
    </row>
    <row r="1127" spans="1:15" ht="24.95" customHeight="1">
      <c r="A1127" s="114" t="s">
        <v>953</v>
      </c>
      <c r="B1127" s="114" t="s">
        <v>1070</v>
      </c>
      <c r="C1127" s="395" t="s">
        <v>952</v>
      </c>
      <c r="D1127" s="387" t="s">
        <v>494</v>
      </c>
      <c r="E1127" s="388">
        <f>ROUNDDOWN(SUM(H1127*J1127),3)</f>
        <v>1</v>
      </c>
      <c r="F1127" s="389"/>
      <c r="G1127" s="388">
        <f t="shared" si="105"/>
        <v>0</v>
      </c>
      <c r="H1127" s="388">
        <v>1</v>
      </c>
      <c r="I1127" s="388"/>
      <c r="J1127" s="392">
        <f>$J$3*$L$3*(1-K1127)</f>
        <v>1</v>
      </c>
      <c r="K1127" s="392"/>
      <c r="L1127" s="390"/>
      <c r="M1127" s="390"/>
      <c r="N1127" s="390"/>
      <c r="O1127" s="13" t="s">
        <v>1068</v>
      </c>
    </row>
    <row r="1128" spans="1:15" ht="24.95" customHeight="1">
      <c r="A1128" s="114" t="s">
        <v>953</v>
      </c>
      <c r="B1128" s="114" t="s">
        <v>1071</v>
      </c>
      <c r="C1128" s="395" t="s">
        <v>952</v>
      </c>
      <c r="D1128" s="387" t="s">
        <v>494</v>
      </c>
      <c r="E1128" s="388">
        <f>ROUNDDOWN(SUM(H1128*J1128),3)</f>
        <v>0.48</v>
      </c>
      <c r="F1128" s="389"/>
      <c r="G1128" s="388">
        <f t="shared" si="105"/>
        <v>0</v>
      </c>
      <c r="H1128" s="388">
        <v>0.48</v>
      </c>
      <c r="I1128" s="388"/>
      <c r="J1128" s="392">
        <f>$J$3*$L$3*(1-K1128)</f>
        <v>1</v>
      </c>
      <c r="K1128" s="392"/>
      <c r="L1128" s="390"/>
      <c r="M1128" s="390"/>
      <c r="N1128" s="390"/>
      <c r="O1128" s="13" t="s">
        <v>1068</v>
      </c>
    </row>
    <row r="1129" spans="1:15" ht="24.95" customHeight="1">
      <c r="A1129" s="114" t="s">
        <v>953</v>
      </c>
      <c r="B1129" s="114" t="s">
        <v>1072</v>
      </c>
      <c r="C1129" s="395" t="s">
        <v>952</v>
      </c>
      <c r="D1129" s="387" t="s">
        <v>494</v>
      </c>
      <c r="E1129" s="388">
        <f>ROUNDDOWN(SUM(H1129*J1129),3)</f>
        <v>0.72499999999999998</v>
      </c>
      <c r="F1129" s="389"/>
      <c r="G1129" s="388">
        <f t="shared" si="105"/>
        <v>0</v>
      </c>
      <c r="H1129" s="388">
        <v>0.72499999999999998</v>
      </c>
      <c r="I1129" s="388"/>
      <c r="J1129" s="392">
        <f>$J$3*$L$3*(1-K1129)</f>
        <v>1</v>
      </c>
      <c r="K1129" s="392"/>
      <c r="L1129" s="390"/>
      <c r="M1129" s="390"/>
      <c r="N1129" s="390"/>
      <c r="O1129" s="13" t="s">
        <v>1068</v>
      </c>
    </row>
    <row r="1130" spans="1:15" ht="24.95" customHeight="1">
      <c r="A1130" s="114" t="s">
        <v>953</v>
      </c>
      <c r="B1130" s="114" t="s">
        <v>1073</v>
      </c>
      <c r="C1130" s="395" t="s">
        <v>952</v>
      </c>
      <c r="D1130" s="387" t="s">
        <v>494</v>
      </c>
      <c r="E1130" s="388">
        <f>ROUNDDOWN(SUM(H1130*J1130),3)</f>
        <v>0.12</v>
      </c>
      <c r="F1130" s="389"/>
      <c r="G1130" s="388">
        <f t="shared" si="105"/>
        <v>0</v>
      </c>
      <c r="H1130" s="388">
        <v>0.12</v>
      </c>
      <c r="I1130" s="388"/>
      <c r="J1130" s="392">
        <f>$J$3*$L$3*(1-K1130)</f>
        <v>1</v>
      </c>
      <c r="K1130" s="392"/>
      <c r="L1130" s="390"/>
      <c r="M1130" s="390"/>
      <c r="N1130" s="390"/>
      <c r="O1130" s="13" t="s">
        <v>1068</v>
      </c>
    </row>
    <row r="1131" spans="1:15" ht="24.95" customHeight="1">
      <c r="A1131" s="114" t="s">
        <v>953</v>
      </c>
      <c r="B1131" s="114" t="s">
        <v>954</v>
      </c>
      <c r="C1131" s="395" t="s">
        <v>952</v>
      </c>
      <c r="D1131" s="387" t="s">
        <v>494</v>
      </c>
      <c r="E1131" s="388">
        <f t="shared" ref="E1131:E1132" si="112">ROUNDDOWN(SUM(H1131*J1131),3)</f>
        <v>0.5</v>
      </c>
      <c r="F1131" s="389"/>
      <c r="G1131" s="388"/>
      <c r="H1131" s="388">
        <v>0.5</v>
      </c>
      <c r="I1131" s="388"/>
      <c r="J1131" s="392">
        <f t="shared" ref="J1131:J1132" si="113">$J$3*$L$3*(1-K1131)</f>
        <v>1</v>
      </c>
      <c r="K1131" s="392"/>
      <c r="L1131" s="390"/>
      <c r="M1131" s="390"/>
      <c r="N1131" s="390"/>
      <c r="O1131" s="13" t="s">
        <v>1068</v>
      </c>
    </row>
    <row r="1132" spans="1:15" ht="24.95" customHeight="1">
      <c r="A1132" s="114" t="s">
        <v>953</v>
      </c>
      <c r="B1132" s="114" t="s">
        <v>955</v>
      </c>
      <c r="C1132" s="395" t="s">
        <v>952</v>
      </c>
      <c r="D1132" s="387" t="s">
        <v>494</v>
      </c>
      <c r="E1132" s="388">
        <f t="shared" si="112"/>
        <v>0.7</v>
      </c>
      <c r="F1132" s="389"/>
      <c r="G1132" s="388"/>
      <c r="H1132" s="388">
        <v>0.7</v>
      </c>
      <c r="I1132" s="388"/>
      <c r="J1132" s="392">
        <f t="shared" si="113"/>
        <v>1</v>
      </c>
      <c r="K1132" s="392"/>
      <c r="L1132" s="390"/>
      <c r="M1132" s="390"/>
      <c r="N1132" s="390"/>
      <c r="O1132" s="13" t="s">
        <v>1068</v>
      </c>
    </row>
    <row r="1133" spans="1:15" ht="24.95" customHeight="1">
      <c r="A1133" s="114" t="s">
        <v>172</v>
      </c>
      <c r="B1133" s="114" t="s">
        <v>1074</v>
      </c>
      <c r="C1133" s="395" t="s">
        <v>379</v>
      </c>
      <c r="D1133" s="387" t="s">
        <v>239</v>
      </c>
      <c r="E1133" s="388">
        <f t="shared" si="111"/>
        <v>0.112</v>
      </c>
      <c r="F1133" s="389" t="s">
        <v>205</v>
      </c>
      <c r="G1133" s="388">
        <f t="shared" si="105"/>
        <v>0.112</v>
      </c>
      <c r="H1133" s="388">
        <v>0.14000000000000001</v>
      </c>
      <c r="I1133" s="388">
        <v>0.14000000000000001</v>
      </c>
      <c r="J1133" s="392">
        <f t="shared" si="110"/>
        <v>0.8</v>
      </c>
      <c r="K1133" s="392">
        <v>0.2</v>
      </c>
      <c r="L1133" s="390"/>
      <c r="M1133" s="390"/>
      <c r="N1133" s="390"/>
      <c r="O1133" s="13" t="s">
        <v>1075</v>
      </c>
    </row>
    <row r="1134" spans="1:15" ht="24.95" customHeight="1">
      <c r="A1134" s="114" t="s">
        <v>290</v>
      </c>
      <c r="B1134" s="114" t="s">
        <v>291</v>
      </c>
      <c r="C1134" s="395" t="s">
        <v>116</v>
      </c>
      <c r="D1134" s="387" t="s">
        <v>241</v>
      </c>
      <c r="E1134" s="388">
        <f>ROUNDDOWN(SUM(H1134*J1134),3)</f>
        <v>0.57999999999999996</v>
      </c>
      <c r="F1134" s="389" t="s">
        <v>205</v>
      </c>
      <c r="G1134" s="388">
        <f>ROUNDDOWN(SUM(I1134*J1134),3)</f>
        <v>0.57999999999999996</v>
      </c>
      <c r="H1134" s="388">
        <v>0.57999999999999996</v>
      </c>
      <c r="I1134" s="388">
        <v>0.57999999999999996</v>
      </c>
      <c r="J1134" s="392">
        <f>$J$3*$L$3*(1-K1134)</f>
        <v>1</v>
      </c>
      <c r="K1134" s="392"/>
      <c r="L1134" s="390"/>
      <c r="M1134" s="390"/>
      <c r="N1134" s="390"/>
      <c r="O1134" s="13" t="s">
        <v>1076</v>
      </c>
    </row>
    <row r="1135" spans="1:15" ht="24.95" customHeight="1">
      <c r="A1135" s="114" t="s">
        <v>292</v>
      </c>
      <c r="B1135" s="114" t="s">
        <v>293</v>
      </c>
      <c r="C1135" s="395" t="s">
        <v>116</v>
      </c>
      <c r="D1135" s="387" t="s">
        <v>241</v>
      </c>
      <c r="E1135" s="388">
        <f>ROUNDDOWN(SUM(H1135*J1135),3)</f>
        <v>0.42</v>
      </c>
      <c r="F1135" s="389" t="s">
        <v>205</v>
      </c>
      <c r="G1135" s="388">
        <f>ROUNDDOWN(SUM(I1135*J1135),3)</f>
        <v>0.42</v>
      </c>
      <c r="H1135" s="388">
        <v>0.42</v>
      </c>
      <c r="I1135" s="388">
        <v>0.42</v>
      </c>
      <c r="J1135" s="392">
        <f>$J$3*$L$3*(1-K1135)</f>
        <v>1</v>
      </c>
      <c r="K1135" s="392"/>
      <c r="L1135" s="390"/>
      <c r="M1135" s="390"/>
      <c r="N1135" s="390"/>
      <c r="O1135" s="13" t="s">
        <v>1076</v>
      </c>
    </row>
    <row r="1136" spans="1:15" ht="24.95" customHeight="1">
      <c r="A1136" s="114" t="s">
        <v>288</v>
      </c>
      <c r="B1136" s="114" t="s">
        <v>289</v>
      </c>
      <c r="C1136" s="395" t="s">
        <v>283</v>
      </c>
      <c r="D1136" s="387" t="s">
        <v>239</v>
      </c>
      <c r="E1136" s="388">
        <f>ROUNDDOWN(SUM(H1136*J1136),3)</f>
        <v>0.13</v>
      </c>
      <c r="F1136" s="389" t="s">
        <v>205</v>
      </c>
      <c r="G1136" s="388">
        <f>ROUNDDOWN(SUM(I1136*J1136),3)</f>
        <v>0.13</v>
      </c>
      <c r="H1136" s="388">
        <v>0.13</v>
      </c>
      <c r="I1136" s="388">
        <v>0.13</v>
      </c>
      <c r="J1136" s="392">
        <f>$J$3*$L$3*(1-K1136)</f>
        <v>1</v>
      </c>
      <c r="K1136" s="392"/>
      <c r="L1136" s="390"/>
      <c r="M1136" s="390"/>
      <c r="N1136" s="390"/>
      <c r="O1136" s="13" t="s">
        <v>1077</v>
      </c>
    </row>
    <row r="1137" spans="1:15" ht="24.95" customHeight="1">
      <c r="A1137" s="114" t="s">
        <v>496</v>
      </c>
      <c r="B1137" s="114" t="s">
        <v>497</v>
      </c>
      <c r="C1137" s="395" t="s">
        <v>116</v>
      </c>
      <c r="D1137" s="387" t="s">
        <v>205</v>
      </c>
      <c r="E1137" s="388">
        <f t="shared" ref="E1137:E1141" si="114">ROUNDDOWN(SUM(H1137*J1137),3)</f>
        <v>0.02</v>
      </c>
      <c r="F1137" s="389"/>
      <c r="G1137" s="388"/>
      <c r="H1137" s="388">
        <v>0.02</v>
      </c>
      <c r="I1137" s="388"/>
      <c r="J1137" s="392">
        <f t="shared" ref="J1137:J1141" si="115">$J$3*$L$3*(1-K1137)</f>
        <v>1</v>
      </c>
      <c r="K1137" s="392"/>
      <c r="L1137" s="390"/>
      <c r="M1137" s="390"/>
      <c r="N1137" s="390"/>
      <c r="O1137" s="13" t="s">
        <v>1078</v>
      </c>
    </row>
    <row r="1138" spans="1:15" ht="24.95" customHeight="1">
      <c r="A1138" s="114" t="s">
        <v>498</v>
      </c>
      <c r="B1138" s="114" t="s">
        <v>499</v>
      </c>
      <c r="C1138" s="395" t="s">
        <v>116</v>
      </c>
      <c r="D1138" s="387" t="s">
        <v>205</v>
      </c>
      <c r="E1138" s="388">
        <f t="shared" si="114"/>
        <v>0.14000000000000001</v>
      </c>
      <c r="F1138" s="389"/>
      <c r="G1138" s="388"/>
      <c r="H1138" s="388">
        <v>0.14000000000000001</v>
      </c>
      <c r="I1138" s="388"/>
      <c r="J1138" s="392">
        <f t="shared" si="115"/>
        <v>1</v>
      </c>
      <c r="K1138" s="392"/>
      <c r="L1138" s="390"/>
      <c r="M1138" s="390"/>
      <c r="N1138" s="390"/>
      <c r="O1138" s="13" t="s">
        <v>1078</v>
      </c>
    </row>
    <row r="1139" spans="1:15" ht="24.95" customHeight="1">
      <c r="A1139" s="114" t="s">
        <v>500</v>
      </c>
      <c r="B1139" s="114" t="s">
        <v>1079</v>
      </c>
      <c r="C1139" s="395" t="s">
        <v>283</v>
      </c>
      <c r="D1139" s="387" t="s">
        <v>205</v>
      </c>
      <c r="E1139" s="388">
        <f t="shared" si="114"/>
        <v>0.26</v>
      </c>
      <c r="F1139" s="389"/>
      <c r="G1139" s="388"/>
      <c r="H1139" s="388">
        <v>0.26</v>
      </c>
      <c r="I1139" s="388"/>
      <c r="J1139" s="392">
        <f t="shared" si="115"/>
        <v>1</v>
      </c>
      <c r="K1139" s="392"/>
      <c r="L1139" s="390"/>
      <c r="M1139" s="390"/>
      <c r="N1139" s="390"/>
      <c r="O1139" s="13" t="s">
        <v>1078</v>
      </c>
    </row>
    <row r="1140" spans="1:15" ht="24.95" customHeight="1">
      <c r="A1140" s="114" t="s">
        <v>1080</v>
      </c>
      <c r="B1140" s="114" t="s">
        <v>1965</v>
      </c>
      <c r="C1140" s="395" t="s">
        <v>283</v>
      </c>
      <c r="D1140" s="387" t="s">
        <v>1081</v>
      </c>
      <c r="E1140" s="388">
        <f t="shared" si="114"/>
        <v>0.09</v>
      </c>
      <c r="F1140" s="389" t="s">
        <v>1082</v>
      </c>
      <c r="G1140" s="388">
        <f>ROUNDDOWN(SUM(I1140*J1140),3)</f>
        <v>0.09</v>
      </c>
      <c r="H1140" s="388">
        <v>0.09</v>
      </c>
      <c r="I1140" s="388">
        <v>0.09</v>
      </c>
      <c r="J1140" s="392">
        <f t="shared" si="115"/>
        <v>1</v>
      </c>
      <c r="K1140" s="392"/>
      <c r="L1140" s="390"/>
      <c r="M1140" s="390"/>
      <c r="N1140" s="390"/>
      <c r="O1140" s="13" t="s">
        <v>1083</v>
      </c>
    </row>
    <row r="1141" spans="1:15" ht="24.95" customHeight="1">
      <c r="A1141" s="114" t="s">
        <v>1966</v>
      </c>
      <c r="B1141" s="116" t="s">
        <v>1967</v>
      </c>
      <c r="C1141" s="395" t="s">
        <v>116</v>
      </c>
      <c r="D1141" s="389" t="s">
        <v>1579</v>
      </c>
      <c r="E1141" s="388">
        <f t="shared" si="114"/>
        <v>7.0000000000000007E-2</v>
      </c>
      <c r="F1141" s="389" t="s">
        <v>1082</v>
      </c>
      <c r="G1141" s="388">
        <f>ROUNDDOWN(SUM(I1141*J1141),3)</f>
        <v>7.0000000000000007E-2</v>
      </c>
      <c r="H1141" s="388">
        <v>7.0000000000000007E-2</v>
      </c>
      <c r="I1141" s="388">
        <v>7.0000000000000007E-2</v>
      </c>
      <c r="J1141" s="392">
        <f t="shared" si="115"/>
        <v>1</v>
      </c>
      <c r="K1141" s="392"/>
      <c r="L1141" s="390"/>
      <c r="M1141" s="390"/>
      <c r="N1141" s="390"/>
      <c r="O1141" s="13" t="s">
        <v>1968</v>
      </c>
    </row>
    <row r="1142" spans="1:15" ht="24.95" customHeight="1">
      <c r="A1142" s="114"/>
      <c r="B1142" s="116"/>
      <c r="C1142" s="395"/>
      <c r="D1142" s="399"/>
      <c r="E1142" s="400"/>
      <c r="F1142" s="401"/>
      <c r="G1142" s="400"/>
      <c r="H1142" s="400"/>
      <c r="I1142" s="400"/>
      <c r="J1142" s="402"/>
      <c r="K1142" s="402"/>
      <c r="L1142" s="403"/>
      <c r="M1142" s="403"/>
      <c r="N1142" s="390"/>
      <c r="O1142" s="13"/>
    </row>
    <row r="1143" spans="1:15" ht="24.95" customHeight="1">
      <c r="A1143" s="114"/>
      <c r="B1143" s="116"/>
      <c r="C1143" s="395"/>
      <c r="D1143" s="399"/>
      <c r="E1143" s="400"/>
      <c r="F1143" s="401"/>
      <c r="G1143" s="400"/>
      <c r="H1143" s="400"/>
      <c r="I1143" s="400"/>
      <c r="J1143" s="402"/>
      <c r="K1143" s="402"/>
      <c r="L1143" s="403"/>
      <c r="M1143" s="403"/>
      <c r="N1143" s="390"/>
      <c r="O1143" s="13"/>
    </row>
    <row r="1144" spans="1:15" ht="24.95" customHeight="1">
      <c r="A1144" s="114"/>
      <c r="B1144" s="116"/>
      <c r="C1144" s="395"/>
      <c r="D1144" s="399"/>
      <c r="E1144" s="400"/>
      <c r="F1144" s="401"/>
      <c r="G1144" s="400"/>
      <c r="H1144" s="400"/>
      <c r="I1144" s="400"/>
      <c r="J1144" s="402"/>
      <c r="K1144" s="402"/>
      <c r="L1144" s="403"/>
      <c r="M1144" s="403"/>
      <c r="N1144" s="390"/>
      <c r="O1144" s="13"/>
    </row>
    <row r="1145" spans="1:15" ht="24.95" customHeight="1">
      <c r="A1145" s="114"/>
      <c r="B1145" s="116"/>
      <c r="C1145" s="395"/>
      <c r="D1145" s="399"/>
      <c r="E1145" s="400"/>
      <c r="F1145" s="401"/>
      <c r="G1145" s="400"/>
      <c r="H1145" s="400"/>
      <c r="I1145" s="400"/>
      <c r="J1145" s="402"/>
      <c r="K1145" s="402"/>
      <c r="L1145" s="403"/>
      <c r="M1145" s="403"/>
      <c r="N1145" s="390"/>
      <c r="O1145" s="13"/>
    </row>
    <row r="1146" spans="1:15" ht="24.95" customHeight="1">
      <c r="A1146" s="114"/>
      <c r="B1146" s="116"/>
      <c r="C1146" s="395"/>
      <c r="D1146" s="399"/>
      <c r="E1146" s="400"/>
      <c r="F1146" s="401"/>
      <c r="G1146" s="400"/>
      <c r="H1146" s="400"/>
      <c r="I1146" s="400"/>
      <c r="J1146" s="402"/>
      <c r="K1146" s="402"/>
      <c r="L1146" s="403"/>
      <c r="M1146" s="403"/>
      <c r="N1146" s="390"/>
      <c r="O1146" s="13"/>
    </row>
    <row r="1147" spans="1:15" ht="24.95" customHeight="1">
      <c r="A1147" s="114"/>
      <c r="B1147" s="116"/>
      <c r="C1147" s="395"/>
      <c r="D1147" s="399"/>
      <c r="E1147" s="400"/>
      <c r="F1147" s="401"/>
      <c r="G1147" s="400"/>
      <c r="H1147" s="400"/>
      <c r="I1147" s="400"/>
      <c r="J1147" s="402"/>
      <c r="K1147" s="402"/>
      <c r="L1147" s="403"/>
      <c r="M1147" s="403"/>
      <c r="N1147" s="390"/>
      <c r="O1147" s="13"/>
    </row>
    <row r="1148" spans="1:15" ht="24.95" customHeight="1">
      <c r="A1148" s="114"/>
      <c r="B1148" s="116"/>
      <c r="C1148" s="395"/>
      <c r="D1148" s="399"/>
      <c r="E1148" s="400"/>
      <c r="F1148" s="401"/>
      <c r="G1148" s="400"/>
      <c r="H1148" s="400"/>
      <c r="I1148" s="400"/>
      <c r="J1148" s="402"/>
      <c r="K1148" s="402"/>
      <c r="L1148" s="403"/>
      <c r="M1148" s="403"/>
      <c r="N1148" s="390"/>
      <c r="O1148" s="13"/>
    </row>
    <row r="1149" spans="1:15" ht="24.95" customHeight="1">
      <c r="A1149" s="114"/>
      <c r="B1149" s="116"/>
      <c r="C1149" s="395"/>
      <c r="D1149" s="399"/>
      <c r="E1149" s="400"/>
      <c r="F1149" s="401"/>
      <c r="G1149" s="400"/>
      <c r="H1149" s="400"/>
      <c r="I1149" s="400"/>
      <c r="J1149" s="402"/>
      <c r="K1149" s="402"/>
      <c r="L1149" s="403"/>
      <c r="M1149" s="403"/>
      <c r="N1149" s="390"/>
      <c r="O1149" s="13"/>
    </row>
    <row r="1150" spans="1:15" ht="24.95" customHeight="1">
      <c r="A1150" s="114"/>
      <c r="B1150" s="116"/>
      <c r="C1150" s="395"/>
      <c r="D1150" s="399"/>
      <c r="E1150" s="400"/>
      <c r="F1150" s="401"/>
      <c r="G1150" s="400"/>
      <c r="H1150" s="400"/>
      <c r="I1150" s="400"/>
      <c r="J1150" s="402"/>
      <c r="K1150" s="402"/>
      <c r="L1150" s="403"/>
      <c r="M1150" s="403"/>
      <c r="N1150" s="390"/>
      <c r="O1150" s="13"/>
    </row>
    <row r="1151" spans="1:15" ht="24.95" customHeight="1">
      <c r="A1151" s="114"/>
      <c r="B1151" s="116"/>
      <c r="C1151" s="395"/>
      <c r="D1151" s="399"/>
      <c r="E1151" s="400"/>
      <c r="F1151" s="401"/>
      <c r="G1151" s="400"/>
      <c r="H1151" s="400"/>
      <c r="I1151" s="400"/>
      <c r="J1151" s="402"/>
      <c r="K1151" s="402"/>
      <c r="L1151" s="403"/>
      <c r="M1151" s="403"/>
      <c r="N1151" s="390"/>
      <c r="O1151" s="13"/>
    </row>
    <row r="1152" spans="1:15" ht="24.95" customHeight="1">
      <c r="A1152" s="114"/>
      <c r="B1152" s="116"/>
      <c r="C1152" s="395"/>
      <c r="D1152" s="399"/>
      <c r="E1152" s="400"/>
      <c r="F1152" s="401"/>
      <c r="G1152" s="400"/>
      <c r="H1152" s="400"/>
      <c r="I1152" s="400"/>
      <c r="J1152" s="402"/>
      <c r="K1152" s="402"/>
      <c r="L1152" s="403"/>
      <c r="M1152" s="403"/>
      <c r="N1152" s="390"/>
      <c r="O1152" s="13"/>
    </row>
  </sheetData>
  <mergeCells count="20">
    <mergeCell ref="G2:G3"/>
    <mergeCell ref="H2:H3"/>
    <mergeCell ref="I2:I3"/>
    <mergeCell ref="K2:K3"/>
    <mergeCell ref="A2:A3"/>
    <mergeCell ref="B2:B3"/>
    <mergeCell ref="C2:C3"/>
    <mergeCell ref="D2:D3"/>
    <mergeCell ref="E2:E3"/>
    <mergeCell ref="F2:F3"/>
    <mergeCell ref="A801:A802"/>
    <mergeCell ref="B801:B802"/>
    <mergeCell ref="C801:C802"/>
    <mergeCell ref="D801:D802"/>
    <mergeCell ref="E801:E802"/>
    <mergeCell ref="F801:F802"/>
    <mergeCell ref="G801:G802"/>
    <mergeCell ref="H801:H802"/>
    <mergeCell ref="I801:I802"/>
    <mergeCell ref="O801:O802"/>
  </mergeCells>
  <phoneticPr fontId="2" type="noConversion"/>
  <printOptions horizontalCentered="1" verticalCentered="1"/>
  <pageMargins left="0.74803149606299213" right="0.19685039370078741" top="0.78740157480314965" bottom="0.43307086614173229" header="0.51181102362204722" footer="0.19685039370078741"/>
  <pageSetup paperSize="9" scale="91" orientation="landscape" r:id="rId1"/>
  <headerFooter>
    <oddHeader>&amp;C&amp;"굴림체,굵게"&amp;14품목별단가조사표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28EA1-99F0-48C8-8203-F218ED0473BA}">
  <dimension ref="A1:J374"/>
  <sheetViews>
    <sheetView view="pageBreakPreview" zoomScaleNormal="100" zoomScaleSheetLayoutView="100" workbookViewId="0">
      <selection activeCell="F7" sqref="F7"/>
    </sheetView>
  </sheetViews>
  <sheetFormatPr defaultRowHeight="16.5"/>
  <cols>
    <col min="1" max="1" width="6.77734375" style="540" customWidth="1"/>
    <col min="2" max="2" width="12.77734375" style="540" customWidth="1"/>
    <col min="3" max="3" width="6.77734375" style="540" customWidth="1"/>
    <col min="4" max="4" width="12.77734375" style="540" customWidth="1"/>
    <col min="5" max="5" width="6.77734375" style="540" customWidth="1"/>
    <col min="6" max="6" width="12.77734375" style="540" customWidth="1"/>
    <col min="7" max="7" width="6.77734375" style="540" customWidth="1"/>
    <col min="8" max="8" width="12.77734375" style="540" customWidth="1"/>
    <col min="9" max="9" width="17.77734375" style="540" customWidth="1"/>
    <col min="10" max="10" width="22.77734375" style="540" customWidth="1"/>
    <col min="11" max="16384" width="8.88671875" style="534"/>
  </cols>
  <sheetData>
    <row r="1" spans="1:10" ht="39.950000000000003" customHeight="1">
      <c r="A1" s="535"/>
      <c r="B1" s="536"/>
      <c r="C1" s="536"/>
      <c r="D1" s="536"/>
      <c r="E1" s="536"/>
      <c r="F1" s="536"/>
      <c r="G1" s="536"/>
      <c r="H1" s="536"/>
      <c r="I1" s="536"/>
      <c r="J1" s="536"/>
    </row>
    <row r="2" spans="1:10" ht="39.950000000000003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</row>
    <row r="3" spans="1:10" ht="39.950000000000003" customHeight="1">
      <c r="A3" s="584" t="str">
        <f>총괄표!A3</f>
        <v>오동초 태양광발전설비 설치 전기공사</v>
      </c>
      <c r="B3" s="584"/>
      <c r="C3" s="584"/>
      <c r="D3" s="584"/>
      <c r="E3" s="584"/>
      <c r="F3" s="584"/>
      <c r="G3" s="584"/>
      <c r="H3" s="584"/>
      <c r="I3" s="584"/>
      <c r="J3" s="584"/>
    </row>
    <row r="4" spans="1:10" ht="39.950000000000003" customHeight="1">
      <c r="A4" s="536"/>
      <c r="B4" s="536"/>
      <c r="C4" s="536"/>
      <c r="D4" s="536"/>
      <c r="E4" s="536"/>
      <c r="F4" s="536"/>
      <c r="G4" s="536"/>
      <c r="H4" s="536"/>
      <c r="I4" s="536"/>
      <c r="J4" s="536"/>
    </row>
    <row r="5" spans="1:10" ht="39.950000000000003" customHeight="1">
      <c r="A5" s="583" t="s">
        <v>2148</v>
      </c>
      <c r="B5" s="583"/>
      <c r="C5" s="583"/>
      <c r="D5" s="583"/>
      <c r="E5" s="583"/>
      <c r="F5" s="583"/>
      <c r="G5" s="583"/>
      <c r="H5" s="583"/>
      <c r="I5" s="583"/>
      <c r="J5" s="583"/>
    </row>
    <row r="6" spans="1:10" ht="39.950000000000003" customHeight="1">
      <c r="A6" s="536"/>
      <c r="B6" s="536"/>
      <c r="C6" s="536"/>
      <c r="D6" s="536"/>
      <c r="E6" s="536"/>
      <c r="F6" s="536"/>
      <c r="G6" s="536"/>
      <c r="H6" s="536"/>
      <c r="I6" s="536"/>
      <c r="J6" s="536"/>
    </row>
    <row r="7" spans="1:10" ht="39.950000000000003" customHeight="1">
      <c r="A7" s="536"/>
      <c r="B7" s="536"/>
      <c r="C7" s="536"/>
      <c r="D7" s="536"/>
      <c r="E7" s="536"/>
      <c r="F7" s="536"/>
      <c r="G7" s="536"/>
      <c r="H7" s="536"/>
      <c r="I7" s="536"/>
      <c r="J7" s="536"/>
    </row>
    <row r="8" spans="1:10" ht="39.950000000000003" customHeight="1">
      <c r="A8" s="537"/>
      <c r="B8" s="538"/>
      <c r="C8" s="538"/>
      <c r="D8" s="538"/>
      <c r="E8" s="538"/>
      <c r="F8" s="538"/>
      <c r="G8" s="538"/>
      <c r="H8" s="538"/>
      <c r="I8" s="538"/>
      <c r="J8" s="538"/>
    </row>
    <row r="9" spans="1:10" ht="39.950000000000003" customHeight="1">
      <c r="A9" s="536"/>
      <c r="B9" s="536"/>
      <c r="C9" s="536"/>
      <c r="D9" s="536"/>
      <c r="E9" s="536"/>
      <c r="F9" s="536"/>
      <c r="G9" s="536"/>
      <c r="H9" s="536"/>
      <c r="I9" s="536"/>
      <c r="J9" s="536"/>
    </row>
    <row r="10" spans="1:10" ht="39.950000000000003" customHeight="1">
      <c r="A10" s="536"/>
      <c r="B10" s="536"/>
      <c r="C10" s="536"/>
      <c r="D10" s="536"/>
      <c r="E10" s="536"/>
      <c r="F10" s="536"/>
      <c r="G10" s="536"/>
      <c r="H10" s="536"/>
      <c r="I10" s="536"/>
      <c r="J10" s="536"/>
    </row>
    <row r="11" spans="1:10" s="539" customFormat="1" ht="39.950000000000003" customHeight="1">
      <c r="A11" s="585" t="s">
        <v>2141</v>
      </c>
      <c r="B11" s="585"/>
      <c r="C11" s="585"/>
      <c r="D11" s="585"/>
      <c r="E11" s="585"/>
      <c r="F11" s="585"/>
      <c r="G11" s="585"/>
      <c r="H11" s="585"/>
      <c r="I11" s="585"/>
      <c r="J11" s="585"/>
    </row>
    <row r="12" spans="1:10" ht="39.950000000000003" customHeight="1">
      <c r="A12" s="535"/>
      <c r="B12" s="536"/>
      <c r="C12" s="536"/>
      <c r="D12" s="536"/>
      <c r="E12" s="536"/>
      <c r="F12" s="536"/>
      <c r="G12" s="536"/>
      <c r="H12" s="536"/>
      <c r="I12" s="536"/>
      <c r="J12" s="536"/>
    </row>
    <row r="13" spans="1:10" ht="39.950000000000003" customHeight="1">
      <c r="A13" s="535"/>
      <c r="B13" s="536"/>
      <c r="C13" s="536"/>
      <c r="D13" s="536"/>
      <c r="E13" s="536"/>
      <c r="F13" s="536"/>
      <c r="G13" s="536"/>
      <c r="H13" s="536"/>
      <c r="I13" s="536"/>
      <c r="J13" s="536"/>
    </row>
    <row r="14" spans="1:10" ht="39.950000000000003" customHeight="1">
      <c r="A14" s="536"/>
      <c r="B14" s="536"/>
      <c r="C14" s="536"/>
      <c r="D14" s="536"/>
      <c r="E14" s="536"/>
      <c r="F14" s="536"/>
      <c r="G14" s="536"/>
      <c r="H14" s="536"/>
      <c r="I14" s="536"/>
      <c r="J14" s="536"/>
    </row>
    <row r="15" spans="1:10" ht="39.950000000000003" customHeight="1">
      <c r="A15" s="584" t="str">
        <f>$A$3</f>
        <v>오동초 태양광발전설비 설치 전기공사</v>
      </c>
      <c r="B15" s="584"/>
      <c r="C15" s="584"/>
      <c r="D15" s="584"/>
      <c r="E15" s="584"/>
      <c r="F15" s="584"/>
      <c r="G15" s="584"/>
      <c r="H15" s="584"/>
      <c r="I15" s="584"/>
      <c r="J15" s="584"/>
    </row>
    <row r="16" spans="1:10" ht="39.950000000000003" customHeight="1">
      <c r="A16" s="536"/>
      <c r="B16" s="536"/>
      <c r="C16" s="536"/>
      <c r="D16" s="536"/>
      <c r="E16" s="536"/>
      <c r="F16" s="536"/>
      <c r="G16" s="536"/>
      <c r="H16" s="536"/>
      <c r="I16" s="536"/>
      <c r="J16" s="536"/>
    </row>
    <row r="17" spans="1:10" ht="39.950000000000003" customHeight="1">
      <c r="A17" s="586" t="s">
        <v>2142</v>
      </c>
      <c r="B17" s="586"/>
      <c r="C17" s="586"/>
      <c r="D17" s="586"/>
      <c r="E17" s="586"/>
      <c r="F17" s="586"/>
      <c r="G17" s="586"/>
      <c r="H17" s="586"/>
      <c r="I17" s="586"/>
      <c r="J17" s="586"/>
    </row>
    <row r="18" spans="1:10" ht="39.950000000000003" customHeight="1">
      <c r="A18" s="536"/>
      <c r="B18" s="536"/>
      <c r="C18" s="536"/>
      <c r="D18" s="536"/>
      <c r="E18" s="536"/>
      <c r="F18" s="536"/>
      <c r="G18" s="536"/>
      <c r="H18" s="536"/>
      <c r="I18" s="536"/>
      <c r="J18" s="536"/>
    </row>
    <row r="19" spans="1:10" ht="39.950000000000003" customHeight="1">
      <c r="A19" s="583" t="str">
        <f>$A$5</f>
        <v>2026. 09.</v>
      </c>
      <c r="B19" s="583"/>
      <c r="C19" s="583"/>
      <c r="D19" s="583"/>
      <c r="E19" s="583"/>
      <c r="F19" s="583"/>
      <c r="G19" s="583"/>
      <c r="H19" s="583"/>
      <c r="I19" s="583"/>
      <c r="J19" s="583"/>
    </row>
    <row r="20" spans="1:10" ht="39.950000000000003" customHeight="1">
      <c r="A20" s="536"/>
      <c r="B20" s="536"/>
      <c r="C20" s="536"/>
      <c r="D20" s="536"/>
      <c r="E20" s="536"/>
      <c r="F20" s="536"/>
      <c r="G20" s="536"/>
      <c r="H20" s="536"/>
      <c r="I20" s="536"/>
      <c r="J20" s="536"/>
    </row>
    <row r="21" spans="1:10" ht="39.950000000000003" customHeight="1">
      <c r="A21" s="536"/>
      <c r="B21" s="536"/>
      <c r="C21" s="536"/>
      <c r="D21" s="536"/>
      <c r="E21" s="536"/>
      <c r="F21" s="536"/>
      <c r="G21" s="536"/>
      <c r="H21" s="536"/>
      <c r="I21" s="536"/>
      <c r="J21" s="536"/>
    </row>
    <row r="22" spans="1:10" ht="39.950000000000003" customHeight="1">
      <c r="A22" s="536"/>
      <c r="B22" s="536"/>
      <c r="C22" s="536"/>
      <c r="D22" s="536"/>
      <c r="E22" s="536"/>
      <c r="F22" s="536"/>
      <c r="G22" s="536"/>
      <c r="H22" s="536"/>
      <c r="I22" s="536"/>
      <c r="J22" s="536"/>
    </row>
    <row r="23" spans="1:10" s="539" customFormat="1" ht="39.950000000000003" customHeight="1">
      <c r="A23" s="585" t="s">
        <v>2141</v>
      </c>
      <c r="B23" s="585"/>
      <c r="C23" s="585"/>
      <c r="D23" s="585"/>
      <c r="E23" s="585"/>
      <c r="F23" s="585"/>
      <c r="G23" s="585"/>
      <c r="H23" s="585"/>
      <c r="I23" s="585"/>
      <c r="J23" s="585"/>
    </row>
    <row r="24" spans="1:10" ht="39.950000000000003" customHeight="1">
      <c r="A24" s="586"/>
      <c r="B24" s="586"/>
      <c r="C24" s="586"/>
      <c r="D24" s="586"/>
      <c r="E24" s="586"/>
      <c r="F24" s="586"/>
      <c r="G24" s="586"/>
      <c r="H24" s="586"/>
      <c r="I24" s="586"/>
      <c r="J24" s="586"/>
    </row>
    <row r="25" spans="1:10" ht="39.950000000000003" customHeight="1">
      <c r="A25" s="535"/>
      <c r="B25" s="536"/>
      <c r="C25" s="536"/>
      <c r="D25" s="536"/>
      <c r="E25" s="536"/>
      <c r="F25" s="536"/>
      <c r="G25" s="536"/>
      <c r="H25" s="536"/>
      <c r="I25" s="536"/>
      <c r="J25" s="536"/>
    </row>
    <row r="26" spans="1:10" ht="39.950000000000003" customHeight="1">
      <c r="A26" s="536"/>
      <c r="B26" s="536"/>
      <c r="C26" s="536"/>
      <c r="D26" s="536"/>
      <c r="E26" s="536"/>
      <c r="F26" s="536"/>
      <c r="G26" s="536"/>
      <c r="H26" s="536"/>
      <c r="I26" s="536"/>
      <c r="J26" s="536"/>
    </row>
    <row r="27" spans="1:10" ht="39.950000000000003" customHeight="1">
      <c r="A27" s="584" t="str">
        <f>$A$3</f>
        <v>오동초 태양광발전설비 설치 전기공사</v>
      </c>
      <c r="B27" s="584"/>
      <c r="C27" s="584"/>
      <c r="D27" s="584"/>
      <c r="E27" s="584"/>
      <c r="F27" s="584"/>
      <c r="G27" s="584"/>
      <c r="H27" s="584"/>
      <c r="I27" s="584"/>
      <c r="J27" s="584"/>
    </row>
    <row r="28" spans="1:10" ht="39.950000000000003" customHeight="1">
      <c r="A28" s="536"/>
      <c r="B28" s="536"/>
      <c r="C28" s="536"/>
      <c r="D28" s="536"/>
      <c r="E28" s="536"/>
      <c r="F28" s="536"/>
      <c r="G28" s="536"/>
      <c r="H28" s="536"/>
      <c r="I28" s="536"/>
      <c r="J28" s="536"/>
    </row>
    <row r="29" spans="1:10" ht="39.950000000000003" customHeight="1">
      <c r="A29" s="586" t="s">
        <v>2143</v>
      </c>
      <c r="B29" s="586"/>
      <c r="C29" s="586"/>
      <c r="D29" s="586"/>
      <c r="E29" s="586"/>
      <c r="F29" s="586"/>
      <c r="G29" s="586"/>
      <c r="H29" s="586"/>
      <c r="I29" s="586"/>
      <c r="J29" s="586"/>
    </row>
    <row r="30" spans="1:10" ht="39.950000000000003" customHeight="1">
      <c r="A30" s="536"/>
      <c r="B30" s="536"/>
      <c r="C30" s="536"/>
      <c r="D30" s="536"/>
      <c r="E30" s="536"/>
      <c r="F30" s="536"/>
      <c r="G30" s="536"/>
      <c r="H30" s="536"/>
      <c r="I30" s="536"/>
      <c r="J30" s="536"/>
    </row>
    <row r="31" spans="1:10" ht="39.950000000000003" customHeight="1">
      <c r="A31" s="583" t="str">
        <f>$A$5</f>
        <v>2026. 09.</v>
      </c>
      <c r="B31" s="583"/>
      <c r="C31" s="583"/>
      <c r="D31" s="583"/>
      <c r="E31" s="583"/>
      <c r="F31" s="583"/>
      <c r="G31" s="583"/>
      <c r="H31" s="583"/>
      <c r="I31" s="583"/>
      <c r="J31" s="583"/>
    </row>
    <row r="32" spans="1:10" ht="39.950000000000003" customHeight="1">
      <c r="A32" s="536"/>
      <c r="B32" s="536"/>
      <c r="C32" s="536"/>
      <c r="D32" s="536"/>
      <c r="E32" s="536"/>
      <c r="F32" s="536"/>
      <c r="G32" s="536"/>
      <c r="H32" s="536"/>
      <c r="I32" s="536"/>
      <c r="J32" s="536"/>
    </row>
    <row r="33" spans="1:10" ht="39.950000000000003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</row>
    <row r="34" spans="1:10" ht="39.950000000000003" customHeight="1">
      <c r="A34" s="536"/>
      <c r="B34" s="536"/>
      <c r="C34" s="536"/>
      <c r="D34" s="536"/>
      <c r="E34" s="536"/>
      <c r="F34" s="536"/>
      <c r="G34" s="536"/>
      <c r="H34" s="536"/>
      <c r="I34" s="536"/>
      <c r="J34" s="536"/>
    </row>
    <row r="35" spans="1:10" s="539" customFormat="1" ht="39.950000000000003" customHeight="1">
      <c r="A35" s="585" t="s">
        <v>2141</v>
      </c>
      <c r="B35" s="585"/>
      <c r="C35" s="585"/>
      <c r="D35" s="585"/>
      <c r="E35" s="585"/>
      <c r="F35" s="585"/>
      <c r="G35" s="585"/>
      <c r="H35" s="585"/>
      <c r="I35" s="585"/>
      <c r="J35" s="585"/>
    </row>
    <row r="36" spans="1:10" ht="39.950000000000003" customHeight="1">
      <c r="A36" s="586"/>
      <c r="B36" s="586"/>
      <c r="C36" s="586"/>
      <c r="D36" s="586"/>
      <c r="E36" s="586"/>
      <c r="F36" s="586"/>
      <c r="G36" s="586"/>
      <c r="H36" s="586"/>
      <c r="I36" s="586"/>
      <c r="J36" s="586"/>
    </row>
    <row r="37" spans="1:10" ht="39.950000000000003" customHeight="1">
      <c r="A37" s="535"/>
      <c r="B37" s="536"/>
      <c r="C37" s="536"/>
      <c r="D37" s="536"/>
      <c r="E37" s="536"/>
      <c r="F37" s="536"/>
      <c r="G37" s="536"/>
      <c r="H37" s="536"/>
      <c r="I37" s="536"/>
      <c r="J37" s="536"/>
    </row>
    <row r="38" spans="1:10" ht="39.950000000000003" customHeight="1">
      <c r="A38" s="536"/>
      <c r="B38" s="536"/>
      <c r="C38" s="536"/>
      <c r="D38" s="536"/>
      <c r="E38" s="536"/>
      <c r="F38" s="536"/>
      <c r="G38" s="536"/>
      <c r="H38" s="536"/>
      <c r="I38" s="536"/>
      <c r="J38" s="536"/>
    </row>
    <row r="39" spans="1:10" ht="39.950000000000003" customHeight="1">
      <c r="A39" s="584" t="str">
        <f>$A$3</f>
        <v>오동초 태양광발전설비 설치 전기공사</v>
      </c>
      <c r="B39" s="584"/>
      <c r="C39" s="584"/>
      <c r="D39" s="584"/>
      <c r="E39" s="584"/>
      <c r="F39" s="584"/>
      <c r="G39" s="584"/>
      <c r="H39" s="584"/>
      <c r="I39" s="584"/>
      <c r="J39" s="584"/>
    </row>
    <row r="40" spans="1:10" ht="39.950000000000003" customHeight="1">
      <c r="A40" s="536"/>
      <c r="B40" s="536"/>
      <c r="C40" s="536"/>
      <c r="D40" s="536"/>
      <c r="E40" s="536"/>
      <c r="F40" s="536"/>
      <c r="G40" s="536"/>
      <c r="H40" s="536"/>
      <c r="I40" s="536"/>
      <c r="J40" s="536"/>
    </row>
    <row r="41" spans="1:10" ht="39.950000000000003" customHeight="1">
      <c r="A41" s="586" t="s">
        <v>2144</v>
      </c>
      <c r="B41" s="586"/>
      <c r="C41" s="586"/>
      <c r="D41" s="586"/>
      <c r="E41" s="586"/>
      <c r="F41" s="586"/>
      <c r="G41" s="586"/>
      <c r="H41" s="586"/>
      <c r="I41" s="586"/>
      <c r="J41" s="586"/>
    </row>
    <row r="42" spans="1:10" ht="39.950000000000003" customHeight="1">
      <c r="A42" s="536"/>
      <c r="B42" s="536"/>
      <c r="C42" s="536"/>
      <c r="D42" s="536"/>
      <c r="E42" s="536"/>
      <c r="F42" s="536"/>
      <c r="G42" s="536"/>
      <c r="H42" s="536"/>
      <c r="I42" s="536"/>
      <c r="J42" s="536"/>
    </row>
    <row r="43" spans="1:10" ht="39.950000000000003" customHeight="1">
      <c r="A43" s="583" t="str">
        <f>$A$5</f>
        <v>2026. 09.</v>
      </c>
      <c r="B43" s="583"/>
      <c r="C43" s="583"/>
      <c r="D43" s="583"/>
      <c r="E43" s="583"/>
      <c r="F43" s="583"/>
      <c r="G43" s="583"/>
      <c r="H43" s="583"/>
      <c r="I43" s="583"/>
      <c r="J43" s="583"/>
    </row>
    <row r="44" spans="1:10" ht="39.950000000000003" customHeight="1">
      <c r="A44" s="536"/>
      <c r="B44" s="536"/>
      <c r="C44" s="536"/>
      <c r="D44" s="536"/>
      <c r="E44" s="536"/>
      <c r="F44" s="536"/>
      <c r="G44" s="536"/>
      <c r="H44" s="536"/>
      <c r="I44" s="536"/>
      <c r="J44" s="536"/>
    </row>
    <row r="45" spans="1:10" ht="39.950000000000003" customHeight="1">
      <c r="A45" s="536"/>
      <c r="B45" s="536"/>
      <c r="C45" s="536"/>
      <c r="D45" s="536"/>
      <c r="E45" s="536"/>
      <c r="F45" s="536"/>
      <c r="G45" s="536"/>
      <c r="H45" s="536"/>
      <c r="I45" s="536"/>
      <c r="J45" s="536"/>
    </row>
    <row r="46" spans="1:10" ht="39.950000000000003" customHeight="1">
      <c r="A46" s="536"/>
      <c r="B46" s="536"/>
      <c r="C46" s="536"/>
      <c r="D46" s="536"/>
      <c r="E46" s="536"/>
      <c r="F46" s="536"/>
      <c r="G46" s="536"/>
      <c r="H46" s="536"/>
      <c r="I46" s="536"/>
      <c r="J46" s="536"/>
    </row>
    <row r="47" spans="1:10" s="539" customFormat="1" ht="39.950000000000003" customHeight="1">
      <c r="A47" s="585" t="s">
        <v>2141</v>
      </c>
      <c r="B47" s="585"/>
      <c r="C47" s="585"/>
      <c r="D47" s="585"/>
      <c r="E47" s="585"/>
      <c r="F47" s="585"/>
      <c r="G47" s="585"/>
      <c r="H47" s="585"/>
      <c r="I47" s="585"/>
      <c r="J47" s="585"/>
    </row>
    <row r="48" spans="1:10" ht="39.950000000000003" customHeight="1">
      <c r="A48" s="586"/>
      <c r="B48" s="586"/>
      <c r="C48" s="586"/>
      <c r="D48" s="586"/>
      <c r="E48" s="586"/>
      <c r="F48" s="586"/>
      <c r="G48" s="586"/>
      <c r="H48" s="586"/>
      <c r="I48" s="586"/>
      <c r="J48" s="586"/>
    </row>
    <row r="49" spans="1:10" ht="39.950000000000003" customHeight="1">
      <c r="A49" s="535"/>
      <c r="B49" s="536"/>
      <c r="C49" s="536"/>
      <c r="D49" s="536"/>
      <c r="E49" s="536"/>
      <c r="F49" s="536"/>
      <c r="G49" s="536"/>
      <c r="H49" s="536"/>
      <c r="I49" s="536"/>
      <c r="J49" s="536"/>
    </row>
    <row r="50" spans="1:10" ht="39.950000000000003" customHeight="1">
      <c r="A50" s="536"/>
      <c r="B50" s="536"/>
      <c r="C50" s="536"/>
      <c r="D50" s="536"/>
      <c r="E50" s="536"/>
      <c r="F50" s="536"/>
      <c r="G50" s="536"/>
      <c r="H50" s="536"/>
      <c r="I50" s="536"/>
      <c r="J50" s="536"/>
    </row>
    <row r="51" spans="1:10" ht="39.950000000000003" customHeight="1">
      <c r="A51" s="584" t="str">
        <f>$A$3</f>
        <v>오동초 태양광발전설비 설치 전기공사</v>
      </c>
      <c r="B51" s="584"/>
      <c r="C51" s="584"/>
      <c r="D51" s="584"/>
      <c r="E51" s="584"/>
      <c r="F51" s="584"/>
      <c r="G51" s="584"/>
      <c r="H51" s="584"/>
      <c r="I51" s="584"/>
      <c r="J51" s="584"/>
    </row>
    <row r="52" spans="1:10" ht="39.950000000000003" customHeight="1">
      <c r="A52" s="536"/>
      <c r="B52" s="536"/>
      <c r="C52" s="536"/>
      <c r="D52" s="536"/>
      <c r="E52" s="536"/>
      <c r="F52" s="536"/>
      <c r="G52" s="536"/>
      <c r="H52" s="536"/>
      <c r="I52" s="536"/>
      <c r="J52" s="536"/>
    </row>
    <row r="53" spans="1:10" ht="39.950000000000003" customHeight="1">
      <c r="A53" s="586" t="s">
        <v>2145</v>
      </c>
      <c r="B53" s="586"/>
      <c r="C53" s="586"/>
      <c r="D53" s="586"/>
      <c r="E53" s="586"/>
      <c r="F53" s="586"/>
      <c r="G53" s="586"/>
      <c r="H53" s="586"/>
      <c r="I53" s="586"/>
      <c r="J53" s="586"/>
    </row>
    <row r="54" spans="1:10" ht="39.950000000000003" customHeight="1">
      <c r="A54" s="536"/>
      <c r="B54" s="536"/>
      <c r="C54" s="536"/>
      <c r="D54" s="536"/>
      <c r="E54" s="536"/>
      <c r="F54" s="536"/>
      <c r="G54" s="536"/>
      <c r="H54" s="536"/>
      <c r="I54" s="536"/>
      <c r="J54" s="536"/>
    </row>
    <row r="55" spans="1:10" ht="39.950000000000003" customHeight="1">
      <c r="A55" s="583" t="str">
        <f>$A$5</f>
        <v>2026. 09.</v>
      </c>
      <c r="B55" s="583"/>
      <c r="C55" s="583"/>
      <c r="D55" s="583"/>
      <c r="E55" s="583"/>
      <c r="F55" s="583"/>
      <c r="G55" s="583"/>
      <c r="H55" s="583"/>
      <c r="I55" s="583"/>
      <c r="J55" s="583"/>
    </row>
    <row r="56" spans="1:10" ht="39.950000000000003" customHeight="1">
      <c r="A56" s="536"/>
      <c r="B56" s="536"/>
      <c r="C56" s="536"/>
      <c r="D56" s="536"/>
      <c r="E56" s="536"/>
      <c r="F56" s="536"/>
      <c r="G56" s="536"/>
      <c r="H56" s="536"/>
      <c r="I56" s="536"/>
      <c r="J56" s="536"/>
    </row>
    <row r="57" spans="1:10" ht="39.950000000000003" customHeight="1">
      <c r="A57" s="536"/>
      <c r="B57" s="536"/>
      <c r="C57" s="536"/>
      <c r="D57" s="536"/>
      <c r="E57" s="536"/>
      <c r="F57" s="536"/>
      <c r="G57" s="536"/>
      <c r="H57" s="536"/>
      <c r="I57" s="536"/>
      <c r="J57" s="536"/>
    </row>
    <row r="58" spans="1:10" ht="39.950000000000003" customHeight="1">
      <c r="A58" s="536"/>
      <c r="B58" s="536"/>
      <c r="C58" s="536"/>
      <c r="D58" s="536"/>
      <c r="E58" s="536"/>
      <c r="F58" s="536"/>
      <c r="G58" s="536"/>
      <c r="H58" s="536"/>
      <c r="I58" s="536"/>
      <c r="J58" s="536"/>
    </row>
    <row r="59" spans="1:10" s="539" customFormat="1" ht="39.950000000000003" customHeight="1">
      <c r="A59" s="585" t="s">
        <v>2141</v>
      </c>
      <c r="B59" s="585"/>
      <c r="C59" s="585"/>
      <c r="D59" s="585"/>
      <c r="E59" s="585"/>
      <c r="F59" s="585"/>
      <c r="G59" s="585"/>
      <c r="H59" s="585"/>
      <c r="I59" s="585"/>
      <c r="J59" s="585"/>
    </row>
    <row r="60" spans="1:10" ht="39.950000000000003" customHeight="1">
      <c r="A60" s="586"/>
      <c r="B60" s="586"/>
      <c r="C60" s="586"/>
      <c r="D60" s="586"/>
      <c r="E60" s="586"/>
      <c r="F60" s="586"/>
      <c r="G60" s="586"/>
      <c r="H60" s="586"/>
      <c r="I60" s="586"/>
      <c r="J60" s="586"/>
    </row>
    <row r="61" spans="1:10" ht="39.950000000000003" customHeight="1">
      <c r="A61" s="535"/>
      <c r="B61" s="536"/>
      <c r="C61" s="536"/>
      <c r="D61" s="536"/>
      <c r="E61" s="536"/>
      <c r="F61" s="536"/>
      <c r="G61" s="536"/>
      <c r="H61" s="536"/>
      <c r="I61" s="536"/>
      <c r="J61" s="536"/>
    </row>
    <row r="62" spans="1:10" ht="39.950000000000003" customHeight="1">
      <c r="A62" s="536"/>
      <c r="B62" s="536"/>
      <c r="C62" s="536"/>
      <c r="D62" s="536"/>
      <c r="E62" s="536"/>
      <c r="F62" s="536"/>
      <c r="G62" s="536"/>
      <c r="H62" s="536"/>
      <c r="I62" s="536"/>
      <c r="J62" s="536"/>
    </row>
    <row r="63" spans="1:10" ht="39.950000000000003" customHeight="1">
      <c r="A63" s="584" t="str">
        <f>$A$3</f>
        <v>오동초 태양광발전설비 설치 전기공사</v>
      </c>
      <c r="B63" s="584"/>
      <c r="C63" s="584"/>
      <c r="D63" s="584"/>
      <c r="E63" s="584"/>
      <c r="F63" s="584"/>
      <c r="G63" s="584"/>
      <c r="H63" s="584"/>
      <c r="I63" s="584"/>
      <c r="J63" s="584"/>
    </row>
    <row r="64" spans="1:10" ht="39.950000000000003" customHeight="1">
      <c r="A64" s="536"/>
      <c r="B64" s="536"/>
      <c r="C64" s="536"/>
      <c r="D64" s="536"/>
      <c r="E64" s="536"/>
      <c r="F64" s="536"/>
      <c r="G64" s="536"/>
      <c r="H64" s="536"/>
      <c r="I64" s="536"/>
      <c r="J64" s="536"/>
    </row>
    <row r="65" spans="1:10" ht="39.950000000000003" customHeight="1">
      <c r="A65" s="586" t="s">
        <v>2146</v>
      </c>
      <c r="B65" s="586"/>
      <c r="C65" s="586"/>
      <c r="D65" s="586"/>
      <c r="E65" s="586"/>
      <c r="F65" s="586"/>
      <c r="G65" s="586"/>
      <c r="H65" s="586"/>
      <c r="I65" s="586"/>
      <c r="J65" s="586"/>
    </row>
    <row r="66" spans="1:10" ht="39.950000000000003" customHeight="1">
      <c r="A66" s="536"/>
      <c r="B66" s="536"/>
      <c r="C66" s="536"/>
      <c r="D66" s="536"/>
      <c r="E66" s="536"/>
      <c r="F66" s="536"/>
      <c r="G66" s="536"/>
      <c r="H66" s="536"/>
      <c r="I66" s="536"/>
      <c r="J66" s="536"/>
    </row>
    <row r="67" spans="1:10" ht="39.950000000000003" customHeight="1">
      <c r="A67" s="583" t="str">
        <f>$A$5</f>
        <v>2026. 09.</v>
      </c>
      <c r="B67" s="583"/>
      <c r="C67" s="583"/>
      <c r="D67" s="583"/>
      <c r="E67" s="583"/>
      <c r="F67" s="583"/>
      <c r="G67" s="583"/>
      <c r="H67" s="583"/>
      <c r="I67" s="583"/>
      <c r="J67" s="583"/>
    </row>
    <row r="68" spans="1:10" ht="39.950000000000003" customHeight="1">
      <c r="A68" s="536"/>
      <c r="B68" s="536"/>
      <c r="C68" s="536"/>
      <c r="D68" s="536"/>
      <c r="E68" s="536"/>
      <c r="F68" s="536"/>
      <c r="G68" s="536"/>
      <c r="H68" s="536"/>
      <c r="I68" s="536"/>
      <c r="J68" s="536"/>
    </row>
    <row r="69" spans="1:10" ht="39.950000000000003" customHeight="1">
      <c r="A69" s="536"/>
      <c r="B69" s="536"/>
      <c r="C69" s="536"/>
      <c r="D69" s="536"/>
      <c r="E69" s="536"/>
      <c r="F69" s="536"/>
      <c r="G69" s="536"/>
      <c r="H69" s="536"/>
      <c r="I69" s="536"/>
      <c r="J69" s="536"/>
    </row>
    <row r="70" spans="1:10" ht="39.950000000000003" customHeight="1">
      <c r="A70" s="536"/>
      <c r="B70" s="536"/>
      <c r="C70" s="536"/>
      <c r="D70" s="536"/>
      <c r="E70" s="536"/>
      <c r="F70" s="536"/>
      <c r="G70" s="536"/>
      <c r="H70" s="536"/>
      <c r="I70" s="536"/>
      <c r="J70" s="536"/>
    </row>
    <row r="71" spans="1:10" s="539" customFormat="1" ht="39.950000000000003" customHeight="1">
      <c r="A71" s="585" t="s">
        <v>2141</v>
      </c>
      <c r="B71" s="585"/>
      <c r="C71" s="585"/>
      <c r="D71" s="585"/>
      <c r="E71" s="585"/>
      <c r="F71" s="585"/>
      <c r="G71" s="585"/>
      <c r="H71" s="585"/>
      <c r="I71" s="585"/>
      <c r="J71" s="585"/>
    </row>
    <row r="72" spans="1:10" ht="39.950000000000003" customHeight="1">
      <c r="A72" s="586"/>
      <c r="B72" s="586"/>
      <c r="C72" s="586"/>
      <c r="D72" s="586"/>
      <c r="E72" s="586"/>
      <c r="F72" s="586"/>
      <c r="G72" s="586"/>
      <c r="H72" s="586"/>
      <c r="I72" s="586"/>
      <c r="J72" s="586"/>
    </row>
    <row r="73" spans="1:10" ht="39.950000000000003" customHeight="1">
      <c r="A73" s="535"/>
      <c r="B73" s="536"/>
      <c r="C73" s="536"/>
      <c r="D73" s="536"/>
      <c r="E73" s="536"/>
      <c r="F73" s="536"/>
      <c r="G73" s="536"/>
      <c r="H73" s="536"/>
      <c r="I73" s="536"/>
      <c r="J73" s="536"/>
    </row>
    <row r="74" spans="1:10" ht="39.950000000000003" customHeight="1">
      <c r="A74" s="536"/>
      <c r="B74" s="536"/>
      <c r="C74" s="536"/>
      <c r="D74" s="536"/>
      <c r="E74" s="536"/>
      <c r="F74" s="536"/>
      <c r="G74" s="536"/>
      <c r="H74" s="536"/>
      <c r="I74" s="536"/>
      <c r="J74" s="536"/>
    </row>
    <row r="75" spans="1:10" ht="39.950000000000003" customHeight="1">
      <c r="A75" s="584" t="str">
        <f>$A$3</f>
        <v>오동초 태양광발전설비 설치 전기공사</v>
      </c>
      <c r="B75" s="584"/>
      <c r="C75" s="584"/>
      <c r="D75" s="584"/>
      <c r="E75" s="584"/>
      <c r="F75" s="584"/>
      <c r="G75" s="584"/>
      <c r="H75" s="584"/>
      <c r="I75" s="584"/>
      <c r="J75" s="584"/>
    </row>
    <row r="76" spans="1:10" ht="39.950000000000003" customHeight="1">
      <c r="A76" s="536"/>
      <c r="B76" s="536"/>
      <c r="C76" s="536"/>
      <c r="D76" s="536"/>
      <c r="E76" s="536"/>
      <c r="F76" s="536"/>
      <c r="G76" s="536"/>
      <c r="H76" s="536"/>
      <c r="I76" s="536"/>
      <c r="J76" s="536"/>
    </row>
    <row r="77" spans="1:10" ht="39.950000000000003" customHeight="1">
      <c r="A77" s="586" t="s">
        <v>2147</v>
      </c>
      <c r="B77" s="586"/>
      <c r="C77" s="586"/>
      <c r="D77" s="586"/>
      <c r="E77" s="586"/>
      <c r="F77" s="586"/>
      <c r="G77" s="586"/>
      <c r="H77" s="586"/>
      <c r="I77" s="586"/>
      <c r="J77" s="586"/>
    </row>
    <row r="78" spans="1:10" ht="39.950000000000003" customHeight="1">
      <c r="A78" s="536"/>
      <c r="B78" s="536"/>
      <c r="C78" s="536"/>
      <c r="D78" s="536"/>
      <c r="E78" s="536"/>
      <c r="F78" s="536"/>
      <c r="G78" s="536"/>
      <c r="H78" s="536"/>
      <c r="I78" s="536"/>
      <c r="J78" s="536"/>
    </row>
    <row r="79" spans="1:10" ht="39.950000000000003" customHeight="1">
      <c r="A79" s="583" t="str">
        <f>$A$5</f>
        <v>2026. 09.</v>
      </c>
      <c r="B79" s="583"/>
      <c r="C79" s="583"/>
      <c r="D79" s="583"/>
      <c r="E79" s="583"/>
      <c r="F79" s="583"/>
      <c r="G79" s="583"/>
      <c r="H79" s="583"/>
      <c r="I79" s="583"/>
      <c r="J79" s="583"/>
    </row>
    <row r="80" spans="1:10" ht="39.950000000000003" customHeight="1">
      <c r="A80" s="536"/>
      <c r="B80" s="536"/>
      <c r="C80" s="536"/>
      <c r="D80" s="536"/>
      <c r="E80" s="536"/>
      <c r="F80" s="536"/>
      <c r="G80" s="536"/>
      <c r="H80" s="536"/>
      <c r="I80" s="536"/>
      <c r="J80" s="536"/>
    </row>
    <row r="81" spans="1:10" ht="39.950000000000003" customHeight="1">
      <c r="A81" s="536"/>
      <c r="B81" s="536"/>
      <c r="C81" s="536"/>
      <c r="D81" s="536"/>
      <c r="E81" s="536"/>
      <c r="F81" s="536"/>
      <c r="G81" s="536"/>
      <c r="H81" s="536"/>
      <c r="I81" s="536"/>
      <c r="J81" s="536"/>
    </row>
    <row r="82" spans="1:10" ht="39.950000000000003" customHeight="1">
      <c r="A82" s="536"/>
      <c r="B82" s="536"/>
      <c r="C82" s="536"/>
      <c r="D82" s="536"/>
      <c r="E82" s="536"/>
      <c r="F82" s="536"/>
      <c r="G82" s="536"/>
      <c r="H82" s="536"/>
      <c r="I82" s="536"/>
      <c r="J82" s="536"/>
    </row>
    <row r="83" spans="1:10" s="539" customFormat="1" ht="39.950000000000003" customHeight="1">
      <c r="A83" s="585" t="s">
        <v>2141</v>
      </c>
      <c r="B83" s="585"/>
      <c r="C83" s="585"/>
      <c r="D83" s="585"/>
      <c r="E83" s="585"/>
      <c r="F83" s="585"/>
      <c r="G83" s="585"/>
      <c r="H83" s="585"/>
      <c r="I83" s="585"/>
      <c r="J83" s="585"/>
    </row>
    <row r="84" spans="1:10" ht="39.950000000000003" customHeight="1">
      <c r="A84" s="586"/>
      <c r="B84" s="586"/>
      <c r="C84" s="586"/>
      <c r="D84" s="586"/>
      <c r="E84" s="586"/>
      <c r="F84" s="586"/>
      <c r="G84" s="586"/>
      <c r="H84" s="586"/>
      <c r="I84" s="586"/>
      <c r="J84" s="586"/>
    </row>
    <row r="85" spans="1:10" ht="39.950000000000003" customHeight="1">
      <c r="A85" s="535"/>
      <c r="B85" s="536"/>
      <c r="C85" s="536"/>
      <c r="D85" s="536"/>
      <c r="E85" s="536"/>
      <c r="F85" s="536"/>
      <c r="G85" s="536"/>
      <c r="H85" s="536"/>
      <c r="I85" s="536"/>
      <c r="J85" s="536"/>
    </row>
    <row r="86" spans="1:10" ht="39.950000000000003" customHeight="1">
      <c r="A86" s="536"/>
      <c r="B86" s="536"/>
      <c r="C86" s="536"/>
      <c r="D86" s="536"/>
      <c r="E86" s="536"/>
      <c r="F86" s="536"/>
      <c r="G86" s="536"/>
      <c r="H86" s="536"/>
      <c r="I86" s="536"/>
      <c r="J86" s="536"/>
    </row>
    <row r="87" spans="1:10" ht="39.950000000000003" customHeight="1">
      <c r="A87" s="587" t="s">
        <v>2149</v>
      </c>
      <c r="B87" s="588"/>
      <c r="C87" s="588"/>
      <c r="D87" s="588"/>
      <c r="E87" s="588"/>
      <c r="F87" s="588"/>
      <c r="G87" s="588"/>
      <c r="H87" s="588"/>
      <c r="I87" s="588"/>
      <c r="J87" s="588"/>
    </row>
    <row r="88" spans="1:10" ht="39.950000000000003" customHeight="1">
      <c r="A88" s="588"/>
      <c r="B88" s="588"/>
      <c r="C88" s="588"/>
      <c r="D88" s="588"/>
      <c r="E88" s="588"/>
      <c r="F88" s="588"/>
      <c r="G88" s="588"/>
      <c r="H88" s="588"/>
      <c r="I88" s="588"/>
      <c r="J88" s="588"/>
    </row>
    <row r="89" spans="1:10" ht="39.950000000000003" customHeight="1">
      <c r="A89" s="586"/>
      <c r="B89" s="586"/>
      <c r="C89" s="586"/>
      <c r="D89" s="586"/>
      <c r="E89" s="586"/>
      <c r="F89" s="586"/>
      <c r="G89" s="586"/>
      <c r="H89" s="586"/>
      <c r="I89" s="586"/>
      <c r="J89" s="586"/>
    </row>
    <row r="90" spans="1:10" ht="39.950000000000003" customHeight="1">
      <c r="A90" s="536"/>
      <c r="B90" s="536"/>
      <c r="C90" s="536"/>
      <c r="D90" s="536"/>
      <c r="E90" s="536"/>
      <c r="F90" s="536"/>
      <c r="G90" s="536"/>
      <c r="H90" s="536"/>
      <c r="I90" s="536"/>
      <c r="J90" s="536"/>
    </row>
    <row r="91" spans="1:10" ht="39.950000000000003" customHeight="1">
      <c r="A91" s="583" t="str">
        <f>$A$5</f>
        <v>2026. 09.</v>
      </c>
      <c r="B91" s="583"/>
      <c r="C91" s="583"/>
      <c r="D91" s="583"/>
      <c r="E91" s="583"/>
      <c r="F91" s="583"/>
      <c r="G91" s="583"/>
      <c r="H91" s="583"/>
      <c r="I91" s="583"/>
      <c r="J91" s="583"/>
    </row>
    <row r="92" spans="1:10" ht="39.950000000000003" customHeight="1">
      <c r="A92" s="536"/>
      <c r="B92" s="536"/>
      <c r="C92" s="536"/>
      <c r="D92" s="536"/>
      <c r="E92" s="536"/>
      <c r="F92" s="536"/>
      <c r="G92" s="536"/>
      <c r="H92" s="536"/>
      <c r="I92" s="536"/>
      <c r="J92" s="536"/>
    </row>
    <row r="93" spans="1:10" ht="39.950000000000003" customHeight="1">
      <c r="A93" s="536"/>
      <c r="B93" s="536"/>
      <c r="C93" s="536"/>
      <c r="D93" s="536"/>
      <c r="E93" s="536"/>
      <c r="F93" s="536"/>
      <c r="G93" s="536"/>
      <c r="H93" s="536"/>
      <c r="I93" s="536"/>
      <c r="J93" s="536"/>
    </row>
    <row r="94" spans="1:10" ht="39.950000000000003" customHeight="1">
      <c r="A94" s="536"/>
      <c r="B94" s="536"/>
      <c r="C94" s="536"/>
      <c r="D94" s="536"/>
      <c r="E94" s="536"/>
      <c r="F94" s="536"/>
      <c r="G94" s="536"/>
      <c r="H94" s="536"/>
      <c r="I94" s="536"/>
      <c r="J94" s="536"/>
    </row>
    <row r="95" spans="1:10" s="539" customFormat="1" ht="39.950000000000003" customHeight="1">
      <c r="A95" s="585" t="s">
        <v>2141</v>
      </c>
      <c r="B95" s="585"/>
      <c r="C95" s="585"/>
      <c r="D95" s="585"/>
      <c r="E95" s="585"/>
      <c r="F95" s="585"/>
      <c r="G95" s="585"/>
      <c r="H95" s="585"/>
      <c r="I95" s="585"/>
      <c r="J95" s="585"/>
    </row>
    <row r="96" spans="1:10" ht="39.950000000000003" customHeight="1">
      <c r="A96" s="586"/>
      <c r="B96" s="586"/>
      <c r="C96" s="586"/>
      <c r="D96" s="586"/>
      <c r="E96" s="586"/>
      <c r="F96" s="586"/>
      <c r="G96" s="586"/>
      <c r="H96" s="586"/>
      <c r="I96" s="586"/>
      <c r="J96" s="586"/>
    </row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  <row r="102" ht="39.950000000000003" customHeight="1"/>
    <row r="374" spans="6:6" s="540" customFormat="1" ht="13.5">
      <c r="F374" s="541"/>
    </row>
  </sheetData>
  <mergeCells count="38">
    <mergeCell ref="A95:J95"/>
    <mergeCell ref="A96:J96"/>
    <mergeCell ref="A79:J79"/>
    <mergeCell ref="A83:J83"/>
    <mergeCell ref="A84:J84"/>
    <mergeCell ref="A87:J88"/>
    <mergeCell ref="A89:J89"/>
    <mergeCell ref="A91:J91"/>
    <mergeCell ref="A77:J77"/>
    <mergeCell ref="A51:J51"/>
    <mergeCell ref="A53:J53"/>
    <mergeCell ref="A55:J55"/>
    <mergeCell ref="A59:J59"/>
    <mergeCell ref="A60:J60"/>
    <mergeCell ref="A63:J63"/>
    <mergeCell ref="A65:J65"/>
    <mergeCell ref="A67:J67"/>
    <mergeCell ref="A71:J71"/>
    <mergeCell ref="A72:J72"/>
    <mergeCell ref="A75:J75"/>
    <mergeCell ref="A48:J48"/>
    <mergeCell ref="A23:J23"/>
    <mergeCell ref="A24:J24"/>
    <mergeCell ref="A27:J27"/>
    <mergeCell ref="A29:J29"/>
    <mergeCell ref="A31:J31"/>
    <mergeCell ref="A35:J35"/>
    <mergeCell ref="A36:J36"/>
    <mergeCell ref="A39:J39"/>
    <mergeCell ref="A41:J41"/>
    <mergeCell ref="A43:J43"/>
    <mergeCell ref="A47:J47"/>
    <mergeCell ref="A19:J19"/>
    <mergeCell ref="A3:J3"/>
    <mergeCell ref="A5:J5"/>
    <mergeCell ref="A11:J11"/>
    <mergeCell ref="A15:J15"/>
    <mergeCell ref="A17:J17"/>
  </mergeCells>
  <phoneticPr fontId="2" type="noConversion"/>
  <pageMargins left="0.74803149606299213" right="0.23622047244094491" top="0.70866141732283472" bottom="0.35433070866141736" header="0.51181102362204722" footer="0.23622047244094491"/>
  <pageSetup paperSize="9" scale="94" orientation="landscape" r:id="rId1"/>
  <rowBreaks count="7" manualBreakCount="7">
    <brk id="12" max="16383" man="1"/>
    <brk id="24" max="16383" man="1"/>
    <brk id="36" max="16383" man="1"/>
    <brk id="48" max="16383" man="1"/>
    <brk id="60" max="16383" man="1"/>
    <brk id="72" max="16383" man="1"/>
    <brk id="8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69E01-8715-4ECB-BBF0-7CF24AE9ABB4}">
  <dimension ref="A1:K25"/>
  <sheetViews>
    <sheetView view="pageBreakPreview" zoomScale="115" zoomScaleNormal="100" zoomScaleSheetLayoutView="115" workbookViewId="0">
      <selection activeCell="G18" sqref="G18"/>
    </sheetView>
  </sheetViews>
  <sheetFormatPr defaultRowHeight="16.5"/>
  <cols>
    <col min="1" max="1" width="5" style="534" customWidth="1"/>
    <col min="2" max="2" width="9.44140625" style="534" customWidth="1"/>
    <col min="3" max="3" width="3.21875" style="534" customWidth="1"/>
    <col min="4" max="4" width="14.77734375" style="534" customWidth="1"/>
    <col min="5" max="5" width="5.88671875" style="534" customWidth="1"/>
    <col min="6" max="6" width="5.77734375" style="534" customWidth="1"/>
    <col min="7" max="7" width="15.77734375" style="534" customWidth="1"/>
    <col min="8" max="9" width="12.109375" style="534" customWidth="1"/>
    <col min="10" max="10" width="16.77734375" style="534" customWidth="1"/>
    <col min="11" max="11" width="16.5546875" style="534" customWidth="1"/>
    <col min="12" max="16384" width="8.88671875" style="534"/>
  </cols>
  <sheetData>
    <row r="1" spans="1:11" s="506" customFormat="1" ht="65.099999999999994" customHeight="1">
      <c r="A1" s="502"/>
      <c r="B1" s="503"/>
      <c r="C1" s="504"/>
      <c r="D1" s="503"/>
      <c r="E1" s="504"/>
      <c r="F1" s="503"/>
      <c r="G1" s="504"/>
      <c r="H1" s="503"/>
      <c r="I1" s="503"/>
      <c r="J1" s="504"/>
      <c r="K1" s="505"/>
    </row>
    <row r="2" spans="1:11" s="509" customFormat="1" ht="30" customHeight="1">
      <c r="A2" s="507"/>
      <c r="B2" s="508" t="s">
        <v>2133</v>
      </c>
      <c r="K2" s="510"/>
    </row>
    <row r="3" spans="1:11" s="511" customFormat="1" ht="45" customHeight="1">
      <c r="A3" s="589" t="str">
        <f>총괄표!A3</f>
        <v>오동초 태양광발전설비 설치 전기공사</v>
      </c>
      <c r="B3" s="590"/>
      <c r="C3" s="590"/>
      <c r="D3" s="590"/>
      <c r="E3" s="590"/>
      <c r="F3" s="590"/>
      <c r="G3" s="590"/>
      <c r="H3" s="590"/>
      <c r="I3" s="590"/>
      <c r="J3" s="590"/>
      <c r="K3" s="591"/>
    </row>
    <row r="4" spans="1:11" s="506" customFormat="1" ht="20.100000000000001" customHeight="1">
      <c r="A4" s="512"/>
      <c r="K4" s="513"/>
    </row>
    <row r="5" spans="1:11" s="506" customFormat="1" ht="12" customHeight="1">
      <c r="A5" s="512"/>
      <c r="B5" s="514" t="s">
        <v>2134</v>
      </c>
      <c r="C5" s="514" t="s">
        <v>2135</v>
      </c>
      <c r="D5" s="515" t="str">
        <f>총괄표!A4</f>
        <v>1. 태양광전원설비공사</v>
      </c>
      <c r="E5" s="515"/>
      <c r="F5" s="515"/>
      <c r="G5" s="515"/>
      <c r="H5" s="515"/>
      <c r="I5" s="515"/>
      <c r="J5" s="515"/>
      <c r="K5" s="513"/>
    </row>
    <row r="6" spans="1:11" s="506" customFormat="1" ht="12" customHeight="1">
      <c r="A6" s="512"/>
      <c r="B6" s="514"/>
      <c r="C6" s="514"/>
      <c r="D6" s="515" t="str">
        <f>총괄표!A5</f>
        <v>2. 전열설비공사</v>
      </c>
      <c r="E6" s="515"/>
      <c r="F6" s="515"/>
      <c r="G6" s="515"/>
      <c r="H6" s="515"/>
      <c r="I6" s="515"/>
      <c r="J6" s="515"/>
      <c r="K6" s="513"/>
    </row>
    <row r="7" spans="1:11" s="506" customFormat="1" ht="12" customHeight="1">
      <c r="A7" s="512"/>
      <c r="B7" s="514"/>
      <c r="C7" s="514"/>
      <c r="D7" s="515" t="str">
        <f>총괄표!A6</f>
        <v>3. 약전설비공사</v>
      </c>
      <c r="E7" s="515"/>
      <c r="F7" s="515"/>
      <c r="G7" s="515"/>
      <c r="H7" s="515"/>
      <c r="I7" s="515"/>
      <c r="J7" s="515"/>
      <c r="K7" s="513"/>
    </row>
    <row r="8" spans="1:11" s="506" customFormat="1" ht="12" customHeight="1">
      <c r="A8" s="512"/>
      <c r="B8" s="514"/>
      <c r="C8" s="514"/>
      <c r="D8" s="515" t="str">
        <f>총괄표!A7</f>
        <v>4. 전기설비 철거공사</v>
      </c>
      <c r="E8" s="515"/>
      <c r="F8" s="515"/>
      <c r="G8" s="515"/>
      <c r="H8" s="515"/>
      <c r="I8" s="515"/>
      <c r="J8" s="515"/>
      <c r="K8" s="513"/>
    </row>
    <row r="9" spans="1:11" s="506" customFormat="1" ht="12" customHeight="1">
      <c r="A9" s="512"/>
      <c r="B9" s="514"/>
      <c r="C9" s="514"/>
      <c r="D9" s="515"/>
      <c r="E9" s="515"/>
      <c r="F9" s="515"/>
      <c r="G9" s="515"/>
      <c r="H9" s="515"/>
      <c r="I9" s="515"/>
      <c r="J9" s="515"/>
      <c r="K9" s="513"/>
    </row>
    <row r="10" spans="1:11" s="506" customFormat="1" ht="12" customHeight="1">
      <c r="A10" s="512"/>
      <c r="B10" s="514"/>
      <c r="C10" s="514"/>
      <c r="D10" s="515"/>
      <c r="E10" s="515"/>
      <c r="F10" s="515"/>
      <c r="G10" s="515"/>
      <c r="H10" s="515"/>
      <c r="I10" s="515"/>
      <c r="J10" s="515"/>
      <c r="K10" s="513"/>
    </row>
    <row r="11" spans="1:11" s="506" customFormat="1" ht="12" customHeight="1">
      <c r="A11" s="512"/>
      <c r="B11" s="514"/>
      <c r="C11" s="514"/>
      <c r="D11" s="515"/>
      <c r="E11" s="515"/>
      <c r="F11" s="515"/>
      <c r="G11" s="515"/>
      <c r="H11" s="515"/>
      <c r="I11" s="515"/>
      <c r="J11" s="515"/>
      <c r="K11" s="513"/>
    </row>
    <row r="12" spans="1:11" s="506" customFormat="1" ht="12" customHeight="1">
      <c r="A12" s="512"/>
      <c r="B12" s="514"/>
      <c r="C12" s="514"/>
      <c r="D12" s="515"/>
      <c r="E12" s="515"/>
      <c r="F12" s="515"/>
      <c r="G12" s="515"/>
      <c r="H12" s="515"/>
      <c r="I12" s="515"/>
      <c r="J12" s="515"/>
      <c r="K12" s="513"/>
    </row>
    <row r="13" spans="1:11" s="506" customFormat="1" ht="12" customHeight="1">
      <c r="A13" s="512"/>
      <c r="B13" s="514"/>
      <c r="C13" s="514"/>
      <c r="D13" s="515"/>
      <c r="E13" s="515"/>
      <c r="F13" s="515"/>
      <c r="G13" s="515"/>
      <c r="H13" s="515"/>
      <c r="I13" s="515"/>
      <c r="J13" s="515"/>
      <c r="K13" s="513"/>
    </row>
    <row r="14" spans="1:11" s="506" customFormat="1" ht="12" customHeight="1">
      <c r="A14" s="512"/>
      <c r="C14" s="514"/>
      <c r="D14" s="515"/>
      <c r="K14" s="513"/>
    </row>
    <row r="15" spans="1:11" s="506" customFormat="1" ht="12" customHeight="1">
      <c r="A15" s="512"/>
      <c r="C15" s="514"/>
      <c r="D15" s="515"/>
      <c r="K15" s="513"/>
    </row>
    <row r="16" spans="1:11" s="506" customFormat="1" ht="12" customHeight="1">
      <c r="A16" s="512"/>
      <c r="C16" s="514"/>
      <c r="D16" s="515"/>
      <c r="K16" s="513"/>
    </row>
    <row r="17" spans="1:11" s="506" customFormat="1" ht="12" customHeight="1">
      <c r="A17" s="512"/>
      <c r="C17" s="514"/>
      <c r="D17" s="515"/>
      <c r="K17" s="513"/>
    </row>
    <row r="18" spans="1:11" s="506" customFormat="1" ht="12" customHeight="1">
      <c r="A18" s="512"/>
      <c r="C18" s="514"/>
      <c r="D18" s="515"/>
      <c r="K18" s="513"/>
    </row>
    <row r="19" spans="1:11" s="506" customFormat="1" ht="17.100000000000001" customHeight="1">
      <c r="A19" s="512"/>
      <c r="C19" s="514"/>
      <c r="D19" s="515"/>
      <c r="K19" s="513"/>
    </row>
    <row r="20" spans="1:11" s="506" customFormat="1" ht="26.1" customHeight="1">
      <c r="A20" s="512"/>
      <c r="B20" s="516" t="s">
        <v>2136</v>
      </c>
      <c r="C20" s="517"/>
      <c r="D20" s="508" t="s">
        <v>2137</v>
      </c>
      <c r="E20" s="518"/>
      <c r="F20" s="519" t="str">
        <f>"금"&amp;NUMBERSTRING(J20,1)&amp;"원"</f>
        <v>금영원</v>
      </c>
      <c r="G20" s="520"/>
      <c r="H20" s="520"/>
      <c r="I20" s="520"/>
      <c r="J20" s="521">
        <f>SUM(J21:J23)</f>
        <v>0</v>
      </c>
      <c r="K20" s="513"/>
    </row>
    <row r="21" spans="1:11" s="506" customFormat="1" ht="26.1" customHeight="1">
      <c r="A21" s="512"/>
      <c r="D21" s="508" t="s">
        <v>2138</v>
      </c>
      <c r="E21" s="522"/>
      <c r="F21" s="523" t="str">
        <f>"금"&amp;NUMBERSTRING(J21,1)&amp;"원"</f>
        <v>금영원</v>
      </c>
      <c r="G21" s="524"/>
      <c r="H21" s="524"/>
      <c r="I21" s="524"/>
      <c r="J21" s="525">
        <f>'갑지(전기)'!K29</f>
        <v>0</v>
      </c>
      <c r="K21" s="513"/>
    </row>
    <row r="22" spans="1:11" s="506" customFormat="1" ht="26.1" customHeight="1">
      <c r="A22" s="512"/>
      <c r="D22" s="526" t="s">
        <v>2139</v>
      </c>
      <c r="E22" s="522"/>
      <c r="F22" s="523" t="str">
        <f>"금"&amp;NUMBERSTRING(J22,1)&amp;"원"</f>
        <v>금영원</v>
      </c>
      <c r="G22" s="524"/>
      <c r="H22" s="524"/>
      <c r="I22" s="524"/>
      <c r="J22" s="525">
        <f>'갑지(전기)'!K30</f>
        <v>0</v>
      </c>
      <c r="K22" s="513"/>
    </row>
    <row r="23" spans="1:11" s="506" customFormat="1" ht="26.1" customHeight="1">
      <c r="A23" s="512"/>
      <c r="D23" s="526" t="s">
        <v>2140</v>
      </c>
      <c r="E23" s="522"/>
      <c r="F23" s="523" t="str">
        <f>"금"&amp;NUMBERSTRING(J23,1)&amp;"원"</f>
        <v>금영원</v>
      </c>
      <c r="G23" s="524"/>
      <c r="H23" s="524"/>
      <c r="I23" s="524"/>
      <c r="J23" s="525">
        <f>'갑지(전기)'!K33</f>
        <v>0</v>
      </c>
      <c r="K23" s="513"/>
    </row>
    <row r="24" spans="1:11" s="506" customFormat="1" ht="26.1" customHeight="1">
      <c r="A24" s="512"/>
      <c r="D24" s="526"/>
      <c r="E24" s="522"/>
      <c r="F24" s="523"/>
      <c r="G24" s="523"/>
      <c r="H24" s="523"/>
      <c r="I24" s="523"/>
      <c r="J24" s="525"/>
      <c r="K24" s="513"/>
    </row>
    <row r="25" spans="1:11" s="506" customFormat="1" ht="26.1" customHeight="1" thickBot="1">
      <c r="A25" s="527"/>
      <c r="B25" s="528"/>
      <c r="C25" s="528"/>
      <c r="D25" s="529"/>
      <c r="E25" s="530"/>
      <c r="F25" s="531"/>
      <c r="G25" s="531"/>
      <c r="H25" s="531"/>
      <c r="I25" s="531"/>
      <c r="J25" s="532"/>
      <c r="K25" s="533"/>
    </row>
  </sheetData>
  <mergeCells count="1">
    <mergeCell ref="A3:K3"/>
  </mergeCells>
  <phoneticPr fontId="2" type="noConversion"/>
  <pageMargins left="0.74803149606299213" right="0.23622047244094491" top="0.70866141732283472" bottom="0.35433070866141736" header="0.51181102362204722" footer="0.2362204724409449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0E75-895D-4873-A390-00E65B55A70B}">
  <dimension ref="A1:O58"/>
  <sheetViews>
    <sheetView showZeros="0" view="pageBreakPreview" zoomScale="130" zoomScaleSheetLayoutView="130" workbookViewId="0">
      <selection activeCell="D21" sqref="D21"/>
    </sheetView>
  </sheetViews>
  <sheetFormatPr defaultRowHeight="13.5"/>
  <cols>
    <col min="1" max="1" width="12.77734375" style="447" customWidth="1"/>
    <col min="2" max="2" width="14.77734375" style="447" customWidth="1"/>
    <col min="3" max="3" width="4.77734375" style="447" customWidth="1"/>
    <col min="4" max="4" width="6.77734375" style="447" customWidth="1"/>
    <col min="5" max="5" width="7.77734375" style="447" customWidth="1"/>
    <col min="6" max="6" width="10.77734375" style="447" customWidth="1"/>
    <col min="7" max="7" width="7.77734375" style="447" customWidth="1"/>
    <col min="8" max="8" width="10.77734375" style="447" customWidth="1"/>
    <col min="9" max="9" width="7.77734375" style="447" customWidth="1"/>
    <col min="10" max="10" width="10.77734375" style="447" customWidth="1"/>
    <col min="11" max="11" width="14.77734375" style="447" customWidth="1"/>
    <col min="12" max="12" width="6.77734375" style="447" customWidth="1"/>
    <col min="13" max="13" width="8.88671875" style="447"/>
    <col min="14" max="14" width="13.21875" style="447" bestFit="1" customWidth="1"/>
    <col min="15" max="15" width="11.44140625" style="447" bestFit="1" customWidth="1"/>
    <col min="16" max="16" width="8.88671875" style="447"/>
    <col min="17" max="17" width="10" style="447" bestFit="1" customWidth="1"/>
    <col min="18" max="16384" width="8.88671875" style="447"/>
  </cols>
  <sheetData>
    <row r="1" spans="1:15" s="420" customFormat="1" ht="35.1" customHeight="1">
      <c r="A1" s="592" t="s">
        <v>2016</v>
      </c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4"/>
    </row>
    <row r="2" spans="1:15" s="422" customFormat="1" ht="27.95" customHeight="1">
      <c r="A2" s="421" t="s">
        <v>2017</v>
      </c>
      <c r="B2" s="595" t="str">
        <f>총괄표!A3</f>
        <v>오동초 태양광발전설비 설치 전기공사</v>
      </c>
      <c r="C2" s="596"/>
      <c r="D2" s="596"/>
      <c r="E2" s="596"/>
      <c r="F2" s="596"/>
      <c r="G2" s="596"/>
      <c r="H2" s="597"/>
      <c r="I2" s="598" t="s">
        <v>2018</v>
      </c>
      <c r="J2" s="599"/>
      <c r="K2" s="598" t="s">
        <v>2207</v>
      </c>
      <c r="L2" s="599"/>
    </row>
    <row r="3" spans="1:15" s="422" customFormat="1" ht="27.95" customHeight="1">
      <c r="A3" s="421" t="s">
        <v>2019</v>
      </c>
      <c r="B3" s="600" t="str">
        <f>"금"&amp;NUMBERSTRING(G3,1)&amp;"원"</f>
        <v>금영원</v>
      </c>
      <c r="C3" s="601"/>
      <c r="D3" s="601"/>
      <c r="E3" s="601"/>
      <c r="F3" s="601"/>
      <c r="G3" s="602">
        <f>K29</f>
        <v>0</v>
      </c>
      <c r="H3" s="603"/>
      <c r="I3" s="604" t="s">
        <v>2020</v>
      </c>
      <c r="J3" s="605"/>
      <c r="K3" s="606" t="s">
        <v>2021</v>
      </c>
      <c r="L3" s="607"/>
    </row>
    <row r="4" spans="1:15" s="423" customFormat="1" ht="20.100000000000001" customHeight="1">
      <c r="A4" s="611" t="s">
        <v>173</v>
      </c>
      <c r="B4" s="611" t="s">
        <v>174</v>
      </c>
      <c r="C4" s="611" t="s">
        <v>181</v>
      </c>
      <c r="D4" s="611" t="s">
        <v>2022</v>
      </c>
      <c r="E4" s="609" t="s">
        <v>2023</v>
      </c>
      <c r="F4" s="610"/>
      <c r="G4" s="609" t="s">
        <v>2024</v>
      </c>
      <c r="H4" s="610"/>
      <c r="I4" s="609" t="s">
        <v>2025</v>
      </c>
      <c r="J4" s="610"/>
      <c r="K4" s="611" t="s">
        <v>175</v>
      </c>
      <c r="L4" s="611" t="s">
        <v>2026</v>
      </c>
    </row>
    <row r="5" spans="1:15" s="423" customFormat="1" ht="20.100000000000001" customHeight="1">
      <c r="A5" s="612"/>
      <c r="B5" s="612"/>
      <c r="C5" s="612"/>
      <c r="D5" s="612"/>
      <c r="E5" s="424" t="s">
        <v>176</v>
      </c>
      <c r="F5" s="424" t="s">
        <v>177</v>
      </c>
      <c r="G5" s="424" t="s">
        <v>176</v>
      </c>
      <c r="H5" s="424" t="s">
        <v>177</v>
      </c>
      <c r="I5" s="424" t="s">
        <v>176</v>
      </c>
      <c r="J5" s="424" t="s">
        <v>177</v>
      </c>
      <c r="K5" s="612"/>
      <c r="L5" s="612"/>
    </row>
    <row r="6" spans="1:15" s="428" customFormat="1" ht="12.95" customHeight="1">
      <c r="A6" s="425" t="s">
        <v>2027</v>
      </c>
      <c r="B6" s="426" t="s">
        <v>2028</v>
      </c>
      <c r="C6" s="425" t="s">
        <v>178</v>
      </c>
      <c r="D6" s="427">
        <v>1</v>
      </c>
      <c r="E6" s="426"/>
      <c r="F6" s="426">
        <f>총괄표!F8</f>
        <v>0</v>
      </c>
      <c r="G6" s="426"/>
      <c r="H6" s="426">
        <f>총괄표!H8</f>
        <v>0</v>
      </c>
      <c r="I6" s="426"/>
      <c r="J6" s="426">
        <f>총괄표!J8</f>
        <v>0</v>
      </c>
      <c r="K6" s="426">
        <f>F6+H6+J6</f>
        <v>0</v>
      </c>
      <c r="L6" s="426"/>
    </row>
    <row r="7" spans="1:15" s="428" customFormat="1" ht="12.95" customHeight="1">
      <c r="A7" s="425" t="s">
        <v>2029</v>
      </c>
      <c r="B7" s="426" t="s">
        <v>2028</v>
      </c>
      <c r="C7" s="425" t="s">
        <v>2028</v>
      </c>
      <c r="D7" s="427"/>
      <c r="E7" s="426"/>
      <c r="F7" s="426">
        <f>SUM(F6:F6)</f>
        <v>0</v>
      </c>
      <c r="G7" s="426"/>
      <c r="H7" s="426">
        <f>SUM(H6:H6)</f>
        <v>0</v>
      </c>
      <c r="I7" s="426"/>
      <c r="J7" s="426">
        <f>SUM(J6:J6)</f>
        <v>0</v>
      </c>
      <c r="K7" s="426">
        <f>SUM(K6:K6)</f>
        <v>0</v>
      </c>
      <c r="L7" s="426"/>
    </row>
    <row r="8" spans="1:15" s="428" customFormat="1" ht="12.95" customHeight="1">
      <c r="A8" s="425" t="s">
        <v>2030</v>
      </c>
      <c r="B8" s="426" t="s">
        <v>2031</v>
      </c>
      <c r="C8" s="425"/>
      <c r="D8" s="429">
        <v>0.17499999999999999</v>
      </c>
      <c r="E8" s="426"/>
      <c r="F8" s="426"/>
      <c r="G8" s="426"/>
      <c r="H8" s="426"/>
      <c r="I8" s="426"/>
      <c r="J8" s="426"/>
      <c r="K8" s="426">
        <f>INT(H7*D8)</f>
        <v>0</v>
      </c>
      <c r="L8" s="426"/>
    </row>
    <row r="9" spans="1:15" s="428" customFormat="1" ht="12.95" customHeight="1">
      <c r="A9" s="425" t="s">
        <v>2032</v>
      </c>
      <c r="B9" s="426" t="s">
        <v>2033</v>
      </c>
      <c r="C9" s="425" t="s">
        <v>2028</v>
      </c>
      <c r="D9" s="429">
        <v>3.56E-2</v>
      </c>
      <c r="E9" s="426"/>
      <c r="F9" s="426"/>
      <c r="G9" s="426"/>
      <c r="H9" s="426"/>
      <c r="I9" s="426"/>
      <c r="J9" s="426"/>
      <c r="K9" s="426">
        <f>INT((H7+K8)*D9)</f>
        <v>0</v>
      </c>
      <c r="L9" s="426"/>
      <c r="N9" s="430"/>
      <c r="O9" s="430"/>
    </row>
    <row r="10" spans="1:15" s="428" customFormat="1" ht="12.95" customHeight="1">
      <c r="A10" s="613" t="s">
        <v>2034</v>
      </c>
      <c r="B10" s="431" t="s">
        <v>2035</v>
      </c>
      <c r="C10" s="425"/>
      <c r="D10" s="615">
        <v>2.07E-2</v>
      </c>
      <c r="E10" s="426"/>
      <c r="F10" s="426">
        <f>INT(SUM((F7+H7+F31)*D10))</f>
        <v>0</v>
      </c>
      <c r="G10" s="426"/>
      <c r="H10" s="426"/>
      <c r="I10" s="426"/>
      <c r="J10" s="426"/>
      <c r="K10" s="613">
        <f>INT(MIN(F10:F11))</f>
        <v>0</v>
      </c>
      <c r="L10" s="613">
        <f>IF(F10&gt;F11,"②적용",IF(F10&lt;F11,"①적용",0))</f>
        <v>0</v>
      </c>
      <c r="N10" s="432"/>
    </row>
    <row r="11" spans="1:15" s="428" customFormat="1" ht="12.95" customHeight="1">
      <c r="A11" s="614"/>
      <c r="B11" s="433" t="s">
        <v>2036</v>
      </c>
      <c r="C11" s="425"/>
      <c r="D11" s="616"/>
      <c r="E11" s="426"/>
      <c r="F11" s="426">
        <f>INT(SUM((F7+H7)*D10)*1.2)</f>
        <v>0</v>
      </c>
      <c r="G11" s="426"/>
      <c r="H11" s="426"/>
      <c r="I11" s="426"/>
      <c r="J11" s="426"/>
      <c r="K11" s="614"/>
      <c r="L11" s="614"/>
      <c r="N11" s="432"/>
    </row>
    <row r="12" spans="1:15" s="428" customFormat="1" ht="12.95" customHeight="1">
      <c r="A12" s="434" t="s">
        <v>2037</v>
      </c>
      <c r="B12" s="435" t="s">
        <v>2038</v>
      </c>
      <c r="C12" s="435"/>
      <c r="D12" s="429">
        <v>1.01E-2</v>
      </c>
      <c r="E12" s="435"/>
      <c r="F12" s="435"/>
      <c r="G12" s="435"/>
      <c r="H12" s="435"/>
      <c r="I12" s="435"/>
      <c r="J12" s="435"/>
      <c r="K12" s="426">
        <f>INT(SUM(H7+K8)*D12)</f>
        <v>0</v>
      </c>
      <c r="L12" s="435"/>
      <c r="N12" s="436"/>
    </row>
    <row r="13" spans="1:15" s="428" customFormat="1" ht="12.95" customHeight="1">
      <c r="A13" s="434" t="s">
        <v>2039</v>
      </c>
      <c r="B13" s="426" t="s">
        <v>2031</v>
      </c>
      <c r="C13" s="435"/>
      <c r="D13" s="437">
        <v>3.5950000000000003E-2</v>
      </c>
      <c r="E13" s="435"/>
      <c r="F13" s="435"/>
      <c r="G13" s="435"/>
      <c r="H13" s="435"/>
      <c r="I13" s="435"/>
      <c r="J13" s="435"/>
      <c r="K13" s="426">
        <f>INT(SUM(H7*D13))</f>
        <v>0</v>
      </c>
      <c r="L13" s="435"/>
      <c r="N13" s="436"/>
    </row>
    <row r="14" spans="1:15" s="428" customFormat="1" ht="12.95" customHeight="1">
      <c r="A14" s="434" t="s">
        <v>2040</v>
      </c>
      <c r="B14" s="426" t="s">
        <v>2041</v>
      </c>
      <c r="C14" s="435"/>
      <c r="D14" s="429">
        <v>0.13139999999999999</v>
      </c>
      <c r="E14" s="435"/>
      <c r="F14" s="435"/>
      <c r="G14" s="435"/>
      <c r="H14" s="435"/>
      <c r="I14" s="435"/>
      <c r="J14" s="435"/>
      <c r="K14" s="426">
        <f>INT(SUM(K13*D14))</f>
        <v>0</v>
      </c>
      <c r="L14" s="435"/>
      <c r="N14" s="436"/>
    </row>
    <row r="15" spans="1:15" s="428" customFormat="1" ht="12.95" customHeight="1">
      <c r="A15" s="434" t="s">
        <v>2042</v>
      </c>
      <c r="B15" s="426" t="s">
        <v>2031</v>
      </c>
      <c r="C15" s="435"/>
      <c r="D15" s="429">
        <v>4.7500000000000001E-2</v>
      </c>
      <c r="E15" s="435"/>
      <c r="F15" s="435"/>
      <c r="G15" s="435"/>
      <c r="H15" s="435"/>
      <c r="I15" s="435"/>
      <c r="J15" s="435"/>
      <c r="K15" s="426">
        <f>INT(SUM(H7*D15))</f>
        <v>0</v>
      </c>
      <c r="L15" s="435"/>
      <c r="N15" s="436"/>
    </row>
    <row r="16" spans="1:15" s="428" customFormat="1" ht="12.95" customHeight="1">
      <c r="A16" s="425" t="s">
        <v>2043</v>
      </c>
      <c r="B16" s="426" t="s">
        <v>2031</v>
      </c>
      <c r="C16" s="425"/>
      <c r="D16" s="429"/>
      <c r="E16" s="426"/>
      <c r="F16" s="426"/>
      <c r="G16" s="426"/>
      <c r="H16" s="426"/>
      <c r="I16" s="426"/>
      <c r="J16" s="426"/>
      <c r="K16" s="426">
        <f>INT((H7)*D16)</f>
        <v>0</v>
      </c>
      <c r="L16" s="435"/>
      <c r="N16" s="436"/>
    </row>
    <row r="17" spans="1:13" s="428" customFormat="1" ht="12.95" customHeight="1">
      <c r="A17" s="425" t="s">
        <v>2044</v>
      </c>
      <c r="B17" s="426" t="s">
        <v>2045</v>
      </c>
      <c r="C17" s="425"/>
      <c r="D17" s="429">
        <v>0.05</v>
      </c>
      <c r="E17" s="426"/>
      <c r="F17" s="426"/>
      <c r="G17" s="426"/>
      <c r="H17" s="426"/>
      <c r="I17" s="426"/>
      <c r="J17" s="426"/>
      <c r="K17" s="426">
        <f>INT((K7+K8-J7)*D17)</f>
        <v>0</v>
      </c>
      <c r="L17" s="426"/>
    </row>
    <row r="18" spans="1:13" s="428" customFormat="1" ht="12.95" customHeight="1">
      <c r="A18" s="425" t="s">
        <v>2046</v>
      </c>
      <c r="B18" s="438" t="s">
        <v>2047</v>
      </c>
      <c r="C18" s="425" t="s">
        <v>178</v>
      </c>
      <c r="D18" s="439"/>
      <c r="E18" s="426"/>
      <c r="F18" s="426"/>
      <c r="G18" s="426"/>
      <c r="H18" s="426"/>
      <c r="I18" s="426"/>
      <c r="J18" s="426"/>
      <c r="K18" s="426"/>
      <c r="L18" s="426"/>
    </row>
    <row r="19" spans="1:13" s="428" customFormat="1" ht="12.95" customHeight="1">
      <c r="A19" s="425" t="s">
        <v>2048</v>
      </c>
      <c r="B19" s="426" t="s">
        <v>2049</v>
      </c>
      <c r="C19" s="425"/>
      <c r="D19" s="437">
        <v>6.0000000000000002E-5</v>
      </c>
      <c r="E19" s="426"/>
      <c r="F19" s="426"/>
      <c r="G19" s="426"/>
      <c r="H19" s="426"/>
      <c r="I19" s="426"/>
      <c r="J19" s="426"/>
      <c r="K19" s="426">
        <f>INT(($H$7+$K$8)*D19)</f>
        <v>0</v>
      </c>
      <c r="L19" s="426"/>
    </row>
    <row r="20" spans="1:13" s="428" customFormat="1" ht="12.95" customHeight="1">
      <c r="A20" s="425" t="s">
        <v>2050</v>
      </c>
      <c r="B20" s="426" t="s">
        <v>2049</v>
      </c>
      <c r="C20" s="425"/>
      <c r="D20" s="429">
        <v>8.9999999999999998E-4</v>
      </c>
      <c r="E20" s="426"/>
      <c r="F20" s="426"/>
      <c r="G20" s="426"/>
      <c r="H20" s="426"/>
      <c r="I20" s="426"/>
      <c r="J20" s="426"/>
      <c r="K20" s="426">
        <f>INT(($H$7+$K$8)*D20)</f>
        <v>0</v>
      </c>
      <c r="L20" s="426"/>
    </row>
    <row r="21" spans="1:13" s="428" customFormat="1" ht="12.95" customHeight="1">
      <c r="A21" s="425" t="s">
        <v>2029</v>
      </c>
      <c r="B21" s="426" t="s">
        <v>2028</v>
      </c>
      <c r="C21" s="425" t="s">
        <v>2028</v>
      </c>
      <c r="D21" s="429" t="s">
        <v>2028</v>
      </c>
      <c r="E21" s="426"/>
      <c r="F21" s="426"/>
      <c r="G21" s="426"/>
      <c r="H21" s="426"/>
      <c r="I21" s="426"/>
      <c r="J21" s="426"/>
      <c r="K21" s="426">
        <f>SUM(K7:K20)</f>
        <v>0</v>
      </c>
      <c r="L21" s="426" t="s">
        <v>2051</v>
      </c>
    </row>
    <row r="22" spans="1:13" s="428" customFormat="1" ht="12.95" customHeight="1">
      <c r="A22" s="425" t="s">
        <v>2052</v>
      </c>
      <c r="B22" s="426" t="s">
        <v>2053</v>
      </c>
      <c r="C22" s="425" t="s">
        <v>2054</v>
      </c>
      <c r="D22" s="429">
        <v>0.08</v>
      </c>
      <c r="E22" s="426"/>
      <c r="F22" s="426"/>
      <c r="G22" s="426"/>
      <c r="H22" s="426"/>
      <c r="I22" s="426"/>
      <c r="J22" s="426"/>
      <c r="K22" s="426">
        <f>INT(SUM(K21-K18)*D22)</f>
        <v>0</v>
      </c>
      <c r="L22" s="426"/>
      <c r="M22" s="428" t="s">
        <v>2055</v>
      </c>
    </row>
    <row r="23" spans="1:13" s="428" customFormat="1" ht="12.95" customHeight="1">
      <c r="A23" s="425" t="s">
        <v>2029</v>
      </c>
      <c r="B23" s="426" t="s">
        <v>2028</v>
      </c>
      <c r="C23" s="425"/>
      <c r="D23" s="429" t="s">
        <v>2028</v>
      </c>
      <c r="E23" s="426"/>
      <c r="F23" s="426"/>
      <c r="G23" s="426"/>
      <c r="H23" s="426"/>
      <c r="I23" s="426"/>
      <c r="J23" s="426"/>
      <c r="K23" s="426">
        <f>SUM(K21:K22)</f>
        <v>0</v>
      </c>
      <c r="L23" s="426" t="s">
        <v>2056</v>
      </c>
    </row>
    <row r="24" spans="1:13" s="428" customFormat="1" ht="12.95" customHeight="1">
      <c r="A24" s="425" t="s">
        <v>2057</v>
      </c>
      <c r="B24" s="426" t="s">
        <v>2058</v>
      </c>
      <c r="C24" s="425" t="s">
        <v>2054</v>
      </c>
      <c r="D24" s="429">
        <v>0.15</v>
      </c>
      <c r="E24" s="426"/>
      <c r="F24" s="426"/>
      <c r="G24" s="426"/>
      <c r="H24" s="426"/>
      <c r="I24" s="426"/>
      <c r="J24" s="426"/>
      <c r="K24" s="426">
        <f>INT(SUM(K23-F7-K18)*D24)</f>
        <v>0</v>
      </c>
      <c r="L24" s="426"/>
      <c r="M24" s="428" t="s">
        <v>2055</v>
      </c>
    </row>
    <row r="25" spans="1:13" s="428" customFormat="1" ht="12.95" customHeight="1">
      <c r="A25" s="425" t="s">
        <v>2029</v>
      </c>
      <c r="B25" s="426"/>
      <c r="C25" s="425"/>
      <c r="D25" s="429"/>
      <c r="E25" s="426"/>
      <c r="F25" s="426"/>
      <c r="G25" s="426"/>
      <c r="H25" s="426"/>
      <c r="I25" s="426"/>
      <c r="J25" s="426"/>
      <c r="K25" s="426">
        <f>SUM(K23:K24)</f>
        <v>0</v>
      </c>
      <c r="L25" s="426" t="s">
        <v>2059</v>
      </c>
    </row>
    <row r="26" spans="1:13" s="428" customFormat="1" ht="12.95" customHeight="1">
      <c r="A26" s="425" t="s">
        <v>2060</v>
      </c>
      <c r="B26" s="426" t="s">
        <v>2061</v>
      </c>
      <c r="C26" s="425"/>
      <c r="D26" s="440">
        <v>2.6476999999999998E-3</v>
      </c>
      <c r="E26" s="426"/>
      <c r="F26" s="426"/>
      <c r="G26" s="426"/>
      <c r="H26" s="426"/>
      <c r="I26" s="426"/>
      <c r="J26" s="426"/>
      <c r="K26" s="426">
        <f>ROUNDDOWN(SUM((K25+F31)*D26),-2)</f>
        <v>0</v>
      </c>
      <c r="L26" s="426" t="s">
        <v>2062</v>
      </c>
    </row>
    <row r="27" spans="1:13" s="428" customFormat="1" ht="12.95" customHeight="1">
      <c r="A27" s="425" t="s">
        <v>2063</v>
      </c>
      <c r="B27" s="426" t="s">
        <v>2064</v>
      </c>
      <c r="C27" s="425" t="s">
        <v>2054</v>
      </c>
      <c r="D27" s="429">
        <v>0.1</v>
      </c>
      <c r="E27" s="426"/>
      <c r="F27" s="426"/>
      <c r="G27" s="426"/>
      <c r="H27" s="426"/>
      <c r="I27" s="426"/>
      <c r="J27" s="426"/>
      <c r="K27" s="426" cm="1">
        <f t="array" ref="K27">ROUNDUP((SUM((K25:K26)*D27)),0)</f>
        <v>0</v>
      </c>
      <c r="L27" s="426"/>
    </row>
    <row r="28" spans="1:13" s="428" customFormat="1" ht="12.95" customHeight="1">
      <c r="A28" s="425" t="s">
        <v>184</v>
      </c>
      <c r="B28" s="426"/>
      <c r="C28" s="425"/>
      <c r="D28" s="429"/>
      <c r="E28" s="426"/>
      <c r="F28" s="426"/>
      <c r="G28" s="426"/>
      <c r="H28" s="426"/>
      <c r="I28" s="426"/>
      <c r="J28" s="426"/>
      <c r="K28" s="426">
        <f>SUM(K25:K27)</f>
        <v>0</v>
      </c>
      <c r="L28" s="426"/>
    </row>
    <row r="29" spans="1:13" s="428" customFormat="1" ht="12.95" customHeight="1">
      <c r="A29" s="425" t="s">
        <v>2065</v>
      </c>
      <c r="B29" s="426"/>
      <c r="C29" s="425"/>
      <c r="D29" s="429"/>
      <c r="E29" s="426"/>
      <c r="F29" s="426"/>
      <c r="G29" s="426"/>
      <c r="H29" s="426"/>
      <c r="I29" s="426"/>
      <c r="J29" s="426"/>
      <c r="K29" s="426">
        <f>INT(K28/1000)*1000</f>
        <v>0</v>
      </c>
      <c r="L29" s="426"/>
    </row>
    <row r="30" spans="1:13" s="428" customFormat="1" ht="12.95" customHeight="1">
      <c r="A30" s="608" t="s">
        <v>2066</v>
      </c>
      <c r="B30" s="426" t="s">
        <v>2067</v>
      </c>
      <c r="C30" s="441"/>
      <c r="D30" s="429"/>
      <c r="E30" s="426"/>
      <c r="F30" s="426"/>
      <c r="G30" s="426"/>
      <c r="H30" s="426"/>
      <c r="I30" s="426"/>
      <c r="J30" s="426"/>
      <c r="K30" s="425">
        <f>총괄표!K26</f>
        <v>0</v>
      </c>
      <c r="L30" s="426"/>
    </row>
    <row r="31" spans="1:13" s="428" customFormat="1" ht="12.95" customHeight="1">
      <c r="A31" s="608"/>
      <c r="B31" s="426" t="s">
        <v>2068</v>
      </c>
      <c r="C31" s="441" t="s">
        <v>2069</v>
      </c>
      <c r="D31" s="429"/>
      <c r="E31" s="426"/>
      <c r="F31" s="426"/>
      <c r="G31" s="426"/>
      <c r="H31" s="426"/>
      <c r="I31" s="426"/>
      <c r="J31" s="426"/>
      <c r="K31" s="425"/>
      <c r="L31" s="426"/>
    </row>
    <row r="32" spans="1:13" s="428" customFormat="1" ht="12.95" customHeight="1">
      <c r="A32" s="425" t="s">
        <v>2070</v>
      </c>
      <c r="B32" s="426"/>
      <c r="C32" s="441"/>
      <c r="D32" s="429"/>
      <c r="E32" s="426"/>
      <c r="F32" s="426"/>
      <c r="G32" s="426"/>
      <c r="H32" s="426"/>
      <c r="I32" s="426"/>
      <c r="J32" s="426"/>
      <c r="K32" s="425"/>
      <c r="L32" s="426"/>
    </row>
    <row r="33" spans="1:14" s="428" customFormat="1" ht="12.95" customHeight="1">
      <c r="A33" s="425" t="s">
        <v>2071</v>
      </c>
      <c r="B33" s="426"/>
      <c r="C33" s="441"/>
      <c r="D33" s="429"/>
      <c r="E33" s="426"/>
      <c r="F33" s="426"/>
      <c r="G33" s="426"/>
      <c r="H33" s="426"/>
      <c r="I33" s="426"/>
      <c r="J33" s="426"/>
      <c r="K33" s="425">
        <f>총괄표!K89</f>
        <v>0</v>
      </c>
      <c r="L33" s="426"/>
    </row>
    <row r="34" spans="1:14" s="428" customFormat="1" ht="12.95" customHeight="1">
      <c r="A34" s="442" t="s">
        <v>2072</v>
      </c>
      <c r="B34" s="443" t="s">
        <v>2073</v>
      </c>
      <c r="C34" s="444"/>
      <c r="D34" s="445"/>
      <c r="E34" s="443"/>
      <c r="F34" s="443"/>
      <c r="G34" s="443"/>
      <c r="H34" s="443"/>
      <c r="I34" s="443"/>
      <c r="J34" s="443"/>
      <c r="K34" s="442"/>
      <c r="L34" s="446"/>
    </row>
    <row r="35" spans="1:14" s="428" customFormat="1" ht="12.95" customHeight="1">
      <c r="A35" s="425" t="s">
        <v>2074</v>
      </c>
      <c r="B35" s="426"/>
      <c r="C35" s="425"/>
      <c r="D35" s="429"/>
      <c r="E35" s="426"/>
      <c r="F35" s="426"/>
      <c r="G35" s="426"/>
      <c r="H35" s="426"/>
      <c r="I35" s="426"/>
      <c r="J35" s="426"/>
      <c r="K35" s="426">
        <f>SUM(K29:K34)</f>
        <v>0</v>
      </c>
      <c r="L35" s="426"/>
    </row>
    <row r="36" spans="1:14" ht="15" customHeight="1"/>
    <row r="37" spans="1:14" ht="18" customHeight="1">
      <c r="K37" s="422"/>
      <c r="N37" s="422"/>
    </row>
    <row r="39" spans="1:14">
      <c r="K39" s="422"/>
    </row>
    <row r="40" spans="1:14">
      <c r="K40" s="448"/>
    </row>
    <row r="42" spans="1:14">
      <c r="K42" s="449"/>
    </row>
    <row r="43" spans="1:14">
      <c r="K43" s="449"/>
    </row>
    <row r="44" spans="1:14">
      <c r="K44" s="449"/>
    </row>
    <row r="45" spans="1:14">
      <c r="K45" s="449"/>
    </row>
    <row r="46" spans="1:14">
      <c r="K46" s="449"/>
    </row>
    <row r="47" spans="1:14">
      <c r="K47" s="449"/>
    </row>
    <row r="48" spans="1:14">
      <c r="K48" s="449"/>
    </row>
    <row r="49" spans="11:11">
      <c r="K49" s="449"/>
    </row>
    <row r="50" spans="11:11">
      <c r="K50" s="449"/>
    </row>
    <row r="51" spans="11:11">
      <c r="K51" s="449"/>
    </row>
    <row r="52" spans="11:11">
      <c r="K52" s="449"/>
    </row>
    <row r="53" spans="11:11">
      <c r="K53" s="449"/>
    </row>
    <row r="54" spans="11:11">
      <c r="K54" s="449"/>
    </row>
    <row r="55" spans="11:11">
      <c r="K55" s="449"/>
    </row>
    <row r="56" spans="11:11">
      <c r="K56" s="449"/>
    </row>
    <row r="57" spans="11:11">
      <c r="K57" s="449"/>
    </row>
    <row r="58" spans="11:11">
      <c r="K58" s="449"/>
    </row>
  </sheetData>
  <mergeCells count="22">
    <mergeCell ref="A30:A31"/>
    <mergeCell ref="I4:J4"/>
    <mergeCell ref="K4:K5"/>
    <mergeCell ref="L4:L5"/>
    <mergeCell ref="A10:A11"/>
    <mergeCell ref="D10:D11"/>
    <mergeCell ref="K10:K11"/>
    <mergeCell ref="L10:L11"/>
    <mergeCell ref="A4:A5"/>
    <mergeCell ref="B4:B5"/>
    <mergeCell ref="C4:C5"/>
    <mergeCell ref="D4:D5"/>
    <mergeCell ref="E4:F4"/>
    <mergeCell ref="G4:H4"/>
    <mergeCell ref="A1:L1"/>
    <mergeCell ref="B2:H2"/>
    <mergeCell ref="I2:J2"/>
    <mergeCell ref="K2:L2"/>
    <mergeCell ref="B3:F3"/>
    <mergeCell ref="G3:H3"/>
    <mergeCell ref="I3:J3"/>
    <mergeCell ref="K3:L3"/>
  </mergeCells>
  <phoneticPr fontId="2" type="noConversion"/>
  <pageMargins left="0.75" right="0.23000000000000004" top="0.72" bottom="0.35" header="0.5" footer="0.22"/>
  <pageSetup paperSize="9" scale="9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L102"/>
  <sheetViews>
    <sheetView showZeros="0" tabSelected="1" view="pageBreakPreview" zoomScale="115" zoomScaleNormal="100" zoomScaleSheetLayoutView="115" workbookViewId="0">
      <selection activeCell="E11" sqref="E11"/>
    </sheetView>
  </sheetViews>
  <sheetFormatPr defaultRowHeight="21.95" customHeight="1"/>
  <cols>
    <col min="1" max="2" width="15.77734375" style="20" customWidth="1"/>
    <col min="3" max="3" width="4.77734375" style="29" customWidth="1"/>
    <col min="4" max="4" width="6.77734375" style="20" customWidth="1"/>
    <col min="5" max="5" width="8.77734375" style="20" customWidth="1"/>
    <col min="6" max="6" width="10.77734375" style="20" customWidth="1"/>
    <col min="7" max="7" width="8.77734375" style="20" customWidth="1"/>
    <col min="8" max="8" width="10.77734375" style="20" customWidth="1"/>
    <col min="9" max="9" width="7.77734375" style="20" customWidth="1"/>
    <col min="10" max="10" width="9.77734375" style="20" customWidth="1"/>
    <col min="11" max="11" width="11.77734375" style="20" customWidth="1"/>
    <col min="12" max="12" width="8.33203125" style="118" customWidth="1"/>
    <col min="13" max="16384" width="8.88671875" style="20"/>
  </cols>
  <sheetData>
    <row r="1" spans="1:12" s="22" customFormat="1" ht="21.95" customHeight="1">
      <c r="A1" s="617" t="s">
        <v>185</v>
      </c>
      <c r="B1" s="617" t="s">
        <v>186</v>
      </c>
      <c r="C1" s="617" t="s">
        <v>187</v>
      </c>
      <c r="D1" s="620" t="s">
        <v>188</v>
      </c>
      <c r="E1" s="617" t="s">
        <v>189</v>
      </c>
      <c r="F1" s="617"/>
      <c r="G1" s="617" t="s">
        <v>190</v>
      </c>
      <c r="H1" s="617"/>
      <c r="I1" s="617" t="s">
        <v>191</v>
      </c>
      <c r="J1" s="617"/>
      <c r="K1" s="617" t="s">
        <v>192</v>
      </c>
      <c r="L1" s="618" t="s">
        <v>193</v>
      </c>
    </row>
    <row r="2" spans="1:12" s="22" customFormat="1" ht="21.95" customHeight="1">
      <c r="A2" s="617"/>
      <c r="B2" s="617"/>
      <c r="C2" s="617"/>
      <c r="D2" s="620"/>
      <c r="E2" s="19" t="s">
        <v>194</v>
      </c>
      <c r="F2" s="19" t="s">
        <v>177</v>
      </c>
      <c r="G2" s="19" t="s">
        <v>194</v>
      </c>
      <c r="H2" s="19" t="s">
        <v>177</v>
      </c>
      <c r="I2" s="19" t="s">
        <v>195</v>
      </c>
      <c r="J2" s="19" t="s">
        <v>196</v>
      </c>
      <c r="K2" s="617"/>
      <c r="L2" s="619"/>
    </row>
    <row r="3" spans="1:12" s="26" customFormat="1" ht="21.95" customHeight="1">
      <c r="A3" s="130" t="s">
        <v>2101</v>
      </c>
      <c r="B3" s="131"/>
      <c r="C3" s="52"/>
      <c r="D3" s="132"/>
      <c r="E3" s="72"/>
      <c r="F3" s="72"/>
      <c r="G3" s="72"/>
      <c r="H3" s="72"/>
      <c r="I3" s="25"/>
      <c r="J3" s="25">
        <f>INT(D3*I3)</f>
        <v>0</v>
      </c>
      <c r="K3" s="25">
        <f t="shared" ref="K3:K4" si="0">F3+H3+J3</f>
        <v>0</v>
      </c>
      <c r="L3" s="117"/>
    </row>
    <row r="4" spans="1:12" s="26" customFormat="1" ht="21.95" customHeight="1">
      <c r="A4" s="122" t="str">
        <f>내역서!A3</f>
        <v>1. 태양광전원설비공사</v>
      </c>
      <c r="B4" s="122"/>
      <c r="C4" s="52" t="s">
        <v>178</v>
      </c>
      <c r="D4" s="25">
        <v>1</v>
      </c>
      <c r="E4" s="25"/>
      <c r="F4" s="72"/>
      <c r="G4" s="122"/>
      <c r="H4" s="72"/>
      <c r="I4" s="25"/>
      <c r="J4" s="72"/>
      <c r="K4" s="25"/>
      <c r="L4" s="117"/>
    </row>
    <row r="5" spans="1:12" s="26" customFormat="1" ht="21.95" customHeight="1">
      <c r="A5" s="122" t="str">
        <f>내역서!A63</f>
        <v>2. 전열설비공사</v>
      </c>
      <c r="B5" s="122"/>
      <c r="C5" s="52" t="s">
        <v>178</v>
      </c>
      <c r="D5" s="25">
        <v>1</v>
      </c>
      <c r="E5" s="25"/>
      <c r="F5" s="72"/>
      <c r="G5" s="122"/>
      <c r="H5" s="72"/>
      <c r="I5" s="25"/>
      <c r="J5" s="72"/>
      <c r="K5" s="25"/>
      <c r="L5" s="117"/>
    </row>
    <row r="6" spans="1:12" s="26" customFormat="1" ht="21.95" customHeight="1">
      <c r="A6" s="97" t="str">
        <f>내역서!A83</f>
        <v>3. 약전설비공사</v>
      </c>
      <c r="B6" s="122"/>
      <c r="C6" s="52" t="s">
        <v>178</v>
      </c>
      <c r="D6" s="25">
        <v>1</v>
      </c>
      <c r="E6" s="25"/>
      <c r="F6" s="72"/>
      <c r="G6" s="122"/>
      <c r="H6" s="72"/>
      <c r="I6" s="25"/>
      <c r="J6" s="72"/>
      <c r="K6" s="25"/>
      <c r="L6" s="117"/>
    </row>
    <row r="7" spans="1:12" s="26" customFormat="1" ht="21.95" customHeight="1">
      <c r="A7" s="97" t="str">
        <f>내역서!A103</f>
        <v>4. 전기설비 철거공사</v>
      </c>
      <c r="B7" s="122"/>
      <c r="C7" s="52" t="s">
        <v>178</v>
      </c>
      <c r="D7" s="25">
        <v>1</v>
      </c>
      <c r="E7" s="25"/>
      <c r="F7" s="72"/>
      <c r="G7" s="122"/>
      <c r="H7" s="72"/>
      <c r="I7" s="25"/>
      <c r="J7" s="72"/>
      <c r="K7" s="25"/>
      <c r="L7" s="117"/>
    </row>
    <row r="8" spans="1:12" s="26" customFormat="1" ht="21.95" customHeight="1">
      <c r="A8" s="97" t="s">
        <v>184</v>
      </c>
      <c r="B8" s="122"/>
      <c r="C8" s="52"/>
      <c r="D8" s="25"/>
      <c r="E8" s="25"/>
      <c r="F8" s="72"/>
      <c r="G8" s="122"/>
      <c r="H8" s="72"/>
      <c r="I8" s="25"/>
      <c r="J8" s="72"/>
      <c r="K8" s="25"/>
      <c r="L8" s="117"/>
    </row>
    <row r="9" spans="1:12" s="26" customFormat="1" ht="21.95" customHeight="1">
      <c r="A9" s="97"/>
      <c r="B9" s="122"/>
      <c r="C9" s="52"/>
      <c r="D9" s="25"/>
      <c r="E9" s="25"/>
      <c r="F9" s="72"/>
      <c r="G9" s="122"/>
      <c r="H9" s="72"/>
      <c r="I9" s="25"/>
      <c r="J9" s="72"/>
      <c r="K9" s="25"/>
      <c r="L9" s="117"/>
    </row>
    <row r="10" spans="1:12" s="26" customFormat="1" ht="21.95" customHeight="1">
      <c r="A10" s="97"/>
      <c r="B10" s="122"/>
      <c r="C10" s="52"/>
      <c r="D10" s="25"/>
      <c r="E10" s="25"/>
      <c r="F10" s="72"/>
      <c r="G10" s="122"/>
      <c r="H10" s="72"/>
      <c r="I10" s="25"/>
      <c r="J10" s="72"/>
      <c r="K10" s="25"/>
      <c r="L10" s="117"/>
    </row>
    <row r="11" spans="1:12" s="26" customFormat="1" ht="21.95" customHeight="1">
      <c r="A11" s="97"/>
      <c r="B11" s="122"/>
      <c r="C11" s="52"/>
      <c r="D11" s="25"/>
      <c r="E11" s="25"/>
      <c r="F11" s="72"/>
      <c r="G11" s="122"/>
      <c r="H11" s="72"/>
      <c r="I11" s="25"/>
      <c r="J11" s="72"/>
      <c r="K11" s="25"/>
      <c r="L11" s="117"/>
    </row>
    <row r="12" spans="1:12" s="26" customFormat="1" ht="21.95" customHeight="1">
      <c r="A12" s="97"/>
      <c r="B12" s="122"/>
      <c r="C12" s="52"/>
      <c r="D12" s="25"/>
      <c r="E12" s="25"/>
      <c r="F12" s="72"/>
      <c r="G12" s="122"/>
      <c r="H12" s="72"/>
      <c r="I12" s="25"/>
      <c r="J12" s="72"/>
      <c r="K12" s="25"/>
      <c r="L12" s="117"/>
    </row>
    <row r="13" spans="1:12" s="26" customFormat="1" ht="21.95" customHeight="1">
      <c r="A13" s="97"/>
      <c r="B13" s="122"/>
      <c r="C13" s="52"/>
      <c r="D13" s="25"/>
      <c r="E13" s="25"/>
      <c r="F13" s="72"/>
      <c r="G13" s="122"/>
      <c r="H13" s="72"/>
      <c r="I13" s="25"/>
      <c r="J13" s="72"/>
      <c r="K13" s="25"/>
      <c r="L13" s="117"/>
    </row>
    <row r="14" spans="1:12" s="26" customFormat="1" ht="21.95" customHeight="1">
      <c r="A14" s="97"/>
      <c r="B14" s="122"/>
      <c r="C14" s="52"/>
      <c r="D14" s="25"/>
      <c r="E14" s="25"/>
      <c r="F14" s="72"/>
      <c r="G14" s="122"/>
      <c r="H14" s="72"/>
      <c r="I14" s="25"/>
      <c r="J14" s="72"/>
      <c r="K14" s="25"/>
      <c r="L14" s="117"/>
    </row>
    <row r="15" spans="1:12" s="26" customFormat="1" ht="21.95" customHeight="1">
      <c r="A15" s="97"/>
      <c r="B15" s="122"/>
      <c r="C15" s="52"/>
      <c r="D15" s="25"/>
      <c r="E15" s="25"/>
      <c r="F15" s="72"/>
      <c r="G15" s="122"/>
      <c r="H15" s="72"/>
      <c r="I15" s="25"/>
      <c r="J15" s="72"/>
      <c r="K15" s="25"/>
      <c r="L15" s="117"/>
    </row>
    <row r="16" spans="1:12" s="26" customFormat="1" ht="21.95" customHeight="1">
      <c r="A16" s="97"/>
      <c r="B16" s="122"/>
      <c r="C16" s="52"/>
      <c r="D16" s="25"/>
      <c r="E16" s="25"/>
      <c r="F16" s="72"/>
      <c r="G16" s="122"/>
      <c r="H16" s="72"/>
      <c r="I16" s="25"/>
      <c r="J16" s="72"/>
      <c r="K16" s="25"/>
      <c r="L16" s="117"/>
    </row>
    <row r="17" spans="1:12" s="26" customFormat="1" ht="21.95" customHeight="1">
      <c r="A17" s="97"/>
      <c r="B17" s="122"/>
      <c r="C17" s="52"/>
      <c r="D17" s="25"/>
      <c r="E17" s="25"/>
      <c r="F17" s="72"/>
      <c r="G17" s="122"/>
      <c r="H17" s="72"/>
      <c r="I17" s="25"/>
      <c r="J17" s="72"/>
      <c r="K17" s="25"/>
      <c r="L17" s="117"/>
    </row>
    <row r="18" spans="1:12" s="26" customFormat="1" ht="21.95" customHeight="1">
      <c r="A18" s="97"/>
      <c r="B18" s="122"/>
      <c r="C18" s="52"/>
      <c r="D18" s="25"/>
      <c r="E18" s="25"/>
      <c r="F18" s="72"/>
      <c r="G18" s="122"/>
      <c r="H18" s="72"/>
      <c r="I18" s="25"/>
      <c r="J18" s="72"/>
      <c r="K18" s="25"/>
      <c r="L18" s="117"/>
    </row>
    <row r="19" spans="1:12" s="26" customFormat="1" ht="21.95" customHeight="1">
      <c r="A19" s="97"/>
      <c r="B19" s="122"/>
      <c r="C19" s="52"/>
      <c r="D19" s="25"/>
      <c r="E19" s="25"/>
      <c r="F19" s="72"/>
      <c r="G19" s="122"/>
      <c r="H19" s="72"/>
      <c r="I19" s="25"/>
      <c r="J19" s="72"/>
      <c r="K19" s="25"/>
      <c r="L19" s="117"/>
    </row>
    <row r="20" spans="1:12" s="26" customFormat="1" ht="21.95" customHeight="1">
      <c r="A20" s="97"/>
      <c r="B20" s="122"/>
      <c r="C20" s="52"/>
      <c r="D20" s="25"/>
      <c r="E20" s="25"/>
      <c r="F20" s="72"/>
      <c r="G20" s="122"/>
      <c r="H20" s="72"/>
      <c r="I20" s="25"/>
      <c r="J20" s="72"/>
      <c r="K20" s="25"/>
      <c r="L20" s="117"/>
    </row>
    <row r="21" spans="1:12" s="26" customFormat="1" ht="21.95" customHeight="1">
      <c r="A21" s="97"/>
      <c r="B21" s="122"/>
      <c r="C21" s="52"/>
      <c r="D21" s="25"/>
      <c r="E21" s="25"/>
      <c r="F21" s="72"/>
      <c r="G21" s="122"/>
      <c r="H21" s="72"/>
      <c r="I21" s="25"/>
      <c r="J21" s="72"/>
      <c r="K21" s="25"/>
      <c r="L21" s="117"/>
    </row>
    <row r="22" spans="1:12" s="26" customFormat="1" ht="21.95" customHeight="1">
      <c r="A22" s="97"/>
      <c r="B22" s="122"/>
      <c r="C22" s="52"/>
      <c r="D22" s="25"/>
      <c r="E22" s="25"/>
      <c r="F22" s="72"/>
      <c r="G22" s="122"/>
      <c r="H22" s="72"/>
      <c r="I22" s="25"/>
      <c r="J22" s="72"/>
      <c r="K22" s="25"/>
      <c r="L22" s="117"/>
    </row>
    <row r="23" spans="1:12" s="26" customFormat="1" ht="21.95" customHeight="1">
      <c r="A23" s="284" t="s">
        <v>1885</v>
      </c>
      <c r="B23" s="122"/>
      <c r="C23" s="52"/>
      <c r="D23" s="25"/>
      <c r="E23" s="25"/>
      <c r="F23" s="72"/>
      <c r="G23" s="122"/>
      <c r="H23" s="72"/>
      <c r="I23" s="25"/>
      <c r="J23" s="72"/>
      <c r="K23" s="25"/>
      <c r="L23" s="117"/>
    </row>
    <row r="24" spans="1:12" s="26" customFormat="1" ht="21.95" customHeight="1">
      <c r="A24" s="27" t="s">
        <v>2103</v>
      </c>
      <c r="B24" s="27"/>
      <c r="C24" s="23" t="s">
        <v>1886</v>
      </c>
      <c r="D24" s="28">
        <v>1</v>
      </c>
      <c r="E24" s="24"/>
      <c r="F24" s="27"/>
      <c r="G24" s="27"/>
      <c r="H24" s="24"/>
      <c r="I24" s="25"/>
      <c r="J24" s="24"/>
      <c r="K24" s="25"/>
      <c r="L24" s="117"/>
    </row>
    <row r="25" spans="1:12" s="26" customFormat="1" ht="21.95" customHeight="1">
      <c r="A25" s="27" t="s">
        <v>2102</v>
      </c>
      <c r="B25" s="27"/>
      <c r="C25" s="23" t="s">
        <v>1886</v>
      </c>
      <c r="D25" s="28">
        <v>1</v>
      </c>
      <c r="E25" s="24"/>
      <c r="F25" s="27"/>
      <c r="G25" s="27"/>
      <c r="H25" s="24"/>
      <c r="I25" s="25"/>
      <c r="J25" s="24"/>
      <c r="K25" s="25"/>
      <c r="L25" s="117"/>
    </row>
    <row r="26" spans="1:12" s="26" customFormat="1" ht="21.95" customHeight="1">
      <c r="A26" s="27" t="s">
        <v>1887</v>
      </c>
      <c r="B26" s="27"/>
      <c r="C26" s="23"/>
      <c r="D26" s="28"/>
      <c r="E26" s="24"/>
      <c r="F26" s="27">
        <f>SUM(F24:F25)</f>
        <v>0</v>
      </c>
      <c r="G26" s="27"/>
      <c r="H26" s="24"/>
      <c r="I26" s="25"/>
      <c r="J26" s="24"/>
      <c r="K26" s="25"/>
      <c r="L26" s="117"/>
    </row>
    <row r="27" spans="1:12" s="26" customFormat="1" ht="21.95" customHeight="1">
      <c r="A27" s="97"/>
      <c r="B27" s="122"/>
      <c r="C27" s="52"/>
      <c r="D27" s="25"/>
      <c r="E27" s="25"/>
      <c r="F27" s="72"/>
      <c r="G27" s="122"/>
      <c r="H27" s="72"/>
      <c r="I27" s="25"/>
      <c r="J27" s="72"/>
      <c r="K27" s="25"/>
      <c r="L27" s="117"/>
    </row>
    <row r="28" spans="1:12" s="26" customFormat="1" ht="21.95" customHeight="1">
      <c r="A28" s="97"/>
      <c r="B28" s="122"/>
      <c r="C28" s="52"/>
      <c r="D28" s="25"/>
      <c r="E28" s="25"/>
      <c r="F28" s="72"/>
      <c r="G28" s="122"/>
      <c r="H28" s="72"/>
      <c r="I28" s="25"/>
      <c r="J28" s="72"/>
      <c r="K28" s="25"/>
      <c r="L28" s="117"/>
    </row>
    <row r="29" spans="1:12" s="26" customFormat="1" ht="21.95" customHeight="1">
      <c r="A29" s="97"/>
      <c r="B29" s="122"/>
      <c r="C29" s="52"/>
      <c r="D29" s="25"/>
      <c r="E29" s="25"/>
      <c r="F29" s="72"/>
      <c r="G29" s="122"/>
      <c r="H29" s="72"/>
      <c r="I29" s="25"/>
      <c r="J29" s="72"/>
      <c r="K29" s="25"/>
      <c r="L29" s="117"/>
    </row>
    <row r="30" spans="1:12" s="26" customFormat="1" ht="21.95" customHeight="1">
      <c r="A30" s="97"/>
      <c r="B30" s="122"/>
      <c r="C30" s="52"/>
      <c r="D30" s="25"/>
      <c r="E30" s="25"/>
      <c r="F30" s="72"/>
      <c r="G30" s="122"/>
      <c r="H30" s="72"/>
      <c r="I30" s="25"/>
      <c r="J30" s="72"/>
      <c r="K30" s="25"/>
      <c r="L30" s="117"/>
    </row>
    <row r="31" spans="1:12" s="26" customFormat="1" ht="21.95" customHeight="1">
      <c r="A31" s="97"/>
      <c r="B31" s="122"/>
      <c r="C31" s="52"/>
      <c r="D31" s="25"/>
      <c r="E31" s="25"/>
      <c r="F31" s="72"/>
      <c r="G31" s="122"/>
      <c r="H31" s="72"/>
      <c r="I31" s="25"/>
      <c r="J31" s="72"/>
      <c r="K31" s="25"/>
      <c r="L31" s="117"/>
    </row>
    <row r="32" spans="1:12" s="26" customFormat="1" ht="21.95" customHeight="1">
      <c r="A32" s="97"/>
      <c r="B32" s="122"/>
      <c r="C32" s="52"/>
      <c r="D32" s="25"/>
      <c r="E32" s="25"/>
      <c r="F32" s="72"/>
      <c r="G32" s="122"/>
      <c r="H32" s="72"/>
      <c r="I32" s="25"/>
      <c r="J32" s="72"/>
      <c r="K32" s="25"/>
      <c r="L32" s="117"/>
    </row>
    <row r="33" spans="1:12" s="26" customFormat="1" ht="21.95" customHeight="1">
      <c r="A33" s="97"/>
      <c r="B33" s="122"/>
      <c r="C33" s="52"/>
      <c r="D33" s="25"/>
      <c r="E33" s="25"/>
      <c r="F33" s="72"/>
      <c r="G33" s="122"/>
      <c r="H33" s="72"/>
      <c r="I33" s="25"/>
      <c r="J33" s="72"/>
      <c r="K33" s="25"/>
      <c r="L33" s="117"/>
    </row>
    <row r="34" spans="1:12" s="26" customFormat="1" ht="21.95" customHeight="1">
      <c r="A34" s="97"/>
      <c r="B34" s="122"/>
      <c r="C34" s="52"/>
      <c r="D34" s="25"/>
      <c r="E34" s="25"/>
      <c r="F34" s="72"/>
      <c r="G34" s="122"/>
      <c r="H34" s="72"/>
      <c r="I34" s="25"/>
      <c r="J34" s="72"/>
      <c r="K34" s="25"/>
      <c r="L34" s="117"/>
    </row>
    <row r="35" spans="1:12" s="26" customFormat="1" ht="21.95" customHeight="1">
      <c r="A35" s="97"/>
      <c r="B35" s="122"/>
      <c r="C35" s="52"/>
      <c r="D35" s="25"/>
      <c r="E35" s="25"/>
      <c r="F35" s="72"/>
      <c r="G35" s="122"/>
      <c r="H35" s="72"/>
      <c r="I35" s="25"/>
      <c r="J35" s="72"/>
      <c r="K35" s="25"/>
      <c r="L35" s="117"/>
    </row>
    <row r="36" spans="1:12" s="26" customFormat="1" ht="21.95" customHeight="1">
      <c r="A36" s="97"/>
      <c r="B36" s="122"/>
      <c r="C36" s="52"/>
      <c r="D36" s="25"/>
      <c r="E36" s="25"/>
      <c r="F36" s="72"/>
      <c r="G36" s="122"/>
      <c r="H36" s="72"/>
      <c r="I36" s="25"/>
      <c r="J36" s="72"/>
      <c r="K36" s="25"/>
      <c r="L36" s="117"/>
    </row>
    <row r="37" spans="1:12" s="26" customFormat="1" ht="21.95" customHeight="1">
      <c r="A37" s="97"/>
      <c r="B37" s="122"/>
      <c r="C37" s="52"/>
      <c r="D37" s="25"/>
      <c r="E37" s="25"/>
      <c r="F37" s="72"/>
      <c r="G37" s="122"/>
      <c r="H37" s="72"/>
      <c r="I37" s="25"/>
      <c r="J37" s="72"/>
      <c r="K37" s="25"/>
      <c r="L37" s="117"/>
    </row>
    <row r="38" spans="1:12" s="26" customFormat="1" ht="21.95" customHeight="1">
      <c r="A38" s="97"/>
      <c r="B38" s="122"/>
      <c r="C38" s="52"/>
      <c r="D38" s="25"/>
      <c r="E38" s="25"/>
      <c r="F38" s="72"/>
      <c r="G38" s="122"/>
      <c r="H38" s="72"/>
      <c r="I38" s="25"/>
      <c r="J38" s="72"/>
      <c r="K38" s="25"/>
      <c r="L38" s="117"/>
    </row>
    <row r="39" spans="1:12" s="26" customFormat="1" ht="21.95" customHeight="1">
      <c r="A39" s="97"/>
      <c r="B39" s="122"/>
      <c r="C39" s="52"/>
      <c r="D39" s="25"/>
      <c r="E39" s="25"/>
      <c r="F39" s="72"/>
      <c r="G39" s="122"/>
      <c r="H39" s="72"/>
      <c r="I39" s="25"/>
      <c r="J39" s="72"/>
      <c r="K39" s="25"/>
      <c r="L39" s="117"/>
    </row>
    <row r="40" spans="1:12" s="26" customFormat="1" ht="21.95" customHeight="1">
      <c r="A40" s="97"/>
      <c r="B40" s="122"/>
      <c r="C40" s="52"/>
      <c r="D40" s="25"/>
      <c r="E40" s="25"/>
      <c r="F40" s="72"/>
      <c r="G40" s="122"/>
      <c r="H40" s="72"/>
      <c r="I40" s="25"/>
      <c r="J40" s="72"/>
      <c r="K40" s="25"/>
      <c r="L40" s="117"/>
    </row>
    <row r="41" spans="1:12" s="26" customFormat="1" ht="21.95" customHeight="1">
      <c r="A41" s="97"/>
      <c r="B41" s="122"/>
      <c r="C41" s="52"/>
      <c r="D41" s="25"/>
      <c r="E41" s="25"/>
      <c r="F41" s="72"/>
      <c r="G41" s="122"/>
      <c r="H41" s="72"/>
      <c r="I41" s="25"/>
      <c r="J41" s="72"/>
      <c r="K41" s="25"/>
      <c r="L41" s="117"/>
    </row>
    <row r="42" spans="1:12" s="26" customFormat="1" ht="21.95" customHeight="1">
      <c r="A42" s="97"/>
      <c r="B42" s="122"/>
      <c r="C42" s="52"/>
      <c r="D42" s="25"/>
      <c r="E42" s="25"/>
      <c r="F42" s="72"/>
      <c r="G42" s="122"/>
      <c r="H42" s="72"/>
      <c r="I42" s="25"/>
      <c r="J42" s="72"/>
      <c r="K42" s="25"/>
      <c r="L42" s="117"/>
    </row>
    <row r="43" spans="1:12" s="26" customFormat="1" ht="21.95" customHeight="1">
      <c r="A43" s="284" t="s">
        <v>1844</v>
      </c>
      <c r="B43" s="122"/>
      <c r="C43" s="52"/>
      <c r="D43" s="25"/>
      <c r="E43" s="25"/>
      <c r="F43" s="72"/>
      <c r="G43" s="122"/>
      <c r="H43" s="72"/>
      <c r="I43" s="25"/>
      <c r="J43" s="72"/>
      <c r="K43" s="25"/>
      <c r="L43" s="478" t="s">
        <v>2107</v>
      </c>
    </row>
    <row r="44" spans="1:12" s="26" customFormat="1" ht="21.95" customHeight="1">
      <c r="A44" s="97" t="s">
        <v>1845</v>
      </c>
      <c r="B44" s="134"/>
      <c r="C44" s="133" t="s">
        <v>1469</v>
      </c>
      <c r="D44" s="97">
        <v>1</v>
      </c>
      <c r="E44" s="134"/>
      <c r="F44" s="25"/>
      <c r="G44" s="25"/>
      <c r="H44" s="25"/>
      <c r="I44" s="25"/>
      <c r="J44" s="25"/>
      <c r="K44" s="135"/>
      <c r="L44" s="369">
        <v>25104940</v>
      </c>
    </row>
    <row r="45" spans="1:12" s="26" customFormat="1" ht="21.95" customHeight="1">
      <c r="A45" s="97" t="s">
        <v>1858</v>
      </c>
      <c r="B45" s="134"/>
      <c r="C45" s="133" t="s">
        <v>1469</v>
      </c>
      <c r="D45" s="97">
        <v>1</v>
      </c>
      <c r="E45" s="134"/>
      <c r="F45" s="25"/>
      <c r="G45" s="25"/>
      <c r="H45" s="25"/>
      <c r="I45" s="25"/>
      <c r="J45" s="25"/>
      <c r="K45" s="135"/>
      <c r="L45" s="369">
        <v>24240376</v>
      </c>
    </row>
    <row r="46" spans="1:12" s="26" customFormat="1" ht="21.95" customHeight="1">
      <c r="A46" s="97" t="s">
        <v>1884</v>
      </c>
      <c r="B46" s="134"/>
      <c r="C46" s="133" t="s">
        <v>1469</v>
      </c>
      <c r="D46" s="97">
        <v>1</v>
      </c>
      <c r="E46" s="134"/>
      <c r="F46" s="25"/>
      <c r="G46" s="25"/>
      <c r="H46" s="25"/>
      <c r="I46" s="25"/>
      <c r="J46" s="25"/>
      <c r="K46" s="135"/>
      <c r="L46" s="369">
        <v>24240377</v>
      </c>
    </row>
    <row r="47" spans="1:12" s="26" customFormat="1" ht="21.95" customHeight="1">
      <c r="A47" s="97" t="s">
        <v>1846</v>
      </c>
      <c r="B47" s="134"/>
      <c r="C47" s="133"/>
      <c r="D47" s="97"/>
      <c r="E47" s="97"/>
      <c r="F47" s="25"/>
      <c r="G47" s="25"/>
      <c r="H47" s="25"/>
      <c r="I47" s="25"/>
      <c r="J47" s="25"/>
      <c r="K47" s="135"/>
      <c r="L47" s="25"/>
    </row>
    <row r="48" spans="1:12" s="26" customFormat="1" ht="21.95" customHeight="1">
      <c r="A48" s="136" t="s">
        <v>1847</v>
      </c>
      <c r="B48" s="134" t="s">
        <v>1848</v>
      </c>
      <c r="C48" s="133" t="s">
        <v>1823</v>
      </c>
      <c r="D48" s="370">
        <v>1</v>
      </c>
      <c r="E48" s="97"/>
      <c r="F48" s="25"/>
      <c r="G48" s="25"/>
      <c r="H48" s="25"/>
      <c r="I48" s="25"/>
      <c r="J48" s="25"/>
      <c r="K48" s="135"/>
      <c r="L48" s="25"/>
    </row>
    <row r="49" spans="1:12" s="26" customFormat="1" ht="21.95" customHeight="1">
      <c r="A49" s="136" t="s">
        <v>1849</v>
      </c>
      <c r="B49" s="134"/>
      <c r="C49" s="133"/>
      <c r="D49" s="97"/>
      <c r="E49" s="97"/>
      <c r="F49" s="25"/>
      <c r="G49" s="25"/>
      <c r="H49" s="25"/>
      <c r="I49" s="25"/>
      <c r="J49" s="25"/>
      <c r="K49" s="135"/>
      <c r="L49" s="25"/>
    </row>
    <row r="50" spans="1:12" s="26" customFormat="1" ht="21.95" customHeight="1">
      <c r="A50" s="136" t="s">
        <v>1850</v>
      </c>
      <c r="B50" s="134" t="s">
        <v>1851</v>
      </c>
      <c r="C50" s="133"/>
      <c r="D50" s="97"/>
      <c r="E50" s="97"/>
      <c r="F50" s="25"/>
      <c r="G50" s="25"/>
      <c r="H50" s="25"/>
      <c r="I50" s="25"/>
      <c r="J50" s="25"/>
      <c r="K50" s="135"/>
      <c r="L50" s="25"/>
    </row>
    <row r="51" spans="1:12" s="26" customFormat="1" ht="21.95" customHeight="1">
      <c r="A51" s="97"/>
      <c r="B51" s="122"/>
      <c r="C51" s="52"/>
      <c r="D51" s="25"/>
      <c r="E51" s="25"/>
      <c r="F51" s="72"/>
      <c r="G51" s="122"/>
      <c r="H51" s="72"/>
      <c r="I51" s="25"/>
      <c r="J51" s="72"/>
      <c r="K51" s="25"/>
      <c r="L51" s="117"/>
    </row>
    <row r="52" spans="1:12" s="26" customFormat="1" ht="21.95" customHeight="1">
      <c r="A52" s="97"/>
      <c r="B52" s="122"/>
      <c r="C52" s="52"/>
      <c r="D52" s="25"/>
      <c r="E52" s="25"/>
      <c r="F52" s="72"/>
      <c r="G52" s="122"/>
      <c r="H52" s="72"/>
      <c r="I52" s="25"/>
      <c r="J52" s="72"/>
      <c r="K52" s="25"/>
      <c r="L52" s="117"/>
    </row>
    <row r="53" spans="1:12" s="26" customFormat="1" ht="21.95" customHeight="1">
      <c r="A53" s="97"/>
      <c r="B53" s="122"/>
      <c r="C53" s="52"/>
      <c r="D53" s="25"/>
      <c r="E53" s="25"/>
      <c r="F53" s="72"/>
      <c r="G53" s="122"/>
      <c r="H53" s="72"/>
      <c r="I53" s="25"/>
      <c r="J53" s="72"/>
      <c r="K53" s="25"/>
      <c r="L53" s="117"/>
    </row>
    <row r="54" spans="1:12" s="26" customFormat="1" ht="21.95" customHeight="1">
      <c r="A54" s="97"/>
      <c r="B54" s="122"/>
      <c r="C54" s="52"/>
      <c r="D54" s="25"/>
      <c r="E54" s="25"/>
      <c r="F54" s="72"/>
      <c r="G54" s="122"/>
      <c r="H54" s="72"/>
      <c r="I54" s="25"/>
      <c r="J54" s="72"/>
      <c r="K54" s="25"/>
      <c r="L54" s="117"/>
    </row>
    <row r="55" spans="1:12" s="26" customFormat="1" ht="21.95" customHeight="1">
      <c r="A55" s="97"/>
      <c r="B55" s="122"/>
      <c r="C55" s="52"/>
      <c r="D55" s="25"/>
      <c r="E55" s="25"/>
      <c r="F55" s="72"/>
      <c r="G55" s="122"/>
      <c r="H55" s="72"/>
      <c r="I55" s="25"/>
      <c r="J55" s="72"/>
      <c r="K55" s="25"/>
      <c r="L55" s="117"/>
    </row>
    <row r="56" spans="1:12" s="26" customFormat="1" ht="21.95" customHeight="1">
      <c r="A56" s="97"/>
      <c r="B56" s="122"/>
      <c r="C56" s="52"/>
      <c r="D56" s="25"/>
      <c r="E56" s="25"/>
      <c r="F56" s="72"/>
      <c r="G56" s="122"/>
      <c r="H56" s="72"/>
      <c r="I56" s="25"/>
      <c r="J56" s="72"/>
      <c r="K56" s="25"/>
      <c r="L56" s="117"/>
    </row>
    <row r="57" spans="1:12" s="26" customFormat="1" ht="21.95" customHeight="1">
      <c r="A57" s="97"/>
      <c r="B57" s="122"/>
      <c r="C57" s="52"/>
      <c r="D57" s="25"/>
      <c r="E57" s="25"/>
      <c r="F57" s="72"/>
      <c r="G57" s="122"/>
      <c r="H57" s="72"/>
      <c r="I57" s="25"/>
      <c r="J57" s="72"/>
      <c r="K57" s="25"/>
      <c r="L57" s="117"/>
    </row>
    <row r="58" spans="1:12" s="26" customFormat="1" ht="21.95" customHeight="1">
      <c r="A58" s="97"/>
      <c r="B58" s="122"/>
      <c r="C58" s="52"/>
      <c r="D58" s="25"/>
      <c r="E58" s="25"/>
      <c r="F58" s="72"/>
      <c r="G58" s="122"/>
      <c r="H58" s="72"/>
      <c r="I58" s="25"/>
      <c r="J58" s="72"/>
      <c r="K58" s="25"/>
      <c r="L58" s="117"/>
    </row>
    <row r="59" spans="1:12" s="26" customFormat="1" ht="21.95" customHeight="1">
      <c r="A59" s="97"/>
      <c r="B59" s="122"/>
      <c r="C59" s="52"/>
      <c r="D59" s="25"/>
      <c r="E59" s="25"/>
      <c r="F59" s="72"/>
      <c r="G59" s="122"/>
      <c r="H59" s="72"/>
      <c r="I59" s="25"/>
      <c r="J59" s="72"/>
      <c r="K59" s="25"/>
      <c r="L59" s="117"/>
    </row>
    <row r="60" spans="1:12" s="26" customFormat="1" ht="21.95" customHeight="1">
      <c r="A60" s="97"/>
      <c r="B60" s="122"/>
      <c r="C60" s="52"/>
      <c r="D60" s="25"/>
      <c r="E60" s="25"/>
      <c r="F60" s="72"/>
      <c r="G60" s="122"/>
      <c r="H60" s="72"/>
      <c r="I60" s="25"/>
      <c r="J60" s="72"/>
      <c r="K60" s="25"/>
      <c r="L60" s="117"/>
    </row>
    <row r="61" spans="1:12" s="26" customFormat="1" ht="21.95" customHeight="1">
      <c r="A61" s="97"/>
      <c r="B61" s="122"/>
      <c r="C61" s="52"/>
      <c r="D61" s="25"/>
      <c r="E61" s="25"/>
      <c r="F61" s="72"/>
      <c r="G61" s="122"/>
      <c r="H61" s="72"/>
      <c r="I61" s="25"/>
      <c r="J61" s="72"/>
      <c r="K61" s="25"/>
      <c r="L61" s="117"/>
    </row>
    <row r="62" spans="1:12" s="26" customFormat="1" ht="21.95" customHeight="1">
      <c r="A62" s="97"/>
      <c r="B62" s="122"/>
      <c r="C62" s="52"/>
      <c r="D62" s="25"/>
      <c r="E62" s="25"/>
      <c r="F62" s="72"/>
      <c r="G62" s="122"/>
      <c r="H62" s="72"/>
      <c r="I62" s="25"/>
      <c r="J62" s="72"/>
      <c r="K62" s="25"/>
      <c r="L62" s="117"/>
    </row>
    <row r="63" spans="1:12" s="26" customFormat="1" ht="21.95" customHeight="1">
      <c r="A63" s="284" t="s">
        <v>2108</v>
      </c>
      <c r="B63" s="122"/>
      <c r="C63" s="52"/>
      <c r="D63" s="25"/>
      <c r="E63" s="25"/>
      <c r="F63" s="72"/>
      <c r="G63" s="122"/>
      <c r="H63" s="72"/>
      <c r="I63" s="25"/>
      <c r="J63" s="72"/>
      <c r="K63" s="25"/>
      <c r="L63" s="478" t="s">
        <v>2107</v>
      </c>
    </row>
    <row r="64" spans="1:12" s="26" customFormat="1" ht="21.95" customHeight="1">
      <c r="A64" s="97" t="s">
        <v>2104</v>
      </c>
      <c r="B64" s="134" t="s">
        <v>2105</v>
      </c>
      <c r="C64" s="133" t="s">
        <v>2106</v>
      </c>
      <c r="D64" s="97">
        <v>4</v>
      </c>
      <c r="E64" s="134"/>
      <c r="F64" s="25"/>
      <c r="G64" s="25"/>
      <c r="H64" s="25"/>
      <c r="I64" s="25"/>
      <c r="J64" s="25"/>
      <c r="K64" s="135"/>
      <c r="L64" s="369">
        <v>23638565</v>
      </c>
    </row>
    <row r="65" spans="1:12" s="26" customFormat="1" ht="21.95" customHeight="1">
      <c r="A65" s="97" t="s">
        <v>1846</v>
      </c>
      <c r="B65" s="134"/>
      <c r="C65" s="133"/>
      <c r="D65" s="97"/>
      <c r="E65" s="97"/>
      <c r="F65" s="25"/>
      <c r="G65" s="25"/>
      <c r="H65" s="25"/>
      <c r="I65" s="25"/>
      <c r="J65" s="25"/>
      <c r="K65" s="135"/>
      <c r="L65" s="25"/>
    </row>
    <row r="66" spans="1:12" s="26" customFormat="1" ht="21.95" customHeight="1">
      <c r="A66" s="136" t="s">
        <v>1847</v>
      </c>
      <c r="B66" s="134" t="s">
        <v>1848</v>
      </c>
      <c r="C66" s="133" t="s">
        <v>178</v>
      </c>
      <c r="D66" s="370">
        <v>1</v>
      </c>
      <c r="E66" s="97"/>
      <c r="F66" s="25"/>
      <c r="G66" s="25"/>
      <c r="H66" s="25"/>
      <c r="I66" s="25"/>
      <c r="J66" s="25"/>
      <c r="K66" s="135"/>
      <c r="L66" s="25"/>
    </row>
    <row r="67" spans="1:12" s="26" customFormat="1" ht="21.95" customHeight="1">
      <c r="A67" s="136" t="s">
        <v>184</v>
      </c>
      <c r="B67" s="134"/>
      <c r="C67" s="133"/>
      <c r="D67" s="97"/>
      <c r="E67" s="97"/>
      <c r="F67" s="25"/>
      <c r="G67" s="25"/>
      <c r="H67" s="25"/>
      <c r="I67" s="25"/>
      <c r="J67" s="25"/>
      <c r="K67" s="135"/>
      <c r="L67" s="25"/>
    </row>
    <row r="68" spans="1:12" s="26" customFormat="1" ht="21.95" customHeight="1">
      <c r="A68" s="136" t="s">
        <v>1850</v>
      </c>
      <c r="B68" s="134" t="s">
        <v>1851</v>
      </c>
      <c r="C68" s="133"/>
      <c r="D68" s="97"/>
      <c r="E68" s="97"/>
      <c r="F68" s="25"/>
      <c r="G68" s="25"/>
      <c r="H68" s="25"/>
      <c r="I68" s="25"/>
      <c r="J68" s="25"/>
      <c r="K68" s="135"/>
      <c r="L68" s="25"/>
    </row>
    <row r="69" spans="1:12" s="26" customFormat="1" ht="21.95" customHeight="1">
      <c r="A69" s="97"/>
      <c r="B69" s="122"/>
      <c r="C69" s="52"/>
      <c r="D69" s="25"/>
      <c r="E69" s="25"/>
      <c r="F69" s="72"/>
      <c r="G69" s="122"/>
      <c r="H69" s="72"/>
      <c r="I69" s="25"/>
      <c r="J69" s="72"/>
      <c r="K69" s="25"/>
      <c r="L69" s="117"/>
    </row>
    <row r="70" spans="1:12" s="26" customFormat="1" ht="21.95" customHeight="1">
      <c r="A70" s="97"/>
      <c r="B70" s="122"/>
      <c r="C70" s="52"/>
      <c r="D70" s="25"/>
      <c r="E70" s="25"/>
      <c r="F70" s="72"/>
      <c r="G70" s="122"/>
      <c r="H70" s="72"/>
      <c r="I70" s="25"/>
      <c r="J70" s="72"/>
      <c r="K70" s="25"/>
      <c r="L70" s="117"/>
    </row>
    <row r="71" spans="1:12" s="26" customFormat="1" ht="21.95" customHeight="1">
      <c r="A71" s="97"/>
      <c r="B71" s="122"/>
      <c r="C71" s="52"/>
      <c r="D71" s="25"/>
      <c r="E71" s="25"/>
      <c r="F71" s="72"/>
      <c r="G71" s="122"/>
      <c r="H71" s="72"/>
      <c r="I71" s="25"/>
      <c r="J71" s="72"/>
      <c r="K71" s="25"/>
      <c r="L71" s="117"/>
    </row>
    <row r="72" spans="1:12" s="26" customFormat="1" ht="21.95" customHeight="1">
      <c r="A72" s="97"/>
      <c r="B72" s="122"/>
      <c r="C72" s="52"/>
      <c r="D72" s="25"/>
      <c r="E72" s="25"/>
      <c r="F72" s="72"/>
      <c r="G72" s="122"/>
      <c r="H72" s="72"/>
      <c r="I72" s="25"/>
      <c r="J72" s="72"/>
      <c r="K72" s="25"/>
      <c r="L72" s="117"/>
    </row>
    <row r="73" spans="1:12" s="26" customFormat="1" ht="21.95" customHeight="1">
      <c r="A73" s="97"/>
      <c r="B73" s="122"/>
      <c r="C73" s="52"/>
      <c r="D73" s="25"/>
      <c r="E73" s="25"/>
      <c r="F73" s="72"/>
      <c r="G73" s="122"/>
      <c r="H73" s="72"/>
      <c r="I73" s="25"/>
      <c r="J73" s="72"/>
      <c r="K73" s="25"/>
      <c r="L73" s="117"/>
    </row>
    <row r="74" spans="1:12" s="26" customFormat="1" ht="21.95" customHeight="1">
      <c r="A74" s="97"/>
      <c r="B74" s="122"/>
      <c r="C74" s="52"/>
      <c r="D74" s="25"/>
      <c r="E74" s="25"/>
      <c r="F74" s="72"/>
      <c r="G74" s="122"/>
      <c r="H74" s="72"/>
      <c r="I74" s="25"/>
      <c r="J74" s="72"/>
      <c r="K74" s="25"/>
      <c r="L74" s="117"/>
    </row>
    <row r="75" spans="1:12" s="26" customFormat="1" ht="21.95" customHeight="1">
      <c r="A75" s="97"/>
      <c r="B75" s="122"/>
      <c r="C75" s="52"/>
      <c r="D75" s="25"/>
      <c r="E75" s="25"/>
      <c r="F75" s="72"/>
      <c r="G75" s="122"/>
      <c r="H75" s="72"/>
      <c r="I75" s="25"/>
      <c r="J75" s="72"/>
      <c r="K75" s="25"/>
      <c r="L75" s="117"/>
    </row>
    <row r="76" spans="1:12" s="26" customFormat="1" ht="21.95" customHeight="1">
      <c r="A76" s="97"/>
      <c r="B76" s="122"/>
      <c r="C76" s="52"/>
      <c r="D76" s="25"/>
      <c r="E76" s="25"/>
      <c r="F76" s="72"/>
      <c r="G76" s="122"/>
      <c r="H76" s="72"/>
      <c r="I76" s="25"/>
      <c r="J76" s="72"/>
      <c r="K76" s="25"/>
      <c r="L76" s="117"/>
    </row>
    <row r="77" spans="1:12" s="26" customFormat="1" ht="21.95" customHeight="1">
      <c r="A77" s="97"/>
      <c r="B77" s="122"/>
      <c r="C77" s="52"/>
      <c r="D77" s="25"/>
      <c r="E77" s="25"/>
      <c r="F77" s="72"/>
      <c r="G77" s="122"/>
      <c r="H77" s="72"/>
      <c r="I77" s="25"/>
      <c r="J77" s="72"/>
      <c r="K77" s="25"/>
      <c r="L77" s="117"/>
    </row>
    <row r="78" spans="1:12" s="26" customFormat="1" ht="21.95" customHeight="1">
      <c r="A78" s="97"/>
      <c r="B78" s="122"/>
      <c r="C78" s="52"/>
      <c r="D78" s="25"/>
      <c r="E78" s="25"/>
      <c r="F78" s="72"/>
      <c r="G78" s="122"/>
      <c r="H78" s="72"/>
      <c r="I78" s="25"/>
      <c r="J78" s="72"/>
      <c r="K78" s="25"/>
      <c r="L78" s="117"/>
    </row>
    <row r="79" spans="1:12" s="26" customFormat="1" ht="21.95" customHeight="1">
      <c r="A79" s="97"/>
      <c r="B79" s="122"/>
      <c r="C79" s="52"/>
      <c r="D79" s="25"/>
      <c r="E79" s="25"/>
      <c r="F79" s="72"/>
      <c r="G79" s="122"/>
      <c r="H79" s="72"/>
      <c r="I79" s="25"/>
      <c r="J79" s="72"/>
      <c r="K79" s="25"/>
      <c r="L79" s="117"/>
    </row>
    <row r="80" spans="1:12" s="26" customFormat="1" ht="21.95" customHeight="1">
      <c r="A80" s="97"/>
      <c r="B80" s="122"/>
      <c r="C80" s="52"/>
      <c r="D80" s="25"/>
      <c r="E80" s="25"/>
      <c r="F80" s="72"/>
      <c r="G80" s="122"/>
      <c r="H80" s="72"/>
      <c r="I80" s="25"/>
      <c r="J80" s="72"/>
      <c r="K80" s="25"/>
      <c r="L80" s="117"/>
    </row>
    <row r="81" spans="1:12" s="26" customFormat="1" ht="21.95" customHeight="1">
      <c r="A81" s="97"/>
      <c r="B81" s="122"/>
      <c r="C81" s="52"/>
      <c r="D81" s="25"/>
      <c r="E81" s="25"/>
      <c r="F81" s="72"/>
      <c r="G81" s="122"/>
      <c r="H81" s="72"/>
      <c r="I81" s="25"/>
      <c r="J81" s="72"/>
      <c r="K81" s="25"/>
      <c r="L81" s="117"/>
    </row>
    <row r="82" spans="1:12" s="26" customFormat="1" ht="21.95" customHeight="1">
      <c r="A82" s="97"/>
      <c r="B82" s="122"/>
      <c r="C82" s="52"/>
      <c r="D82" s="25"/>
      <c r="E82" s="25"/>
      <c r="F82" s="72"/>
      <c r="G82" s="122"/>
      <c r="H82" s="72"/>
      <c r="I82" s="25"/>
      <c r="J82" s="72"/>
      <c r="K82" s="25"/>
      <c r="L82" s="117"/>
    </row>
    <row r="83" spans="1:12" s="26" customFormat="1" ht="21.95" customHeight="1">
      <c r="A83" s="284" t="s">
        <v>2150</v>
      </c>
      <c r="B83" s="97"/>
      <c r="C83" s="133"/>
      <c r="D83" s="97"/>
      <c r="E83" s="97"/>
      <c r="F83" s="97"/>
      <c r="G83" s="97"/>
      <c r="H83" s="97"/>
      <c r="I83" s="371"/>
      <c r="J83" s="97"/>
      <c r="K83" s="371"/>
      <c r="L83" s="25"/>
    </row>
    <row r="84" spans="1:12" s="26" customFormat="1" ht="21.95" customHeight="1">
      <c r="A84" s="97" t="s">
        <v>1852</v>
      </c>
      <c r="B84" s="97" t="s">
        <v>1853</v>
      </c>
      <c r="C84" s="133" t="s">
        <v>1823</v>
      </c>
      <c r="D84" s="97">
        <v>1</v>
      </c>
      <c r="E84" s="97"/>
      <c r="F84" s="25"/>
      <c r="G84" s="25"/>
      <c r="H84" s="25"/>
      <c r="I84" s="25"/>
      <c r="J84" s="25"/>
      <c r="K84" s="135"/>
      <c r="L84" s="25"/>
    </row>
    <row r="85" spans="1:12" s="26" customFormat="1" ht="21.95" customHeight="1">
      <c r="A85" s="97" t="s">
        <v>1854</v>
      </c>
      <c r="B85" s="97" t="s">
        <v>1855</v>
      </c>
      <c r="C85" s="133" t="s">
        <v>1856</v>
      </c>
      <c r="D85" s="97">
        <v>50</v>
      </c>
      <c r="E85" s="97"/>
      <c r="F85" s="25"/>
      <c r="G85" s="25"/>
      <c r="H85" s="25"/>
      <c r="I85" s="25"/>
      <c r="J85" s="25"/>
      <c r="K85" s="135"/>
      <c r="L85" s="25"/>
    </row>
    <row r="86" spans="1:12" s="26" customFormat="1" ht="21.95" customHeight="1">
      <c r="A86" s="97" t="s">
        <v>1849</v>
      </c>
      <c r="B86" s="97"/>
      <c r="C86" s="133"/>
      <c r="D86" s="97"/>
      <c r="E86" s="97"/>
      <c r="F86" s="25"/>
      <c r="G86" s="25"/>
      <c r="H86" s="25"/>
      <c r="I86" s="25"/>
      <c r="J86" s="25"/>
      <c r="K86" s="135"/>
      <c r="L86" s="25"/>
    </row>
    <row r="87" spans="1:12" s="26" customFormat="1" ht="21.95" customHeight="1">
      <c r="A87" s="136" t="s">
        <v>1857</v>
      </c>
      <c r="B87" s="97"/>
      <c r="C87" s="133" t="s">
        <v>1823</v>
      </c>
      <c r="D87" s="370">
        <v>1</v>
      </c>
      <c r="E87" s="97"/>
      <c r="F87" s="25"/>
      <c r="G87" s="25"/>
      <c r="H87" s="25"/>
      <c r="I87" s="25"/>
      <c r="J87" s="25"/>
      <c r="K87" s="135"/>
      <c r="L87" s="25"/>
    </row>
    <row r="88" spans="1:12" s="26" customFormat="1" ht="21.95" customHeight="1">
      <c r="A88" s="136" t="s">
        <v>1849</v>
      </c>
      <c r="B88" s="97"/>
      <c r="C88" s="133"/>
      <c r="D88" s="97"/>
      <c r="E88" s="97"/>
      <c r="F88" s="25"/>
      <c r="G88" s="25"/>
      <c r="H88" s="25"/>
      <c r="I88" s="25"/>
      <c r="J88" s="25"/>
      <c r="K88" s="135"/>
      <c r="L88" s="25"/>
    </row>
    <row r="89" spans="1:12" s="26" customFormat="1" ht="21.95" customHeight="1">
      <c r="A89" s="136" t="s">
        <v>1850</v>
      </c>
      <c r="B89" s="97"/>
      <c r="C89" s="133"/>
      <c r="D89" s="97"/>
      <c r="E89" s="97"/>
      <c r="F89" s="25"/>
      <c r="G89" s="25"/>
      <c r="H89" s="25"/>
      <c r="I89" s="25"/>
      <c r="J89" s="25"/>
      <c r="K89" s="135"/>
      <c r="L89" s="25"/>
    </row>
    <row r="90" spans="1:12" s="26" customFormat="1" ht="21.95" customHeight="1">
      <c r="A90" s="97"/>
      <c r="B90" s="122"/>
      <c r="C90" s="52"/>
      <c r="D90" s="25"/>
      <c r="E90" s="25"/>
      <c r="F90" s="72"/>
      <c r="G90" s="122"/>
      <c r="H90" s="72"/>
      <c r="I90" s="25"/>
      <c r="J90" s="72"/>
      <c r="K90" s="25"/>
      <c r="L90" s="117"/>
    </row>
    <row r="91" spans="1:12" s="26" customFormat="1" ht="21.95" customHeight="1">
      <c r="A91" s="97"/>
      <c r="B91" s="122"/>
      <c r="C91" s="52"/>
      <c r="D91" s="25"/>
      <c r="E91" s="25"/>
      <c r="F91" s="72"/>
      <c r="G91" s="122"/>
      <c r="H91" s="72"/>
      <c r="I91" s="25"/>
      <c r="J91" s="72"/>
      <c r="K91" s="25"/>
      <c r="L91" s="117"/>
    </row>
    <row r="92" spans="1:12" s="26" customFormat="1" ht="21.95" customHeight="1">
      <c r="A92" s="97"/>
      <c r="B92" s="122"/>
      <c r="C92" s="52"/>
      <c r="D92" s="25"/>
      <c r="E92" s="25"/>
      <c r="F92" s="72"/>
      <c r="G92" s="122"/>
      <c r="H92" s="72"/>
      <c r="I92" s="25"/>
      <c r="J92" s="72"/>
      <c r="K92" s="25"/>
      <c r="L92" s="117"/>
    </row>
    <row r="93" spans="1:12" s="26" customFormat="1" ht="21.95" customHeight="1">
      <c r="A93" s="97"/>
      <c r="B93" s="122"/>
      <c r="C93" s="52"/>
      <c r="D93" s="25"/>
      <c r="E93" s="25"/>
      <c r="F93" s="72"/>
      <c r="G93" s="122"/>
      <c r="H93" s="72"/>
      <c r="I93" s="25"/>
      <c r="J93" s="72"/>
      <c r="K93" s="25"/>
      <c r="L93" s="117"/>
    </row>
    <row r="94" spans="1:12" s="26" customFormat="1" ht="21.95" customHeight="1">
      <c r="A94" s="97"/>
      <c r="B94" s="122"/>
      <c r="C94" s="52"/>
      <c r="D94" s="25"/>
      <c r="E94" s="25"/>
      <c r="F94" s="72"/>
      <c r="G94" s="122"/>
      <c r="H94" s="72"/>
      <c r="I94" s="25"/>
      <c r="J94" s="72"/>
      <c r="K94" s="25"/>
      <c r="L94" s="117"/>
    </row>
    <row r="95" spans="1:12" s="26" customFormat="1" ht="21.95" customHeight="1">
      <c r="A95" s="97"/>
      <c r="B95" s="122"/>
      <c r="C95" s="52"/>
      <c r="D95" s="25"/>
      <c r="E95" s="25"/>
      <c r="F95" s="72"/>
      <c r="G95" s="122"/>
      <c r="H95" s="72"/>
      <c r="I95" s="25"/>
      <c r="J95" s="72"/>
      <c r="K95" s="25"/>
      <c r="L95" s="117"/>
    </row>
    <row r="96" spans="1:12" s="26" customFormat="1" ht="21.95" customHeight="1">
      <c r="A96" s="97"/>
      <c r="B96" s="122"/>
      <c r="C96" s="52"/>
      <c r="D96" s="25"/>
      <c r="E96" s="25"/>
      <c r="F96" s="72"/>
      <c r="G96" s="122"/>
      <c r="H96" s="72"/>
      <c r="I96" s="25"/>
      <c r="J96" s="72"/>
      <c r="K96" s="25"/>
      <c r="L96" s="117"/>
    </row>
    <row r="97" spans="1:12" s="26" customFormat="1" ht="21.95" customHeight="1">
      <c r="A97" s="97"/>
      <c r="B97" s="122"/>
      <c r="C97" s="52"/>
      <c r="D97" s="25"/>
      <c r="E97" s="25"/>
      <c r="F97" s="72"/>
      <c r="G97" s="122"/>
      <c r="H97" s="72"/>
      <c r="I97" s="25"/>
      <c r="J97" s="72"/>
      <c r="K97" s="25"/>
      <c r="L97" s="117"/>
    </row>
    <row r="98" spans="1:12" s="26" customFormat="1" ht="21.95" customHeight="1">
      <c r="A98" s="97"/>
      <c r="B98" s="122"/>
      <c r="C98" s="52"/>
      <c r="D98" s="25"/>
      <c r="E98" s="25"/>
      <c r="F98" s="72"/>
      <c r="G98" s="122"/>
      <c r="H98" s="72"/>
      <c r="I98" s="25"/>
      <c r="J98" s="72"/>
      <c r="K98" s="25"/>
      <c r="L98" s="117"/>
    </row>
    <row r="99" spans="1:12" s="26" customFormat="1" ht="21.95" customHeight="1">
      <c r="A99" s="136"/>
      <c r="B99" s="134"/>
      <c r="C99" s="133"/>
      <c r="D99" s="97"/>
      <c r="E99" s="97"/>
      <c r="F99" s="25"/>
      <c r="G99" s="25"/>
      <c r="H99" s="25"/>
      <c r="I99" s="25"/>
      <c r="J99" s="25"/>
      <c r="K99" s="135"/>
      <c r="L99" s="25"/>
    </row>
    <row r="100" spans="1:12" s="26" customFormat="1" ht="21.95" customHeight="1">
      <c r="A100" s="136"/>
      <c r="B100" s="134"/>
      <c r="C100" s="133"/>
      <c r="D100" s="97"/>
      <c r="E100" s="97"/>
      <c r="F100" s="25"/>
      <c r="G100" s="25"/>
      <c r="H100" s="25"/>
      <c r="I100" s="25"/>
      <c r="J100" s="25"/>
      <c r="K100" s="135"/>
      <c r="L100" s="25"/>
    </row>
    <row r="101" spans="1:12" s="26" customFormat="1" ht="21.95" customHeight="1">
      <c r="A101" s="27"/>
      <c r="B101" s="27"/>
      <c r="C101" s="23"/>
      <c r="D101" s="28"/>
      <c r="E101" s="24"/>
      <c r="F101" s="27"/>
      <c r="G101" s="27"/>
      <c r="H101" s="27"/>
      <c r="I101" s="25"/>
      <c r="J101" s="27"/>
      <c r="K101" s="25"/>
      <c r="L101" s="117"/>
    </row>
    <row r="102" spans="1:12" s="26" customFormat="1" ht="21.95" customHeight="1">
      <c r="A102" s="27"/>
      <c r="B102" s="27"/>
      <c r="C102" s="23"/>
      <c r="D102" s="28"/>
      <c r="E102" s="24"/>
      <c r="F102" s="27"/>
      <c r="G102" s="27"/>
      <c r="H102" s="27"/>
      <c r="I102" s="25"/>
      <c r="J102" s="27"/>
      <c r="K102" s="25"/>
      <c r="L102" s="117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2" type="noConversion"/>
  <pageMargins left="0.62" right="0.23000000000000004" top="1" bottom="0.44" header="0.56999999999999995" footer="0.35"/>
  <pageSetup paperSize="9" orientation="landscape" r:id="rId1"/>
  <headerFooter>
    <oddHeader>&amp;C&amp;"굴림체,굵게"&amp;14총  괄 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L142"/>
  <sheetViews>
    <sheetView showZeros="0" view="pageBreakPreview" zoomScale="115" zoomScaleNormal="100" zoomScaleSheetLayoutView="115" workbookViewId="0">
      <selection activeCell="F11" sqref="F11"/>
    </sheetView>
  </sheetViews>
  <sheetFormatPr defaultRowHeight="21.95" customHeight="1"/>
  <cols>
    <col min="1" max="1" width="15.77734375" style="20" customWidth="1"/>
    <col min="2" max="2" width="15.77734375" style="21" customWidth="1"/>
    <col min="3" max="3" width="4.77734375" style="29" customWidth="1"/>
    <col min="4" max="4" width="6.77734375" style="96" customWidth="1"/>
    <col min="5" max="5" width="8.77734375" style="20" customWidth="1"/>
    <col min="6" max="6" width="10.77734375" style="20" customWidth="1"/>
    <col min="7" max="7" width="8.77734375" style="20" customWidth="1"/>
    <col min="8" max="8" width="10.77734375" style="20" customWidth="1"/>
    <col min="9" max="9" width="7.77734375" style="20" customWidth="1"/>
    <col min="10" max="10" width="9.77734375" style="20" customWidth="1"/>
    <col min="11" max="11" width="12.77734375" style="20" customWidth="1"/>
    <col min="12" max="12" width="7.33203125" style="29" customWidth="1"/>
    <col min="13" max="16384" width="8.88671875" style="20"/>
  </cols>
  <sheetData>
    <row r="1" spans="1:12" s="22" customFormat="1" ht="21.95" customHeight="1">
      <c r="A1" s="617" t="s">
        <v>179</v>
      </c>
      <c r="B1" s="621" t="s">
        <v>180</v>
      </c>
      <c r="C1" s="617" t="s">
        <v>181</v>
      </c>
      <c r="D1" s="622" t="s">
        <v>197</v>
      </c>
      <c r="E1" s="617" t="s">
        <v>198</v>
      </c>
      <c r="F1" s="617"/>
      <c r="G1" s="617" t="s">
        <v>199</v>
      </c>
      <c r="H1" s="617"/>
      <c r="I1" s="617" t="s">
        <v>200</v>
      </c>
      <c r="J1" s="617"/>
      <c r="K1" s="617" t="s">
        <v>182</v>
      </c>
      <c r="L1" s="617" t="s">
        <v>201</v>
      </c>
    </row>
    <row r="2" spans="1:12" s="22" customFormat="1" ht="21.95" customHeight="1">
      <c r="A2" s="617"/>
      <c r="B2" s="621"/>
      <c r="C2" s="617"/>
      <c r="D2" s="622"/>
      <c r="E2" s="19" t="s">
        <v>194</v>
      </c>
      <c r="F2" s="19" t="s">
        <v>177</v>
      </c>
      <c r="G2" s="19" t="s">
        <v>194</v>
      </c>
      <c r="H2" s="19" t="s">
        <v>177</v>
      </c>
      <c r="I2" s="19" t="s">
        <v>183</v>
      </c>
      <c r="J2" s="19" t="s">
        <v>202</v>
      </c>
      <c r="K2" s="617"/>
      <c r="L2" s="617"/>
    </row>
    <row r="3" spans="1:12" s="26" customFormat="1" ht="21.95" customHeight="1">
      <c r="A3" s="25" t="str">
        <f>물량산출서!A3</f>
        <v>1. 태양광전원설비공사</v>
      </c>
      <c r="B3" s="65"/>
      <c r="C3" s="95"/>
      <c r="D3" s="77"/>
      <c r="E3" s="72"/>
      <c r="F3" s="72"/>
      <c r="G3" s="72"/>
      <c r="H3" s="72"/>
      <c r="I3" s="72"/>
      <c r="J3" s="72"/>
      <c r="K3" s="25"/>
      <c r="L3" s="73"/>
    </row>
    <row r="4" spans="1:12" s="26" customFormat="1" ht="21.95" customHeight="1">
      <c r="A4" s="65" t="str">
        <f>물량산출서!A4</f>
        <v>전선관</v>
      </c>
      <c r="B4" s="65" t="str">
        <f>물량산출서!B4</f>
        <v>ELP 30D</v>
      </c>
      <c r="C4" s="95" t="str">
        <f>물량산출서!C4</f>
        <v>M</v>
      </c>
      <c r="D4" s="77">
        <f>물량산출서!G14</f>
        <v>210</v>
      </c>
      <c r="E4" s="72"/>
      <c r="F4" s="72"/>
      <c r="G4" s="72"/>
      <c r="H4" s="72"/>
      <c r="I4" s="72"/>
      <c r="J4" s="72"/>
      <c r="K4" s="25"/>
      <c r="L4" s="73" t="str">
        <f t="shared" ref="L4:L46" si="0">VLOOKUP($B4,일위대가,10,FALSE)</f>
        <v>호표 2</v>
      </c>
    </row>
    <row r="5" spans="1:12" s="26" customFormat="1" ht="21.95" customHeight="1">
      <c r="A5" s="65" t="str">
        <f>물량산출서!A16</f>
        <v>전선관</v>
      </c>
      <c r="B5" s="65" t="str">
        <f>물량산출서!B16</f>
        <v>ELP 50D</v>
      </c>
      <c r="C5" s="95" t="str">
        <f>물량산출서!C16</f>
        <v>M</v>
      </c>
      <c r="D5" s="77">
        <f>물량산출서!G20</f>
        <v>262</v>
      </c>
      <c r="E5" s="72"/>
      <c r="F5" s="72"/>
      <c r="G5" s="72"/>
      <c r="H5" s="72"/>
      <c r="I5" s="72"/>
      <c r="J5" s="72"/>
      <c r="K5" s="25"/>
      <c r="L5" s="73" t="str">
        <f t="shared" si="0"/>
        <v>호표 3</v>
      </c>
    </row>
    <row r="6" spans="1:12" s="26" customFormat="1" ht="21.95" customHeight="1">
      <c r="A6" s="65" t="str">
        <f>물량산출서!A22</f>
        <v>제1종 금속제가요전선관</v>
      </c>
      <c r="B6" s="65" t="str">
        <f>물량산출서!B22</f>
        <v>고장력 비방수 28C</v>
      </c>
      <c r="C6" s="95" t="str">
        <f>물량산출서!C22</f>
        <v>M</v>
      </c>
      <c r="D6" s="77">
        <f>물량산출서!G24</f>
        <v>57</v>
      </c>
      <c r="E6" s="72"/>
      <c r="F6" s="72"/>
      <c r="G6" s="72"/>
      <c r="H6" s="72"/>
      <c r="I6" s="72"/>
      <c r="J6" s="72"/>
      <c r="K6" s="25"/>
      <c r="L6" s="73" t="str">
        <f t="shared" si="0"/>
        <v>호표 5</v>
      </c>
    </row>
    <row r="7" spans="1:12" s="26" customFormat="1" ht="21.95" customHeight="1">
      <c r="A7" s="65" t="str">
        <f>물량산출서!A26</f>
        <v>가요전선관 콘넥타</v>
      </c>
      <c r="B7" s="65" t="str">
        <f>물량산출서!B26</f>
        <v>비방수 콘넥터 28C</v>
      </c>
      <c r="C7" s="95" t="str">
        <f>물량산출서!C26</f>
        <v>개</v>
      </c>
      <c r="D7" s="77">
        <f>물량산출서!G26</f>
        <v>6</v>
      </c>
      <c r="E7" s="155"/>
      <c r="F7" s="72"/>
      <c r="G7" s="72"/>
      <c r="H7" s="72"/>
      <c r="I7" s="72"/>
      <c r="J7" s="72"/>
      <c r="K7" s="25"/>
      <c r="L7" s="73"/>
    </row>
    <row r="8" spans="1:12" s="26" customFormat="1" ht="21.95" customHeight="1">
      <c r="A8" s="65" t="str">
        <f>물량산출서!A28</f>
        <v>전선</v>
      </c>
      <c r="B8" s="65" t="str">
        <f>물량산출서!B28</f>
        <v>FGV 16sq</v>
      </c>
      <c r="C8" s="95" t="str">
        <f>물량산출서!C28</f>
        <v>M</v>
      </c>
      <c r="D8" s="77">
        <f>물량산출서!G31</f>
        <v>137</v>
      </c>
      <c r="E8" s="72"/>
      <c r="F8" s="72"/>
      <c r="G8" s="72"/>
      <c r="H8" s="72"/>
      <c r="I8" s="72"/>
      <c r="J8" s="72"/>
      <c r="K8" s="25"/>
      <c r="L8" s="73" t="str">
        <f t="shared" si="0"/>
        <v>호표 6</v>
      </c>
    </row>
    <row r="9" spans="1:12" s="26" customFormat="1" ht="21.95" customHeight="1">
      <c r="A9" s="65" t="str">
        <f>물량산출서!A35</f>
        <v>케이블</v>
      </c>
      <c r="B9" s="65" t="str">
        <f>물량산출서!B35</f>
        <v>FCV 1C 35sq</v>
      </c>
      <c r="C9" s="95" t="str">
        <f>물량산출서!C35</f>
        <v>M</v>
      </c>
      <c r="D9" s="77">
        <f>물량산출서!G38</f>
        <v>548</v>
      </c>
      <c r="E9" s="72"/>
      <c r="F9" s="72"/>
      <c r="G9" s="72"/>
      <c r="H9" s="72"/>
      <c r="I9" s="72"/>
      <c r="J9" s="72"/>
      <c r="K9" s="25"/>
      <c r="L9" s="73" t="str">
        <f t="shared" si="0"/>
        <v>호표 9</v>
      </c>
    </row>
    <row r="10" spans="1:12" s="26" customFormat="1" ht="21.95" customHeight="1">
      <c r="A10" s="65" t="str">
        <f>물량산출서!A40</f>
        <v>케이블</v>
      </c>
      <c r="B10" s="65" t="str">
        <f>물량산출서!B40</f>
        <v>FCV 1C 50sq</v>
      </c>
      <c r="C10" s="95" t="str">
        <f>물량산출서!C40</f>
        <v>M</v>
      </c>
      <c r="D10" s="77">
        <f>물량산출서!G40</f>
        <v>12</v>
      </c>
      <c r="E10" s="72"/>
      <c r="F10" s="72"/>
      <c r="G10" s="72"/>
      <c r="H10" s="72"/>
      <c r="I10" s="72"/>
      <c r="J10" s="72"/>
      <c r="K10" s="25"/>
      <c r="L10" s="73" t="str">
        <f t="shared" si="0"/>
        <v>호표 10</v>
      </c>
    </row>
    <row r="11" spans="1:12" s="26" customFormat="1" ht="21.95" customHeight="1">
      <c r="A11" s="65" t="str">
        <f>물량산출서!A42</f>
        <v>케이블</v>
      </c>
      <c r="B11" s="65" t="str">
        <f>물량산출서!B42</f>
        <v>FCV 3C 4sq</v>
      </c>
      <c r="C11" s="95" t="str">
        <f>물량산출서!C42</f>
        <v>M</v>
      </c>
      <c r="D11" s="77">
        <f>물량산출서!G45</f>
        <v>143</v>
      </c>
      <c r="E11" s="72"/>
      <c r="F11" s="72"/>
      <c r="G11" s="72"/>
      <c r="H11" s="72"/>
      <c r="I11" s="72"/>
      <c r="J11" s="72"/>
      <c r="K11" s="25"/>
      <c r="L11" s="73" t="str">
        <f t="shared" si="0"/>
        <v>호표 11</v>
      </c>
    </row>
    <row r="12" spans="1:12" s="26" customFormat="1" ht="21.95" customHeight="1">
      <c r="A12" s="65" t="str">
        <f>물량산출서!A47</f>
        <v>케이블</v>
      </c>
      <c r="B12" s="65" t="str">
        <f>물량산출서!B47</f>
        <v>F/O SMF 4C</v>
      </c>
      <c r="C12" s="95" t="str">
        <f>물량산출서!C47</f>
        <v>M</v>
      </c>
      <c r="D12" s="77">
        <f>물량산출서!G48</f>
        <v>137</v>
      </c>
      <c r="E12" s="72"/>
      <c r="F12" s="72"/>
      <c r="G12" s="72"/>
      <c r="H12" s="72"/>
      <c r="I12" s="72"/>
      <c r="J12" s="72"/>
      <c r="K12" s="25"/>
      <c r="L12" s="73" t="str">
        <f t="shared" si="0"/>
        <v>호표 15</v>
      </c>
    </row>
    <row r="13" spans="1:12" s="26" customFormat="1" ht="21.95" customHeight="1">
      <c r="A13" s="65" t="str">
        <f>물량산출서!A50</f>
        <v>케이블</v>
      </c>
      <c r="B13" s="65" t="str">
        <f>물량산출서!B50</f>
        <v>STP CAT5e 4Pr</v>
      </c>
      <c r="C13" s="95" t="str">
        <f>물량산출서!C50</f>
        <v>M</v>
      </c>
      <c r="D13" s="77">
        <f>물량산출서!G51</f>
        <v>7</v>
      </c>
      <c r="E13" s="72"/>
      <c r="F13" s="72"/>
      <c r="G13" s="72"/>
      <c r="H13" s="72"/>
      <c r="I13" s="72"/>
      <c r="J13" s="72"/>
      <c r="K13" s="25"/>
      <c r="L13" s="73" t="str">
        <f t="shared" si="0"/>
        <v>호표 16</v>
      </c>
    </row>
    <row r="14" spans="1:12" s="26" customFormat="1" ht="21.95" customHeight="1">
      <c r="A14" s="65" t="str">
        <f>물량산출서!A53</f>
        <v>광케이블 성단</v>
      </c>
      <c r="B14" s="65" t="str">
        <f>물량산출서!B53</f>
        <v>PIG TAIL LC, TYPE(MM/SM) 1.5m</v>
      </c>
      <c r="C14" s="95" t="str">
        <f>물량산출서!C53</f>
        <v>CORE</v>
      </c>
      <c r="D14" s="77">
        <f>물량산출서!G53</f>
        <v>8</v>
      </c>
      <c r="E14" s="72"/>
      <c r="F14" s="72"/>
      <c r="G14" s="72"/>
      <c r="H14" s="72"/>
      <c r="I14" s="72"/>
      <c r="J14" s="72"/>
      <c r="K14" s="25"/>
      <c r="L14" s="73" t="str">
        <f t="shared" si="0"/>
        <v>호표 17</v>
      </c>
    </row>
    <row r="15" spans="1:12" s="26" customFormat="1" ht="21.95" customHeight="1">
      <c r="A15" s="65" t="str">
        <f>물량산출서!A55</f>
        <v>광패치코드</v>
      </c>
      <c r="B15" s="65" t="str">
        <f>물량산출서!B55</f>
        <v>LC SM 3M, SFP 모듈</v>
      </c>
      <c r="C15" s="95" t="str">
        <f>물량산출서!C55</f>
        <v>식</v>
      </c>
      <c r="D15" s="77">
        <f>물량산출서!G55</f>
        <v>2</v>
      </c>
      <c r="E15" s="72"/>
      <c r="F15" s="72"/>
      <c r="G15" s="72"/>
      <c r="H15" s="72"/>
      <c r="I15" s="72"/>
      <c r="J15" s="72"/>
      <c r="K15" s="25"/>
      <c r="L15" s="73" t="str">
        <f t="shared" si="0"/>
        <v>호표 18</v>
      </c>
    </row>
    <row r="16" spans="1:12" s="26" customFormat="1" ht="21.95" customHeight="1">
      <c r="A16" s="65" t="str">
        <f>물량산출서!A57</f>
        <v>RJ45</v>
      </c>
      <c r="B16" s="65" t="str">
        <f>물량산출서!B57</f>
        <v>RJ 커넥터</v>
      </c>
      <c r="C16" s="95" t="str">
        <f>물량산출서!C57</f>
        <v>개</v>
      </c>
      <c r="D16" s="77">
        <f>물량산출서!G57</f>
        <v>4</v>
      </c>
      <c r="E16" s="72"/>
      <c r="F16" s="72"/>
      <c r="G16" s="72"/>
      <c r="H16" s="72"/>
      <c r="I16" s="72"/>
      <c r="J16" s="72"/>
      <c r="K16" s="25"/>
      <c r="L16" s="73" t="str">
        <f t="shared" si="0"/>
        <v>호표 19</v>
      </c>
    </row>
    <row r="17" spans="1:12" s="26" customFormat="1" ht="21.95" customHeight="1">
      <c r="A17" s="65" t="str">
        <f>물량산출서!A59</f>
        <v>압착단자</v>
      </c>
      <c r="B17" s="65" t="str">
        <f>물량산출서!B59</f>
        <v>동관단자 1홀 16sq</v>
      </c>
      <c r="C17" s="95" t="str">
        <f>물량산출서!C59</f>
        <v>개</v>
      </c>
      <c r="D17" s="77">
        <f>물량산출서!G59</f>
        <v>2</v>
      </c>
      <c r="E17" s="155"/>
      <c r="F17" s="72"/>
      <c r="G17" s="72"/>
      <c r="H17" s="72"/>
      <c r="I17" s="72"/>
      <c r="J17" s="72"/>
      <c r="K17" s="25"/>
      <c r="L17" s="73"/>
    </row>
    <row r="18" spans="1:12" s="26" customFormat="1" ht="21.95" customHeight="1">
      <c r="A18" s="65" t="str">
        <f>물량산출서!A61</f>
        <v>압착단자</v>
      </c>
      <c r="B18" s="65" t="str">
        <f>물량산출서!B61</f>
        <v>동관단자 1홀 25sq</v>
      </c>
      <c r="C18" s="95" t="str">
        <f>물량산출서!C61</f>
        <v>개</v>
      </c>
      <c r="D18" s="77">
        <f>물량산출서!G61</f>
        <v>2</v>
      </c>
      <c r="E18" s="155"/>
      <c r="F18" s="72"/>
      <c r="G18" s="72"/>
      <c r="H18" s="72"/>
      <c r="I18" s="72"/>
      <c r="J18" s="72"/>
      <c r="K18" s="25"/>
      <c r="L18" s="73"/>
    </row>
    <row r="19" spans="1:12" s="26" customFormat="1" ht="21.95" customHeight="1">
      <c r="A19" s="65" t="str">
        <f>물량산출서!A63</f>
        <v>케이블 단말처리</v>
      </c>
      <c r="B19" s="65" t="str">
        <f>물량산출서!B63</f>
        <v>동관단자 1홀 35sq-4열</v>
      </c>
      <c r="C19" s="95" t="str">
        <f>물량산출서!C63</f>
        <v>개</v>
      </c>
      <c r="D19" s="77">
        <f>물량산출서!G63</f>
        <v>8</v>
      </c>
      <c r="E19" s="72"/>
      <c r="F19" s="72"/>
      <c r="G19" s="72"/>
      <c r="H19" s="72"/>
      <c r="I19" s="72"/>
      <c r="J19" s="72"/>
      <c r="K19" s="25"/>
      <c r="L19" s="73" t="str">
        <f t="shared" si="0"/>
        <v>호표 12</v>
      </c>
    </row>
    <row r="20" spans="1:12" s="26" customFormat="1" ht="21.95" customHeight="1">
      <c r="A20" s="65" t="str">
        <f>물량산출서!A65</f>
        <v>케이블 단말처리</v>
      </c>
      <c r="B20" s="65" t="str">
        <f>물량산출서!B65</f>
        <v>동관단자 1홀 50sq-4열</v>
      </c>
      <c r="C20" s="95" t="str">
        <f>물량산출서!C65</f>
        <v>개</v>
      </c>
      <c r="D20" s="77">
        <f>물량산출서!G65</f>
        <v>8</v>
      </c>
      <c r="E20" s="72"/>
      <c r="F20" s="72"/>
      <c r="G20" s="72"/>
      <c r="H20" s="72"/>
      <c r="I20" s="72"/>
      <c r="J20" s="72"/>
      <c r="K20" s="25"/>
      <c r="L20" s="73" t="str">
        <f t="shared" si="0"/>
        <v>호표 13</v>
      </c>
    </row>
    <row r="21" spans="1:12" s="26" customFormat="1" ht="21.95" customHeight="1">
      <c r="A21" s="65" t="str">
        <f>물량산출서!A67</f>
        <v>PULL BOX(1.6t 이상)</v>
      </c>
      <c r="B21" s="65" t="str">
        <f>물량산출서!B67</f>
        <v>150*150*100</v>
      </c>
      <c r="C21" s="95" t="str">
        <f>물량산출서!C67</f>
        <v>개</v>
      </c>
      <c r="D21" s="77">
        <f>물량산출서!G68</f>
        <v>3</v>
      </c>
      <c r="E21" s="72"/>
      <c r="F21" s="72"/>
      <c r="G21" s="72"/>
      <c r="H21" s="72"/>
      <c r="I21" s="72"/>
      <c r="J21" s="72"/>
      <c r="K21" s="25"/>
      <c r="L21" s="73" t="str">
        <f t="shared" si="0"/>
        <v>호표 25</v>
      </c>
    </row>
    <row r="22" spans="1:12" s="26" customFormat="1" ht="21.95" customHeight="1">
      <c r="A22" s="65" t="str">
        <f>물량산출서!A70</f>
        <v>CABLE DUCT/COVER</v>
      </c>
      <c r="B22" s="65" t="str">
        <f>물량산출서!B70</f>
        <v>ST 2.3t BODY W200x100</v>
      </c>
      <c r="C22" s="95" t="str">
        <f>물량산출서!C70</f>
        <v>M</v>
      </c>
      <c r="D22" s="77">
        <f>물량산출서!G70</f>
        <v>1</v>
      </c>
      <c r="E22" s="72"/>
      <c r="F22" s="72"/>
      <c r="G22" s="72"/>
      <c r="H22" s="72"/>
      <c r="I22" s="72"/>
      <c r="J22" s="72"/>
      <c r="K22" s="25"/>
      <c r="L22" s="73" t="str">
        <f t="shared" si="0"/>
        <v>호표 21</v>
      </c>
    </row>
    <row r="23" spans="1:12" s="26" customFormat="1" ht="21.95" customHeight="1">
      <c r="A23" s="65" t="str">
        <f>물량산출서!A72</f>
        <v>TRAY 지지금구</v>
      </c>
      <c r="B23" s="65" t="str">
        <f>물량산출서!B72</f>
        <v>벽부형 W300</v>
      </c>
      <c r="C23" s="95" t="str">
        <f>물량산출서!C72</f>
        <v>개소</v>
      </c>
      <c r="D23" s="77">
        <f>물량산출서!G72</f>
        <v>2</v>
      </c>
      <c r="E23" s="72"/>
      <c r="F23" s="72"/>
      <c r="G23" s="72"/>
      <c r="H23" s="72"/>
      <c r="I23" s="72"/>
      <c r="J23" s="72"/>
      <c r="K23" s="25"/>
      <c r="L23" s="73" t="str">
        <f t="shared" si="0"/>
        <v>호표 22</v>
      </c>
    </row>
    <row r="24" spans="1:12" s="26" customFormat="1" ht="21.95" customHeight="1">
      <c r="A24" s="65" t="str">
        <f>물량산출서!A74</f>
        <v>AL DUCT</v>
      </c>
      <c r="B24" s="65" t="str">
        <f>물량산출서!B74</f>
        <v>100*50mm</v>
      </c>
      <c r="C24" s="95" t="str">
        <f>물량산출서!C74</f>
        <v>M</v>
      </c>
      <c r="D24" s="77">
        <f>물량산출서!G74</f>
        <v>4</v>
      </c>
      <c r="E24" s="72"/>
      <c r="F24" s="72"/>
      <c r="G24" s="72"/>
      <c r="H24" s="72"/>
      <c r="I24" s="72"/>
      <c r="J24" s="72"/>
      <c r="K24" s="25"/>
      <c r="L24" s="73" t="str">
        <f t="shared" si="0"/>
        <v>호표 23</v>
      </c>
    </row>
    <row r="25" spans="1:12" s="26" customFormat="1" ht="21.95" customHeight="1">
      <c r="A25" s="65" t="str">
        <f>물량산출서!A76</f>
        <v>벽관통 구멍뚫기</v>
      </c>
      <c r="B25" s="65" t="str">
        <f>물량산출서!B76</f>
        <v>50mm(바닥:150mm)</v>
      </c>
      <c r="C25" s="95" t="str">
        <f>물량산출서!C76</f>
        <v>개소</v>
      </c>
      <c r="D25" s="77">
        <f>물량산출서!G76</f>
        <v>1</v>
      </c>
      <c r="E25" s="72"/>
      <c r="F25" s="72"/>
      <c r="G25" s="72"/>
      <c r="H25" s="72"/>
      <c r="I25" s="72"/>
      <c r="J25" s="72"/>
      <c r="K25" s="25"/>
      <c r="L25" s="73" t="str">
        <f t="shared" si="0"/>
        <v>호표 64</v>
      </c>
    </row>
    <row r="26" spans="1:12" s="26" customFormat="1" ht="21.95" customHeight="1">
      <c r="A26" s="65" t="str">
        <f>물량산출서!A78</f>
        <v>벽관통 구멍뚫기</v>
      </c>
      <c r="B26" s="65" t="str">
        <f>물량산출서!B78</f>
        <v>50mm(벽체:300mm)</v>
      </c>
      <c r="C26" s="95" t="str">
        <f>물량산출서!C78</f>
        <v>개소</v>
      </c>
      <c r="D26" s="77">
        <f>물량산출서!G79</f>
        <v>4</v>
      </c>
      <c r="E26" s="72"/>
      <c r="F26" s="72"/>
      <c r="G26" s="72"/>
      <c r="H26" s="72"/>
      <c r="I26" s="72"/>
      <c r="J26" s="72"/>
      <c r="K26" s="25"/>
      <c r="L26" s="73" t="str">
        <f t="shared" si="0"/>
        <v>호표 65</v>
      </c>
    </row>
    <row r="27" spans="1:12" s="26" customFormat="1" ht="21.95" customHeight="1">
      <c r="A27" s="65" t="str">
        <f>물량산출서!A81</f>
        <v>전력맨홀</v>
      </c>
      <c r="B27" s="65" t="str">
        <f>물량산출서!B81</f>
        <v>수공1호, 450x950x700</v>
      </c>
      <c r="C27" s="95" t="str">
        <f>물량산출서!C81</f>
        <v>개소</v>
      </c>
      <c r="D27" s="77">
        <f>물량산출서!G81</f>
        <v>2</v>
      </c>
      <c r="E27" s="72"/>
      <c r="F27" s="72"/>
      <c r="G27" s="72"/>
      <c r="H27" s="72"/>
      <c r="I27" s="72"/>
      <c r="J27" s="72"/>
      <c r="K27" s="25"/>
      <c r="L27" s="73" t="str">
        <f t="shared" si="0"/>
        <v>호표 33</v>
      </c>
    </row>
    <row r="28" spans="1:12" s="26" customFormat="1" ht="21.95" customHeight="1">
      <c r="A28" s="65" t="str">
        <f>물량산출서!A83</f>
        <v>아스콘 절단</v>
      </c>
      <c r="B28" s="65" t="str">
        <f>물량산출서!B83</f>
        <v>포장두께 20cm 이하</v>
      </c>
      <c r="C28" s="95" t="str">
        <f>물량산출서!C83</f>
        <v>M</v>
      </c>
      <c r="D28" s="77">
        <f>물량산출서!G83</f>
        <v>144</v>
      </c>
      <c r="E28" s="72"/>
      <c r="F28" s="72"/>
      <c r="G28" s="72"/>
      <c r="H28" s="72"/>
      <c r="I28" s="72"/>
      <c r="J28" s="72"/>
      <c r="K28" s="25"/>
      <c r="L28" s="73" t="str">
        <f t="shared" si="0"/>
        <v>호표 41</v>
      </c>
    </row>
    <row r="29" spans="1:12" s="26" customFormat="1" ht="21.95" customHeight="1">
      <c r="A29" s="65" t="str">
        <f>물량산출서!A85</f>
        <v>아스콘 포장깨기</v>
      </c>
      <c r="B29" s="65" t="str">
        <f>물량산출서!B85</f>
        <v>20cm미만</v>
      </c>
      <c r="C29" s="95" t="str">
        <f>물량산출서!C85</f>
        <v>㎥</v>
      </c>
      <c r="D29" s="77">
        <f>물량산출서!G85</f>
        <v>10</v>
      </c>
      <c r="E29" s="72"/>
      <c r="F29" s="72"/>
      <c r="G29" s="72"/>
      <c r="H29" s="72"/>
      <c r="I29" s="72"/>
      <c r="J29" s="72"/>
      <c r="K29" s="25"/>
      <c r="L29" s="73" t="str">
        <f t="shared" si="0"/>
        <v>호표 42</v>
      </c>
    </row>
    <row r="30" spans="1:12" s="26" customFormat="1" ht="21.95" customHeight="1">
      <c r="A30" s="65" t="str">
        <f>물량산출서!A87</f>
        <v>아스팔트 포장</v>
      </c>
      <c r="B30" s="65" t="str">
        <f>물량산출서!B87</f>
        <v>소규모 포설(표층)</v>
      </c>
      <c r="C30" s="95" t="str">
        <f>물량산출서!C87</f>
        <v>㎡</v>
      </c>
      <c r="D30" s="77">
        <f>물량산출서!G87</f>
        <v>72</v>
      </c>
      <c r="E30" s="72"/>
      <c r="F30" s="72"/>
      <c r="G30" s="72"/>
      <c r="H30" s="72"/>
      <c r="I30" s="72"/>
      <c r="J30" s="72"/>
      <c r="K30" s="25"/>
      <c r="L30" s="73" t="str">
        <f t="shared" si="0"/>
        <v>호표 43</v>
      </c>
    </row>
    <row r="31" spans="1:12" s="26" customFormat="1" ht="21.95" customHeight="1">
      <c r="A31" s="65" t="str">
        <f>물량산출서!A89</f>
        <v>아스팔트 포장</v>
      </c>
      <c r="B31" s="65" t="str">
        <f>물량산출서!B89</f>
        <v>소규모 포설(기층)</v>
      </c>
      <c r="C31" s="95" t="str">
        <f>물량산출서!C89</f>
        <v>㎡</v>
      </c>
      <c r="D31" s="77">
        <f>물량산출서!G89</f>
        <v>72</v>
      </c>
      <c r="E31" s="72"/>
      <c r="F31" s="72"/>
      <c r="G31" s="72"/>
      <c r="H31" s="72"/>
      <c r="I31" s="72"/>
      <c r="J31" s="72"/>
      <c r="K31" s="25"/>
      <c r="L31" s="73" t="str">
        <f t="shared" si="0"/>
        <v>호표 44</v>
      </c>
    </row>
    <row r="32" spans="1:12" s="26" customFormat="1" ht="21.95" customHeight="1">
      <c r="A32" s="65" t="str">
        <f>물량산출서!A91</f>
        <v>보도블럭 철거</v>
      </c>
      <c r="B32" s="65" t="str">
        <f>물량산출서!B91</f>
        <v>재사용 인력철거</v>
      </c>
      <c r="C32" s="95" t="str">
        <f>물량산출서!C91</f>
        <v>M2</v>
      </c>
      <c r="D32" s="77">
        <f>물량산출서!G91</f>
        <v>76</v>
      </c>
      <c r="E32" s="72"/>
      <c r="F32" s="72"/>
      <c r="G32" s="72"/>
      <c r="H32" s="72"/>
      <c r="I32" s="72"/>
      <c r="J32" s="72"/>
      <c r="K32" s="25"/>
      <c r="L32" s="73" t="str">
        <f t="shared" si="0"/>
        <v>호표 46</v>
      </c>
    </row>
    <row r="33" spans="1:12" s="26" customFormat="1" ht="21.95" customHeight="1">
      <c r="A33" s="65" t="str">
        <f>물량산출서!A93</f>
        <v>보도블럭 재설치</v>
      </c>
      <c r="B33" s="65" t="str">
        <f>물량산출서!B93</f>
        <v>인력소규모 재설치</v>
      </c>
      <c r="C33" s="95" t="str">
        <f>물량산출서!C93</f>
        <v>M2</v>
      </c>
      <c r="D33" s="77">
        <f>물량산출서!G93</f>
        <v>76</v>
      </c>
      <c r="E33" s="72"/>
      <c r="F33" s="72"/>
      <c r="G33" s="72"/>
      <c r="H33" s="72"/>
      <c r="I33" s="72"/>
      <c r="J33" s="72"/>
      <c r="K33" s="25"/>
      <c r="L33" s="73" t="str">
        <f t="shared" si="0"/>
        <v>호표 47</v>
      </c>
    </row>
    <row r="34" spans="1:12" s="26" customFormat="1" ht="21.95" customHeight="1">
      <c r="A34" s="65" t="str">
        <f>물량산출서!A95</f>
        <v>보도블럭 설치</v>
      </c>
      <c r="B34" s="65" t="str">
        <f>물량산출서!B95</f>
        <v>인력소규모 설치</v>
      </c>
      <c r="C34" s="95" t="str">
        <f>물량산출서!C95</f>
        <v>M2</v>
      </c>
      <c r="D34" s="77">
        <f>물량산출서!G95</f>
        <v>243</v>
      </c>
      <c r="E34" s="72"/>
      <c r="F34" s="72"/>
      <c r="G34" s="72"/>
      <c r="H34" s="72"/>
      <c r="I34" s="72"/>
      <c r="J34" s="72"/>
      <c r="K34" s="25"/>
      <c r="L34" s="73" t="str">
        <f t="shared" si="0"/>
        <v>호표 48</v>
      </c>
    </row>
    <row r="35" spans="1:12" s="26" customFormat="1" ht="21.95" customHeight="1">
      <c r="A35" s="65" t="str">
        <f>물량산출서!A97</f>
        <v>터파기</v>
      </c>
      <c r="B35" s="65" t="str">
        <f>물량산출서!B97</f>
        <v>터파기 인력 10%, 기계 90% - 보통토사</v>
      </c>
      <c r="C35" s="95" t="str">
        <f>물량산출서!C97</f>
        <v>M3</v>
      </c>
      <c r="D35" s="77">
        <f>물량산출서!G97</f>
        <v>91</v>
      </c>
      <c r="E35" s="72"/>
      <c r="F35" s="72"/>
      <c r="G35" s="72"/>
      <c r="H35" s="72"/>
      <c r="I35" s="72"/>
      <c r="J35" s="72"/>
      <c r="K35" s="25"/>
      <c r="L35" s="73" t="str">
        <f t="shared" si="0"/>
        <v>호표 35</v>
      </c>
    </row>
    <row r="36" spans="1:12" s="26" customFormat="1" ht="21.95" customHeight="1">
      <c r="A36" s="65" t="str">
        <f>물량산출서!A99</f>
        <v>되메우기</v>
      </c>
      <c r="B36" s="65" t="str">
        <f>물량산출서!B99</f>
        <v>되메우기 인력 10%, 기계 90% - 보통토사</v>
      </c>
      <c r="C36" s="95" t="str">
        <f>물량산출서!C99</f>
        <v>M3</v>
      </c>
      <c r="D36" s="77">
        <f>물량산출서!G99</f>
        <v>91</v>
      </c>
      <c r="E36" s="72"/>
      <c r="F36" s="72"/>
      <c r="G36" s="72"/>
      <c r="H36" s="72"/>
      <c r="I36" s="72"/>
      <c r="J36" s="72"/>
      <c r="K36" s="25"/>
      <c r="L36" s="73" t="str">
        <f t="shared" si="0"/>
        <v>호표 36</v>
      </c>
    </row>
    <row r="37" spans="1:12" s="26" customFormat="1" ht="21.95" customHeight="1">
      <c r="A37" s="65" t="str">
        <f>물량산출서!A101</f>
        <v>경고테이프</v>
      </c>
      <c r="B37" s="65" t="str">
        <f>물량산출서!B101</f>
        <v>경고용 200x250</v>
      </c>
      <c r="C37" s="95" t="str">
        <f>물량산출서!C101</f>
        <v>M</v>
      </c>
      <c r="D37" s="77">
        <f>물량산출서!G101</f>
        <v>130</v>
      </c>
      <c r="E37" s="72"/>
      <c r="F37" s="72"/>
      <c r="G37" s="72"/>
      <c r="H37" s="72"/>
      <c r="I37" s="72"/>
      <c r="J37" s="72"/>
      <c r="K37" s="25"/>
      <c r="L37" s="73" t="str">
        <f t="shared" si="0"/>
        <v>호표 34</v>
      </c>
    </row>
    <row r="38" spans="1:12" s="26" customFormat="1" ht="21.95" customHeight="1">
      <c r="A38" s="65" t="str">
        <f>물량산출서!A103</f>
        <v>도로경계석 철거</v>
      </c>
      <c r="B38" s="65" t="str">
        <f>물량산출서!B103</f>
        <v>도로경계석(재사용)</v>
      </c>
      <c r="C38" s="95" t="str">
        <f>물량산출서!C103</f>
        <v>장</v>
      </c>
      <c r="D38" s="77">
        <f>물량산출서!G103</f>
        <v>4</v>
      </c>
      <c r="E38" s="72"/>
      <c r="F38" s="72"/>
      <c r="G38" s="72"/>
      <c r="H38" s="72"/>
      <c r="I38" s="72"/>
      <c r="J38" s="72"/>
      <c r="K38" s="25"/>
      <c r="L38" s="73" t="str">
        <f t="shared" si="0"/>
        <v>호표 60</v>
      </c>
    </row>
    <row r="39" spans="1:12" s="26" customFormat="1" ht="21.95" customHeight="1">
      <c r="A39" s="65" t="str">
        <f>물량산출서!A105</f>
        <v>도로경계석 설치</v>
      </c>
      <c r="B39" s="65" t="str">
        <f>물량산출서!B105</f>
        <v>도로경계석(재설치)</v>
      </c>
      <c r="C39" s="95" t="str">
        <f>물량산출서!C105</f>
        <v>장</v>
      </c>
      <c r="D39" s="77">
        <f>물량산출서!G105</f>
        <v>4</v>
      </c>
      <c r="E39" s="72"/>
      <c r="F39" s="72"/>
      <c r="G39" s="72"/>
      <c r="H39" s="72"/>
      <c r="I39" s="72"/>
      <c r="J39" s="72"/>
      <c r="K39" s="25"/>
      <c r="L39" s="73" t="str">
        <f t="shared" si="0"/>
        <v>호표 61</v>
      </c>
    </row>
    <row r="40" spans="1:12" s="26" customFormat="1" ht="21.95" customHeight="1">
      <c r="A40" s="65" t="str">
        <f>물량산출서!A107</f>
        <v>주차블럭 설치</v>
      </c>
      <c r="B40" s="65" t="str">
        <f>물량산출서!B107</f>
        <v>120*150*750mm</v>
      </c>
      <c r="C40" s="95" t="str">
        <f>물량산출서!C107</f>
        <v>개소</v>
      </c>
      <c r="D40" s="77">
        <f>물량산출서!G107</f>
        <v>20</v>
      </c>
      <c r="E40" s="72"/>
      <c r="F40" s="72"/>
      <c r="G40" s="72"/>
      <c r="H40" s="72"/>
      <c r="I40" s="72"/>
      <c r="J40" s="72"/>
      <c r="K40" s="25"/>
      <c r="L40" s="73" t="str">
        <f t="shared" si="0"/>
        <v>호표 63</v>
      </c>
    </row>
    <row r="41" spans="1:12" s="26" customFormat="1" ht="21.95" customHeight="1">
      <c r="A41" s="65" t="str">
        <f>물량산출서!A109</f>
        <v>인버터 패드설치</v>
      </c>
      <c r="B41" s="65" t="str">
        <f>물량산출서!B109</f>
        <v>2.3m x 1.0m x 0.2m</v>
      </c>
      <c r="C41" s="95" t="str">
        <f>물량산출서!C109</f>
        <v>식</v>
      </c>
      <c r="D41" s="77">
        <f>물량산출서!G109</f>
        <v>1</v>
      </c>
      <c r="E41" s="72"/>
      <c r="F41" s="72"/>
      <c r="G41" s="72"/>
      <c r="H41" s="72"/>
      <c r="I41" s="72"/>
      <c r="J41" s="72"/>
      <c r="K41" s="25"/>
      <c r="L41" s="73" t="str">
        <f t="shared" si="0"/>
        <v>호표 50</v>
      </c>
    </row>
    <row r="42" spans="1:12" s="26" customFormat="1" ht="21.95" customHeight="1">
      <c r="A42" s="65" t="str">
        <f>물량산출서!A111</f>
        <v>구조물 기초</v>
      </c>
      <c r="B42" s="65" t="str">
        <f>물량산출서!B111</f>
        <v>2000x3000x700H</v>
      </c>
      <c r="C42" s="95" t="str">
        <f>물량산출서!C111</f>
        <v>개소</v>
      </c>
      <c r="D42" s="77">
        <f>물량산출서!G111</f>
        <v>6</v>
      </c>
      <c r="E42" s="72"/>
      <c r="F42" s="72"/>
      <c r="G42" s="72"/>
      <c r="H42" s="72"/>
      <c r="I42" s="72"/>
      <c r="J42" s="72"/>
      <c r="K42" s="25"/>
      <c r="L42" s="73" t="str">
        <f t="shared" si="0"/>
        <v>호표 58</v>
      </c>
    </row>
    <row r="43" spans="1:12" s="26" customFormat="1" ht="21.95" customHeight="1">
      <c r="A43" s="65" t="str">
        <f>물량산출서!A113</f>
        <v>주각부 기초</v>
      </c>
      <c r="B43" s="65" t="str">
        <f>물량산출서!B113</f>
        <v>450x450x200H</v>
      </c>
      <c r="C43" s="95" t="str">
        <f>물량산출서!C113</f>
        <v>개소</v>
      </c>
      <c r="D43" s="77">
        <f>물량산출서!G113</f>
        <v>6</v>
      </c>
      <c r="E43" s="72"/>
      <c r="F43" s="72"/>
      <c r="G43" s="72"/>
      <c r="H43" s="72"/>
      <c r="I43" s="72"/>
      <c r="J43" s="72"/>
      <c r="K43" s="25"/>
      <c r="L43" s="73" t="str">
        <f t="shared" si="0"/>
        <v>호표 59</v>
      </c>
    </row>
    <row r="44" spans="1:12" s="26" customFormat="1" ht="21.95" customHeight="1">
      <c r="A44" s="65" t="str">
        <f>물량산출서!A115</f>
        <v>통신단자함</v>
      </c>
      <c r="B44" s="65" t="str">
        <f>물량산출서!B115</f>
        <v>400*550*150mm</v>
      </c>
      <c r="C44" s="95" t="str">
        <f>물량산출서!C115</f>
        <v>면</v>
      </c>
      <c r="D44" s="77">
        <f>물량산출서!G115</f>
        <v>1</v>
      </c>
      <c r="E44" s="72"/>
      <c r="F44" s="72"/>
      <c r="G44" s="72"/>
      <c r="H44" s="72"/>
      <c r="I44" s="72"/>
      <c r="J44" s="72"/>
      <c r="K44" s="25"/>
      <c r="L44" s="73" t="str">
        <f t="shared" si="0"/>
        <v>호표 20</v>
      </c>
    </row>
    <row r="45" spans="1:12" s="26" customFormat="1" ht="21.95" customHeight="1">
      <c r="A45" s="65" t="str">
        <f>물량산출서!A117</f>
        <v>분전반 신설</v>
      </c>
      <c r="B45" s="65" t="str">
        <f>물량산출서!B117</f>
        <v>L-M PNL,</v>
      </c>
      <c r="C45" s="95" t="str">
        <f>물량산출서!C117</f>
        <v>면</v>
      </c>
      <c r="D45" s="77">
        <f>물량산출서!G117</f>
        <v>1</v>
      </c>
      <c r="E45" s="72"/>
      <c r="F45" s="72"/>
      <c r="G45" s="72"/>
      <c r="H45" s="72"/>
      <c r="I45" s="72"/>
      <c r="J45" s="72"/>
      <c r="K45" s="25"/>
      <c r="L45" s="73" t="str">
        <f t="shared" si="0"/>
        <v>호표 68</v>
      </c>
    </row>
    <row r="46" spans="1:12" s="26" customFormat="1" ht="21.95" customHeight="1">
      <c r="A46" s="65" t="str">
        <f>물량산출서!A119</f>
        <v>가로등 중공기초 설치</v>
      </c>
      <c r="B46" s="65" t="str">
        <f>물량산출서!B119</f>
        <v>400*600*600</v>
      </c>
      <c r="C46" s="95" t="str">
        <f>물량산출서!C119</f>
        <v>개소</v>
      </c>
      <c r="D46" s="77">
        <f>물량산출서!G119</f>
        <v>4</v>
      </c>
      <c r="E46" s="72"/>
      <c r="F46" s="72"/>
      <c r="G46" s="72"/>
      <c r="H46" s="72"/>
      <c r="I46" s="72"/>
      <c r="J46" s="72"/>
      <c r="K46" s="25"/>
      <c r="L46" s="73" t="str">
        <f t="shared" si="0"/>
        <v>호표 69</v>
      </c>
    </row>
    <row r="47" spans="1:12" s="26" customFormat="1" ht="21.95" customHeight="1">
      <c r="A47" s="65" t="str">
        <f>물량산출서!A121</f>
        <v>태양광 기둥 보호대</v>
      </c>
      <c r="B47" s="65" t="str">
        <f>물량산출서!B121</f>
        <v>216.3용, 노랑 유광</v>
      </c>
      <c r="C47" s="95" t="str">
        <f>물량산출서!C121</f>
        <v>개소</v>
      </c>
      <c r="D47" s="77">
        <f>물량산출서!G121</f>
        <v>6</v>
      </c>
      <c r="E47" s="155"/>
      <c r="F47" s="72"/>
      <c r="G47" s="72"/>
      <c r="H47" s="72"/>
      <c r="I47" s="72"/>
      <c r="J47" s="72"/>
      <c r="K47" s="25"/>
      <c r="L47" s="73"/>
    </row>
    <row r="48" spans="1:12" s="26" customFormat="1" ht="21.95" customHeight="1">
      <c r="A48" s="65" t="s">
        <v>1756</v>
      </c>
      <c r="B48" s="65"/>
      <c r="C48" s="95"/>
      <c r="D48" s="77"/>
      <c r="E48" s="72"/>
      <c r="F48" s="72"/>
      <c r="G48" s="72"/>
      <c r="H48" s="72"/>
      <c r="I48" s="72"/>
      <c r="J48" s="72"/>
      <c r="K48" s="25"/>
      <c r="L48" s="73"/>
    </row>
    <row r="49" spans="1:12" s="26" customFormat="1" ht="21.95" customHeight="1">
      <c r="A49" s="65"/>
      <c r="B49" s="65"/>
      <c r="C49" s="95"/>
      <c r="D49" s="77"/>
      <c r="E49" s="72"/>
      <c r="F49" s="72"/>
      <c r="G49" s="72"/>
      <c r="H49" s="72"/>
      <c r="I49" s="72"/>
      <c r="J49" s="72"/>
      <c r="K49" s="25"/>
      <c r="L49" s="73"/>
    </row>
    <row r="50" spans="1:12" s="26" customFormat="1" ht="21.95" customHeight="1">
      <c r="A50" s="65"/>
      <c r="B50" s="65"/>
      <c r="C50" s="95"/>
      <c r="D50" s="77"/>
      <c r="E50" s="72"/>
      <c r="F50" s="72"/>
      <c r="G50" s="72"/>
      <c r="H50" s="72"/>
      <c r="I50" s="72"/>
      <c r="J50" s="72"/>
      <c r="K50" s="25"/>
      <c r="L50" s="73"/>
    </row>
    <row r="51" spans="1:12" s="26" customFormat="1" ht="21.95" customHeight="1">
      <c r="A51" s="65"/>
      <c r="B51" s="65"/>
      <c r="C51" s="95"/>
      <c r="D51" s="77"/>
      <c r="E51" s="72"/>
      <c r="F51" s="72"/>
      <c r="G51" s="72"/>
      <c r="H51" s="72"/>
      <c r="I51" s="72"/>
      <c r="J51" s="72"/>
      <c r="K51" s="25"/>
      <c r="L51" s="73"/>
    </row>
    <row r="52" spans="1:12" s="26" customFormat="1" ht="21.95" customHeight="1">
      <c r="A52" s="65"/>
      <c r="B52" s="65"/>
      <c r="C52" s="95"/>
      <c r="D52" s="77"/>
      <c r="E52" s="72"/>
      <c r="F52" s="72"/>
      <c r="G52" s="72"/>
      <c r="H52" s="72"/>
      <c r="I52" s="72"/>
      <c r="J52" s="72"/>
      <c r="K52" s="25"/>
      <c r="L52" s="73"/>
    </row>
    <row r="53" spans="1:12" s="26" customFormat="1" ht="21.95" customHeight="1">
      <c r="A53" s="65"/>
      <c r="B53" s="65"/>
      <c r="C53" s="95"/>
      <c r="D53" s="77"/>
      <c r="E53" s="72"/>
      <c r="F53" s="72"/>
      <c r="G53" s="72"/>
      <c r="H53" s="72"/>
      <c r="I53" s="72"/>
      <c r="J53" s="72"/>
      <c r="K53" s="25"/>
      <c r="L53" s="73"/>
    </row>
    <row r="54" spans="1:12" s="26" customFormat="1" ht="21.95" customHeight="1">
      <c r="A54" s="65"/>
      <c r="B54" s="65"/>
      <c r="C54" s="95"/>
      <c r="D54" s="77"/>
      <c r="E54" s="72"/>
      <c r="F54" s="72"/>
      <c r="G54" s="72"/>
      <c r="H54" s="72"/>
      <c r="I54" s="72"/>
      <c r="J54" s="72"/>
      <c r="K54" s="25"/>
      <c r="L54" s="73"/>
    </row>
    <row r="55" spans="1:12" s="26" customFormat="1" ht="21.95" customHeight="1">
      <c r="A55" s="65"/>
      <c r="B55" s="65"/>
      <c r="C55" s="95"/>
      <c r="D55" s="77"/>
      <c r="E55" s="72"/>
      <c r="F55" s="72"/>
      <c r="G55" s="72"/>
      <c r="H55" s="72"/>
      <c r="I55" s="72"/>
      <c r="J55" s="72"/>
      <c r="K55" s="25"/>
      <c r="L55" s="73"/>
    </row>
    <row r="56" spans="1:12" s="26" customFormat="1" ht="21.95" customHeight="1">
      <c r="A56" s="65"/>
      <c r="B56" s="65"/>
      <c r="C56" s="95"/>
      <c r="D56" s="77"/>
      <c r="E56" s="72"/>
      <c r="F56" s="72"/>
      <c r="G56" s="72"/>
      <c r="H56" s="72"/>
      <c r="I56" s="72"/>
      <c r="J56" s="72"/>
      <c r="K56" s="25"/>
      <c r="L56" s="73"/>
    </row>
    <row r="57" spans="1:12" s="26" customFormat="1" ht="21.95" customHeight="1">
      <c r="A57" s="65"/>
      <c r="B57" s="65"/>
      <c r="C57" s="95"/>
      <c r="D57" s="77"/>
      <c r="E57" s="72"/>
      <c r="F57" s="72"/>
      <c r="G57" s="72"/>
      <c r="H57" s="72"/>
      <c r="I57" s="72"/>
      <c r="J57" s="72"/>
      <c r="K57" s="25"/>
      <c r="L57" s="73"/>
    </row>
    <row r="58" spans="1:12" s="26" customFormat="1" ht="21.95" customHeight="1">
      <c r="A58" s="65"/>
      <c r="B58" s="65"/>
      <c r="C58" s="95"/>
      <c r="D58" s="77"/>
      <c r="E58" s="72"/>
      <c r="F58" s="72"/>
      <c r="G58" s="72"/>
      <c r="H58" s="72"/>
      <c r="I58" s="72"/>
      <c r="J58" s="72"/>
      <c r="K58" s="25"/>
      <c r="L58" s="73"/>
    </row>
    <row r="59" spans="1:12" s="26" customFormat="1" ht="21.95" customHeight="1">
      <c r="A59" s="65"/>
      <c r="B59" s="65"/>
      <c r="C59" s="95"/>
      <c r="D59" s="77"/>
      <c r="E59" s="72"/>
      <c r="F59" s="72"/>
      <c r="G59" s="72"/>
      <c r="H59" s="72"/>
      <c r="I59" s="72"/>
      <c r="J59" s="72"/>
      <c r="K59" s="25"/>
      <c r="L59" s="73"/>
    </row>
    <row r="60" spans="1:12" s="26" customFormat="1" ht="21.95" customHeight="1">
      <c r="A60" s="65"/>
      <c r="B60" s="65"/>
      <c r="C60" s="95"/>
      <c r="D60" s="77"/>
      <c r="E60" s="72"/>
      <c r="F60" s="72"/>
      <c r="G60" s="72"/>
      <c r="H60" s="72"/>
      <c r="I60" s="72"/>
      <c r="J60" s="72"/>
      <c r="K60" s="25"/>
      <c r="L60" s="73"/>
    </row>
    <row r="61" spans="1:12" s="26" customFormat="1" ht="21.95" customHeight="1">
      <c r="A61" s="65"/>
      <c r="B61" s="65"/>
      <c r="C61" s="95"/>
      <c r="D61" s="77"/>
      <c r="E61" s="72"/>
      <c r="F61" s="72"/>
      <c r="G61" s="72"/>
      <c r="H61" s="72"/>
      <c r="I61" s="72"/>
      <c r="J61" s="72"/>
      <c r="K61" s="25"/>
      <c r="L61" s="73"/>
    </row>
    <row r="62" spans="1:12" s="26" customFormat="1" ht="21.95" customHeight="1">
      <c r="A62" s="65"/>
      <c r="B62" s="65"/>
      <c r="C62" s="95"/>
      <c r="D62" s="77"/>
      <c r="E62" s="72"/>
      <c r="F62" s="72"/>
      <c r="G62" s="72"/>
      <c r="H62" s="72"/>
      <c r="I62" s="72"/>
      <c r="J62" s="72"/>
      <c r="K62" s="25"/>
      <c r="L62" s="73"/>
    </row>
    <row r="63" spans="1:12" s="26" customFormat="1" ht="21.95" customHeight="1">
      <c r="A63" s="65" t="str">
        <f>물량산출서!A125</f>
        <v>2. 전열설비공사</v>
      </c>
      <c r="B63" s="65">
        <f>물량산출서!B125</f>
        <v>0</v>
      </c>
      <c r="C63" s="95"/>
      <c r="D63" s="77"/>
      <c r="E63" s="72"/>
      <c r="F63" s="72"/>
      <c r="G63" s="72"/>
      <c r="H63" s="72"/>
      <c r="I63" s="72"/>
      <c r="J63" s="72"/>
      <c r="K63" s="25"/>
      <c r="L63" s="73"/>
    </row>
    <row r="64" spans="1:12" s="26" customFormat="1" ht="21.95" customHeight="1">
      <c r="A64" s="65" t="str">
        <f>물량산출서!A126</f>
        <v>제1종금속제가요전선관</v>
      </c>
      <c r="B64" s="65" t="str">
        <f>물량산출서!B126</f>
        <v>고장력 비방수 16C</v>
      </c>
      <c r="C64" s="95" t="str">
        <f>물량산출서!C126</f>
        <v>M</v>
      </c>
      <c r="D64" s="77">
        <f>물량산출서!G127</f>
        <v>9</v>
      </c>
      <c r="E64" s="72"/>
      <c r="F64" s="72"/>
      <c r="G64" s="72"/>
      <c r="H64" s="72"/>
      <c r="I64" s="72"/>
      <c r="J64" s="72"/>
      <c r="K64" s="25"/>
      <c r="L64" s="73" t="str">
        <f t="shared" ref="L64:L92" si="1">VLOOKUP($B64,일위대가,10,FALSE)</f>
        <v>호표 4</v>
      </c>
    </row>
    <row r="65" spans="1:12" s="26" customFormat="1" ht="21.95" customHeight="1">
      <c r="A65" s="65" t="str">
        <f>물량산출서!A129</f>
        <v>가요전선관 콘넥타</v>
      </c>
      <c r="B65" s="65" t="str">
        <f>물량산출서!B129</f>
        <v>비방수 콘넥터 16C</v>
      </c>
      <c r="C65" s="95" t="str">
        <f>물량산출서!C129</f>
        <v>M</v>
      </c>
      <c r="D65" s="77">
        <f>물량산출서!G129</f>
        <v>2</v>
      </c>
      <c r="E65" s="266"/>
      <c r="F65" s="72"/>
      <c r="G65" s="72"/>
      <c r="H65" s="72"/>
      <c r="I65" s="72"/>
      <c r="J65" s="72"/>
      <c r="K65" s="25"/>
      <c r="L65" s="73"/>
    </row>
    <row r="66" spans="1:12" s="26" customFormat="1" ht="21.95" customHeight="1">
      <c r="A66" s="65" t="str">
        <f>물량산출서!A131</f>
        <v>전선</v>
      </c>
      <c r="B66" s="65" t="str">
        <f>물량산출서!B131</f>
        <v>HFIX 2.5sq</v>
      </c>
      <c r="C66" s="95" t="str">
        <f>물량산출서!C131</f>
        <v>M</v>
      </c>
      <c r="D66" s="77">
        <f>물량산출서!G133</f>
        <v>39</v>
      </c>
      <c r="E66" s="72"/>
      <c r="F66" s="72"/>
      <c r="G66" s="72"/>
      <c r="H66" s="72"/>
      <c r="I66" s="72"/>
      <c r="J66" s="72"/>
      <c r="K66" s="25"/>
      <c r="L66" s="73" t="str">
        <f t="shared" si="1"/>
        <v>호표 8</v>
      </c>
    </row>
    <row r="67" spans="1:12" s="26" customFormat="1" ht="21.95" customHeight="1">
      <c r="A67" s="65" t="str">
        <f>물량산출서!A135</f>
        <v>LAN DUCT</v>
      </c>
      <c r="B67" s="65" t="str">
        <f>물량산출서!B135</f>
        <v>40*30mm</v>
      </c>
      <c r="C67" s="95" t="str">
        <f>물량산출서!C135</f>
        <v>M</v>
      </c>
      <c r="D67" s="77">
        <f>물량산출서!G135</f>
        <v>1</v>
      </c>
      <c r="E67" s="72"/>
      <c r="F67" s="72"/>
      <c r="G67" s="72"/>
      <c r="H67" s="72"/>
      <c r="I67" s="72"/>
      <c r="J67" s="72"/>
      <c r="K67" s="25"/>
      <c r="L67" s="73" t="str">
        <f t="shared" si="1"/>
        <v>호표 24</v>
      </c>
    </row>
    <row r="68" spans="1:12" s="26" customFormat="1" ht="21.95" customHeight="1">
      <c r="A68" s="65" t="str">
        <f>물량산출서!A137</f>
        <v>ST 박스</v>
      </c>
      <c r="B68" s="65" t="str">
        <f>물량산출서!B137</f>
        <v>Outlet 4각</v>
      </c>
      <c r="C68" s="95" t="str">
        <f>물량산출서!C137</f>
        <v>개</v>
      </c>
      <c r="D68" s="77">
        <f>물량산출서!G137</f>
        <v>2</v>
      </c>
      <c r="E68" s="72"/>
      <c r="F68" s="72"/>
      <c r="G68" s="72"/>
      <c r="H68" s="72"/>
      <c r="I68" s="72"/>
      <c r="J68" s="72"/>
      <c r="K68" s="25"/>
      <c r="L68" s="73" t="str">
        <f t="shared" si="1"/>
        <v>호표 26</v>
      </c>
    </row>
    <row r="69" spans="1:12" s="26" customFormat="1" ht="21.95" customHeight="1">
      <c r="A69" s="65" t="str">
        <f>물량산출서!A139</f>
        <v>PVC 노출 박스</v>
      </c>
      <c r="B69" s="65" t="str">
        <f>물량산출서!B139</f>
        <v>승압용 콘센트 박스 1개용</v>
      </c>
      <c r="C69" s="95" t="str">
        <f>물량산출서!C139</f>
        <v>개</v>
      </c>
      <c r="D69" s="77">
        <f>물량산출서!G139</f>
        <v>1</v>
      </c>
      <c r="E69" s="72"/>
      <c r="F69" s="72"/>
      <c r="G69" s="72"/>
      <c r="H69" s="72"/>
      <c r="I69" s="72"/>
      <c r="J69" s="72"/>
      <c r="K69" s="25"/>
      <c r="L69" s="73" t="str">
        <f t="shared" si="1"/>
        <v>호표 28</v>
      </c>
    </row>
    <row r="70" spans="1:12" s="26" customFormat="1" ht="21.95" customHeight="1">
      <c r="A70" s="65" t="str">
        <f>물량산출서!A141</f>
        <v>박스카바</v>
      </c>
      <c r="B70" s="65" t="str">
        <f>물량산출서!B141</f>
        <v>평커버</v>
      </c>
      <c r="C70" s="95" t="str">
        <f>물량산출서!C141</f>
        <v>개</v>
      </c>
      <c r="D70" s="77">
        <f>물량산출서!G141</f>
        <v>2</v>
      </c>
      <c r="E70" s="266"/>
      <c r="F70" s="72"/>
      <c r="G70" s="72"/>
      <c r="H70" s="72"/>
      <c r="I70" s="72"/>
      <c r="J70" s="72"/>
      <c r="K70" s="25"/>
      <c r="L70" s="73"/>
    </row>
    <row r="71" spans="1:12" s="26" customFormat="1" ht="21.95" customHeight="1">
      <c r="A71" s="65" t="str">
        <f>물량산출서!A143</f>
        <v>콘센트</v>
      </c>
      <c r="B71" s="65" t="str">
        <f>물량산출서!B143</f>
        <v>220V 접지2구</v>
      </c>
      <c r="C71" s="95" t="str">
        <f>물량산출서!C143</f>
        <v>개</v>
      </c>
      <c r="D71" s="77">
        <f>물량산출서!G143</f>
        <v>1</v>
      </c>
      <c r="E71" s="72"/>
      <c r="F71" s="72"/>
      <c r="G71" s="72"/>
      <c r="H71" s="72"/>
      <c r="I71" s="72"/>
      <c r="J71" s="72"/>
      <c r="K71" s="25"/>
      <c r="L71" s="73" t="str">
        <f t="shared" si="1"/>
        <v>호표 29</v>
      </c>
    </row>
    <row r="72" spans="1:12" s="26" customFormat="1" ht="21.95" customHeight="1">
      <c r="A72" s="65" t="str">
        <f>물량산출서!A145</f>
        <v>차단기 설치</v>
      </c>
      <c r="B72" s="65" t="str">
        <f>물량산출서!B145</f>
        <v>기존 L-M PNL,</v>
      </c>
      <c r="C72" s="95" t="str">
        <f>물량산출서!C145</f>
        <v>면</v>
      </c>
      <c r="D72" s="77">
        <f>물량산출서!G145</f>
        <v>1</v>
      </c>
      <c r="E72" s="72"/>
      <c r="F72" s="72"/>
      <c r="G72" s="72"/>
      <c r="H72" s="72"/>
      <c r="I72" s="72"/>
      <c r="J72" s="72"/>
      <c r="K72" s="25"/>
      <c r="L72" s="73" t="str">
        <f t="shared" si="1"/>
        <v>호표 32</v>
      </c>
    </row>
    <row r="73" spans="1:12" s="26" customFormat="1" ht="21.95" customHeight="1">
      <c r="A73" s="65" t="s">
        <v>1756</v>
      </c>
      <c r="B73" s="65"/>
      <c r="C73" s="95"/>
      <c r="D73" s="77"/>
      <c r="E73" s="72"/>
      <c r="F73" s="72"/>
      <c r="G73" s="72"/>
      <c r="H73" s="72"/>
      <c r="I73" s="72"/>
      <c r="J73" s="72"/>
      <c r="K73" s="25"/>
      <c r="L73" s="73"/>
    </row>
    <row r="74" spans="1:12" s="26" customFormat="1" ht="21.95" customHeight="1">
      <c r="A74" s="65"/>
      <c r="B74" s="65"/>
      <c r="C74" s="95"/>
      <c r="D74" s="77"/>
      <c r="E74" s="72"/>
      <c r="F74" s="72"/>
      <c r="G74" s="72"/>
      <c r="H74" s="72"/>
      <c r="I74" s="72"/>
      <c r="J74" s="72"/>
      <c r="K74" s="25"/>
      <c r="L74" s="73"/>
    </row>
    <row r="75" spans="1:12" s="26" customFormat="1" ht="21.95" customHeight="1">
      <c r="A75" s="65"/>
      <c r="B75" s="65"/>
      <c r="C75" s="95"/>
      <c r="D75" s="77"/>
      <c r="E75" s="72"/>
      <c r="F75" s="72"/>
      <c r="G75" s="72"/>
      <c r="H75" s="72"/>
      <c r="I75" s="72"/>
      <c r="J75" s="72"/>
      <c r="K75" s="25"/>
      <c r="L75" s="73"/>
    </row>
    <row r="76" spans="1:12" s="26" customFormat="1" ht="21.95" customHeight="1">
      <c r="A76" s="65"/>
      <c r="B76" s="65"/>
      <c r="C76" s="95"/>
      <c r="D76" s="77"/>
      <c r="E76" s="72"/>
      <c r="F76" s="72"/>
      <c r="G76" s="72"/>
      <c r="H76" s="72"/>
      <c r="I76" s="72"/>
      <c r="J76" s="72"/>
      <c r="K76" s="25"/>
      <c r="L76" s="73"/>
    </row>
    <row r="77" spans="1:12" s="26" customFormat="1" ht="21.95" customHeight="1">
      <c r="A77" s="65"/>
      <c r="B77" s="65"/>
      <c r="C77" s="95"/>
      <c r="D77" s="77"/>
      <c r="E77" s="72"/>
      <c r="F77" s="72"/>
      <c r="G77" s="72"/>
      <c r="H77" s="72"/>
      <c r="I77" s="72"/>
      <c r="J77" s="72"/>
      <c r="K77" s="25"/>
      <c r="L77" s="73"/>
    </row>
    <row r="78" spans="1:12" s="26" customFormat="1" ht="21.95" customHeight="1">
      <c r="A78" s="65"/>
      <c r="B78" s="65"/>
      <c r="C78" s="95"/>
      <c r="D78" s="77"/>
      <c r="E78" s="72"/>
      <c r="F78" s="72"/>
      <c r="G78" s="72"/>
      <c r="H78" s="72"/>
      <c r="I78" s="72"/>
      <c r="J78" s="72"/>
      <c r="K78" s="25"/>
      <c r="L78" s="73"/>
    </row>
    <row r="79" spans="1:12" s="26" customFormat="1" ht="21.95" customHeight="1">
      <c r="A79" s="65"/>
      <c r="B79" s="65"/>
      <c r="C79" s="95"/>
      <c r="D79" s="77"/>
      <c r="E79" s="72"/>
      <c r="F79" s="72"/>
      <c r="G79" s="72"/>
      <c r="H79" s="72"/>
      <c r="I79" s="72"/>
      <c r="J79" s="72"/>
      <c r="K79" s="25"/>
      <c r="L79" s="73"/>
    </row>
    <row r="80" spans="1:12" s="26" customFormat="1" ht="21.95" customHeight="1">
      <c r="A80" s="65"/>
      <c r="B80" s="65"/>
      <c r="C80" s="95"/>
      <c r="D80" s="77"/>
      <c r="E80" s="72"/>
      <c r="F80" s="72"/>
      <c r="G80" s="72"/>
      <c r="H80" s="72"/>
      <c r="I80" s="72"/>
      <c r="J80" s="72"/>
      <c r="K80" s="25"/>
      <c r="L80" s="73"/>
    </row>
    <row r="81" spans="1:12" s="26" customFormat="1" ht="21.95" customHeight="1">
      <c r="A81" s="65"/>
      <c r="B81" s="65"/>
      <c r="C81" s="95"/>
      <c r="D81" s="77"/>
      <c r="E81" s="72"/>
      <c r="F81" s="72"/>
      <c r="G81" s="72"/>
      <c r="H81" s="72"/>
      <c r="I81" s="72"/>
      <c r="J81" s="72"/>
      <c r="K81" s="25"/>
      <c r="L81" s="73"/>
    </row>
    <row r="82" spans="1:12" s="26" customFormat="1" ht="21.95" customHeight="1">
      <c r="A82" s="65"/>
      <c r="B82" s="65"/>
      <c r="C82" s="95"/>
      <c r="D82" s="77"/>
      <c r="E82" s="72"/>
      <c r="F82" s="72"/>
      <c r="G82" s="72"/>
      <c r="H82" s="72"/>
      <c r="I82" s="72"/>
      <c r="J82" s="72"/>
      <c r="K82" s="25"/>
      <c r="L82" s="73"/>
    </row>
    <row r="83" spans="1:12" s="26" customFormat="1" ht="21.95" customHeight="1">
      <c r="A83" s="65" t="str">
        <f>물량산출서!A166</f>
        <v>3. 약전설비공사</v>
      </c>
      <c r="B83" s="65"/>
      <c r="C83" s="95"/>
      <c r="D83" s="77"/>
      <c r="E83" s="72"/>
      <c r="F83" s="72"/>
      <c r="G83" s="72"/>
      <c r="H83" s="72"/>
      <c r="I83" s="72"/>
      <c r="J83" s="72"/>
      <c r="K83" s="25"/>
      <c r="L83" s="73"/>
    </row>
    <row r="84" spans="1:12" s="26" customFormat="1" ht="21.95" customHeight="1">
      <c r="A84" s="65" t="str">
        <f>물량산출서!A167</f>
        <v>전선관</v>
      </c>
      <c r="B84" s="65" t="str">
        <f>물량산출서!B167</f>
        <v>난연성 CD 16C</v>
      </c>
      <c r="C84" s="95" t="str">
        <f>물량산출서!C167</f>
        <v>M</v>
      </c>
      <c r="D84" s="77">
        <f>물량산출서!G169</f>
        <v>82</v>
      </c>
      <c r="E84" s="72"/>
      <c r="F84" s="72"/>
      <c r="G84" s="72"/>
      <c r="H84" s="72"/>
      <c r="I84" s="72"/>
      <c r="J84" s="72"/>
      <c r="K84" s="25"/>
      <c r="L84" s="73" t="str">
        <f t="shared" si="1"/>
        <v>호표 1</v>
      </c>
    </row>
    <row r="85" spans="1:12" s="26" customFormat="1" ht="21.95" customHeight="1">
      <c r="A85" s="65" t="str">
        <f>물량산출서!A171</f>
        <v>케이블</v>
      </c>
      <c r="B85" s="65" t="str">
        <f>물량산출서!B171</f>
        <v>UTP CAT5e 4Pr</v>
      </c>
      <c r="C85" s="95" t="str">
        <f>물량산출서!C171</f>
        <v>M</v>
      </c>
      <c r="D85" s="77">
        <f>물량산출서!G174</f>
        <v>89</v>
      </c>
      <c r="E85" s="72"/>
      <c r="F85" s="72"/>
      <c r="G85" s="72"/>
      <c r="H85" s="72"/>
      <c r="I85" s="72"/>
      <c r="J85" s="72"/>
      <c r="K85" s="25"/>
      <c r="L85" s="73" t="str">
        <f t="shared" si="1"/>
        <v>호표 14</v>
      </c>
    </row>
    <row r="86" spans="1:12" s="26" customFormat="1" ht="21.95" customHeight="1">
      <c r="A86" s="65" t="str">
        <f>물량산출서!A176</f>
        <v>LAN DUCT</v>
      </c>
      <c r="B86" s="65" t="str">
        <f>물량산출서!B176</f>
        <v>40*30mm</v>
      </c>
      <c r="C86" s="95" t="str">
        <f>물량산출서!C176</f>
        <v>M</v>
      </c>
      <c r="D86" s="77">
        <f>물량산출서!G176</f>
        <v>1</v>
      </c>
      <c r="E86" s="72"/>
      <c r="F86" s="72"/>
      <c r="G86" s="72"/>
      <c r="H86" s="72"/>
      <c r="I86" s="72"/>
      <c r="J86" s="72"/>
      <c r="K86" s="25"/>
      <c r="L86" s="73" t="str">
        <f t="shared" si="1"/>
        <v>호표 24</v>
      </c>
    </row>
    <row r="87" spans="1:12" s="26" customFormat="1" ht="21.95" customHeight="1">
      <c r="A87" s="65" t="str">
        <f>물량산출서!A178</f>
        <v>ST 박스</v>
      </c>
      <c r="B87" s="65" t="str">
        <f>물량산출서!B178</f>
        <v>Outlet 4각</v>
      </c>
      <c r="C87" s="95" t="str">
        <f>물량산출서!C178</f>
        <v>개</v>
      </c>
      <c r="D87" s="77">
        <f>물량산출서!G178</f>
        <v>1</v>
      </c>
      <c r="E87" s="72"/>
      <c r="F87" s="72"/>
      <c r="G87" s="72"/>
      <c r="H87" s="72"/>
      <c r="I87" s="72"/>
      <c r="J87" s="72"/>
      <c r="K87" s="25"/>
      <c r="L87" s="73" t="str">
        <f t="shared" si="1"/>
        <v>호표 26</v>
      </c>
    </row>
    <row r="88" spans="1:12" s="26" customFormat="1" ht="21.95" customHeight="1">
      <c r="A88" s="65" t="str">
        <f>물량산출서!A180</f>
        <v>PVC 박스</v>
      </c>
      <c r="B88" s="65" t="str">
        <f>물량산출서!B180</f>
        <v>노출 PVC SW/1G</v>
      </c>
      <c r="C88" s="95" t="str">
        <f>물량산출서!C180</f>
        <v>개</v>
      </c>
      <c r="D88" s="77">
        <f>물량산출서!G180</f>
        <v>1</v>
      </c>
      <c r="E88" s="72"/>
      <c r="F88" s="72"/>
      <c r="G88" s="72"/>
      <c r="H88" s="72"/>
      <c r="I88" s="72"/>
      <c r="J88" s="72"/>
      <c r="K88" s="25"/>
      <c r="L88" s="73" t="str">
        <f t="shared" si="1"/>
        <v>호표 27</v>
      </c>
    </row>
    <row r="89" spans="1:12" s="26" customFormat="1" ht="21.95" customHeight="1">
      <c r="A89" s="65" t="str">
        <f>물량산출서!A182</f>
        <v>박스카바</v>
      </c>
      <c r="B89" s="65" t="str">
        <f>물량산출서!B182</f>
        <v>평커버</v>
      </c>
      <c r="C89" s="95" t="str">
        <f>물량산출서!C182</f>
        <v>개</v>
      </c>
      <c r="D89" s="77">
        <f>물량산출서!G182</f>
        <v>1</v>
      </c>
      <c r="E89" s="266"/>
      <c r="F89" s="72"/>
      <c r="G89" s="72"/>
      <c r="H89" s="72"/>
      <c r="I89" s="72"/>
      <c r="J89" s="72"/>
      <c r="K89" s="25"/>
      <c r="L89" s="73"/>
    </row>
    <row r="90" spans="1:12" s="26" customFormat="1" ht="21.95" customHeight="1">
      <c r="A90" s="65" t="str">
        <f>물량산출서!A184</f>
        <v>모듈러 OUTLET</v>
      </c>
      <c r="B90" s="65" t="str">
        <f>물량산출서!B184</f>
        <v>8Pin 1구</v>
      </c>
      <c r="C90" s="95" t="str">
        <f>물량산출서!C184</f>
        <v>개</v>
      </c>
      <c r="D90" s="77">
        <f>물량산출서!G184</f>
        <v>1</v>
      </c>
      <c r="E90" s="72"/>
      <c r="F90" s="72"/>
      <c r="G90" s="72"/>
      <c r="H90" s="72"/>
      <c r="I90" s="72"/>
      <c r="J90" s="72"/>
      <c r="K90" s="25"/>
      <c r="L90" s="73" t="str">
        <f t="shared" si="1"/>
        <v>호표 30</v>
      </c>
    </row>
    <row r="91" spans="1:12" s="26" customFormat="1" ht="21.95" customHeight="1">
      <c r="A91" s="65" t="str">
        <f>물량산출서!A186</f>
        <v>RJ45</v>
      </c>
      <c r="B91" s="65" t="str">
        <f>물량산출서!B186</f>
        <v>RJ 커넥터</v>
      </c>
      <c r="C91" s="95" t="str">
        <f>물량산출서!C186</f>
        <v>개</v>
      </c>
      <c r="D91" s="77">
        <f>물량산출서!G186</f>
        <v>2</v>
      </c>
      <c r="E91" s="72"/>
      <c r="F91" s="72"/>
      <c r="G91" s="72"/>
      <c r="H91" s="72"/>
      <c r="I91" s="72"/>
      <c r="J91" s="72"/>
      <c r="K91" s="25"/>
      <c r="L91" s="73" t="str">
        <f t="shared" si="1"/>
        <v>호표 19</v>
      </c>
    </row>
    <row r="92" spans="1:12" s="26" customFormat="1" ht="21.95" customHeight="1">
      <c r="A92" s="65" t="str">
        <f>물량산출서!A188</f>
        <v>천장마감재 철거후재설치</v>
      </c>
      <c r="B92" s="65" t="str">
        <f>물량산출서!B188</f>
        <v>텍스 600*300mm</v>
      </c>
      <c r="C92" s="95" t="str">
        <f>물량산출서!C188</f>
        <v>장</v>
      </c>
      <c r="D92" s="77">
        <f>물량산출서!G189</f>
        <v>42</v>
      </c>
      <c r="E92" s="72"/>
      <c r="F92" s="72"/>
      <c r="G92" s="72"/>
      <c r="H92" s="72"/>
      <c r="I92" s="72"/>
      <c r="J92" s="72"/>
      <c r="K92" s="25"/>
      <c r="L92" s="73" t="str">
        <f t="shared" si="1"/>
        <v>호표 31</v>
      </c>
    </row>
    <row r="93" spans="1:12" s="26" customFormat="1" ht="21.95" customHeight="1">
      <c r="A93" s="65" t="s">
        <v>1756</v>
      </c>
      <c r="B93" s="65"/>
      <c r="C93" s="95"/>
      <c r="D93" s="77"/>
      <c r="E93" s="72"/>
      <c r="F93" s="72"/>
      <c r="G93" s="72"/>
      <c r="H93" s="72"/>
      <c r="I93" s="72"/>
      <c r="J93" s="72"/>
      <c r="K93" s="25"/>
      <c r="L93" s="73"/>
    </row>
    <row r="94" spans="1:12" s="26" customFormat="1" ht="21.95" customHeight="1">
      <c r="A94" s="65"/>
      <c r="B94" s="65"/>
      <c r="C94" s="95"/>
      <c r="D94" s="77"/>
      <c r="E94" s="72"/>
      <c r="F94" s="72"/>
      <c r="G94" s="72"/>
      <c r="H94" s="72"/>
      <c r="I94" s="72"/>
      <c r="J94" s="72"/>
      <c r="K94" s="25"/>
      <c r="L94" s="73"/>
    </row>
    <row r="95" spans="1:12" s="26" customFormat="1" ht="21.95" customHeight="1">
      <c r="A95" s="65"/>
      <c r="B95" s="65"/>
      <c r="C95" s="95"/>
      <c r="D95" s="77"/>
      <c r="E95" s="72"/>
      <c r="F95" s="72"/>
      <c r="G95" s="72"/>
      <c r="H95" s="72"/>
      <c r="I95" s="72"/>
      <c r="J95" s="72"/>
      <c r="K95" s="25"/>
      <c r="L95" s="73"/>
    </row>
    <row r="96" spans="1:12" s="26" customFormat="1" ht="21.95" customHeight="1">
      <c r="A96" s="65"/>
      <c r="B96" s="65"/>
      <c r="C96" s="95"/>
      <c r="D96" s="77"/>
      <c r="E96" s="72"/>
      <c r="F96" s="72"/>
      <c r="G96" s="72"/>
      <c r="H96" s="72"/>
      <c r="I96" s="72"/>
      <c r="J96" s="72"/>
      <c r="K96" s="25"/>
      <c r="L96" s="73"/>
    </row>
    <row r="97" spans="1:12" s="26" customFormat="1" ht="21.95" customHeight="1">
      <c r="A97" s="65"/>
      <c r="B97" s="65"/>
      <c r="C97" s="95"/>
      <c r="D97" s="77"/>
      <c r="E97" s="72"/>
      <c r="F97" s="72"/>
      <c r="G97" s="72"/>
      <c r="H97" s="72"/>
      <c r="I97" s="72"/>
      <c r="J97" s="72"/>
      <c r="K97" s="25"/>
      <c r="L97" s="73"/>
    </row>
    <row r="98" spans="1:12" s="26" customFormat="1" ht="21.95" customHeight="1">
      <c r="A98" s="65"/>
      <c r="B98" s="65"/>
      <c r="C98" s="95"/>
      <c r="D98" s="77"/>
      <c r="E98" s="72"/>
      <c r="F98" s="72"/>
      <c r="G98" s="72"/>
      <c r="H98" s="72"/>
      <c r="I98" s="72"/>
      <c r="J98" s="72"/>
      <c r="K98" s="25"/>
      <c r="L98" s="73"/>
    </row>
    <row r="99" spans="1:12" s="26" customFormat="1" ht="21.95" customHeight="1">
      <c r="A99" s="65"/>
      <c r="B99" s="65"/>
      <c r="C99" s="95"/>
      <c r="D99" s="77"/>
      <c r="E99" s="72"/>
      <c r="F99" s="72"/>
      <c r="G99" s="72"/>
      <c r="H99" s="72"/>
      <c r="I99" s="72"/>
      <c r="J99" s="72"/>
      <c r="K99" s="25"/>
      <c r="L99" s="73"/>
    </row>
    <row r="100" spans="1:12" s="26" customFormat="1" ht="21.95" customHeight="1">
      <c r="A100" s="65"/>
      <c r="B100" s="65"/>
      <c r="C100" s="95"/>
      <c r="D100" s="77"/>
      <c r="E100" s="72"/>
      <c r="F100" s="72"/>
      <c r="G100" s="72"/>
      <c r="H100" s="72"/>
      <c r="I100" s="72"/>
      <c r="J100" s="72"/>
      <c r="K100" s="25"/>
      <c r="L100" s="73"/>
    </row>
    <row r="101" spans="1:12" s="26" customFormat="1" ht="21.95" customHeight="1">
      <c r="A101" s="65"/>
      <c r="B101" s="65"/>
      <c r="C101" s="95"/>
      <c r="D101" s="77"/>
      <c r="E101" s="72"/>
      <c r="F101" s="72"/>
      <c r="G101" s="72"/>
      <c r="H101" s="72"/>
      <c r="I101" s="72"/>
      <c r="J101" s="72"/>
      <c r="K101" s="25"/>
      <c r="L101" s="73"/>
    </row>
    <row r="102" spans="1:12" s="26" customFormat="1" ht="21.95" customHeight="1">
      <c r="A102" s="65"/>
      <c r="B102" s="65"/>
      <c r="C102" s="95"/>
      <c r="D102" s="77"/>
      <c r="E102" s="72"/>
      <c r="F102" s="72"/>
      <c r="G102" s="72"/>
      <c r="H102" s="72"/>
      <c r="I102" s="72"/>
      <c r="J102" s="72"/>
      <c r="K102" s="25"/>
      <c r="L102" s="73"/>
    </row>
    <row r="103" spans="1:12" s="26" customFormat="1" ht="21.95" customHeight="1">
      <c r="A103" s="65" t="str">
        <f>물량산출서!A207</f>
        <v>4. 전기설비 철거공사</v>
      </c>
      <c r="B103" s="65"/>
      <c r="C103" s="95"/>
      <c r="D103" s="77"/>
      <c r="E103" s="72"/>
      <c r="F103" s="72"/>
      <c r="G103" s="72"/>
      <c r="H103" s="72"/>
      <c r="I103" s="72"/>
      <c r="J103" s="72"/>
      <c r="K103" s="25"/>
      <c r="L103" s="73"/>
    </row>
    <row r="104" spans="1:12" s="26" customFormat="1" ht="21.95" customHeight="1">
      <c r="A104" s="65" t="str">
        <f>물량산출서!A208</f>
        <v>도로경계석 철거</v>
      </c>
      <c r="B104" s="65" t="str">
        <f>물량산출서!B208</f>
        <v>도로경계석 (철거)</v>
      </c>
      <c r="C104" s="95" t="str">
        <f>물량산출서!C208</f>
        <v>장</v>
      </c>
      <c r="D104" s="77">
        <f>물량산출서!G208</f>
        <v>36</v>
      </c>
      <c r="E104" s="72"/>
      <c r="F104" s="72"/>
      <c r="G104" s="72"/>
      <c r="H104" s="72"/>
      <c r="I104" s="72"/>
      <c r="J104" s="72"/>
      <c r="K104" s="25"/>
      <c r="L104" s="73" t="str">
        <f t="shared" ref="L104:L107" si="2">VLOOKUP($B104,일위대가,10,FALSE)</f>
        <v>호표 62</v>
      </c>
    </row>
    <row r="105" spans="1:12" s="26" customFormat="1" ht="21.95" customHeight="1">
      <c r="A105" s="65" t="str">
        <f>물량산출서!A210</f>
        <v>화단 정리</v>
      </c>
      <c r="B105" s="65" t="str">
        <f>물량산출서!B210</f>
        <v>면고르기 (정리)</v>
      </c>
      <c r="C105" s="95" t="str">
        <f>물량산출서!C210</f>
        <v>㎥</v>
      </c>
      <c r="D105" s="77">
        <f>물량산출서!G210</f>
        <v>112</v>
      </c>
      <c r="E105" s="72"/>
      <c r="F105" s="72"/>
      <c r="G105" s="72"/>
      <c r="H105" s="72"/>
      <c r="I105" s="72"/>
      <c r="J105" s="72"/>
      <c r="K105" s="25"/>
      <c r="L105" s="73" t="str">
        <f t="shared" si="2"/>
        <v>호표 66</v>
      </c>
    </row>
    <row r="106" spans="1:12" s="26" customFormat="1" ht="21.95" customHeight="1">
      <c r="A106" s="65" t="str">
        <f>물량산출서!A212</f>
        <v>수목 철거</v>
      </c>
      <c r="B106" s="65" t="str">
        <f>물량산출서!B212</f>
        <v>수목 (철거)</v>
      </c>
      <c r="C106" s="95" t="str">
        <f>물량산출서!C212</f>
        <v>식</v>
      </c>
      <c r="D106" s="77">
        <f>물량산출서!G212</f>
        <v>3</v>
      </c>
      <c r="E106" s="72"/>
      <c r="F106" s="72"/>
      <c r="G106" s="72"/>
      <c r="H106" s="72"/>
      <c r="I106" s="72"/>
      <c r="J106" s="72"/>
      <c r="K106" s="25"/>
      <c r="L106" s="73" t="str">
        <f t="shared" si="2"/>
        <v>호표 67</v>
      </c>
    </row>
    <row r="107" spans="1:12" s="26" customFormat="1" ht="21.95" customHeight="1">
      <c r="A107" s="65" t="str">
        <f>물량산출서!A214</f>
        <v>보도블럭 철거</v>
      </c>
      <c r="B107" s="65" t="str">
        <f>물량산출서!B214</f>
        <v>재사용 인력철거</v>
      </c>
      <c r="C107" s="95" t="str">
        <f>물량산출서!C214</f>
        <v>M2</v>
      </c>
      <c r="D107" s="77">
        <f>물량산출서!G214</f>
        <v>125</v>
      </c>
      <c r="E107" s="72"/>
      <c r="F107" s="72"/>
      <c r="G107" s="72"/>
      <c r="H107" s="72"/>
      <c r="I107" s="72"/>
      <c r="J107" s="72"/>
      <c r="K107" s="25"/>
      <c r="L107" s="73" t="str">
        <f t="shared" si="2"/>
        <v>호표 46</v>
      </c>
    </row>
    <row r="108" spans="1:12" s="26" customFormat="1" ht="21.95" customHeight="1">
      <c r="A108" s="65" t="s">
        <v>1756</v>
      </c>
      <c r="B108" s="65"/>
      <c r="C108" s="95"/>
      <c r="D108" s="77"/>
      <c r="E108" s="72"/>
      <c r="F108" s="72"/>
      <c r="G108" s="72"/>
      <c r="H108" s="72"/>
      <c r="I108" s="72"/>
      <c r="J108" s="72"/>
      <c r="K108" s="25"/>
      <c r="L108" s="73"/>
    </row>
    <row r="109" spans="1:12" s="26" customFormat="1" ht="21.95" customHeight="1">
      <c r="A109" s="65"/>
      <c r="B109" s="65"/>
      <c r="C109" s="95"/>
      <c r="D109" s="77"/>
      <c r="E109" s="72"/>
      <c r="F109" s="72"/>
      <c r="G109" s="72"/>
      <c r="H109" s="72"/>
      <c r="I109" s="72"/>
      <c r="J109" s="72"/>
      <c r="K109" s="25"/>
      <c r="L109" s="73"/>
    </row>
    <row r="110" spans="1:12" s="26" customFormat="1" ht="21.95" customHeight="1">
      <c r="A110" s="65"/>
      <c r="B110" s="65"/>
      <c r="C110" s="95"/>
      <c r="D110" s="77"/>
      <c r="E110" s="72"/>
      <c r="F110" s="72"/>
      <c r="G110" s="72"/>
      <c r="H110" s="72"/>
      <c r="I110" s="72"/>
      <c r="J110" s="72"/>
      <c r="K110" s="25"/>
      <c r="L110" s="73"/>
    </row>
    <row r="111" spans="1:12" s="26" customFormat="1" ht="21.95" customHeight="1">
      <c r="A111" s="65"/>
      <c r="B111" s="65"/>
      <c r="C111" s="95"/>
      <c r="D111" s="77"/>
      <c r="E111" s="72"/>
      <c r="F111" s="72"/>
      <c r="G111" s="72"/>
      <c r="H111" s="72"/>
      <c r="I111" s="72"/>
      <c r="J111" s="72"/>
      <c r="K111" s="25"/>
      <c r="L111" s="73"/>
    </row>
    <row r="112" spans="1:12" s="26" customFormat="1" ht="21.95" customHeight="1">
      <c r="A112" s="65"/>
      <c r="B112" s="65"/>
      <c r="C112" s="95"/>
      <c r="D112" s="77"/>
      <c r="E112" s="72"/>
      <c r="F112" s="72"/>
      <c r="G112" s="72"/>
      <c r="H112" s="72"/>
      <c r="I112" s="72"/>
      <c r="J112" s="72"/>
      <c r="K112" s="25"/>
      <c r="L112" s="73"/>
    </row>
    <row r="113" spans="1:12" s="26" customFormat="1" ht="21.95" customHeight="1">
      <c r="A113" s="65"/>
      <c r="B113" s="65"/>
      <c r="C113" s="95"/>
      <c r="D113" s="77"/>
      <c r="E113" s="72"/>
      <c r="F113" s="72"/>
      <c r="G113" s="72"/>
      <c r="H113" s="72"/>
      <c r="I113" s="72"/>
      <c r="J113" s="72"/>
      <c r="K113" s="25"/>
      <c r="L113" s="73"/>
    </row>
    <row r="114" spans="1:12" s="26" customFormat="1" ht="21.95" customHeight="1">
      <c r="A114" s="65"/>
      <c r="B114" s="65"/>
      <c r="C114" s="95"/>
      <c r="D114" s="77"/>
      <c r="E114" s="72"/>
      <c r="F114" s="72"/>
      <c r="G114" s="72"/>
      <c r="H114" s="72"/>
      <c r="I114" s="72"/>
      <c r="J114" s="72"/>
      <c r="K114" s="25"/>
      <c r="L114" s="73"/>
    </row>
    <row r="115" spans="1:12" s="26" customFormat="1" ht="21.95" customHeight="1">
      <c r="A115" s="65"/>
      <c r="B115" s="65"/>
      <c r="C115" s="95"/>
      <c r="D115" s="77"/>
      <c r="E115" s="72"/>
      <c r="F115" s="72"/>
      <c r="G115" s="72"/>
      <c r="H115" s="72"/>
      <c r="I115" s="72"/>
      <c r="J115" s="72"/>
      <c r="K115" s="25"/>
      <c r="L115" s="73"/>
    </row>
    <row r="116" spans="1:12" s="26" customFormat="1" ht="21.95" customHeight="1">
      <c r="A116" s="65"/>
      <c r="B116" s="65"/>
      <c r="C116" s="95"/>
      <c r="D116" s="77"/>
      <c r="E116" s="72"/>
      <c r="F116" s="72"/>
      <c r="G116" s="72"/>
      <c r="H116" s="72"/>
      <c r="I116" s="72"/>
      <c r="J116" s="72"/>
      <c r="K116" s="25"/>
      <c r="L116" s="73"/>
    </row>
    <row r="117" spans="1:12" s="26" customFormat="1" ht="21.95" customHeight="1">
      <c r="A117" s="65"/>
      <c r="B117" s="65"/>
      <c r="C117" s="95"/>
      <c r="D117" s="77"/>
      <c r="E117" s="72"/>
      <c r="F117" s="72"/>
      <c r="G117" s="72"/>
      <c r="H117" s="72"/>
      <c r="I117" s="72"/>
      <c r="J117" s="72"/>
      <c r="K117" s="25"/>
      <c r="L117" s="73"/>
    </row>
    <row r="118" spans="1:12" s="26" customFormat="1" ht="21.95" customHeight="1">
      <c r="A118" s="65"/>
      <c r="B118" s="65"/>
      <c r="C118" s="95"/>
      <c r="D118" s="77"/>
      <c r="E118" s="72"/>
      <c r="F118" s="72"/>
      <c r="G118" s="72"/>
      <c r="H118" s="72"/>
      <c r="I118" s="72"/>
      <c r="J118" s="72"/>
      <c r="K118" s="25"/>
      <c r="L118" s="73"/>
    </row>
    <row r="119" spans="1:12" s="26" customFormat="1" ht="21.95" customHeight="1">
      <c r="A119" s="65"/>
      <c r="B119" s="65"/>
      <c r="C119" s="95"/>
      <c r="D119" s="77"/>
      <c r="E119" s="72"/>
      <c r="F119" s="72"/>
      <c r="G119" s="72"/>
      <c r="H119" s="72"/>
      <c r="I119" s="72"/>
      <c r="J119" s="72"/>
      <c r="K119" s="25"/>
      <c r="L119" s="73"/>
    </row>
    <row r="120" spans="1:12" s="26" customFormat="1" ht="21.95" customHeight="1">
      <c r="A120" s="65"/>
      <c r="B120" s="65"/>
      <c r="C120" s="95"/>
      <c r="D120" s="77"/>
      <c r="E120" s="72"/>
      <c r="F120" s="72"/>
      <c r="G120" s="72"/>
      <c r="H120" s="72"/>
      <c r="I120" s="72"/>
      <c r="J120" s="72"/>
      <c r="K120" s="25"/>
      <c r="L120" s="73"/>
    </row>
    <row r="121" spans="1:12" s="26" customFormat="1" ht="21.95" customHeight="1">
      <c r="A121" s="65"/>
      <c r="B121" s="65"/>
      <c r="C121" s="95"/>
      <c r="D121" s="77"/>
      <c r="E121" s="72"/>
      <c r="F121" s="72"/>
      <c r="G121" s="72"/>
      <c r="H121" s="72"/>
      <c r="I121" s="72"/>
      <c r="J121" s="72"/>
      <c r="K121" s="25"/>
      <c r="L121" s="73"/>
    </row>
    <row r="122" spans="1:12" s="26" customFormat="1" ht="21.95" customHeight="1">
      <c r="A122" s="65"/>
      <c r="B122" s="65"/>
      <c r="C122" s="95"/>
      <c r="D122" s="77"/>
      <c r="E122" s="72"/>
      <c r="F122" s="72"/>
      <c r="G122" s="72"/>
      <c r="H122" s="72"/>
      <c r="I122" s="72"/>
      <c r="J122" s="72"/>
      <c r="K122" s="25"/>
      <c r="L122" s="73"/>
    </row>
    <row r="123" spans="1:12" s="26" customFormat="1" ht="21.95" customHeight="1">
      <c r="A123" s="65" t="str">
        <f>물량산출서!A227</f>
        <v>5. 폐기물처리</v>
      </c>
      <c r="B123" s="65">
        <f>물량산출서!B227</f>
        <v>0</v>
      </c>
      <c r="C123" s="95">
        <f>물량산출서!C227</f>
        <v>0</v>
      </c>
      <c r="D123" s="77"/>
      <c r="E123" s="72"/>
      <c r="F123" s="72"/>
      <c r="G123" s="72"/>
      <c r="H123" s="72"/>
      <c r="I123" s="72"/>
      <c r="J123" s="72"/>
      <c r="K123" s="25"/>
      <c r="L123" s="73"/>
    </row>
    <row r="124" spans="1:12" s="26" customFormat="1" ht="21.95" customHeight="1">
      <c r="A124" s="65" t="str">
        <f>물량산출서!A228</f>
        <v>폐자재처리수수료</v>
      </c>
      <c r="B124" s="65" t="str">
        <f>물량산출서!B228</f>
        <v>폐콘크리트, 중간처리</v>
      </c>
      <c r="C124" s="95" t="str">
        <f>물량산출서!C228</f>
        <v>ton</v>
      </c>
      <c r="D124" s="77">
        <f>물량산출서!G228</f>
        <v>23</v>
      </c>
      <c r="E124" s="72">
        <f t="shared" ref="E124" si="3">VLOOKUP($B124,일위대가,3,FALSE)</f>
        <v>0</v>
      </c>
      <c r="F124" s="72">
        <f t="shared" ref="F124" si="4">INT(SUM(D124*E124))</f>
        <v>0</v>
      </c>
      <c r="G124" s="72">
        <f t="shared" ref="G124" si="5">VLOOKUP($B124,일위대가,5,FALSE)</f>
        <v>0</v>
      </c>
      <c r="H124" s="72">
        <f t="shared" ref="H124" si="6">INT(SUM(D124*G124))</f>
        <v>0</v>
      </c>
      <c r="I124" s="72"/>
      <c r="J124" s="72"/>
      <c r="K124" s="25"/>
      <c r="L124" s="73" t="str">
        <f t="shared" ref="L124" si="7">VLOOKUP($B124,일위대가,10,FALSE)</f>
        <v>호표 45</v>
      </c>
    </row>
    <row r="125" spans="1:12" s="26" customFormat="1" ht="21.95" customHeight="1">
      <c r="A125" s="65" t="s">
        <v>1756</v>
      </c>
      <c r="B125" s="65"/>
      <c r="C125" s="95"/>
      <c r="D125" s="77"/>
      <c r="E125" s="72"/>
      <c r="F125" s="72">
        <f>SUM(F124)</f>
        <v>0</v>
      </c>
      <c r="G125" s="72"/>
      <c r="H125" s="72">
        <f>SUM(H124)</f>
        <v>0</v>
      </c>
      <c r="I125" s="72"/>
      <c r="J125" s="72"/>
      <c r="K125" s="25"/>
      <c r="L125" s="73"/>
    </row>
    <row r="126" spans="1:12" s="26" customFormat="1" ht="21.95" customHeight="1">
      <c r="A126" s="65"/>
      <c r="B126" s="65"/>
      <c r="C126" s="95"/>
      <c r="D126" s="77"/>
      <c r="E126" s="72"/>
      <c r="F126" s="72"/>
      <c r="G126" s="72"/>
      <c r="H126" s="72"/>
      <c r="I126" s="72"/>
      <c r="J126" s="72"/>
      <c r="K126" s="25"/>
      <c r="L126" s="73"/>
    </row>
    <row r="127" spans="1:12" s="26" customFormat="1" ht="21.95" customHeight="1">
      <c r="A127" s="65"/>
      <c r="B127" s="65"/>
      <c r="C127" s="95"/>
      <c r="D127" s="77"/>
      <c r="E127" s="72"/>
      <c r="F127" s="72"/>
      <c r="G127" s="72"/>
      <c r="H127" s="72"/>
      <c r="I127" s="72"/>
      <c r="J127" s="72"/>
      <c r="K127" s="25"/>
      <c r="L127" s="73"/>
    </row>
    <row r="128" spans="1:12" s="26" customFormat="1" ht="21.95" customHeight="1">
      <c r="A128" s="65"/>
      <c r="B128" s="65"/>
      <c r="C128" s="95"/>
      <c r="D128" s="77"/>
      <c r="E128" s="72"/>
      <c r="F128" s="72"/>
      <c r="G128" s="72"/>
      <c r="H128" s="72"/>
      <c r="I128" s="72"/>
      <c r="J128" s="72"/>
      <c r="K128" s="25"/>
      <c r="L128" s="73"/>
    </row>
    <row r="129" spans="1:12" s="26" customFormat="1" ht="21.95" customHeight="1">
      <c r="A129" s="65"/>
      <c r="B129" s="65"/>
      <c r="C129" s="95"/>
      <c r="D129" s="77"/>
      <c r="E129" s="72"/>
      <c r="F129" s="72"/>
      <c r="G129" s="72"/>
      <c r="H129" s="72"/>
      <c r="I129" s="72"/>
      <c r="J129" s="72"/>
      <c r="K129" s="25"/>
      <c r="L129" s="73"/>
    </row>
    <row r="130" spans="1:12" s="26" customFormat="1" ht="21.95" customHeight="1">
      <c r="A130" s="65"/>
      <c r="B130" s="65"/>
      <c r="C130" s="95"/>
      <c r="D130" s="77"/>
      <c r="E130" s="72"/>
      <c r="F130" s="72"/>
      <c r="G130" s="72"/>
      <c r="H130" s="72"/>
      <c r="I130" s="72"/>
      <c r="J130" s="72"/>
      <c r="K130" s="25"/>
      <c r="L130" s="73"/>
    </row>
    <row r="131" spans="1:12" s="26" customFormat="1" ht="21.95" customHeight="1">
      <c r="A131" s="65"/>
      <c r="B131" s="65"/>
      <c r="C131" s="95"/>
      <c r="D131" s="77"/>
      <c r="E131" s="72"/>
      <c r="F131" s="72"/>
      <c r="G131" s="72"/>
      <c r="H131" s="72"/>
      <c r="I131" s="72"/>
      <c r="J131" s="72"/>
      <c r="K131" s="25"/>
      <c r="L131" s="73"/>
    </row>
    <row r="132" spans="1:12" s="26" customFormat="1" ht="21.95" customHeight="1">
      <c r="A132" s="65"/>
      <c r="B132" s="65"/>
      <c r="C132" s="95"/>
      <c r="D132" s="77"/>
      <c r="E132" s="72"/>
      <c r="F132" s="72"/>
      <c r="G132" s="72"/>
      <c r="H132" s="72"/>
      <c r="I132" s="72"/>
      <c r="J132" s="72"/>
      <c r="K132" s="25"/>
      <c r="L132" s="73"/>
    </row>
    <row r="133" spans="1:12" s="26" customFormat="1" ht="21.95" customHeight="1">
      <c r="A133" s="65"/>
      <c r="B133" s="65"/>
      <c r="C133" s="95"/>
      <c r="D133" s="77"/>
      <c r="E133" s="72"/>
      <c r="F133" s="72"/>
      <c r="G133" s="72"/>
      <c r="H133" s="72"/>
      <c r="I133" s="72"/>
      <c r="J133" s="72"/>
      <c r="K133" s="25"/>
      <c r="L133" s="73"/>
    </row>
    <row r="134" spans="1:12" s="26" customFormat="1" ht="21.95" customHeight="1">
      <c r="A134" s="65"/>
      <c r="B134" s="65"/>
      <c r="C134" s="95"/>
      <c r="D134" s="77"/>
      <c r="E134" s="72"/>
      <c r="F134" s="72"/>
      <c r="G134" s="72"/>
      <c r="H134" s="72"/>
      <c r="I134" s="72"/>
      <c r="J134" s="72"/>
      <c r="K134" s="25"/>
      <c r="L134" s="73"/>
    </row>
    <row r="135" spans="1:12" s="26" customFormat="1" ht="21.95" customHeight="1">
      <c r="A135" s="65"/>
      <c r="B135" s="65"/>
      <c r="C135" s="95"/>
      <c r="D135" s="77"/>
      <c r="E135" s="72"/>
      <c r="F135" s="72"/>
      <c r="G135" s="72"/>
      <c r="H135" s="72"/>
      <c r="I135" s="72"/>
      <c r="J135" s="72"/>
      <c r="K135" s="25"/>
      <c r="L135" s="73"/>
    </row>
    <row r="136" spans="1:12" s="26" customFormat="1" ht="21.95" customHeight="1">
      <c r="A136" s="65"/>
      <c r="B136" s="65"/>
      <c r="C136" s="95"/>
      <c r="D136" s="77"/>
      <c r="E136" s="72"/>
      <c r="F136" s="72"/>
      <c r="G136" s="72"/>
      <c r="H136" s="72"/>
      <c r="I136" s="72"/>
      <c r="J136" s="72"/>
      <c r="K136" s="25"/>
      <c r="L136" s="73"/>
    </row>
    <row r="137" spans="1:12" s="26" customFormat="1" ht="21.95" customHeight="1">
      <c r="A137" s="65"/>
      <c r="B137" s="65"/>
      <c r="C137" s="95"/>
      <c r="D137" s="77"/>
      <c r="E137" s="72"/>
      <c r="F137" s="72"/>
      <c r="G137" s="72"/>
      <c r="H137" s="72"/>
      <c r="I137" s="72"/>
      <c r="J137" s="72"/>
      <c r="K137" s="25"/>
      <c r="L137" s="73"/>
    </row>
    <row r="138" spans="1:12" s="26" customFormat="1" ht="21.95" customHeight="1">
      <c r="A138" s="65"/>
      <c r="B138" s="65"/>
      <c r="C138" s="95"/>
      <c r="D138" s="77"/>
      <c r="E138" s="72"/>
      <c r="F138" s="72"/>
      <c r="G138" s="72"/>
      <c r="H138" s="72"/>
      <c r="I138" s="72"/>
      <c r="J138" s="72"/>
      <c r="K138" s="25"/>
      <c r="L138" s="73"/>
    </row>
    <row r="139" spans="1:12" s="26" customFormat="1" ht="21.95" customHeight="1">
      <c r="A139" s="65"/>
      <c r="B139" s="65"/>
      <c r="C139" s="95"/>
      <c r="D139" s="77"/>
      <c r="E139" s="72"/>
      <c r="F139" s="72"/>
      <c r="G139" s="72"/>
      <c r="H139" s="72"/>
      <c r="I139" s="72"/>
      <c r="J139" s="72"/>
      <c r="K139" s="25"/>
      <c r="L139" s="73"/>
    </row>
    <row r="140" spans="1:12" s="26" customFormat="1" ht="21.95" customHeight="1">
      <c r="A140" s="65"/>
      <c r="B140" s="65"/>
      <c r="C140" s="95"/>
      <c r="D140" s="77"/>
      <c r="E140" s="72"/>
      <c r="F140" s="72"/>
      <c r="G140" s="72"/>
      <c r="H140" s="72"/>
      <c r="I140" s="72"/>
      <c r="J140" s="72"/>
      <c r="K140" s="25"/>
      <c r="L140" s="73"/>
    </row>
    <row r="141" spans="1:12" s="26" customFormat="1" ht="21.95" customHeight="1">
      <c r="A141" s="65"/>
      <c r="B141" s="65"/>
      <c r="C141" s="95"/>
      <c r="D141" s="77"/>
      <c r="E141" s="72"/>
      <c r="F141" s="72"/>
      <c r="G141" s="72"/>
      <c r="H141" s="72"/>
      <c r="I141" s="72"/>
      <c r="J141" s="72"/>
      <c r="K141" s="25"/>
      <c r="L141" s="73"/>
    </row>
    <row r="142" spans="1:12" s="26" customFormat="1" ht="21.95" customHeight="1">
      <c r="A142" s="65"/>
      <c r="B142" s="65"/>
      <c r="C142" s="95"/>
      <c r="D142" s="77"/>
      <c r="E142" s="72"/>
      <c r="F142" s="72"/>
      <c r="G142" s="72"/>
      <c r="H142" s="72"/>
      <c r="I142" s="72"/>
      <c r="J142" s="72"/>
      <c r="K142" s="25"/>
      <c r="L142" s="73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2" type="noConversion"/>
  <printOptions gridLines="1"/>
  <pageMargins left="0.62" right="0.23000000000000004" top="1" bottom="0.44" header="0.56999999999999995" footer="0.35"/>
  <pageSetup paperSize="9" orientation="landscape" r:id="rId1"/>
  <headerFooter>
    <oddHeader>&amp;C&amp;"굴림체,굵게"&amp;14내  역  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Q82"/>
  <sheetViews>
    <sheetView showZeros="0" view="pageBreakPreview" zoomScale="115" zoomScaleNormal="100" zoomScaleSheetLayoutView="115" workbookViewId="0">
      <selection activeCell="D21" sqref="D21"/>
    </sheetView>
  </sheetViews>
  <sheetFormatPr defaultRowHeight="21.95" customHeight="1"/>
  <cols>
    <col min="1" max="1" width="8.88671875" style="20"/>
    <col min="2" max="2" width="18.77734375" style="20" customWidth="1"/>
    <col min="3" max="3" width="26.77734375" style="20" customWidth="1"/>
    <col min="4" max="4" width="4.77734375" style="29" customWidth="1"/>
    <col min="5" max="10" width="5.77734375" style="20" customWidth="1"/>
    <col min="11" max="11" width="12.77734375" style="20" customWidth="1"/>
    <col min="12" max="12" width="7.33203125" style="29" customWidth="1"/>
    <col min="13" max="13" width="8.88671875" style="20"/>
    <col min="14" max="14" width="10.44140625" style="20" bestFit="1" customWidth="1"/>
    <col min="15" max="15" width="11.44140625" style="20" bestFit="1" customWidth="1"/>
    <col min="16" max="16384" width="8.88671875" style="20"/>
  </cols>
  <sheetData>
    <row r="1" spans="1:17" s="22" customFormat="1" ht="21.95" customHeight="1">
      <c r="A1" s="617" t="s">
        <v>331</v>
      </c>
      <c r="B1" s="617" t="s">
        <v>173</v>
      </c>
      <c r="C1" s="617" t="s">
        <v>174</v>
      </c>
      <c r="D1" s="617" t="s">
        <v>181</v>
      </c>
      <c r="E1" s="617" t="s">
        <v>189</v>
      </c>
      <c r="F1" s="617"/>
      <c r="G1" s="617" t="s">
        <v>190</v>
      </c>
      <c r="H1" s="617"/>
      <c r="I1" s="617" t="s">
        <v>191</v>
      </c>
      <c r="J1" s="617"/>
      <c r="K1" s="617" t="s">
        <v>175</v>
      </c>
      <c r="L1" s="617" t="s">
        <v>193</v>
      </c>
    </row>
    <row r="2" spans="1:17" s="22" customFormat="1" ht="21.95" customHeight="1">
      <c r="A2" s="617"/>
      <c r="B2" s="617"/>
      <c r="C2" s="617"/>
      <c r="D2" s="617"/>
      <c r="E2" s="627" t="s">
        <v>177</v>
      </c>
      <c r="F2" s="628"/>
      <c r="G2" s="627" t="s">
        <v>177</v>
      </c>
      <c r="H2" s="628"/>
      <c r="I2" s="627" t="s">
        <v>196</v>
      </c>
      <c r="J2" s="628"/>
      <c r="K2" s="617"/>
      <c r="L2" s="617"/>
    </row>
    <row r="3" spans="1:17" s="62" customFormat="1" ht="21.95" customHeight="1">
      <c r="A3" s="58" t="str">
        <f>일위대가!L3</f>
        <v>호표 1</v>
      </c>
      <c r="B3" s="25" t="str">
        <f>일위대가!A3</f>
        <v>전선관</v>
      </c>
      <c r="C3" s="25" t="str">
        <f>일위대가!B3</f>
        <v>난연성 CD 16C</v>
      </c>
      <c r="D3" s="52" t="str">
        <f>일위대가!C3</f>
        <v>M</v>
      </c>
      <c r="E3" s="623">
        <f>일위대가!F3</f>
        <v>608</v>
      </c>
      <c r="F3" s="624"/>
      <c r="G3" s="623">
        <f>일위대가!H3</f>
        <v>9939</v>
      </c>
      <c r="H3" s="624"/>
      <c r="I3" s="625">
        <f>일위대가!J3</f>
        <v>0</v>
      </c>
      <c r="J3" s="626"/>
      <c r="K3" s="49">
        <f>E3+G3+I3</f>
        <v>10547</v>
      </c>
      <c r="L3" s="59" t="str">
        <f>A3</f>
        <v>호표 1</v>
      </c>
      <c r="M3" s="60"/>
      <c r="N3" s="61"/>
      <c r="O3" s="61"/>
      <c r="P3" s="61"/>
      <c r="Q3" s="61"/>
    </row>
    <row r="4" spans="1:17" s="62" customFormat="1" ht="21.95" customHeight="1">
      <c r="A4" s="58" t="str">
        <f>일위대가!L11</f>
        <v>호표 2</v>
      </c>
      <c r="B4" s="25" t="str">
        <f>일위대가!A11</f>
        <v>전선관</v>
      </c>
      <c r="C4" s="25" t="str">
        <f>일위대가!B11</f>
        <v>ELP 30D</v>
      </c>
      <c r="D4" s="52" t="str">
        <f>일위대가!C11</f>
        <v>M</v>
      </c>
      <c r="E4" s="623">
        <f>일위대가!F11</f>
        <v>642</v>
      </c>
      <c r="F4" s="624"/>
      <c r="G4" s="623">
        <f>일위대가!H11</f>
        <v>6672</v>
      </c>
      <c r="H4" s="624"/>
      <c r="I4" s="625">
        <f>일위대가!J11</f>
        <v>0</v>
      </c>
      <c r="J4" s="626"/>
      <c r="K4" s="49">
        <f t="shared" ref="K4:K11" si="0">E4+G4+I4</f>
        <v>7314</v>
      </c>
      <c r="L4" s="59" t="str">
        <f t="shared" ref="L4:L11" si="1">A4</f>
        <v>호표 2</v>
      </c>
      <c r="M4" s="60"/>
      <c r="N4" s="61"/>
      <c r="O4" s="61"/>
      <c r="P4" s="61"/>
      <c r="Q4" s="61"/>
    </row>
    <row r="5" spans="1:17" s="62" customFormat="1" ht="21.95" customHeight="1">
      <c r="A5" s="58" t="str">
        <f>일위대가!L22</f>
        <v>호표 3</v>
      </c>
      <c r="B5" s="25" t="str">
        <f>일위대가!A22</f>
        <v>전선관</v>
      </c>
      <c r="C5" s="25" t="str">
        <f>일위대가!B22</f>
        <v>ELP 50D</v>
      </c>
      <c r="D5" s="52" t="str">
        <f>일위대가!C22</f>
        <v>M</v>
      </c>
      <c r="E5" s="623">
        <f>일위대가!F22</f>
        <v>1135</v>
      </c>
      <c r="F5" s="624"/>
      <c r="G5" s="623">
        <f>일위대가!H22</f>
        <v>7984</v>
      </c>
      <c r="H5" s="624"/>
      <c r="I5" s="625">
        <f>일위대가!J22</f>
        <v>0</v>
      </c>
      <c r="J5" s="626"/>
      <c r="K5" s="49">
        <f t="shared" si="0"/>
        <v>9119</v>
      </c>
      <c r="L5" s="59" t="str">
        <f t="shared" si="1"/>
        <v>호표 3</v>
      </c>
      <c r="M5" s="60"/>
      <c r="N5" s="61"/>
      <c r="O5" s="61"/>
      <c r="P5" s="61"/>
      <c r="Q5" s="61"/>
    </row>
    <row r="6" spans="1:17" s="62" customFormat="1" ht="21.95" customHeight="1">
      <c r="A6" s="58" t="str">
        <f>일위대가!L31</f>
        <v>호표 4</v>
      </c>
      <c r="B6" s="25" t="str">
        <f>일위대가!A31</f>
        <v>제1종 금속제가요전선관</v>
      </c>
      <c r="C6" s="25" t="str">
        <f>일위대가!B31</f>
        <v>고장력 비방수 16C</v>
      </c>
      <c r="D6" s="52" t="str">
        <f>일위대가!C31</f>
        <v>M</v>
      </c>
      <c r="E6" s="623">
        <f>일위대가!F31</f>
        <v>1155</v>
      </c>
      <c r="F6" s="624"/>
      <c r="G6" s="623">
        <f>일위대가!H31</f>
        <v>10933</v>
      </c>
      <c r="H6" s="624"/>
      <c r="I6" s="625">
        <f>일위대가!J31</f>
        <v>0</v>
      </c>
      <c r="J6" s="626"/>
      <c r="K6" s="49">
        <f t="shared" si="0"/>
        <v>12088</v>
      </c>
      <c r="L6" s="59" t="str">
        <f t="shared" si="1"/>
        <v>호표 4</v>
      </c>
      <c r="M6" s="60"/>
      <c r="N6" s="61"/>
      <c r="O6" s="61"/>
      <c r="P6" s="61"/>
      <c r="Q6" s="61"/>
    </row>
    <row r="7" spans="1:17" s="62" customFormat="1" ht="21.95" customHeight="1">
      <c r="A7" s="58" t="str">
        <f>일위대가!L41</f>
        <v>호표 5</v>
      </c>
      <c r="B7" s="25" t="str">
        <f>일위대가!A41</f>
        <v>제1종 금속제가요전선관</v>
      </c>
      <c r="C7" s="25" t="str">
        <f>일위대가!B41</f>
        <v>고장력 비방수 28C</v>
      </c>
      <c r="D7" s="52" t="str">
        <f>일위대가!C41</f>
        <v>M</v>
      </c>
      <c r="E7" s="623">
        <f>일위대가!F41</f>
        <v>2123</v>
      </c>
      <c r="F7" s="624"/>
      <c r="G7" s="623">
        <f>일위대가!H41</f>
        <v>17891</v>
      </c>
      <c r="H7" s="624"/>
      <c r="I7" s="625">
        <f>일위대가!J41</f>
        <v>0</v>
      </c>
      <c r="J7" s="626"/>
      <c r="K7" s="49">
        <f t="shared" si="0"/>
        <v>20014</v>
      </c>
      <c r="L7" s="59" t="str">
        <f t="shared" si="1"/>
        <v>호표 5</v>
      </c>
      <c r="M7" s="60"/>
      <c r="N7" s="61"/>
      <c r="O7" s="61"/>
      <c r="P7" s="61"/>
      <c r="Q7" s="61"/>
    </row>
    <row r="8" spans="1:17" s="62" customFormat="1" ht="21.95" customHeight="1">
      <c r="A8" s="58" t="str">
        <f>일위대가!L48</f>
        <v>호표 6</v>
      </c>
      <c r="B8" s="25" t="str">
        <f>일위대가!A48</f>
        <v>전선</v>
      </c>
      <c r="C8" s="25" t="str">
        <f>일위대가!B48</f>
        <v>FGV 16sq</v>
      </c>
      <c r="D8" s="52" t="str">
        <f>일위대가!C48</f>
        <v>M</v>
      </c>
      <c r="E8" s="623">
        <f>일위대가!F48</f>
        <v>5379</v>
      </c>
      <c r="F8" s="624"/>
      <c r="G8" s="623">
        <f>일위대가!H48</f>
        <v>2761</v>
      </c>
      <c r="H8" s="624"/>
      <c r="I8" s="625">
        <f>일위대가!J48</f>
        <v>0</v>
      </c>
      <c r="J8" s="626"/>
      <c r="K8" s="49">
        <f t="shared" si="0"/>
        <v>8140</v>
      </c>
      <c r="L8" s="59" t="str">
        <f t="shared" si="1"/>
        <v>호표 6</v>
      </c>
      <c r="M8" s="60"/>
      <c r="N8" s="61"/>
      <c r="O8" s="61"/>
      <c r="P8" s="61"/>
      <c r="Q8" s="61"/>
    </row>
    <row r="9" spans="1:17" s="62" customFormat="1" ht="21.95" customHeight="1">
      <c r="A9" s="58" t="str">
        <f>일위대가!L60</f>
        <v>호표 7</v>
      </c>
      <c r="B9" s="25" t="str">
        <f>일위대가!A60</f>
        <v>전선</v>
      </c>
      <c r="C9" s="25" t="str">
        <f>일위대가!B60</f>
        <v>FGV 25sq</v>
      </c>
      <c r="D9" s="52" t="str">
        <f>일위대가!C60</f>
        <v>M</v>
      </c>
      <c r="E9" s="623">
        <f>일위대가!F60</f>
        <v>8240</v>
      </c>
      <c r="F9" s="624"/>
      <c r="G9" s="623">
        <f>일위대가!H60</f>
        <v>2761</v>
      </c>
      <c r="H9" s="624"/>
      <c r="I9" s="623">
        <f>일위대가!J60</f>
        <v>0</v>
      </c>
      <c r="J9" s="624"/>
      <c r="K9" s="49">
        <f t="shared" ref="K9" si="2">E9+G9+I9</f>
        <v>11001</v>
      </c>
      <c r="L9" s="59" t="str">
        <f t="shared" ref="L9" si="3">A9</f>
        <v>호표 7</v>
      </c>
      <c r="M9" s="60"/>
      <c r="N9" s="61"/>
      <c r="O9" s="61"/>
      <c r="P9" s="61"/>
      <c r="Q9" s="61"/>
    </row>
    <row r="10" spans="1:17" s="62" customFormat="1" ht="21.95" customHeight="1">
      <c r="A10" s="58" t="str">
        <f>일위대가!L67</f>
        <v>호표 8</v>
      </c>
      <c r="B10" s="25" t="str">
        <f>일위대가!A67</f>
        <v>전선</v>
      </c>
      <c r="C10" s="25" t="str">
        <f>일위대가!B67</f>
        <v>HFIX 2.5sq</v>
      </c>
      <c r="D10" s="52" t="str">
        <f>일위대가!C67</f>
        <v>M</v>
      </c>
      <c r="E10" s="623">
        <f>일위대가!F67</f>
        <v>870</v>
      </c>
      <c r="F10" s="624"/>
      <c r="G10" s="623">
        <f>일위대가!H67</f>
        <v>2761</v>
      </c>
      <c r="H10" s="624"/>
      <c r="I10" s="625">
        <f>일위대가!J67</f>
        <v>0</v>
      </c>
      <c r="J10" s="626"/>
      <c r="K10" s="49">
        <f t="shared" si="0"/>
        <v>3631</v>
      </c>
      <c r="L10" s="59" t="str">
        <f t="shared" si="1"/>
        <v>호표 8</v>
      </c>
      <c r="M10" s="60"/>
      <c r="N10" s="61"/>
      <c r="O10" s="61"/>
      <c r="P10" s="61"/>
      <c r="Q10" s="61"/>
    </row>
    <row r="11" spans="1:17" s="62" customFormat="1" ht="21.95" customHeight="1">
      <c r="A11" s="58" t="str">
        <f>일위대가!L79</f>
        <v>호표 9</v>
      </c>
      <c r="B11" s="25" t="str">
        <f>일위대가!A79</f>
        <v>케이블</v>
      </c>
      <c r="C11" s="25" t="str">
        <f>일위대가!B79</f>
        <v>FCV 1C 35sq</v>
      </c>
      <c r="D11" s="52" t="str">
        <f>일위대가!C79</f>
        <v>M</v>
      </c>
      <c r="E11" s="623">
        <f>일위대가!F79</f>
        <v>10244</v>
      </c>
      <c r="F11" s="624"/>
      <c r="G11" s="623">
        <f>일위대가!H79</f>
        <v>3831</v>
      </c>
      <c r="H11" s="624"/>
      <c r="I11" s="625">
        <f>일위대가!J79</f>
        <v>0</v>
      </c>
      <c r="J11" s="626"/>
      <c r="K11" s="49">
        <f t="shared" si="0"/>
        <v>14075</v>
      </c>
      <c r="L11" s="59" t="str">
        <f t="shared" si="1"/>
        <v>호표 9</v>
      </c>
      <c r="M11" s="60"/>
      <c r="N11" s="61"/>
      <c r="O11" s="61"/>
      <c r="P11" s="61"/>
      <c r="Q11" s="61"/>
    </row>
    <row r="12" spans="1:17" s="62" customFormat="1" ht="21.95" customHeight="1">
      <c r="A12" s="58" t="str">
        <f>일위대가!L87</f>
        <v>호표 10</v>
      </c>
      <c r="B12" s="25" t="str">
        <f>일위대가!A87</f>
        <v>케이블</v>
      </c>
      <c r="C12" s="25" t="str">
        <f>일위대가!B87</f>
        <v>FCV 1C 50sq</v>
      </c>
      <c r="D12" s="52" t="str">
        <f>일위대가!C87</f>
        <v>M</v>
      </c>
      <c r="E12" s="623">
        <f>일위대가!F87</f>
        <v>13670</v>
      </c>
      <c r="F12" s="624"/>
      <c r="G12" s="623">
        <f>일위대가!H87</f>
        <v>4310</v>
      </c>
      <c r="H12" s="624"/>
      <c r="I12" s="625">
        <f>일위대가!J87</f>
        <v>0</v>
      </c>
      <c r="J12" s="626"/>
      <c r="K12" s="49">
        <f t="shared" ref="K12:K19" si="4">E12+G12+I12</f>
        <v>17980</v>
      </c>
      <c r="L12" s="59" t="str">
        <f t="shared" ref="L12:L19" si="5">A12</f>
        <v>호표 10</v>
      </c>
      <c r="M12" s="60"/>
      <c r="N12" s="61"/>
      <c r="O12" s="61"/>
      <c r="P12" s="61"/>
      <c r="Q12" s="61"/>
    </row>
    <row r="13" spans="1:17" s="62" customFormat="1" ht="21.95" customHeight="1">
      <c r="A13" s="58" t="str">
        <f>일위대가!L98</f>
        <v>호표 11</v>
      </c>
      <c r="B13" s="25" t="str">
        <f>일위대가!A98</f>
        <v>케이블</v>
      </c>
      <c r="C13" s="25" t="str">
        <f>일위대가!B98</f>
        <v>FCV 3C 4sq</v>
      </c>
      <c r="D13" s="52" t="str">
        <f>일위대가!C98</f>
        <v>M</v>
      </c>
      <c r="E13" s="623">
        <f>일위대가!F98</f>
        <v>4440</v>
      </c>
      <c r="F13" s="624"/>
      <c r="G13" s="623">
        <f>일위대가!H98</f>
        <v>2873</v>
      </c>
      <c r="H13" s="624"/>
      <c r="I13" s="625">
        <f>일위대가!J98</f>
        <v>0</v>
      </c>
      <c r="J13" s="626"/>
      <c r="K13" s="49">
        <f t="shared" si="4"/>
        <v>7313</v>
      </c>
      <c r="L13" s="59" t="str">
        <f t="shared" si="5"/>
        <v>호표 11</v>
      </c>
      <c r="M13" s="60"/>
      <c r="N13" s="61"/>
      <c r="O13" s="61"/>
      <c r="P13" s="61"/>
      <c r="Q13" s="61"/>
    </row>
    <row r="14" spans="1:17" s="62" customFormat="1" ht="21.95" customHeight="1">
      <c r="A14" s="58" t="str">
        <f>일위대가!L106</f>
        <v>호표 12</v>
      </c>
      <c r="B14" s="25" t="str">
        <f>일위대가!A106</f>
        <v>케이블 단말처리</v>
      </c>
      <c r="C14" s="25" t="str">
        <f>일위대가!B106</f>
        <v>동관단자 1홀 35sq-4열</v>
      </c>
      <c r="D14" s="52" t="str">
        <f>일위대가!C106</f>
        <v>개소</v>
      </c>
      <c r="E14" s="623">
        <f>일위대가!F106</f>
        <v>1562</v>
      </c>
      <c r="F14" s="624"/>
      <c r="G14" s="623">
        <f>일위대가!H106</f>
        <v>33077</v>
      </c>
      <c r="H14" s="624"/>
      <c r="I14" s="625">
        <f>일위대가!J106</f>
        <v>0</v>
      </c>
      <c r="J14" s="626"/>
      <c r="K14" s="49">
        <f t="shared" si="4"/>
        <v>34639</v>
      </c>
      <c r="L14" s="59" t="str">
        <f t="shared" si="5"/>
        <v>호표 12</v>
      </c>
      <c r="M14" s="60"/>
      <c r="N14" s="61"/>
      <c r="O14" s="61"/>
      <c r="P14" s="61"/>
      <c r="Q14" s="61"/>
    </row>
    <row r="15" spans="1:17" s="62" customFormat="1" ht="21.95" customHeight="1">
      <c r="A15" s="58" t="str">
        <f>일위대가!L112</f>
        <v>호표 13</v>
      </c>
      <c r="B15" s="25" t="str">
        <f>일위대가!A112</f>
        <v>케이블 단말처리</v>
      </c>
      <c r="C15" s="25" t="str">
        <f>일위대가!B112</f>
        <v>동관단자 1홀 50sq-4열</v>
      </c>
      <c r="D15" s="52" t="str">
        <f>일위대가!C112</f>
        <v>개소</v>
      </c>
      <c r="E15" s="623">
        <f>일위대가!F112</f>
        <v>1912</v>
      </c>
      <c r="F15" s="624"/>
      <c r="G15" s="623">
        <f>일위대가!H112</f>
        <v>36752</v>
      </c>
      <c r="H15" s="624"/>
      <c r="I15" s="625">
        <f>일위대가!J112</f>
        <v>0</v>
      </c>
      <c r="J15" s="626"/>
      <c r="K15" s="49">
        <f t="shared" si="4"/>
        <v>38664</v>
      </c>
      <c r="L15" s="59" t="str">
        <f t="shared" si="5"/>
        <v>호표 13</v>
      </c>
      <c r="M15" s="60"/>
      <c r="N15" s="61"/>
      <c r="O15" s="61"/>
      <c r="P15" s="61"/>
      <c r="Q15" s="61"/>
    </row>
    <row r="16" spans="1:17" s="62" customFormat="1" ht="21.95" customHeight="1">
      <c r="A16" s="58" t="str">
        <f>일위대가!L118</f>
        <v>호표 14</v>
      </c>
      <c r="B16" s="25" t="str">
        <f>일위대가!A118</f>
        <v>케이블</v>
      </c>
      <c r="C16" s="25" t="str">
        <f>일위대가!B118</f>
        <v>UTP CAT5e 4Pr</v>
      </c>
      <c r="D16" s="52" t="str">
        <f>일위대가!C118</f>
        <v>M</v>
      </c>
      <c r="E16" s="623">
        <f>일위대가!F118</f>
        <v>1085</v>
      </c>
      <c r="F16" s="624"/>
      <c r="G16" s="623">
        <f>일위대가!H118</f>
        <v>6571</v>
      </c>
      <c r="H16" s="624"/>
      <c r="I16" s="625">
        <f>일위대가!J118</f>
        <v>0</v>
      </c>
      <c r="J16" s="626"/>
      <c r="K16" s="49">
        <f t="shared" si="4"/>
        <v>7656</v>
      </c>
      <c r="L16" s="59" t="str">
        <f t="shared" si="5"/>
        <v>호표 14</v>
      </c>
      <c r="M16" s="60"/>
      <c r="N16" s="61"/>
      <c r="O16" s="61"/>
      <c r="P16" s="61"/>
      <c r="Q16" s="61"/>
    </row>
    <row r="17" spans="1:17" s="62" customFormat="1" ht="21.95" customHeight="1">
      <c r="A17" s="58" t="str">
        <f>일위대가!L125</f>
        <v>호표 15</v>
      </c>
      <c r="B17" s="25" t="str">
        <f>일위대가!A125</f>
        <v>케이블</v>
      </c>
      <c r="C17" s="25" t="str">
        <f>일위대가!B125</f>
        <v>F/O SMF 4C</v>
      </c>
      <c r="D17" s="52" t="str">
        <f>일위대가!C125</f>
        <v>M</v>
      </c>
      <c r="E17" s="623">
        <f>일위대가!F125</f>
        <v>1368</v>
      </c>
      <c r="F17" s="624"/>
      <c r="G17" s="623">
        <f>일위대가!H125</f>
        <v>2344</v>
      </c>
      <c r="H17" s="624"/>
      <c r="I17" s="625">
        <f>일위대가!J125</f>
        <v>0</v>
      </c>
      <c r="J17" s="626"/>
      <c r="K17" s="49">
        <f t="shared" si="4"/>
        <v>3712</v>
      </c>
      <c r="L17" s="59" t="str">
        <f t="shared" si="5"/>
        <v>호표 15</v>
      </c>
      <c r="M17" s="60"/>
      <c r="N17" s="61"/>
      <c r="O17" s="61"/>
      <c r="P17" s="61"/>
      <c r="Q17" s="61"/>
    </row>
    <row r="18" spans="1:17" s="62" customFormat="1" ht="21.95" customHeight="1">
      <c r="A18" s="58" t="str">
        <f>일위대가!L137</f>
        <v>호표 16</v>
      </c>
      <c r="B18" s="25" t="str">
        <f>일위대가!A137</f>
        <v>케이블</v>
      </c>
      <c r="C18" s="25" t="str">
        <f>일위대가!B137</f>
        <v>STP CAT5e 4Pr</v>
      </c>
      <c r="D18" s="52" t="str">
        <f>일위대가!C137</f>
        <v>M</v>
      </c>
      <c r="E18" s="623">
        <f>일위대가!F137</f>
        <v>3222</v>
      </c>
      <c r="F18" s="624"/>
      <c r="G18" s="623">
        <f>일위대가!H137</f>
        <v>6571</v>
      </c>
      <c r="H18" s="624"/>
      <c r="I18" s="623">
        <f>일위대가!J137</f>
        <v>0</v>
      </c>
      <c r="J18" s="624"/>
      <c r="K18" s="49">
        <f t="shared" ref="K18" si="6">E18+G18+I18</f>
        <v>9793</v>
      </c>
      <c r="L18" s="59" t="str">
        <f t="shared" ref="L18" si="7">A18</f>
        <v>호표 16</v>
      </c>
      <c r="M18" s="60"/>
      <c r="N18" s="61"/>
      <c r="O18" s="61"/>
      <c r="P18" s="61"/>
      <c r="Q18" s="61"/>
    </row>
    <row r="19" spans="1:17" s="62" customFormat="1" ht="21.95" customHeight="1">
      <c r="A19" s="58" t="str">
        <f>일위대가!L144</f>
        <v>호표 17</v>
      </c>
      <c r="B19" s="25" t="str">
        <f>일위대가!A144</f>
        <v>광케이블 성단</v>
      </c>
      <c r="C19" s="25" t="str">
        <f>일위대가!B144</f>
        <v>PIG TAIL LC, TYPE(MM/SM) 1.5m</v>
      </c>
      <c r="D19" s="52" t="str">
        <f>일위대가!C144</f>
        <v>CORE</v>
      </c>
      <c r="E19" s="623">
        <f>일위대가!F144</f>
        <v>6192</v>
      </c>
      <c r="F19" s="624"/>
      <c r="G19" s="623">
        <f>일위대가!H144</f>
        <v>39750</v>
      </c>
      <c r="H19" s="624"/>
      <c r="I19" s="625">
        <f>일위대가!J144</f>
        <v>0</v>
      </c>
      <c r="J19" s="626"/>
      <c r="K19" s="49">
        <f t="shared" si="4"/>
        <v>45942</v>
      </c>
      <c r="L19" s="59" t="str">
        <f t="shared" si="5"/>
        <v>호표 17</v>
      </c>
      <c r="M19" s="60"/>
      <c r="N19" s="61"/>
      <c r="O19" s="61"/>
      <c r="P19" s="61"/>
      <c r="Q19" s="61"/>
    </row>
    <row r="20" spans="1:17" s="62" customFormat="1" ht="21.95" customHeight="1">
      <c r="A20" s="58" t="str">
        <f>일위대가!L151</f>
        <v>호표 18</v>
      </c>
      <c r="B20" s="25" t="str">
        <f>일위대가!A151</f>
        <v>광패치코드</v>
      </c>
      <c r="C20" s="25" t="str">
        <f>일위대가!B151</f>
        <v>LC SM 3M, SFP 모듈</v>
      </c>
      <c r="D20" s="52" t="str">
        <f>일위대가!C151</f>
        <v>식</v>
      </c>
      <c r="E20" s="623">
        <f>일위대가!F151</f>
        <v>106784</v>
      </c>
      <c r="F20" s="624"/>
      <c r="G20" s="623">
        <f>일위대가!H151</f>
        <v>26156</v>
      </c>
      <c r="H20" s="624"/>
      <c r="I20" s="625">
        <f>일위대가!J151</f>
        <v>0</v>
      </c>
      <c r="J20" s="626"/>
      <c r="K20" s="49">
        <f t="shared" ref="K20:K28" si="8">E20+G20+I20</f>
        <v>132940</v>
      </c>
      <c r="L20" s="59" t="str">
        <f t="shared" ref="L20:L28" si="9">A20</f>
        <v>호표 18</v>
      </c>
      <c r="M20" s="60"/>
      <c r="N20" s="61"/>
      <c r="O20" s="61"/>
      <c r="P20" s="61"/>
      <c r="Q20" s="61"/>
    </row>
    <row r="21" spans="1:17" s="62" customFormat="1" ht="21.95" customHeight="1">
      <c r="A21" s="58" t="str">
        <f>일위대가!L159</f>
        <v>호표 19</v>
      </c>
      <c r="B21" s="25" t="str">
        <f>일위대가!A159</f>
        <v>RJ45</v>
      </c>
      <c r="C21" s="25" t="str">
        <f>일위대가!B159</f>
        <v>RJ 커넥터</v>
      </c>
      <c r="D21" s="52" t="str">
        <f>일위대가!C159</f>
        <v>개</v>
      </c>
      <c r="E21" s="623">
        <f>일위대가!F159</f>
        <v>400</v>
      </c>
      <c r="F21" s="624"/>
      <c r="G21" s="623">
        <f>일위대가!H159</f>
        <v>5023</v>
      </c>
      <c r="H21" s="624"/>
      <c r="I21" s="623">
        <f>일위대가!J159</f>
        <v>0</v>
      </c>
      <c r="J21" s="624"/>
      <c r="K21" s="49">
        <f t="shared" ref="K21" si="10">E21+G21+I21</f>
        <v>5423</v>
      </c>
      <c r="L21" s="59" t="str">
        <f t="shared" ref="L21" si="11">A21</f>
        <v>호표 19</v>
      </c>
      <c r="M21" s="60"/>
      <c r="N21" s="61"/>
      <c r="O21" s="61"/>
      <c r="P21" s="61"/>
      <c r="Q21" s="61"/>
    </row>
    <row r="22" spans="1:17" s="62" customFormat="1" ht="21.95" customHeight="1">
      <c r="A22" s="58" t="str">
        <f>일위대가!L165</f>
        <v>호표 20</v>
      </c>
      <c r="B22" s="25" t="str">
        <f>일위대가!A165</f>
        <v>통신단자함</v>
      </c>
      <c r="C22" s="25" t="str">
        <f>일위대가!B165</f>
        <v>400*550*150mm</v>
      </c>
      <c r="D22" s="52" t="str">
        <f>일위대가!C165</f>
        <v>면</v>
      </c>
      <c r="E22" s="623">
        <f>일위대가!F165</f>
        <v>418524</v>
      </c>
      <c r="F22" s="624"/>
      <c r="G22" s="623">
        <f>일위대가!H165</f>
        <v>345235</v>
      </c>
      <c r="H22" s="624"/>
      <c r="I22" s="625">
        <f>일위대가!J165</f>
        <v>0</v>
      </c>
      <c r="J22" s="626"/>
      <c r="K22" s="49">
        <f t="shared" si="8"/>
        <v>763759</v>
      </c>
      <c r="L22" s="59" t="str">
        <f t="shared" si="9"/>
        <v>호표 20</v>
      </c>
      <c r="M22" s="60"/>
      <c r="N22" s="61"/>
      <c r="O22" s="61"/>
      <c r="P22" s="61"/>
      <c r="Q22" s="61"/>
    </row>
    <row r="23" spans="1:17" s="62" customFormat="1" ht="21.95" customHeight="1">
      <c r="A23" s="58" t="str">
        <f>일위대가!L178</f>
        <v>호표 21</v>
      </c>
      <c r="B23" s="25" t="str">
        <f>일위대가!A178</f>
        <v>CABLE DUCT/COVER</v>
      </c>
      <c r="C23" s="25" t="str">
        <f>일위대가!B178</f>
        <v>ST 2.3t BODY W200x100</v>
      </c>
      <c r="D23" s="52" t="str">
        <f>일위대가!C178</f>
        <v>M</v>
      </c>
      <c r="E23" s="623">
        <f>일위대가!F178</f>
        <v>60017</v>
      </c>
      <c r="F23" s="624"/>
      <c r="G23" s="623">
        <f>일위대가!H178</f>
        <v>124248</v>
      </c>
      <c r="H23" s="624"/>
      <c r="I23" s="625">
        <f>일위대가!J178</f>
        <v>0</v>
      </c>
      <c r="J23" s="626"/>
      <c r="K23" s="49">
        <f t="shared" si="8"/>
        <v>184265</v>
      </c>
      <c r="L23" s="59" t="str">
        <f t="shared" si="9"/>
        <v>호표 21</v>
      </c>
      <c r="M23" s="60"/>
      <c r="N23" s="61"/>
      <c r="O23" s="61"/>
      <c r="P23" s="61"/>
      <c r="Q23" s="61"/>
    </row>
    <row r="24" spans="1:17" s="62" customFormat="1" ht="21.95" customHeight="1">
      <c r="A24" s="58" t="str">
        <f>일위대가!L184</f>
        <v>호표 22</v>
      </c>
      <c r="B24" s="25" t="str">
        <f>일위대가!A184</f>
        <v>TRAY 지지금구</v>
      </c>
      <c r="C24" s="25" t="str">
        <f>일위대가!B184</f>
        <v>벽부형 W300</v>
      </c>
      <c r="D24" s="52" t="str">
        <f>일위대가!C184</f>
        <v>개소</v>
      </c>
      <c r="E24" s="623">
        <f>일위대가!F184</f>
        <v>5096</v>
      </c>
      <c r="F24" s="624"/>
      <c r="G24" s="623">
        <f>일위대가!H184</f>
        <v>19879</v>
      </c>
      <c r="H24" s="624"/>
      <c r="I24" s="625">
        <f>일위대가!J184</f>
        <v>0</v>
      </c>
      <c r="J24" s="626"/>
      <c r="K24" s="49">
        <f t="shared" si="8"/>
        <v>24975</v>
      </c>
      <c r="L24" s="59" t="str">
        <f t="shared" si="9"/>
        <v>호표 22</v>
      </c>
      <c r="M24" s="60"/>
      <c r="N24" s="61"/>
      <c r="O24" s="61"/>
      <c r="P24" s="61"/>
      <c r="Q24" s="61"/>
    </row>
    <row r="25" spans="1:17" s="62" customFormat="1" ht="21.95" customHeight="1">
      <c r="A25" s="58" t="str">
        <f>일위대가!L192</f>
        <v>호표 23</v>
      </c>
      <c r="B25" s="25" t="str">
        <f>일위대가!A192</f>
        <v>AL DUCT</v>
      </c>
      <c r="C25" s="25" t="str">
        <f>일위대가!B192</f>
        <v>100*50mm</v>
      </c>
      <c r="D25" s="52" t="str">
        <f>일위대가!C192</f>
        <v>M</v>
      </c>
      <c r="E25" s="623">
        <f>일위대가!F192</f>
        <v>9433</v>
      </c>
      <c r="F25" s="624"/>
      <c r="G25" s="623">
        <f>일위대가!H192</f>
        <v>38655</v>
      </c>
      <c r="H25" s="624"/>
      <c r="I25" s="625">
        <f>일위대가!J192</f>
        <v>0</v>
      </c>
      <c r="J25" s="626"/>
      <c r="K25" s="49">
        <f t="shared" si="8"/>
        <v>48088</v>
      </c>
      <c r="L25" s="59" t="str">
        <f t="shared" si="9"/>
        <v>호표 23</v>
      </c>
      <c r="M25" s="60"/>
      <c r="N25" s="61"/>
      <c r="O25" s="61"/>
      <c r="P25" s="61"/>
      <c r="Q25" s="61"/>
    </row>
    <row r="26" spans="1:17" s="62" customFormat="1" ht="21.95" customHeight="1">
      <c r="A26" s="58" t="str">
        <f>일위대가!L197</f>
        <v>호표 24</v>
      </c>
      <c r="B26" s="25" t="str">
        <f>일위대가!A197</f>
        <v>PVC LAN DUCT</v>
      </c>
      <c r="C26" s="25" t="str">
        <f>일위대가!B197</f>
        <v>40*30mm</v>
      </c>
      <c r="D26" s="52" t="str">
        <f>일위대가!C197</f>
        <v>M</v>
      </c>
      <c r="E26" s="623">
        <f>일위대가!F197</f>
        <v>4427</v>
      </c>
      <c r="F26" s="624"/>
      <c r="G26" s="623">
        <f>일위대가!H197</f>
        <v>7592</v>
      </c>
      <c r="H26" s="624"/>
      <c r="I26" s="625">
        <f>일위대가!J197</f>
        <v>0</v>
      </c>
      <c r="J26" s="626"/>
      <c r="K26" s="49">
        <f t="shared" si="8"/>
        <v>12019</v>
      </c>
      <c r="L26" s="59" t="str">
        <f t="shared" si="9"/>
        <v>호표 24</v>
      </c>
      <c r="M26" s="60"/>
      <c r="N26" s="61"/>
      <c r="O26" s="61"/>
      <c r="P26" s="61"/>
      <c r="Q26" s="61"/>
    </row>
    <row r="27" spans="1:17" s="62" customFormat="1" ht="21.95" customHeight="1">
      <c r="A27" s="58" t="str">
        <f>일위대가!L203</f>
        <v>호표 25</v>
      </c>
      <c r="B27" s="25" t="str">
        <f>일위대가!A203</f>
        <v>PULL BOX</v>
      </c>
      <c r="C27" s="25" t="str">
        <f>일위대가!B203</f>
        <v>150*150*100</v>
      </c>
      <c r="D27" s="52" t="str">
        <f>일위대가!C203</f>
        <v>개</v>
      </c>
      <c r="E27" s="623">
        <f>일위대가!F203</f>
        <v>8559</v>
      </c>
      <c r="F27" s="624"/>
      <c r="G27" s="623">
        <f>일위대가!H203</f>
        <v>9939</v>
      </c>
      <c r="H27" s="624"/>
      <c r="I27" s="625">
        <f>일위대가!J203</f>
        <v>0</v>
      </c>
      <c r="J27" s="626"/>
      <c r="K27" s="49">
        <f t="shared" si="8"/>
        <v>18498</v>
      </c>
      <c r="L27" s="59" t="str">
        <f t="shared" si="9"/>
        <v>호표 25</v>
      </c>
      <c r="M27" s="60"/>
      <c r="N27" s="61"/>
      <c r="O27" s="61"/>
      <c r="P27" s="61"/>
      <c r="Q27" s="61"/>
    </row>
    <row r="28" spans="1:17" s="62" customFormat="1" ht="21.95" customHeight="1">
      <c r="A28" s="58" t="str">
        <f>일위대가!L209</f>
        <v>호표 26</v>
      </c>
      <c r="B28" s="25" t="str">
        <f>일위대가!A209</f>
        <v>ST 박스</v>
      </c>
      <c r="C28" s="25" t="str">
        <f>일위대가!B209</f>
        <v>Outlet 4각</v>
      </c>
      <c r="D28" s="52" t="str">
        <f>일위대가!C209</f>
        <v>개</v>
      </c>
      <c r="E28" s="623">
        <f>일위대가!F209</f>
        <v>2490</v>
      </c>
      <c r="F28" s="624"/>
      <c r="G28" s="623">
        <f>일위대가!H209</f>
        <v>49699</v>
      </c>
      <c r="H28" s="624"/>
      <c r="I28" s="625">
        <f>일위대가!J209</f>
        <v>0</v>
      </c>
      <c r="J28" s="626"/>
      <c r="K28" s="49">
        <f t="shared" si="8"/>
        <v>52189</v>
      </c>
      <c r="L28" s="59" t="str">
        <f t="shared" si="9"/>
        <v>호표 26</v>
      </c>
      <c r="M28" s="60"/>
      <c r="N28" s="61"/>
      <c r="O28" s="61"/>
      <c r="P28" s="61"/>
      <c r="Q28" s="61"/>
    </row>
    <row r="29" spans="1:17" s="62" customFormat="1" ht="21.95" customHeight="1">
      <c r="A29" s="58" t="str">
        <f>일위대가!L216</f>
        <v>호표 27</v>
      </c>
      <c r="B29" s="25" t="str">
        <f>일위대가!A216</f>
        <v>PVC 박스</v>
      </c>
      <c r="C29" s="25" t="str">
        <f>일위대가!B216</f>
        <v>노출 PVC SW/1G</v>
      </c>
      <c r="D29" s="52" t="str">
        <f>일위대가!C216</f>
        <v>개</v>
      </c>
      <c r="E29" s="623">
        <f>일위대가!F216</f>
        <v>2190</v>
      </c>
      <c r="F29" s="624"/>
      <c r="G29" s="623">
        <f>일위대가!H216</f>
        <v>49699</v>
      </c>
      <c r="H29" s="624"/>
      <c r="I29" s="625">
        <f>일위대가!J216</f>
        <v>0</v>
      </c>
      <c r="J29" s="626"/>
      <c r="K29" s="49">
        <f t="shared" ref="K29:K36" si="12">E29+G29+I29</f>
        <v>51889</v>
      </c>
      <c r="L29" s="59" t="str">
        <f t="shared" ref="L29:L36" si="13">A29</f>
        <v>호표 27</v>
      </c>
      <c r="M29" s="60"/>
      <c r="N29" s="61"/>
      <c r="O29" s="61"/>
      <c r="P29" s="61"/>
      <c r="Q29" s="61"/>
    </row>
    <row r="30" spans="1:17" s="62" customFormat="1" ht="21.95" customHeight="1">
      <c r="A30" s="58" t="str">
        <f>일위대가!L222</f>
        <v>호표 28</v>
      </c>
      <c r="B30" s="25" t="str">
        <f>일위대가!A222</f>
        <v>PVC 박스</v>
      </c>
      <c r="C30" s="25" t="str">
        <f>일위대가!B222</f>
        <v>승압용 콘센트 박스 1개용</v>
      </c>
      <c r="D30" s="52" t="str">
        <f>일위대가!C222</f>
        <v>개</v>
      </c>
      <c r="E30" s="623">
        <f>일위대가!F222</f>
        <v>2390</v>
      </c>
      <c r="F30" s="624"/>
      <c r="G30" s="623">
        <f>일위대가!H222</f>
        <v>49699</v>
      </c>
      <c r="H30" s="624"/>
      <c r="I30" s="625">
        <f>일위대가!J222</f>
        <v>0</v>
      </c>
      <c r="J30" s="626"/>
      <c r="K30" s="49">
        <f t="shared" si="12"/>
        <v>52089</v>
      </c>
      <c r="L30" s="59" t="str">
        <f t="shared" si="13"/>
        <v>호표 28</v>
      </c>
      <c r="M30" s="60"/>
      <c r="N30" s="61"/>
      <c r="O30" s="61"/>
      <c r="P30" s="61"/>
      <c r="Q30" s="61"/>
    </row>
    <row r="31" spans="1:17" s="62" customFormat="1" ht="21.95" customHeight="1">
      <c r="A31" s="58" t="str">
        <f>일위대가!L228</f>
        <v>호표 29</v>
      </c>
      <c r="B31" s="25" t="str">
        <f>일위대가!A228</f>
        <v>콘센트</v>
      </c>
      <c r="C31" s="25" t="str">
        <f>일위대가!B228</f>
        <v>220V 접지2구</v>
      </c>
      <c r="D31" s="52" t="str">
        <f>일위대가!C228</f>
        <v>개</v>
      </c>
      <c r="E31" s="623">
        <f>일위대가!F228</f>
        <v>3082</v>
      </c>
      <c r="F31" s="624"/>
      <c r="G31" s="623">
        <f>일위대가!H228</f>
        <v>22088</v>
      </c>
      <c r="H31" s="624"/>
      <c r="I31" s="625">
        <f>일위대가!J228</f>
        <v>0</v>
      </c>
      <c r="J31" s="626"/>
      <c r="K31" s="49">
        <f t="shared" si="12"/>
        <v>25170</v>
      </c>
      <c r="L31" s="59" t="str">
        <f t="shared" si="13"/>
        <v>호표 29</v>
      </c>
      <c r="M31" s="60"/>
      <c r="N31" s="61"/>
      <c r="O31" s="61"/>
      <c r="P31" s="61"/>
      <c r="Q31" s="61"/>
    </row>
    <row r="32" spans="1:17" s="62" customFormat="1" ht="21.95" customHeight="1">
      <c r="A32" s="58" t="str">
        <f>일위대가!L235</f>
        <v>호표 30</v>
      </c>
      <c r="B32" s="25" t="str">
        <f>일위대가!A235</f>
        <v>모듈러 OUTLET</v>
      </c>
      <c r="C32" s="25" t="str">
        <f>일위대가!B235</f>
        <v>8Pin 1구</v>
      </c>
      <c r="D32" s="52" t="str">
        <f>일위대가!C235</f>
        <v>개</v>
      </c>
      <c r="E32" s="623">
        <f>일위대가!F235</f>
        <v>2720</v>
      </c>
      <c r="F32" s="624"/>
      <c r="G32" s="623">
        <f>일위대가!H235</f>
        <v>8014</v>
      </c>
      <c r="H32" s="624"/>
      <c r="I32" s="625">
        <f>일위대가!J235</f>
        <v>0</v>
      </c>
      <c r="J32" s="626"/>
      <c r="K32" s="49">
        <f t="shared" si="12"/>
        <v>10734</v>
      </c>
      <c r="L32" s="59" t="str">
        <f t="shared" si="13"/>
        <v>호표 30</v>
      </c>
      <c r="M32" s="60"/>
      <c r="N32" s="61"/>
      <c r="O32" s="61"/>
      <c r="P32" s="61"/>
      <c r="Q32" s="61"/>
    </row>
    <row r="33" spans="1:17" s="62" customFormat="1" ht="21.95" customHeight="1">
      <c r="A33" s="58" t="str">
        <f>일위대가!L241</f>
        <v>호표 31</v>
      </c>
      <c r="B33" s="25" t="str">
        <f>일위대가!A241</f>
        <v>천장마감재 철거후재설치</v>
      </c>
      <c r="C33" s="25" t="str">
        <f>일위대가!B241</f>
        <v>텍스 600*300mm</v>
      </c>
      <c r="D33" s="52" t="str">
        <f>일위대가!C241</f>
        <v>m2</v>
      </c>
      <c r="E33" s="623">
        <f>일위대가!F241</f>
        <v>636</v>
      </c>
      <c r="F33" s="624"/>
      <c r="G33" s="623">
        <f>일위대가!H241</f>
        <v>21233</v>
      </c>
      <c r="H33" s="624"/>
      <c r="I33" s="625">
        <f>일위대가!J241</f>
        <v>0</v>
      </c>
      <c r="J33" s="626"/>
      <c r="K33" s="49">
        <f t="shared" si="12"/>
        <v>21869</v>
      </c>
      <c r="L33" s="59" t="str">
        <f t="shared" si="13"/>
        <v>호표 31</v>
      </c>
      <c r="M33" s="60"/>
      <c r="N33" s="61"/>
      <c r="O33" s="61"/>
      <c r="P33" s="61"/>
      <c r="Q33" s="61"/>
    </row>
    <row r="34" spans="1:17" s="62" customFormat="1" ht="21.95" customHeight="1">
      <c r="A34" s="58" t="str">
        <f>일위대가!L247</f>
        <v>호표 32</v>
      </c>
      <c r="B34" s="25" t="str">
        <f>일위대가!A247</f>
        <v>차단기 설치</v>
      </c>
      <c r="C34" s="25" t="str">
        <f>일위대가!B247</f>
        <v>기존 L-M PNL,</v>
      </c>
      <c r="D34" s="52" t="str">
        <f>일위대가!C247</f>
        <v>면</v>
      </c>
      <c r="E34" s="623">
        <f>일위대가!F247</f>
        <v>18501</v>
      </c>
      <c r="F34" s="624"/>
      <c r="G34" s="623">
        <f>일위대가!H247</f>
        <v>36722</v>
      </c>
      <c r="H34" s="624"/>
      <c r="I34" s="625">
        <f>일위대가!J247</f>
        <v>0</v>
      </c>
      <c r="J34" s="626"/>
      <c r="K34" s="49">
        <f t="shared" si="12"/>
        <v>55223</v>
      </c>
      <c r="L34" s="59" t="str">
        <f t="shared" si="13"/>
        <v>호표 32</v>
      </c>
      <c r="M34" s="60"/>
      <c r="N34" s="61"/>
      <c r="O34" s="61"/>
      <c r="P34" s="61"/>
      <c r="Q34" s="61"/>
    </row>
    <row r="35" spans="1:17" s="62" customFormat="1" ht="21.95" customHeight="1">
      <c r="A35" s="58" t="str">
        <f>일위대가!L255</f>
        <v>호표 33</v>
      </c>
      <c r="B35" s="25" t="str">
        <f>일위대가!A255</f>
        <v>전력맨홀</v>
      </c>
      <c r="C35" s="25" t="str">
        <f>일위대가!B255</f>
        <v>수공1호, 450x950x700</v>
      </c>
      <c r="D35" s="52" t="str">
        <f>일위대가!C255</f>
        <v>개소</v>
      </c>
      <c r="E35" s="623">
        <f>일위대가!F255</f>
        <v>494205</v>
      </c>
      <c r="F35" s="624"/>
      <c r="G35" s="623">
        <f>일위대가!H255</f>
        <v>212676</v>
      </c>
      <c r="H35" s="624"/>
      <c r="I35" s="625">
        <f>일위대가!J255</f>
        <v>24541</v>
      </c>
      <c r="J35" s="626"/>
      <c r="K35" s="49">
        <f t="shared" si="12"/>
        <v>731422</v>
      </c>
      <c r="L35" s="59" t="str">
        <f t="shared" si="13"/>
        <v>호표 33</v>
      </c>
      <c r="M35" s="60"/>
      <c r="N35" s="61"/>
      <c r="O35" s="61"/>
      <c r="P35" s="61"/>
      <c r="Q35" s="61"/>
    </row>
    <row r="36" spans="1:17" s="62" customFormat="1" ht="21.95" customHeight="1">
      <c r="A36" s="58" t="str">
        <f>일위대가!L274</f>
        <v>호표 34</v>
      </c>
      <c r="B36" s="25" t="str">
        <f>일위대가!A274</f>
        <v>경고테이프</v>
      </c>
      <c r="C36" s="25" t="str">
        <f>일위대가!B274</f>
        <v>경고용 200x250</v>
      </c>
      <c r="D36" s="52" t="str">
        <f>일위대가!C274</f>
        <v>M</v>
      </c>
      <c r="E36" s="623">
        <f>일위대가!F274</f>
        <v>211</v>
      </c>
      <c r="F36" s="624"/>
      <c r="G36" s="623">
        <f>일위대가!H274</f>
        <v>325</v>
      </c>
      <c r="H36" s="624"/>
      <c r="I36" s="625">
        <f>일위대가!J274</f>
        <v>0</v>
      </c>
      <c r="J36" s="626"/>
      <c r="K36" s="49">
        <f t="shared" si="12"/>
        <v>536</v>
      </c>
      <c r="L36" s="59" t="str">
        <f t="shared" si="13"/>
        <v>호표 34</v>
      </c>
      <c r="M36" s="60"/>
      <c r="N36" s="61"/>
      <c r="O36" s="61"/>
      <c r="P36" s="61"/>
      <c r="Q36" s="61"/>
    </row>
    <row r="37" spans="1:17" s="62" customFormat="1" ht="21.95" customHeight="1">
      <c r="A37" s="58" t="str">
        <f>일위대가!L281</f>
        <v>호표 35</v>
      </c>
      <c r="B37" s="25" t="str">
        <f>일위대가!A281</f>
        <v>터파기</v>
      </c>
      <c r="C37" s="25" t="str">
        <f>일위대가!B281</f>
        <v>터파기 인력 10%, 기계 90% - 보통토사</v>
      </c>
      <c r="D37" s="52" t="str">
        <f>일위대가!C281</f>
        <v>㎥</v>
      </c>
      <c r="E37" s="623">
        <f>일위대가!F281</f>
        <v>562</v>
      </c>
      <c r="F37" s="624"/>
      <c r="G37" s="623">
        <f>일위대가!H281</f>
        <v>4831</v>
      </c>
      <c r="H37" s="624"/>
      <c r="I37" s="625">
        <f>일위대가!J281</f>
        <v>409</v>
      </c>
      <c r="J37" s="626"/>
      <c r="K37" s="49">
        <f t="shared" ref="K37:K45" si="14">E37+G37+I37</f>
        <v>5802</v>
      </c>
      <c r="L37" s="59" t="str">
        <f t="shared" ref="L37:L45" si="15">A37</f>
        <v>호표 35</v>
      </c>
      <c r="M37" s="60"/>
      <c r="N37" s="61"/>
      <c r="O37" s="61"/>
      <c r="P37" s="61"/>
      <c r="Q37" s="61"/>
    </row>
    <row r="38" spans="1:17" s="62" customFormat="1" ht="21.95" customHeight="1">
      <c r="A38" s="58" t="str">
        <f>일위대가!L286</f>
        <v>호표 36</v>
      </c>
      <c r="B38" s="25" t="str">
        <f>일위대가!A286</f>
        <v>되메우기</v>
      </c>
      <c r="C38" s="25" t="str">
        <f>일위대가!B286</f>
        <v>되메우기 인력 10%, 기계 90% - 보통토사</v>
      </c>
      <c r="D38" s="52" t="str">
        <f>일위대가!C286</f>
        <v>㎥</v>
      </c>
      <c r="E38" s="623">
        <f>일위대가!F286</f>
        <v>369</v>
      </c>
      <c r="F38" s="624"/>
      <c r="G38" s="623">
        <f>일위대가!H286</f>
        <v>2680</v>
      </c>
      <c r="H38" s="624"/>
      <c r="I38" s="625">
        <f>일위대가!J286</f>
        <v>283</v>
      </c>
      <c r="J38" s="626"/>
      <c r="K38" s="49">
        <f t="shared" si="14"/>
        <v>3332</v>
      </c>
      <c r="L38" s="59" t="str">
        <f t="shared" si="15"/>
        <v>호표 36</v>
      </c>
      <c r="M38" s="60"/>
      <c r="N38" s="61"/>
      <c r="O38" s="61"/>
      <c r="P38" s="61"/>
      <c r="Q38" s="61"/>
    </row>
    <row r="39" spans="1:17" s="62" customFormat="1" ht="21.95" customHeight="1">
      <c r="A39" s="58" t="str">
        <f>일위대가!L293</f>
        <v>호표 37</v>
      </c>
      <c r="B39" s="25" t="str">
        <f>일위대가!A293</f>
        <v>터파기</v>
      </c>
      <c r="C39" s="25" t="str">
        <f>일위대가!B293</f>
        <v>터파기 인력100%</v>
      </c>
      <c r="D39" s="52" t="str">
        <f>일위대가!C293</f>
        <v>㎥</v>
      </c>
      <c r="E39" s="623">
        <f>일위대가!F293</f>
        <v>1036</v>
      </c>
      <c r="F39" s="624"/>
      <c r="G39" s="623">
        <f>일위대가!H293</f>
        <v>34539</v>
      </c>
      <c r="H39" s="624"/>
      <c r="I39" s="625">
        <f>일위대가!J293</f>
        <v>0</v>
      </c>
      <c r="J39" s="626"/>
      <c r="K39" s="49">
        <f t="shared" si="14"/>
        <v>35575</v>
      </c>
      <c r="L39" s="59" t="str">
        <f t="shared" si="15"/>
        <v>호표 37</v>
      </c>
      <c r="M39" s="60"/>
      <c r="N39" s="61"/>
      <c r="O39" s="61"/>
      <c r="P39" s="61"/>
      <c r="Q39" s="61"/>
    </row>
    <row r="40" spans="1:17" s="62" customFormat="1" ht="21.95" customHeight="1">
      <c r="A40" s="58" t="str">
        <f>일위대가!L298</f>
        <v>호표 38</v>
      </c>
      <c r="B40" s="25" t="str">
        <f>일위대가!A298</f>
        <v>되메우기</v>
      </c>
      <c r="C40" s="25" t="str">
        <f>일위대가!B298</f>
        <v>되메우기 인력100%</v>
      </c>
      <c r="D40" s="52" t="str">
        <f>일위대가!C298</f>
        <v>㎥</v>
      </c>
      <c r="E40" s="623">
        <f>일위대가!F298</f>
        <v>518</v>
      </c>
      <c r="F40" s="624"/>
      <c r="G40" s="623">
        <f>일위대가!H298</f>
        <v>17269</v>
      </c>
      <c r="H40" s="624"/>
      <c r="I40" s="625">
        <f>일위대가!J298</f>
        <v>0</v>
      </c>
      <c r="J40" s="626"/>
      <c r="K40" s="49">
        <f t="shared" si="14"/>
        <v>17787</v>
      </c>
      <c r="L40" s="59" t="str">
        <f t="shared" si="15"/>
        <v>호표 38</v>
      </c>
      <c r="M40" s="60"/>
      <c r="N40" s="61"/>
      <c r="O40" s="61"/>
      <c r="P40" s="61"/>
      <c r="Q40" s="61"/>
    </row>
    <row r="41" spans="1:17" s="62" customFormat="1" ht="21.95" customHeight="1">
      <c r="A41" s="58" t="str">
        <f>일위대가!L303</f>
        <v>호표 39</v>
      </c>
      <c r="B41" s="25" t="str">
        <f>일위대가!A303</f>
        <v>기계터파기</v>
      </c>
      <c r="C41" s="25" t="str">
        <f>일위대가!B303</f>
        <v>굴삭기 백호우(유압식) 0.4㎥</v>
      </c>
      <c r="D41" s="52" t="str">
        <f>일위대가!C303</f>
        <v>식</v>
      </c>
      <c r="E41" s="623">
        <f>일위대가!F303</f>
        <v>511</v>
      </c>
      <c r="F41" s="624"/>
      <c r="G41" s="623">
        <f>일위대가!H303</f>
        <v>1532</v>
      </c>
      <c r="H41" s="624"/>
      <c r="I41" s="625">
        <f>일위대가!J303</f>
        <v>455</v>
      </c>
      <c r="J41" s="626"/>
      <c r="K41" s="49">
        <f t="shared" si="14"/>
        <v>2498</v>
      </c>
      <c r="L41" s="59" t="str">
        <f t="shared" si="15"/>
        <v>호표 39</v>
      </c>
      <c r="M41" s="60"/>
      <c r="N41" s="61"/>
      <c r="O41" s="61"/>
      <c r="P41" s="61"/>
      <c r="Q41" s="61"/>
    </row>
    <row r="42" spans="1:17" s="62" customFormat="1" ht="21.95" customHeight="1">
      <c r="A42" s="58" t="str">
        <f>일위대가!L308</f>
        <v>호표 40</v>
      </c>
      <c r="B42" s="25" t="str">
        <f>일위대가!A308</f>
        <v>기계되메우기</v>
      </c>
      <c r="C42" s="25" t="str">
        <f>일위대가!B308</f>
        <v>굴삭기 백호우(유압식) 0.4㎥</v>
      </c>
      <c r="D42" s="52" t="str">
        <f>일위대가!C308</f>
        <v>식</v>
      </c>
      <c r="E42" s="623">
        <f>일위대가!F308</f>
        <v>354</v>
      </c>
      <c r="F42" s="624"/>
      <c r="G42" s="623">
        <f>일위대가!H308</f>
        <v>1060</v>
      </c>
      <c r="H42" s="624"/>
      <c r="I42" s="625">
        <f>일위대가!J308</f>
        <v>315</v>
      </c>
      <c r="J42" s="626"/>
      <c r="K42" s="49">
        <f t="shared" si="14"/>
        <v>1729</v>
      </c>
      <c r="L42" s="59" t="str">
        <f t="shared" si="15"/>
        <v>호표 40</v>
      </c>
      <c r="M42" s="60"/>
      <c r="N42" s="61"/>
      <c r="O42" s="61"/>
      <c r="P42" s="61"/>
      <c r="Q42" s="61"/>
    </row>
    <row r="43" spans="1:17" s="62" customFormat="1" ht="21.95" customHeight="1">
      <c r="A43" s="58" t="str">
        <f>일위대가!L313</f>
        <v>호표 41</v>
      </c>
      <c r="B43" s="25" t="str">
        <f>일위대가!A313</f>
        <v>아스콘 절단</v>
      </c>
      <c r="C43" s="25" t="str">
        <f>일위대가!B313</f>
        <v>포장두께 20cm 이하</v>
      </c>
      <c r="D43" s="52" t="str">
        <f>일위대가!C313</f>
        <v>M</v>
      </c>
      <c r="E43" s="623">
        <f>일위대가!F313</f>
        <v>209</v>
      </c>
      <c r="F43" s="624"/>
      <c r="G43" s="623">
        <f>일위대가!H313</f>
        <v>1381</v>
      </c>
      <c r="H43" s="624"/>
      <c r="I43" s="625">
        <f>일위대가!J313</f>
        <v>737</v>
      </c>
      <c r="J43" s="626"/>
      <c r="K43" s="49">
        <f t="shared" si="14"/>
        <v>2327</v>
      </c>
      <c r="L43" s="59" t="str">
        <f t="shared" si="15"/>
        <v>호표 41</v>
      </c>
      <c r="M43" s="60"/>
      <c r="N43" s="61"/>
      <c r="O43" s="61"/>
      <c r="P43" s="61"/>
      <c r="Q43" s="61"/>
    </row>
    <row r="44" spans="1:17" s="62" customFormat="1" ht="21.95" customHeight="1">
      <c r="A44" s="58" t="str">
        <f>일위대가!L322</f>
        <v>호표 42</v>
      </c>
      <c r="B44" s="25" t="str">
        <f>일위대가!A322</f>
        <v>아스콘 깨기</v>
      </c>
      <c r="C44" s="25" t="str">
        <f>일위대가!B322</f>
        <v>20cm미만</v>
      </c>
      <c r="D44" s="52" t="str">
        <f>일위대가!C322</f>
        <v>㎥</v>
      </c>
      <c r="E44" s="623">
        <f>일위대가!F322</f>
        <v>3202</v>
      </c>
      <c r="F44" s="624"/>
      <c r="G44" s="623">
        <f>일위대가!H322</f>
        <v>11667</v>
      </c>
      <c r="H44" s="624"/>
      <c r="I44" s="625">
        <f>일위대가!J322</f>
        <v>22901</v>
      </c>
      <c r="J44" s="626"/>
      <c r="K44" s="49">
        <f t="shared" si="14"/>
        <v>37770</v>
      </c>
      <c r="L44" s="59" t="str">
        <f t="shared" si="15"/>
        <v>호표 42</v>
      </c>
      <c r="M44" s="60"/>
      <c r="N44" s="61"/>
      <c r="O44" s="61"/>
      <c r="P44" s="61"/>
      <c r="Q44" s="61"/>
    </row>
    <row r="45" spans="1:17" s="62" customFormat="1" ht="21.95" customHeight="1">
      <c r="A45" s="58" t="str">
        <f>일위대가!L332</f>
        <v>호표 43</v>
      </c>
      <c r="B45" s="25" t="str">
        <f>일위대가!A332</f>
        <v>아스팔트 포장</v>
      </c>
      <c r="C45" s="25" t="str">
        <f>일위대가!B332</f>
        <v>소규모 포설(표층)</v>
      </c>
      <c r="D45" s="52" t="str">
        <f>일위대가!C332</f>
        <v>㎡</v>
      </c>
      <c r="E45" s="623">
        <f>일위대가!F332</f>
        <v>24472</v>
      </c>
      <c r="F45" s="624"/>
      <c r="G45" s="623">
        <f>일위대가!H332</f>
        <v>7035</v>
      </c>
      <c r="H45" s="624"/>
      <c r="I45" s="625">
        <f>일위대가!J332</f>
        <v>389</v>
      </c>
      <c r="J45" s="626"/>
      <c r="K45" s="49">
        <f t="shared" si="14"/>
        <v>31896</v>
      </c>
      <c r="L45" s="59" t="str">
        <f t="shared" si="15"/>
        <v>호표 43</v>
      </c>
      <c r="M45" s="60"/>
      <c r="N45" s="61"/>
      <c r="O45" s="61"/>
      <c r="P45" s="61"/>
      <c r="Q45" s="61"/>
    </row>
    <row r="46" spans="1:17" s="62" customFormat="1" ht="21.95" customHeight="1">
      <c r="A46" s="58" t="str">
        <f>일위대가!L351</f>
        <v>호표 44</v>
      </c>
      <c r="B46" s="25" t="str">
        <f>일위대가!A351</f>
        <v>아스팔트 포장</v>
      </c>
      <c r="C46" s="25" t="str">
        <f>일위대가!B351</f>
        <v>소규모 포설(기층)</v>
      </c>
      <c r="D46" s="52" t="str">
        <f>일위대가!C351</f>
        <v>㎡</v>
      </c>
      <c r="E46" s="623">
        <f>일위대가!F351</f>
        <v>19669</v>
      </c>
      <c r="F46" s="624"/>
      <c r="G46" s="623">
        <f>일위대가!H351</f>
        <v>6687</v>
      </c>
      <c r="H46" s="624"/>
      <c r="I46" s="625">
        <f>일위대가!J351</f>
        <v>368</v>
      </c>
      <c r="J46" s="626"/>
      <c r="K46" s="49">
        <f t="shared" ref="K46:K50" si="16">E46+G46+I46</f>
        <v>26724</v>
      </c>
      <c r="L46" s="59" t="str">
        <f t="shared" ref="L46:L50" si="17">A46</f>
        <v>호표 44</v>
      </c>
      <c r="M46" s="60"/>
      <c r="N46" s="61"/>
      <c r="O46" s="61"/>
      <c r="P46" s="61"/>
      <c r="Q46" s="61"/>
    </row>
    <row r="47" spans="1:17" s="62" customFormat="1" ht="21.95" customHeight="1">
      <c r="A47" s="58" t="str">
        <f>일위대가!L362</f>
        <v>호표 45</v>
      </c>
      <c r="B47" s="25" t="str">
        <f>일위대가!A362</f>
        <v>폐자재처리수수료</v>
      </c>
      <c r="C47" s="25" t="str">
        <f>일위대가!B362</f>
        <v>폐콘크리트, 중간처리</v>
      </c>
      <c r="D47" s="52" t="str">
        <f>일위대가!C362</f>
        <v>ton</v>
      </c>
      <c r="E47" s="623">
        <f>일위대가!F362</f>
        <v>0</v>
      </c>
      <c r="F47" s="624"/>
      <c r="G47" s="623">
        <f>일위대가!H362</f>
        <v>0</v>
      </c>
      <c r="H47" s="624"/>
      <c r="I47" s="625">
        <f>일위대가!J362</f>
        <v>52506</v>
      </c>
      <c r="J47" s="626"/>
      <c r="K47" s="49">
        <f t="shared" si="16"/>
        <v>52506</v>
      </c>
      <c r="L47" s="59" t="str">
        <f t="shared" si="17"/>
        <v>호표 45</v>
      </c>
      <c r="M47" s="60"/>
      <c r="N47" s="61"/>
      <c r="O47" s="61"/>
      <c r="P47" s="61"/>
      <c r="Q47" s="61"/>
    </row>
    <row r="48" spans="1:17" s="62" customFormat="1" ht="21.95" customHeight="1">
      <c r="A48" s="58" t="str">
        <f>일위대가!L370</f>
        <v>호표 46</v>
      </c>
      <c r="B48" s="25" t="str">
        <f>일위대가!A370</f>
        <v>보도블럭 철거</v>
      </c>
      <c r="C48" s="25" t="str">
        <f>일위대가!B370</f>
        <v>재사용 인력철거</v>
      </c>
      <c r="D48" s="52" t="str">
        <f>일위대가!C370</f>
        <v>M2</v>
      </c>
      <c r="E48" s="623">
        <f>일위대가!F370</f>
        <v>60</v>
      </c>
      <c r="F48" s="624"/>
      <c r="G48" s="623">
        <f>일위대가!H370</f>
        <v>2006</v>
      </c>
      <c r="H48" s="624"/>
      <c r="I48" s="625">
        <f>일위대가!J370</f>
        <v>0</v>
      </c>
      <c r="J48" s="626"/>
      <c r="K48" s="49">
        <f t="shared" si="16"/>
        <v>2066</v>
      </c>
      <c r="L48" s="59" t="str">
        <f t="shared" si="17"/>
        <v>호표 46</v>
      </c>
      <c r="M48" s="60"/>
      <c r="N48" s="61"/>
      <c r="O48" s="61"/>
      <c r="P48" s="61"/>
      <c r="Q48" s="61"/>
    </row>
    <row r="49" spans="1:17" s="62" customFormat="1" ht="21.95" customHeight="1">
      <c r="A49" s="58" t="str">
        <f>일위대가!L376</f>
        <v>호표 47</v>
      </c>
      <c r="B49" s="25" t="str">
        <f>일위대가!A376</f>
        <v>보도블럭 설치(재사용)</v>
      </c>
      <c r="C49" s="25" t="str">
        <f>일위대가!B376</f>
        <v>인력소규모 재설치</v>
      </c>
      <c r="D49" s="52" t="str">
        <f>일위대가!C376</f>
        <v>㎡</v>
      </c>
      <c r="E49" s="623">
        <f>일위대가!F376</f>
        <v>2124</v>
      </c>
      <c r="F49" s="624"/>
      <c r="G49" s="623">
        <f>일위대가!H376</f>
        <v>8454</v>
      </c>
      <c r="H49" s="624"/>
      <c r="I49" s="625">
        <f>일위대가!J376</f>
        <v>541</v>
      </c>
      <c r="J49" s="626"/>
      <c r="K49" s="49">
        <f t="shared" si="16"/>
        <v>11119</v>
      </c>
      <c r="L49" s="59" t="str">
        <f t="shared" si="17"/>
        <v>호표 47</v>
      </c>
      <c r="M49" s="60"/>
      <c r="N49" s="61"/>
      <c r="O49" s="61"/>
      <c r="P49" s="61"/>
      <c r="Q49" s="61"/>
    </row>
    <row r="50" spans="1:17" s="62" customFormat="1" ht="21.95" customHeight="1">
      <c r="A50" s="58" t="str">
        <f>일위대가!L389</f>
        <v>호표 48</v>
      </c>
      <c r="B50" s="25" t="str">
        <f>일위대가!A389</f>
        <v>보도블럭 설치</v>
      </c>
      <c r="C50" s="25" t="str">
        <f>일위대가!B389</f>
        <v>인력소규모 설치</v>
      </c>
      <c r="D50" s="52" t="str">
        <f>일위대가!C389</f>
        <v>M2</v>
      </c>
      <c r="E50" s="623">
        <f>일위대가!F389</f>
        <v>35820</v>
      </c>
      <c r="F50" s="624"/>
      <c r="G50" s="623">
        <f>일위대가!H389</f>
        <v>8454</v>
      </c>
      <c r="H50" s="624"/>
      <c r="I50" s="625">
        <f>일위대가!J389</f>
        <v>541</v>
      </c>
      <c r="J50" s="626"/>
      <c r="K50" s="49">
        <f t="shared" si="16"/>
        <v>44815</v>
      </c>
      <c r="L50" s="59" t="str">
        <f t="shared" si="17"/>
        <v>호표 48</v>
      </c>
      <c r="M50" s="60"/>
      <c r="N50" s="61"/>
      <c r="O50" s="61"/>
      <c r="P50" s="61"/>
      <c r="Q50" s="61"/>
    </row>
    <row r="51" spans="1:17" s="62" customFormat="1" ht="21.95" customHeight="1">
      <c r="A51" s="58" t="str">
        <f>일위대가!L400</f>
        <v>호표 49</v>
      </c>
      <c r="B51" s="25" t="str">
        <f>일위대가!A400</f>
        <v>플레이트콤펙터 1.5t</v>
      </c>
      <c r="C51" s="25"/>
      <c r="D51" s="52" t="str">
        <f>일위대가!C400</f>
        <v>hr</v>
      </c>
      <c r="E51" s="623">
        <f>일위대가!F400</f>
        <v>2256</v>
      </c>
      <c r="F51" s="624"/>
      <c r="G51" s="623">
        <f>일위대가!H400</f>
        <v>59025</v>
      </c>
      <c r="H51" s="624"/>
      <c r="I51" s="625">
        <f>일위대가!J400</f>
        <v>546</v>
      </c>
      <c r="J51" s="626"/>
      <c r="K51" s="49">
        <f t="shared" ref="K51:K56" si="18">E51+G51+I51</f>
        <v>61827</v>
      </c>
      <c r="L51" s="59" t="str">
        <f t="shared" ref="L51:L56" si="19">A51</f>
        <v>호표 49</v>
      </c>
      <c r="M51" s="60"/>
      <c r="N51" s="61"/>
      <c r="O51" s="61"/>
      <c r="P51" s="61"/>
      <c r="Q51" s="61"/>
    </row>
    <row r="52" spans="1:17" s="62" customFormat="1" ht="21.95" customHeight="1">
      <c r="A52" s="58" t="str">
        <f>일위대가!L416</f>
        <v>호표 50</v>
      </c>
      <c r="B52" s="25" t="str">
        <f>일위대가!A416</f>
        <v>인버터 패드설치</v>
      </c>
      <c r="C52" s="25" t="str">
        <f>일위대가!B416</f>
        <v>2.3m x 1.0m x 0.2m</v>
      </c>
      <c r="D52" s="52" t="str">
        <f>일위대가!C416</f>
        <v>식</v>
      </c>
      <c r="E52" s="623">
        <f>일위대가!F416</f>
        <v>113627</v>
      </c>
      <c r="F52" s="624"/>
      <c r="G52" s="623">
        <f>일위대가!H416</f>
        <v>236743</v>
      </c>
      <c r="H52" s="624"/>
      <c r="I52" s="625">
        <f>일위대가!J416</f>
        <v>188</v>
      </c>
      <c r="J52" s="626"/>
      <c r="K52" s="49">
        <f t="shared" si="18"/>
        <v>350558</v>
      </c>
      <c r="L52" s="59" t="str">
        <f t="shared" si="19"/>
        <v>호표 50</v>
      </c>
      <c r="M52" s="60"/>
      <c r="N52" s="61"/>
      <c r="O52" s="61"/>
      <c r="P52" s="61"/>
      <c r="Q52" s="61"/>
    </row>
    <row r="53" spans="1:17" s="62" customFormat="1" ht="21.95" customHeight="1">
      <c r="A53" s="58" t="str">
        <f>일위대가!L427</f>
        <v>호표 51</v>
      </c>
      <c r="B53" s="25" t="str">
        <f>일위대가!A427</f>
        <v>콘크리트 인력비빔 타설</v>
      </c>
      <c r="C53" s="25" t="str">
        <f>일위대가!B427</f>
        <v>인력 현장비빔타설</v>
      </c>
      <c r="D53" s="52" t="str">
        <f>일위대가!C427</f>
        <v>M3</v>
      </c>
      <c r="E53" s="623">
        <f>일위대가!F427</f>
        <v>96957</v>
      </c>
      <c r="F53" s="624"/>
      <c r="G53" s="623">
        <f>일위대가!H427</f>
        <v>376454</v>
      </c>
      <c r="H53" s="624"/>
      <c r="I53" s="625">
        <f>일위대가!J427</f>
        <v>0</v>
      </c>
      <c r="J53" s="626"/>
      <c r="K53" s="49">
        <f t="shared" si="18"/>
        <v>473411</v>
      </c>
      <c r="L53" s="59" t="str">
        <f t="shared" si="19"/>
        <v>호표 51</v>
      </c>
      <c r="M53" s="60"/>
      <c r="N53" s="61"/>
      <c r="O53" s="61"/>
      <c r="P53" s="61"/>
      <c r="Q53" s="61"/>
    </row>
    <row r="54" spans="1:17" s="62" customFormat="1" ht="21.95" customHeight="1">
      <c r="A54" s="58" t="str">
        <f>일위대가!L436</f>
        <v>호표 52</v>
      </c>
      <c r="B54" s="25" t="str">
        <f>일위대가!A436</f>
        <v>합판거푸집 설치 및 해체</v>
      </c>
      <c r="C54" s="25" t="str">
        <f>일위대가!B436</f>
        <v>간단 6회, 수직고 7m까지</v>
      </c>
      <c r="D54" s="52" t="str">
        <f>일위대가!C436</f>
        <v>M2</v>
      </c>
      <c r="E54" s="623">
        <f>일위대가!F436</f>
        <v>15063</v>
      </c>
      <c r="F54" s="624"/>
      <c r="G54" s="623">
        <f>일위대가!H436</f>
        <v>34444</v>
      </c>
      <c r="H54" s="624"/>
      <c r="I54" s="625">
        <f>일위대가!J436</f>
        <v>0</v>
      </c>
      <c r="J54" s="626"/>
      <c r="K54" s="49">
        <f t="shared" si="18"/>
        <v>49507</v>
      </c>
      <c r="L54" s="59" t="str">
        <f t="shared" si="19"/>
        <v>호표 52</v>
      </c>
      <c r="M54" s="60"/>
      <c r="N54" s="61"/>
      <c r="O54" s="61"/>
      <c r="P54" s="61"/>
      <c r="Q54" s="61"/>
    </row>
    <row r="55" spans="1:17" s="62" customFormat="1" ht="21.95" customHeight="1">
      <c r="A55" s="58" t="str">
        <f>일위대가!L446</f>
        <v>호표 53</v>
      </c>
      <c r="B55" s="25" t="str">
        <f>일위대가!A446</f>
        <v>철근현장가공</v>
      </c>
      <c r="C55" s="25" t="str">
        <f>일위대가!B446</f>
        <v>현장가공</v>
      </c>
      <c r="D55" s="52" t="str">
        <f>일위대가!C446</f>
        <v>M2</v>
      </c>
      <c r="E55" s="623">
        <f>일위대가!F446</f>
        <v>19570</v>
      </c>
      <c r="F55" s="624"/>
      <c r="G55" s="623">
        <f>일위대가!H446</f>
        <v>217446</v>
      </c>
      <c r="H55" s="624"/>
      <c r="I55" s="625">
        <f>일위대가!J446</f>
        <v>0</v>
      </c>
      <c r="J55" s="626"/>
      <c r="K55" s="49">
        <f t="shared" si="18"/>
        <v>237016</v>
      </c>
      <c r="L55" s="59" t="str">
        <f t="shared" si="19"/>
        <v>호표 53</v>
      </c>
      <c r="M55" s="60"/>
      <c r="N55" s="61"/>
      <c r="O55" s="61"/>
      <c r="P55" s="61"/>
      <c r="Q55" s="61"/>
    </row>
    <row r="56" spans="1:17" s="62" customFormat="1" ht="21.95" customHeight="1">
      <c r="A56" s="58" t="str">
        <f>일위대가!L452</f>
        <v>호표 54</v>
      </c>
      <c r="B56" s="25" t="str">
        <f>일위대가!A452</f>
        <v>철근현장조립</v>
      </c>
      <c r="C56" s="25" t="str">
        <f>일위대가!B452</f>
        <v>현장조립</v>
      </c>
      <c r="D56" s="52" t="str">
        <f>일위대가!C452</f>
        <v>M2</v>
      </c>
      <c r="E56" s="623">
        <f>일위대가!F452</f>
        <v>22048</v>
      </c>
      <c r="F56" s="624"/>
      <c r="G56" s="623">
        <f>일위대가!H452</f>
        <v>575942</v>
      </c>
      <c r="H56" s="624"/>
      <c r="I56" s="625">
        <f>일위대가!J452</f>
        <v>0</v>
      </c>
      <c r="J56" s="626"/>
      <c r="K56" s="49">
        <f t="shared" si="18"/>
        <v>597990</v>
      </c>
      <c r="L56" s="59" t="str">
        <f t="shared" si="19"/>
        <v>호표 54</v>
      </c>
      <c r="M56" s="60"/>
      <c r="N56" s="61"/>
      <c r="O56" s="61"/>
      <c r="P56" s="61"/>
      <c r="Q56" s="61"/>
    </row>
    <row r="57" spans="1:17" s="62" customFormat="1" ht="21.95" customHeight="1">
      <c r="A57" s="58" t="str">
        <f>일위대가!L459</f>
        <v>호표 55</v>
      </c>
      <c r="B57" s="25" t="str">
        <f>일위대가!A459</f>
        <v>기계터파기</v>
      </c>
      <c r="C57" s="25" t="str">
        <f>일위대가!B459</f>
        <v>보통토사</v>
      </c>
      <c r="D57" s="52" t="str">
        <f>일위대가!C459</f>
        <v>M3</v>
      </c>
      <c r="E57" s="623">
        <f>일위대가!F459</f>
        <v>738</v>
      </c>
      <c r="F57" s="624"/>
      <c r="G57" s="623">
        <f>일위대가!H459</f>
        <v>1122</v>
      </c>
      <c r="H57" s="624"/>
      <c r="I57" s="625">
        <f>일위대가!J459</f>
        <v>564</v>
      </c>
      <c r="J57" s="626"/>
      <c r="K57" s="49">
        <f t="shared" ref="K57:K63" si="20">E57+G57+I57</f>
        <v>2424</v>
      </c>
      <c r="L57" s="59" t="str">
        <f t="shared" ref="L57:L63" si="21">A57</f>
        <v>호표 55</v>
      </c>
      <c r="M57" s="60"/>
      <c r="N57" s="61"/>
      <c r="O57" s="61"/>
      <c r="P57" s="61"/>
      <c r="Q57" s="61"/>
    </row>
    <row r="58" spans="1:17" s="62" customFormat="1" ht="21.95" customHeight="1">
      <c r="A58" s="58" t="str">
        <f>일위대가!L466</f>
        <v>호표 56</v>
      </c>
      <c r="B58" s="25" t="str">
        <f>일위대가!A466</f>
        <v>기계되메우기 및 다짐</v>
      </c>
      <c r="C58" s="25" t="str">
        <f>일위대가!B466</f>
        <v>소형장비</v>
      </c>
      <c r="D58" s="52" t="str">
        <f>일위대가!C466</f>
        <v>M3</v>
      </c>
      <c r="E58" s="623">
        <f>일위대가!F466</f>
        <v>1461</v>
      </c>
      <c r="F58" s="624"/>
      <c r="G58" s="623">
        <f>일위대가!H466</f>
        <v>7964</v>
      </c>
      <c r="H58" s="624"/>
      <c r="I58" s="625">
        <f>일위대가!J466</f>
        <v>1281</v>
      </c>
      <c r="J58" s="626"/>
      <c r="K58" s="49">
        <f t="shared" si="20"/>
        <v>10706</v>
      </c>
      <c r="L58" s="59" t="str">
        <f t="shared" si="21"/>
        <v>호표 56</v>
      </c>
      <c r="M58" s="60"/>
      <c r="N58" s="61"/>
      <c r="O58" s="61"/>
      <c r="P58" s="61"/>
      <c r="Q58" s="61"/>
    </row>
    <row r="59" spans="1:17" s="62" customFormat="1" ht="21.95" customHeight="1">
      <c r="A59" s="58" t="str">
        <f>일위대가!L475</f>
        <v>호표 57</v>
      </c>
      <c r="B59" s="25" t="str">
        <f>일위대가!A475</f>
        <v>콘크리트타설</v>
      </c>
      <c r="C59" s="25" t="str">
        <f>일위대가!B475</f>
        <v>S:8~12cm</v>
      </c>
      <c r="D59" s="52" t="str">
        <f>일위대가!C475</f>
        <v>M3</v>
      </c>
      <c r="E59" s="623">
        <f>일위대가!F475</f>
        <v>99922</v>
      </c>
      <c r="F59" s="624"/>
      <c r="G59" s="623">
        <f>일위대가!H475</f>
        <v>10606.412087912087</v>
      </c>
      <c r="H59" s="624"/>
      <c r="I59" s="625">
        <f>일위대가!J475</f>
        <v>3191</v>
      </c>
      <c r="J59" s="626"/>
      <c r="K59" s="49">
        <f t="shared" si="20"/>
        <v>113719.41208791209</v>
      </c>
      <c r="L59" s="59" t="str">
        <f t="shared" si="21"/>
        <v>호표 57</v>
      </c>
      <c r="M59" s="60"/>
      <c r="N59" s="61"/>
      <c r="O59" s="61"/>
      <c r="P59" s="61"/>
      <c r="Q59" s="61"/>
    </row>
    <row r="60" spans="1:17" s="62" customFormat="1" ht="21.95" customHeight="1">
      <c r="A60" s="58" t="str">
        <f>일위대가!L486</f>
        <v>호표 58</v>
      </c>
      <c r="B60" s="25" t="str">
        <f>일위대가!A486</f>
        <v>구조물 기초</v>
      </c>
      <c r="C60" s="25" t="str">
        <f>일위대가!B486</f>
        <v>2000x3000x700H</v>
      </c>
      <c r="D60" s="52" t="str">
        <f>일위대가!C486</f>
        <v>개소</v>
      </c>
      <c r="E60" s="623">
        <f>일위대가!F486</f>
        <v>742789</v>
      </c>
      <c r="F60" s="624"/>
      <c r="G60" s="623">
        <f>일위대가!H486</f>
        <v>440205.09340659343</v>
      </c>
      <c r="H60" s="624"/>
      <c r="I60" s="623">
        <f>일위대가!J486</f>
        <v>21818</v>
      </c>
      <c r="J60" s="624"/>
      <c r="K60" s="49">
        <f t="shared" si="20"/>
        <v>1204812.0934065934</v>
      </c>
      <c r="L60" s="59" t="str">
        <f t="shared" si="21"/>
        <v>호표 58</v>
      </c>
      <c r="M60" s="60"/>
      <c r="N60" s="61"/>
      <c r="O60" s="61"/>
      <c r="P60" s="61"/>
      <c r="Q60" s="61"/>
    </row>
    <row r="61" spans="1:17" s="62" customFormat="1" ht="21.95" customHeight="1">
      <c r="A61" s="58" t="str">
        <f>일위대가!L499</f>
        <v>호표 59</v>
      </c>
      <c r="B61" s="25" t="str">
        <f>일위대가!A499</f>
        <v>주각부 기초</v>
      </c>
      <c r="C61" s="25" t="str">
        <f>일위대가!B499</f>
        <v>450x450x200H</v>
      </c>
      <c r="D61" s="52" t="str">
        <f>일위대가!C499</f>
        <v>개소</v>
      </c>
      <c r="E61" s="623">
        <f>일위대가!F499</f>
        <v>14495</v>
      </c>
      <c r="F61" s="624"/>
      <c r="G61" s="623">
        <f>일위대가!H499</f>
        <v>29031</v>
      </c>
      <c r="H61" s="624"/>
      <c r="I61" s="623">
        <f>일위대가!J499</f>
        <v>16</v>
      </c>
      <c r="J61" s="624"/>
      <c r="K61" s="49">
        <f t="shared" si="20"/>
        <v>43542</v>
      </c>
      <c r="L61" s="59" t="str">
        <f t="shared" si="21"/>
        <v>호표 59</v>
      </c>
      <c r="M61" s="60"/>
      <c r="N61" s="61"/>
      <c r="O61" s="61"/>
      <c r="P61" s="61"/>
      <c r="Q61" s="61"/>
    </row>
    <row r="62" spans="1:17" s="62" customFormat="1" ht="21.95" customHeight="1">
      <c r="A62" s="58" t="str">
        <f>일위대가!L507</f>
        <v>호표 60</v>
      </c>
      <c r="B62" s="25" t="str">
        <f>일위대가!A507</f>
        <v>도로경계석 재사용철거</v>
      </c>
      <c r="C62" s="25" t="str">
        <f>일위대가!B507</f>
        <v>도로경계석(재사용)</v>
      </c>
      <c r="D62" s="52" t="str">
        <f>일위대가!C507</f>
        <v>개소</v>
      </c>
      <c r="E62" s="623">
        <f>일위대가!F507</f>
        <v>39</v>
      </c>
      <c r="F62" s="624"/>
      <c r="G62" s="623">
        <f>일위대가!H507</f>
        <v>1311</v>
      </c>
      <c r="H62" s="624"/>
      <c r="I62" s="625">
        <f>일위대가!J507</f>
        <v>0</v>
      </c>
      <c r="J62" s="626"/>
      <c r="K62" s="49">
        <f t="shared" si="20"/>
        <v>1350</v>
      </c>
      <c r="L62" s="59" t="str">
        <f t="shared" si="21"/>
        <v>호표 60</v>
      </c>
      <c r="M62" s="60"/>
      <c r="N62" s="61"/>
      <c r="O62" s="61"/>
      <c r="P62" s="61"/>
      <c r="Q62" s="61"/>
    </row>
    <row r="63" spans="1:17" s="62" customFormat="1" ht="21.95" customHeight="1">
      <c r="A63" s="58" t="str">
        <f>일위대가!L513</f>
        <v>호표 61</v>
      </c>
      <c r="B63" s="25" t="str">
        <f>일위대가!A513</f>
        <v>도로경계석재설치</v>
      </c>
      <c r="C63" s="25" t="str">
        <f>일위대가!B513</f>
        <v>도로경계석(재설치)</v>
      </c>
      <c r="D63" s="52" t="str">
        <f>일위대가!C513</f>
        <v>개소</v>
      </c>
      <c r="E63" s="623">
        <f>일위대가!F513</f>
        <v>180</v>
      </c>
      <c r="F63" s="624"/>
      <c r="G63" s="623">
        <f>일위대가!H513</f>
        <v>6007</v>
      </c>
      <c r="H63" s="624"/>
      <c r="I63" s="625">
        <f>일위대가!J513</f>
        <v>0</v>
      </c>
      <c r="J63" s="626"/>
      <c r="K63" s="49">
        <f t="shared" si="20"/>
        <v>6187</v>
      </c>
      <c r="L63" s="59" t="str">
        <f t="shared" si="21"/>
        <v>호표 61</v>
      </c>
      <c r="M63" s="60"/>
      <c r="N63" s="61"/>
      <c r="O63" s="61"/>
      <c r="P63" s="61"/>
      <c r="Q63" s="61"/>
    </row>
    <row r="64" spans="1:17" s="62" customFormat="1" ht="21.95" customHeight="1">
      <c r="A64" s="58" t="str">
        <f>일위대가!L519</f>
        <v>호표 62</v>
      </c>
      <c r="B64" s="25" t="str">
        <f>일위대가!A519</f>
        <v>도로경계석 철거</v>
      </c>
      <c r="C64" s="25" t="str">
        <f>일위대가!B519</f>
        <v>도로경계석 (철거)</v>
      </c>
      <c r="D64" s="52" t="str">
        <f>일위대가!C519</f>
        <v>개소</v>
      </c>
      <c r="E64" s="623">
        <f>일위대가!F519</f>
        <v>39</v>
      </c>
      <c r="F64" s="624"/>
      <c r="G64" s="623">
        <f>일위대가!H519</f>
        <v>1311</v>
      </c>
      <c r="H64" s="624"/>
      <c r="I64" s="623">
        <f>일위대가!J519</f>
        <v>0</v>
      </c>
      <c r="J64" s="624"/>
      <c r="K64" s="49">
        <f t="shared" ref="K64" si="22">E64+G64+I64</f>
        <v>1350</v>
      </c>
      <c r="L64" s="59" t="str">
        <f t="shared" ref="L64" si="23">A64</f>
        <v>호표 62</v>
      </c>
      <c r="M64" s="60"/>
      <c r="N64" s="61"/>
      <c r="O64" s="61"/>
      <c r="P64" s="61"/>
      <c r="Q64" s="61"/>
    </row>
    <row r="65" spans="1:17" s="62" customFormat="1" ht="21.95" customHeight="1">
      <c r="A65" s="58" t="str">
        <f>일위대가!L526</f>
        <v>호표 63</v>
      </c>
      <c r="B65" s="25" t="str">
        <f>일위대가!A526</f>
        <v>주차블럭 설치</v>
      </c>
      <c r="C65" s="25" t="str">
        <f>일위대가!B526</f>
        <v>120*150*750mm</v>
      </c>
      <c r="D65" s="52" t="str">
        <f>일위대가!C526</f>
        <v>개소</v>
      </c>
      <c r="E65" s="623">
        <f>일위대가!F526</f>
        <v>26346</v>
      </c>
      <c r="F65" s="624"/>
      <c r="G65" s="623">
        <f>일위대가!H526</f>
        <v>6930</v>
      </c>
      <c r="H65" s="624"/>
      <c r="I65" s="625">
        <f>일위대가!J526</f>
        <v>0</v>
      </c>
      <c r="J65" s="626"/>
      <c r="K65" s="49">
        <f t="shared" ref="K65:K69" si="24">E65+G65+I65</f>
        <v>33276</v>
      </c>
      <c r="L65" s="59" t="str">
        <f t="shared" ref="L65:L69" si="25">A65</f>
        <v>호표 63</v>
      </c>
      <c r="M65" s="60"/>
      <c r="N65" s="61"/>
      <c r="O65" s="61"/>
      <c r="P65" s="61"/>
      <c r="Q65" s="61"/>
    </row>
    <row r="66" spans="1:17" s="62" customFormat="1" ht="21.95" customHeight="1">
      <c r="A66" s="58" t="str">
        <f>일위대가!L533</f>
        <v>호표 64</v>
      </c>
      <c r="B66" s="25" t="str">
        <f>일위대가!A533</f>
        <v>벽관통 구멍뚫기</v>
      </c>
      <c r="C66" s="25" t="str">
        <f>일위대가!B533</f>
        <v>50mm(바닥:150mm)</v>
      </c>
      <c r="D66" s="52" t="str">
        <f>일위대가!C533</f>
        <v>개소</v>
      </c>
      <c r="E66" s="623">
        <f>일위대가!F533</f>
        <v>616</v>
      </c>
      <c r="F66" s="624"/>
      <c r="G66" s="623">
        <f>일위대가!H533</f>
        <v>20551</v>
      </c>
      <c r="H66" s="624"/>
      <c r="I66" s="625">
        <f>일위대가!J533</f>
        <v>0</v>
      </c>
      <c r="J66" s="626"/>
      <c r="K66" s="49">
        <f t="shared" si="24"/>
        <v>21167</v>
      </c>
      <c r="L66" s="59" t="str">
        <f t="shared" si="25"/>
        <v>호표 64</v>
      </c>
      <c r="M66" s="60"/>
      <c r="N66" s="61"/>
      <c r="O66" s="61"/>
      <c r="P66" s="61"/>
      <c r="Q66" s="61"/>
    </row>
    <row r="67" spans="1:17" s="62" customFormat="1" ht="21.95" customHeight="1">
      <c r="A67" s="58" t="str">
        <f>일위대가!L539</f>
        <v>호표 65</v>
      </c>
      <c r="B67" s="25" t="str">
        <f>일위대가!A539</f>
        <v>벽관통 구멍뚫기</v>
      </c>
      <c r="C67" s="25" t="str">
        <f>일위대가!B539</f>
        <v>50mm(벽체:300mm)</v>
      </c>
      <c r="D67" s="52" t="str">
        <f>일위대가!C539</f>
        <v>개소</v>
      </c>
      <c r="E67" s="623">
        <f>일위대가!F539</f>
        <v>1378</v>
      </c>
      <c r="F67" s="624"/>
      <c r="G67" s="623">
        <f>일위대가!H539</f>
        <v>45937</v>
      </c>
      <c r="H67" s="624"/>
      <c r="I67" s="625">
        <f>일위대가!J539</f>
        <v>0</v>
      </c>
      <c r="J67" s="626"/>
      <c r="K67" s="49">
        <f t="shared" si="24"/>
        <v>47315</v>
      </c>
      <c r="L67" s="59" t="str">
        <f t="shared" si="25"/>
        <v>호표 65</v>
      </c>
      <c r="M67" s="60"/>
      <c r="N67" s="61"/>
      <c r="O67" s="61"/>
      <c r="P67" s="61"/>
      <c r="Q67" s="61"/>
    </row>
    <row r="68" spans="1:17" s="62" customFormat="1" ht="21.95" customHeight="1">
      <c r="A68" s="58" t="str">
        <f>일위대가!L545</f>
        <v>호표 66</v>
      </c>
      <c r="B68" s="25" t="str">
        <f>일위대가!A545</f>
        <v>화단 정리</v>
      </c>
      <c r="C68" s="25" t="str">
        <f>일위대가!B545</f>
        <v>면고르기 (정리)</v>
      </c>
      <c r="D68" s="52" t="str">
        <f>일위대가!C545</f>
        <v>㎥</v>
      </c>
      <c r="E68" s="623">
        <f>일위대가!F545</f>
        <v>383</v>
      </c>
      <c r="F68" s="624"/>
      <c r="G68" s="623">
        <f>일위대가!H545</f>
        <v>12783</v>
      </c>
      <c r="H68" s="624"/>
      <c r="I68" s="625">
        <f>일위대가!J545</f>
        <v>0</v>
      </c>
      <c r="J68" s="626"/>
      <c r="K68" s="49">
        <f t="shared" si="24"/>
        <v>13166</v>
      </c>
      <c r="L68" s="59" t="str">
        <f t="shared" si="25"/>
        <v>호표 66</v>
      </c>
      <c r="M68" s="60"/>
      <c r="N68" s="61"/>
      <c r="O68" s="61"/>
      <c r="P68" s="61"/>
      <c r="Q68" s="61"/>
    </row>
    <row r="69" spans="1:17" s="62" customFormat="1" ht="21.95" customHeight="1">
      <c r="A69" s="58" t="str">
        <f>일위대가!L551</f>
        <v>호표 67</v>
      </c>
      <c r="B69" s="25" t="str">
        <f>일위대가!A551</f>
        <v>수목 철거</v>
      </c>
      <c r="C69" s="25" t="str">
        <f>일위대가!B551</f>
        <v>수목 (철거)</v>
      </c>
      <c r="D69" s="52" t="str">
        <f>일위대가!C551</f>
        <v>식</v>
      </c>
      <c r="E69" s="623">
        <f>일위대가!F551</f>
        <v>68620</v>
      </c>
      <c r="F69" s="624"/>
      <c r="G69" s="623">
        <f>일위대가!H551</f>
        <v>354611</v>
      </c>
      <c r="H69" s="624"/>
      <c r="I69" s="625">
        <f>일위대가!J551</f>
        <v>81604</v>
      </c>
      <c r="J69" s="626"/>
      <c r="K69" s="49">
        <f t="shared" si="24"/>
        <v>504835</v>
      </c>
      <c r="L69" s="59" t="str">
        <f t="shared" si="25"/>
        <v>호표 67</v>
      </c>
      <c r="M69" s="60"/>
      <c r="N69" s="61"/>
      <c r="O69" s="61"/>
      <c r="P69" s="61"/>
      <c r="Q69" s="61"/>
    </row>
    <row r="70" spans="1:17" s="62" customFormat="1" ht="21.95" customHeight="1">
      <c r="A70" s="58" t="str">
        <f>일위대가!L564</f>
        <v>호표 68</v>
      </c>
      <c r="B70" s="25" t="str">
        <f>일위대가!A564</f>
        <v>분전반 신설</v>
      </c>
      <c r="C70" s="25" t="str">
        <f>일위대가!B564</f>
        <v>L-M PNL,</v>
      </c>
      <c r="D70" s="52" t="str">
        <f>일위대가!C564</f>
        <v>면</v>
      </c>
      <c r="E70" s="623">
        <f>일위대가!F564</f>
        <v>834705</v>
      </c>
      <c r="F70" s="624"/>
      <c r="G70" s="623">
        <f>일위대가!H564</f>
        <v>369285</v>
      </c>
      <c r="H70" s="624"/>
      <c r="I70" s="623">
        <f>일위대가!J564</f>
        <v>0</v>
      </c>
      <c r="J70" s="624"/>
      <c r="K70" s="49">
        <f t="shared" ref="K70" si="26">E70+G70+I70</f>
        <v>1203990</v>
      </c>
      <c r="L70" s="59" t="str">
        <f t="shared" ref="L70" si="27">A70</f>
        <v>호표 68</v>
      </c>
      <c r="M70" s="60"/>
      <c r="N70" s="61"/>
      <c r="O70" s="61"/>
      <c r="P70" s="61"/>
      <c r="Q70" s="61"/>
    </row>
    <row r="71" spans="1:17" s="62" customFormat="1" ht="21.95" customHeight="1">
      <c r="A71" s="58" t="str">
        <f>일위대가!L585</f>
        <v>호표 69</v>
      </c>
      <c r="B71" s="25" t="str">
        <f>일위대가!A585</f>
        <v>가로등 중공기초 설치</v>
      </c>
      <c r="C71" s="25" t="str">
        <f>일위대가!B585</f>
        <v>400*600*600</v>
      </c>
      <c r="D71" s="52" t="str">
        <f>일위대가!C585</f>
        <v>개</v>
      </c>
      <c r="E71" s="623">
        <f>일위대가!F585</f>
        <v>95032</v>
      </c>
      <c r="F71" s="624"/>
      <c r="G71" s="623">
        <f>일위대가!H585</f>
        <v>82593</v>
      </c>
      <c r="H71" s="624"/>
      <c r="I71" s="623">
        <f>일위대가!J585</f>
        <v>12367</v>
      </c>
      <c r="J71" s="624"/>
      <c r="K71" s="49">
        <f t="shared" ref="K71" si="28">E71+G71+I71</f>
        <v>189992</v>
      </c>
      <c r="L71" s="59" t="str">
        <f t="shared" ref="L71" si="29">A71</f>
        <v>호표 69</v>
      </c>
      <c r="M71" s="60"/>
      <c r="N71" s="61"/>
      <c r="O71" s="61"/>
      <c r="P71" s="61"/>
      <c r="Q71" s="61"/>
    </row>
    <row r="72" spans="1:17" s="62" customFormat="1" ht="21.95" customHeight="1">
      <c r="A72" s="58"/>
      <c r="B72" s="25"/>
      <c r="C72" s="25"/>
      <c r="D72" s="52"/>
      <c r="E72" s="623"/>
      <c r="F72" s="624"/>
      <c r="G72" s="623"/>
      <c r="H72" s="624"/>
      <c r="I72" s="625"/>
      <c r="J72" s="626"/>
      <c r="K72" s="49"/>
      <c r="L72" s="59"/>
      <c r="M72" s="60"/>
      <c r="N72" s="61"/>
      <c r="O72" s="61"/>
      <c r="P72" s="61"/>
      <c r="Q72" s="61"/>
    </row>
    <row r="73" spans="1:17" s="62" customFormat="1" ht="21.95" customHeight="1">
      <c r="A73" s="58"/>
      <c r="B73" s="25"/>
      <c r="C73" s="25"/>
      <c r="D73" s="52"/>
      <c r="E73" s="623"/>
      <c r="F73" s="624"/>
      <c r="G73" s="623"/>
      <c r="H73" s="624"/>
      <c r="I73" s="625"/>
      <c r="J73" s="626"/>
      <c r="K73" s="49"/>
      <c r="L73" s="59"/>
      <c r="M73" s="60"/>
      <c r="N73" s="61"/>
      <c r="O73" s="61"/>
      <c r="P73" s="61"/>
      <c r="Q73" s="61"/>
    </row>
    <row r="74" spans="1:17" s="62" customFormat="1" ht="21.95" customHeight="1">
      <c r="A74" s="58"/>
      <c r="B74" s="25"/>
      <c r="C74" s="25"/>
      <c r="D74" s="52"/>
      <c r="E74" s="623"/>
      <c r="F74" s="624"/>
      <c r="G74" s="623"/>
      <c r="H74" s="624"/>
      <c r="I74" s="625"/>
      <c r="J74" s="626"/>
      <c r="K74" s="49"/>
      <c r="L74" s="59"/>
      <c r="M74" s="60"/>
      <c r="N74" s="61"/>
      <c r="O74" s="61"/>
      <c r="P74" s="61"/>
      <c r="Q74" s="61"/>
    </row>
    <row r="75" spans="1:17" s="62" customFormat="1" ht="21.95" customHeight="1">
      <c r="A75" s="58"/>
      <c r="B75" s="25"/>
      <c r="C75" s="25"/>
      <c r="D75" s="52"/>
      <c r="E75" s="623"/>
      <c r="F75" s="624"/>
      <c r="G75" s="623"/>
      <c r="H75" s="624"/>
      <c r="I75" s="625"/>
      <c r="J75" s="626"/>
      <c r="K75" s="49"/>
      <c r="L75" s="59"/>
      <c r="M75" s="60"/>
      <c r="N75" s="61"/>
      <c r="O75" s="61"/>
      <c r="P75" s="61"/>
      <c r="Q75" s="61"/>
    </row>
    <row r="76" spans="1:17" s="62" customFormat="1" ht="21.95" customHeight="1">
      <c r="A76" s="58"/>
      <c r="B76" s="25"/>
      <c r="C76" s="25"/>
      <c r="D76" s="52"/>
      <c r="E76" s="623"/>
      <c r="F76" s="624"/>
      <c r="G76" s="623"/>
      <c r="H76" s="624"/>
      <c r="I76" s="625"/>
      <c r="J76" s="626"/>
      <c r="K76" s="49"/>
      <c r="L76" s="59"/>
      <c r="M76" s="60"/>
      <c r="N76" s="61"/>
      <c r="O76" s="61"/>
      <c r="P76" s="61"/>
      <c r="Q76" s="61"/>
    </row>
    <row r="77" spans="1:17" s="62" customFormat="1" ht="21.95" customHeight="1">
      <c r="A77" s="58"/>
      <c r="B77" s="25"/>
      <c r="C77" s="25"/>
      <c r="D77" s="52"/>
      <c r="E77" s="623"/>
      <c r="F77" s="624"/>
      <c r="G77" s="623"/>
      <c r="H77" s="624"/>
      <c r="I77" s="625"/>
      <c r="J77" s="626"/>
      <c r="K77" s="49"/>
      <c r="L77" s="59"/>
      <c r="M77" s="60"/>
      <c r="N77" s="61"/>
      <c r="O77" s="61"/>
      <c r="P77" s="61"/>
      <c r="Q77" s="61"/>
    </row>
    <row r="78" spans="1:17" s="62" customFormat="1" ht="21.95" customHeight="1">
      <c r="A78" s="58"/>
      <c r="B78" s="25"/>
      <c r="C78" s="25"/>
      <c r="D78" s="52"/>
      <c r="E78" s="623"/>
      <c r="F78" s="624"/>
      <c r="G78" s="623"/>
      <c r="H78" s="624"/>
      <c r="I78" s="625"/>
      <c r="J78" s="626"/>
      <c r="K78" s="49"/>
      <c r="L78" s="59"/>
      <c r="M78" s="60"/>
      <c r="N78" s="61"/>
      <c r="O78" s="61"/>
      <c r="P78" s="61"/>
      <c r="Q78" s="61"/>
    </row>
    <row r="79" spans="1:17" s="62" customFormat="1" ht="21.95" customHeight="1">
      <c r="A79" s="58"/>
      <c r="B79" s="25"/>
      <c r="C79" s="25"/>
      <c r="D79" s="52"/>
      <c r="E79" s="623"/>
      <c r="F79" s="624"/>
      <c r="G79" s="623"/>
      <c r="H79" s="624"/>
      <c r="I79" s="625"/>
      <c r="J79" s="626"/>
      <c r="K79" s="49"/>
      <c r="L79" s="59"/>
      <c r="M79" s="60"/>
      <c r="N79" s="61"/>
      <c r="O79" s="61"/>
      <c r="P79" s="61"/>
      <c r="Q79" s="61"/>
    </row>
    <row r="80" spans="1:17" s="62" customFormat="1" ht="21.95" customHeight="1">
      <c r="A80" s="58"/>
      <c r="B80" s="25"/>
      <c r="C80" s="25"/>
      <c r="D80" s="52"/>
      <c r="E80" s="623"/>
      <c r="F80" s="624"/>
      <c r="G80" s="623"/>
      <c r="H80" s="624"/>
      <c r="I80" s="625"/>
      <c r="J80" s="626"/>
      <c r="K80" s="49"/>
      <c r="L80" s="59"/>
      <c r="M80" s="60"/>
      <c r="N80" s="61"/>
      <c r="O80" s="61"/>
      <c r="P80" s="61"/>
      <c r="Q80" s="61"/>
    </row>
    <row r="81" spans="1:17" s="62" customFormat="1" ht="21.95" customHeight="1">
      <c r="A81" s="58"/>
      <c r="B81" s="25"/>
      <c r="C81" s="25"/>
      <c r="D81" s="52"/>
      <c r="E81" s="623"/>
      <c r="F81" s="624"/>
      <c r="G81" s="623"/>
      <c r="H81" s="624"/>
      <c r="I81" s="625"/>
      <c r="J81" s="626"/>
      <c r="K81" s="49"/>
      <c r="L81" s="59"/>
      <c r="M81" s="60"/>
      <c r="N81" s="61"/>
      <c r="O81" s="61"/>
      <c r="P81" s="61"/>
      <c r="Q81" s="61"/>
    </row>
    <row r="82" spans="1:17" s="62" customFormat="1" ht="21.95" customHeight="1">
      <c r="A82" s="58"/>
      <c r="B82" s="25"/>
      <c r="C82" s="25"/>
      <c r="D82" s="52"/>
      <c r="E82" s="623"/>
      <c r="F82" s="624"/>
      <c r="G82" s="623"/>
      <c r="H82" s="624"/>
      <c r="I82" s="625"/>
      <c r="J82" s="626"/>
      <c r="K82" s="49"/>
      <c r="L82" s="59"/>
      <c r="M82" s="60"/>
      <c r="N82" s="61"/>
      <c r="O82" s="61"/>
      <c r="P82" s="61"/>
      <c r="Q82" s="61"/>
    </row>
  </sheetData>
  <mergeCells count="252">
    <mergeCell ref="E63:F63"/>
    <mergeCell ref="G63:H63"/>
    <mergeCell ref="I63:J63"/>
    <mergeCell ref="E64:F64"/>
    <mergeCell ref="G64:H64"/>
    <mergeCell ref="I64:J64"/>
    <mergeCell ref="E69:F69"/>
    <mergeCell ref="G69:H69"/>
    <mergeCell ref="I69:J69"/>
    <mergeCell ref="E68:F68"/>
    <mergeCell ref="G68:H68"/>
    <mergeCell ref="I68:J68"/>
    <mergeCell ref="E67:F67"/>
    <mergeCell ref="G67:H67"/>
    <mergeCell ref="I67:J67"/>
    <mergeCell ref="E66:F66"/>
    <mergeCell ref="G66:H66"/>
    <mergeCell ref="I66:J66"/>
    <mergeCell ref="E65:F65"/>
    <mergeCell ref="G65:H65"/>
    <mergeCell ref="I65:J65"/>
    <mergeCell ref="E62:F62"/>
    <mergeCell ref="G62:H62"/>
    <mergeCell ref="I62:J62"/>
    <mergeCell ref="E61:F61"/>
    <mergeCell ref="G61:H61"/>
    <mergeCell ref="I61:J61"/>
    <mergeCell ref="E60:F60"/>
    <mergeCell ref="G60:H60"/>
    <mergeCell ref="I60:J60"/>
    <mergeCell ref="E59:F59"/>
    <mergeCell ref="G59:H59"/>
    <mergeCell ref="I59:J59"/>
    <mergeCell ref="E58:F58"/>
    <mergeCell ref="G58:H58"/>
    <mergeCell ref="I58:J58"/>
    <mergeCell ref="E57:F57"/>
    <mergeCell ref="G57:H57"/>
    <mergeCell ref="I57:J57"/>
    <mergeCell ref="E56:F56"/>
    <mergeCell ref="G56:H56"/>
    <mergeCell ref="I56:J56"/>
    <mergeCell ref="E55:F55"/>
    <mergeCell ref="G55:H55"/>
    <mergeCell ref="I55:J55"/>
    <mergeCell ref="E54:F54"/>
    <mergeCell ref="G54:H54"/>
    <mergeCell ref="I54:J54"/>
    <mergeCell ref="E53:F53"/>
    <mergeCell ref="G53:H53"/>
    <mergeCell ref="I53:J53"/>
    <mergeCell ref="E52:F52"/>
    <mergeCell ref="G52:H52"/>
    <mergeCell ref="I52:J52"/>
    <mergeCell ref="E51:F51"/>
    <mergeCell ref="G51:H51"/>
    <mergeCell ref="I51:J51"/>
    <mergeCell ref="E50:F50"/>
    <mergeCell ref="G50:H50"/>
    <mergeCell ref="I50:J50"/>
    <mergeCell ref="E49:F49"/>
    <mergeCell ref="G49:H49"/>
    <mergeCell ref="I49:J49"/>
    <mergeCell ref="E48:F48"/>
    <mergeCell ref="G48:H48"/>
    <mergeCell ref="I48:J48"/>
    <mergeCell ref="E47:F47"/>
    <mergeCell ref="G47:H47"/>
    <mergeCell ref="I47:J47"/>
    <mergeCell ref="E46:F46"/>
    <mergeCell ref="G46:H46"/>
    <mergeCell ref="I46:J46"/>
    <mergeCell ref="E45:F45"/>
    <mergeCell ref="G45:H45"/>
    <mergeCell ref="I45:J45"/>
    <mergeCell ref="E44:F44"/>
    <mergeCell ref="G44:H44"/>
    <mergeCell ref="I44:J44"/>
    <mergeCell ref="E43:F43"/>
    <mergeCell ref="G43:H43"/>
    <mergeCell ref="I43:J43"/>
    <mergeCell ref="E42:F42"/>
    <mergeCell ref="G42:H42"/>
    <mergeCell ref="I42:J42"/>
    <mergeCell ref="E41:F41"/>
    <mergeCell ref="G41:H41"/>
    <mergeCell ref="I41:J41"/>
    <mergeCell ref="E40:F40"/>
    <mergeCell ref="G40:H40"/>
    <mergeCell ref="I40:J40"/>
    <mergeCell ref="E39:F39"/>
    <mergeCell ref="G39:H39"/>
    <mergeCell ref="I39:J39"/>
    <mergeCell ref="E38:F38"/>
    <mergeCell ref="G38:H38"/>
    <mergeCell ref="I38:J38"/>
    <mergeCell ref="E37:F37"/>
    <mergeCell ref="G37:H37"/>
    <mergeCell ref="I37:J37"/>
    <mergeCell ref="E36:F36"/>
    <mergeCell ref="G36:H36"/>
    <mergeCell ref="I36:J36"/>
    <mergeCell ref="E35:F35"/>
    <mergeCell ref="G35:H35"/>
    <mergeCell ref="I35:J35"/>
    <mergeCell ref="E34:F34"/>
    <mergeCell ref="G34:H34"/>
    <mergeCell ref="I34:J34"/>
    <mergeCell ref="E33:F33"/>
    <mergeCell ref="G33:H33"/>
    <mergeCell ref="I33:J33"/>
    <mergeCell ref="E32:F32"/>
    <mergeCell ref="G32:H32"/>
    <mergeCell ref="I32:J32"/>
    <mergeCell ref="E31:F31"/>
    <mergeCell ref="G31:H31"/>
    <mergeCell ref="I31:J31"/>
    <mergeCell ref="E30:F30"/>
    <mergeCell ref="G30:H30"/>
    <mergeCell ref="I30:J30"/>
    <mergeCell ref="E29:F29"/>
    <mergeCell ref="G29:H29"/>
    <mergeCell ref="I29:J29"/>
    <mergeCell ref="E28:F28"/>
    <mergeCell ref="G28:H28"/>
    <mergeCell ref="I28:J28"/>
    <mergeCell ref="E27:F27"/>
    <mergeCell ref="G27:H27"/>
    <mergeCell ref="I27:J27"/>
    <mergeCell ref="E26:F26"/>
    <mergeCell ref="G26:H26"/>
    <mergeCell ref="I26:J26"/>
    <mergeCell ref="E25:F25"/>
    <mergeCell ref="G25:H25"/>
    <mergeCell ref="I25:J25"/>
    <mergeCell ref="E24:F24"/>
    <mergeCell ref="G24:H24"/>
    <mergeCell ref="I24:J24"/>
    <mergeCell ref="E23:F23"/>
    <mergeCell ref="G23:H23"/>
    <mergeCell ref="I23:J23"/>
    <mergeCell ref="E22:F22"/>
    <mergeCell ref="G22:H22"/>
    <mergeCell ref="I22:J22"/>
    <mergeCell ref="E20:F20"/>
    <mergeCell ref="G20:H20"/>
    <mergeCell ref="I20:J20"/>
    <mergeCell ref="E21:F21"/>
    <mergeCell ref="G21:H21"/>
    <mergeCell ref="I21:J21"/>
    <mergeCell ref="E19:F19"/>
    <mergeCell ref="G19:H19"/>
    <mergeCell ref="I19:J19"/>
    <mergeCell ref="E17:F17"/>
    <mergeCell ref="G17:H17"/>
    <mergeCell ref="I17:J17"/>
    <mergeCell ref="E18:F18"/>
    <mergeCell ref="G18:H18"/>
    <mergeCell ref="I18:J18"/>
    <mergeCell ref="E9:F9"/>
    <mergeCell ref="G9:H9"/>
    <mergeCell ref="I9:J9"/>
    <mergeCell ref="E16:F16"/>
    <mergeCell ref="G16:H16"/>
    <mergeCell ref="I16:J16"/>
    <mergeCell ref="E15:F15"/>
    <mergeCell ref="G15:H15"/>
    <mergeCell ref="I15:J15"/>
    <mergeCell ref="E14:F14"/>
    <mergeCell ref="G14:H14"/>
    <mergeCell ref="I14:J14"/>
    <mergeCell ref="E13:F13"/>
    <mergeCell ref="G13:H13"/>
    <mergeCell ref="I13:J13"/>
    <mergeCell ref="E12:F12"/>
    <mergeCell ref="G12:H12"/>
    <mergeCell ref="I12:J12"/>
    <mergeCell ref="E11:F11"/>
    <mergeCell ref="G11:H11"/>
    <mergeCell ref="I11:J11"/>
    <mergeCell ref="G82:H82"/>
    <mergeCell ref="I82:J82"/>
    <mergeCell ref="E82:F82"/>
    <mergeCell ref="E71:F71"/>
    <mergeCell ref="G71:H71"/>
    <mergeCell ref="I71:J71"/>
    <mergeCell ref="E70:F70"/>
    <mergeCell ref="G70:H70"/>
    <mergeCell ref="I70:J70"/>
    <mergeCell ref="E77:F77"/>
    <mergeCell ref="G77:H77"/>
    <mergeCell ref="I77:J77"/>
    <mergeCell ref="E76:F76"/>
    <mergeCell ref="G76:H76"/>
    <mergeCell ref="I76:J76"/>
    <mergeCell ref="E78:F78"/>
    <mergeCell ref="G78:H78"/>
    <mergeCell ref="I78:J78"/>
    <mergeCell ref="E81:F81"/>
    <mergeCell ref="G81:H81"/>
    <mergeCell ref="I81:J81"/>
    <mergeCell ref="E80:F80"/>
    <mergeCell ref="G80:H80"/>
    <mergeCell ref="I80:J80"/>
    <mergeCell ref="G6:H6"/>
    <mergeCell ref="I6:J6"/>
    <mergeCell ref="E5:F5"/>
    <mergeCell ref="G5:H5"/>
    <mergeCell ref="I5:J5"/>
    <mergeCell ref="E10:F10"/>
    <mergeCell ref="L1:L2"/>
    <mergeCell ref="E2:F2"/>
    <mergeCell ref="G2:H2"/>
    <mergeCell ref="I2:J2"/>
    <mergeCell ref="K1:K2"/>
    <mergeCell ref="I1:J1"/>
    <mergeCell ref="G1:H1"/>
    <mergeCell ref="E3:F3"/>
    <mergeCell ref="G3:H3"/>
    <mergeCell ref="I3:J3"/>
    <mergeCell ref="G10:H10"/>
    <mergeCell ref="I10:J10"/>
    <mergeCell ref="E8:F8"/>
    <mergeCell ref="G8:H8"/>
    <mergeCell ref="I8:J8"/>
    <mergeCell ref="E7:F7"/>
    <mergeCell ref="G7:H7"/>
    <mergeCell ref="I7:J7"/>
    <mergeCell ref="E79:F79"/>
    <mergeCell ref="G79:H79"/>
    <mergeCell ref="I79:J79"/>
    <mergeCell ref="E75:F75"/>
    <mergeCell ref="G75:H75"/>
    <mergeCell ref="I75:J75"/>
    <mergeCell ref="A1:A2"/>
    <mergeCell ref="B1:B2"/>
    <mergeCell ref="C1:C2"/>
    <mergeCell ref="D1:D2"/>
    <mergeCell ref="E1:F1"/>
    <mergeCell ref="E4:F4"/>
    <mergeCell ref="G4:H4"/>
    <mergeCell ref="I4:J4"/>
    <mergeCell ref="E74:F74"/>
    <mergeCell ref="G74:H74"/>
    <mergeCell ref="I74:J74"/>
    <mergeCell ref="E73:F73"/>
    <mergeCell ref="G73:H73"/>
    <mergeCell ref="I73:J73"/>
    <mergeCell ref="E72:F72"/>
    <mergeCell ref="G72:H72"/>
    <mergeCell ref="I72:J72"/>
    <mergeCell ref="E6:F6"/>
  </mergeCells>
  <phoneticPr fontId="2" type="noConversion"/>
  <pageMargins left="0.62992125984251968" right="0.23622047244094491" top="0.98425196850393704" bottom="0.43307086614173229" header="0.55118110236220474" footer="0.35433070866141736"/>
  <pageSetup paperSize="9" orientation="landscape" r:id="rId1"/>
  <headerFooter>
    <oddHeader>&amp;C&amp;"굴림체,굵게"&amp;14일 위 대 가 목 록 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V603"/>
  <sheetViews>
    <sheetView showZeros="0" view="pageBreakPreview" zoomScale="115" zoomScaleNormal="100" zoomScaleSheetLayoutView="115" workbookViewId="0">
      <selection activeCell="D21" sqref="D21"/>
    </sheetView>
  </sheetViews>
  <sheetFormatPr defaultRowHeight="21.95" customHeight="1"/>
  <cols>
    <col min="1" max="1" width="15.77734375" style="20" customWidth="1"/>
    <col min="2" max="2" width="16.77734375" style="20" customWidth="1"/>
    <col min="3" max="3" width="4.77734375" style="29" customWidth="1"/>
    <col min="4" max="4" width="6.77734375" style="20" customWidth="1"/>
    <col min="5" max="5" width="8.77734375" style="20" customWidth="1"/>
    <col min="6" max="6" width="10.77734375" style="20" customWidth="1"/>
    <col min="7" max="7" width="8.77734375" style="20" customWidth="1"/>
    <col min="8" max="8" width="10.77734375" style="20" customWidth="1"/>
    <col min="9" max="10" width="7.77734375" style="20" customWidth="1"/>
    <col min="11" max="11" width="12.77734375" style="20" customWidth="1"/>
    <col min="12" max="13" width="6.77734375" style="29" customWidth="1"/>
    <col min="14" max="14" width="8.88671875" style="20"/>
    <col min="15" max="15" width="10.44140625" style="20" bestFit="1" customWidth="1"/>
    <col min="16" max="16" width="11.44140625" style="20" bestFit="1" customWidth="1"/>
    <col min="17" max="16384" width="8.88671875" style="20"/>
  </cols>
  <sheetData>
    <row r="1" spans="1:17" s="22" customFormat="1" ht="21.95" customHeight="1">
      <c r="A1" s="617" t="s">
        <v>173</v>
      </c>
      <c r="B1" s="617" t="s">
        <v>174</v>
      </c>
      <c r="C1" s="617" t="s">
        <v>181</v>
      </c>
      <c r="D1" s="620" t="s">
        <v>188</v>
      </c>
      <c r="E1" s="617" t="s">
        <v>189</v>
      </c>
      <c r="F1" s="617"/>
      <c r="G1" s="617" t="s">
        <v>190</v>
      </c>
      <c r="H1" s="617"/>
      <c r="I1" s="617" t="s">
        <v>191</v>
      </c>
      <c r="J1" s="617"/>
      <c r="K1" s="617" t="s">
        <v>175</v>
      </c>
      <c r="L1" s="617" t="s">
        <v>193</v>
      </c>
      <c r="M1" s="629" t="s">
        <v>343</v>
      </c>
    </row>
    <row r="2" spans="1:17" s="22" customFormat="1" ht="21.95" customHeight="1">
      <c r="A2" s="617"/>
      <c r="B2" s="617"/>
      <c r="C2" s="617"/>
      <c r="D2" s="620"/>
      <c r="E2" s="19" t="s">
        <v>194</v>
      </c>
      <c r="F2" s="19" t="s">
        <v>177</v>
      </c>
      <c r="G2" s="19" t="s">
        <v>194</v>
      </c>
      <c r="H2" s="19" t="s">
        <v>177</v>
      </c>
      <c r="I2" s="19" t="s">
        <v>176</v>
      </c>
      <c r="J2" s="70" t="s">
        <v>196</v>
      </c>
      <c r="K2" s="618"/>
      <c r="L2" s="618"/>
      <c r="M2" s="629"/>
    </row>
    <row r="3" spans="1:17" s="46" customFormat="1" ht="23.1" customHeight="1">
      <c r="A3" s="88" t="s">
        <v>482</v>
      </c>
      <c r="B3" s="88" t="s">
        <v>218</v>
      </c>
      <c r="C3" s="84" t="s">
        <v>204</v>
      </c>
      <c r="D3" s="78"/>
      <c r="E3" s="155"/>
      <c r="F3" s="156">
        <f>F9</f>
        <v>608</v>
      </c>
      <c r="G3" s="156"/>
      <c r="H3" s="156">
        <f>H9</f>
        <v>9939</v>
      </c>
      <c r="I3" s="146"/>
      <c r="J3" s="156">
        <f>J9</f>
        <v>0</v>
      </c>
      <c r="K3" s="147">
        <f t="shared" ref="K3:K4" si="0">F3+H3+J3</f>
        <v>10547</v>
      </c>
      <c r="L3" s="100" t="s">
        <v>368</v>
      </c>
      <c r="M3" s="71" t="str">
        <f>VLOOKUP(B3,전기품,14,FALSE)</f>
        <v>전기5-1</v>
      </c>
      <c r="N3" s="47"/>
      <c r="O3" s="47"/>
      <c r="P3" s="47"/>
      <c r="Q3" s="47"/>
    </row>
    <row r="4" spans="1:17" s="46" customFormat="1" ht="23.1" customHeight="1">
      <c r="A4" s="85" t="s">
        <v>482</v>
      </c>
      <c r="B4" s="85" t="str">
        <f>B3</f>
        <v>난연성 CD 16C</v>
      </c>
      <c r="C4" s="86" t="s">
        <v>204</v>
      </c>
      <c r="D4" s="92">
        <v>1.1000000000000001</v>
      </c>
      <c r="E4" s="155">
        <f>VLOOKUP($B4,단가,3,FALSE)</f>
        <v>200</v>
      </c>
      <c r="F4" s="155">
        <f>INT(D4*E4)</f>
        <v>220</v>
      </c>
      <c r="G4" s="155"/>
      <c r="H4" s="85">
        <v>0</v>
      </c>
      <c r="I4" s="144">
        <v>0</v>
      </c>
      <c r="J4" s="85">
        <v>0</v>
      </c>
      <c r="K4" s="140">
        <f t="shared" si="0"/>
        <v>220</v>
      </c>
      <c r="L4" s="100"/>
      <c r="M4" s="71"/>
      <c r="N4" s="47"/>
      <c r="O4" s="47"/>
      <c r="P4" s="47"/>
      <c r="Q4" s="47"/>
    </row>
    <row r="5" spans="1:17" s="46" customFormat="1" ht="23.1" customHeight="1">
      <c r="A5" s="85" t="s">
        <v>342</v>
      </c>
      <c r="B5" s="85" t="s">
        <v>512</v>
      </c>
      <c r="C5" s="86" t="s">
        <v>264</v>
      </c>
      <c r="D5" s="50">
        <f>VLOOKUP(B3,전기품,4,FALSE)*0.9</f>
        <v>3.6000000000000004E-2</v>
      </c>
      <c r="E5" s="155">
        <v>0</v>
      </c>
      <c r="F5" s="155">
        <f>INT(D5*E5)</f>
        <v>0</v>
      </c>
      <c r="G5" s="155">
        <f>VLOOKUP($B5,단가,3,FALSE)</f>
        <v>276108</v>
      </c>
      <c r="H5" s="155">
        <f>INT(D5*G5)</f>
        <v>9939</v>
      </c>
      <c r="I5" s="144">
        <v>0</v>
      </c>
      <c r="J5" s="85">
        <v>0</v>
      </c>
      <c r="K5" s="140">
        <f>F5+H5+J5</f>
        <v>9939</v>
      </c>
      <c r="L5" s="100"/>
      <c r="M5" s="71"/>
      <c r="N5" s="47"/>
      <c r="O5" s="47"/>
      <c r="P5" s="47"/>
      <c r="Q5" s="47"/>
    </row>
    <row r="6" spans="1:17" s="46" customFormat="1" ht="23.1" customHeight="1">
      <c r="A6" s="85" t="s">
        <v>488</v>
      </c>
      <c r="B6" s="93">
        <v>0.4</v>
      </c>
      <c r="C6" s="86" t="s">
        <v>178</v>
      </c>
      <c r="D6" s="86">
        <v>1</v>
      </c>
      <c r="E6" s="155">
        <f>INT(B6*E4)</f>
        <v>80</v>
      </c>
      <c r="F6" s="155">
        <f>INT(D6*E6)</f>
        <v>80</v>
      </c>
      <c r="G6" s="155"/>
      <c r="H6" s="85">
        <v>0</v>
      </c>
      <c r="I6" s="144">
        <v>0</v>
      </c>
      <c r="J6" s="85">
        <v>0</v>
      </c>
      <c r="K6" s="140">
        <f>F6+H6+J6</f>
        <v>80</v>
      </c>
      <c r="L6" s="100"/>
      <c r="M6" s="71"/>
      <c r="N6" s="47"/>
      <c r="O6" s="47"/>
      <c r="P6" s="47"/>
      <c r="Q6" s="47"/>
    </row>
    <row r="7" spans="1:17" s="46" customFormat="1" ht="23.1" customHeight="1">
      <c r="A7" s="85" t="s">
        <v>483</v>
      </c>
      <c r="B7" s="90">
        <v>0.05</v>
      </c>
      <c r="C7" s="86" t="s">
        <v>178</v>
      </c>
      <c r="D7" s="86">
        <v>1</v>
      </c>
      <c r="E7" s="155">
        <f>INT(B7*E4)</f>
        <v>10</v>
      </c>
      <c r="F7" s="155">
        <f>INT(D7*E7)</f>
        <v>10</v>
      </c>
      <c r="G7" s="155"/>
      <c r="H7" s="85">
        <v>0</v>
      </c>
      <c r="I7" s="144">
        <v>0</v>
      </c>
      <c r="J7" s="85">
        <v>0</v>
      </c>
      <c r="K7" s="140">
        <f t="shared" ref="K7:K9" si="1">F7+H7+J7</f>
        <v>10</v>
      </c>
      <c r="L7" s="100"/>
      <c r="M7" s="71"/>
      <c r="N7" s="47"/>
      <c r="O7" s="47"/>
      <c r="P7" s="47"/>
      <c r="Q7" s="47"/>
    </row>
    <row r="8" spans="1:17" s="46" customFormat="1" ht="23.1" customHeight="1">
      <c r="A8" s="85" t="s">
        <v>484</v>
      </c>
      <c r="B8" s="91">
        <v>0.03</v>
      </c>
      <c r="C8" s="86" t="s">
        <v>178</v>
      </c>
      <c r="D8" s="86">
        <v>1</v>
      </c>
      <c r="E8" s="155">
        <f>INT(H9*B8)</f>
        <v>298</v>
      </c>
      <c r="F8" s="155">
        <f>INT(D8*E8)</f>
        <v>298</v>
      </c>
      <c r="G8" s="155"/>
      <c r="H8" s="85">
        <v>0</v>
      </c>
      <c r="I8" s="144">
        <v>0</v>
      </c>
      <c r="J8" s="85">
        <v>0</v>
      </c>
      <c r="K8" s="140">
        <f t="shared" si="1"/>
        <v>298</v>
      </c>
      <c r="L8" s="100"/>
      <c r="M8" s="71"/>
      <c r="N8" s="47"/>
      <c r="O8" s="47"/>
      <c r="P8" s="47"/>
      <c r="Q8" s="47"/>
    </row>
    <row r="9" spans="1:17" s="46" customFormat="1" ht="23.1" customHeight="1">
      <c r="A9" s="85" t="s">
        <v>369</v>
      </c>
      <c r="B9" s="85"/>
      <c r="C9" s="86"/>
      <c r="D9" s="87"/>
      <c r="E9" s="155"/>
      <c r="F9" s="155">
        <f>SUM(F4:F8)</f>
        <v>608</v>
      </c>
      <c r="G9" s="155"/>
      <c r="H9" s="155">
        <f>SUM(H4:H8)</f>
        <v>9939</v>
      </c>
      <c r="I9" s="144"/>
      <c r="J9" s="155">
        <f>SUM(J4:J8)</f>
        <v>0</v>
      </c>
      <c r="K9" s="140">
        <f t="shared" si="1"/>
        <v>10547</v>
      </c>
      <c r="L9" s="100"/>
      <c r="M9" s="71"/>
      <c r="N9" s="47"/>
      <c r="O9" s="47"/>
      <c r="P9" s="47"/>
      <c r="Q9" s="47"/>
    </row>
    <row r="10" spans="1:17" s="46" customFormat="1" ht="23.1" customHeight="1">
      <c r="A10" s="85"/>
      <c r="B10" s="85"/>
      <c r="C10" s="86"/>
      <c r="D10" s="87"/>
      <c r="E10" s="155"/>
      <c r="F10" s="155"/>
      <c r="G10" s="155"/>
      <c r="H10" s="155"/>
      <c r="I10" s="144"/>
      <c r="J10" s="155"/>
      <c r="K10" s="140"/>
      <c r="L10" s="100"/>
      <c r="M10" s="71"/>
      <c r="N10" s="47"/>
      <c r="O10" s="47"/>
      <c r="P10" s="47"/>
      <c r="Q10" s="47"/>
    </row>
    <row r="11" spans="1:17" s="46" customFormat="1" ht="23.1" customHeight="1">
      <c r="A11" s="88" t="str">
        <f>A12</f>
        <v>전선관</v>
      </c>
      <c r="B11" s="88" t="s">
        <v>1572</v>
      </c>
      <c r="C11" s="84" t="s">
        <v>204</v>
      </c>
      <c r="D11" s="78"/>
      <c r="E11" s="155"/>
      <c r="F11" s="156">
        <f>F18</f>
        <v>642</v>
      </c>
      <c r="G11" s="156"/>
      <c r="H11" s="156">
        <f>H18</f>
        <v>6672</v>
      </c>
      <c r="I11" s="146"/>
      <c r="J11" s="156">
        <f>J18</f>
        <v>0</v>
      </c>
      <c r="K11" s="147">
        <f t="shared" ref="K11:K12" si="2">F11+H11+J11</f>
        <v>7314</v>
      </c>
      <c r="L11" s="100" t="str">
        <f>"호표 "&amp;COUNTIF($L$3:$L8,"*"&amp;"호표"&amp;"*")+1</f>
        <v>호표 2</v>
      </c>
      <c r="M11" s="71" t="str">
        <f>VLOOKUP(B11,전기품,14,FALSE)</f>
        <v>전기4-31</v>
      </c>
      <c r="N11" s="47"/>
      <c r="O11" s="47"/>
      <c r="P11" s="47"/>
      <c r="Q11" s="47"/>
    </row>
    <row r="12" spans="1:17" s="46" customFormat="1" ht="23.1" customHeight="1">
      <c r="A12" s="85" t="s">
        <v>482</v>
      </c>
      <c r="B12" s="85" t="str">
        <f>B11</f>
        <v>ELP 30D</v>
      </c>
      <c r="C12" s="86" t="s">
        <v>204</v>
      </c>
      <c r="D12" s="92">
        <v>1.03</v>
      </c>
      <c r="E12" s="155">
        <f>VLOOKUP($B12,단가,3,FALSE)</f>
        <v>360</v>
      </c>
      <c r="F12" s="155">
        <f t="shared" ref="F12:F17" si="3">INT(D12*E12)</f>
        <v>370</v>
      </c>
      <c r="G12" s="155"/>
      <c r="H12" s="85">
        <v>0</v>
      </c>
      <c r="I12" s="144">
        <v>0</v>
      </c>
      <c r="J12" s="85">
        <v>0</v>
      </c>
      <c r="K12" s="140">
        <f t="shared" si="2"/>
        <v>370</v>
      </c>
      <c r="L12" s="100"/>
      <c r="M12" s="71"/>
      <c r="N12" s="47"/>
      <c r="O12" s="47"/>
      <c r="P12" s="47"/>
      <c r="Q12" s="47"/>
    </row>
    <row r="13" spans="1:17" s="46" customFormat="1" ht="23.1" customHeight="1">
      <c r="A13" s="85" t="s">
        <v>342</v>
      </c>
      <c r="B13" s="85" t="s">
        <v>1440</v>
      </c>
      <c r="C13" s="86" t="s">
        <v>264</v>
      </c>
      <c r="D13" s="50">
        <f>VLOOKUP(B11,전기품,4,FALSE)*0.9</f>
        <v>8.0999999999999996E-3</v>
      </c>
      <c r="E13" s="155">
        <v>0</v>
      </c>
      <c r="F13" s="155">
        <f t="shared" si="3"/>
        <v>0</v>
      </c>
      <c r="G13" s="155">
        <f>VLOOKUP($B13,단가,3,FALSE)</f>
        <v>420978</v>
      </c>
      <c r="H13" s="155">
        <f>INT(D13*G13)</f>
        <v>3409</v>
      </c>
      <c r="I13" s="144">
        <v>0</v>
      </c>
      <c r="J13" s="85">
        <v>0</v>
      </c>
      <c r="K13" s="140">
        <f>F13+H13+J13</f>
        <v>3409</v>
      </c>
      <c r="L13" s="100"/>
      <c r="M13" s="71"/>
      <c r="N13" s="47"/>
      <c r="O13" s="47"/>
      <c r="P13" s="47"/>
      <c r="Q13" s="47"/>
    </row>
    <row r="14" spans="1:17" s="46" customFormat="1" ht="23.1" customHeight="1">
      <c r="A14" s="85" t="s">
        <v>342</v>
      </c>
      <c r="B14" s="85" t="s">
        <v>1445</v>
      </c>
      <c r="C14" s="86" t="s">
        <v>264</v>
      </c>
      <c r="D14" s="50">
        <f>VLOOKUP(B11,전기품,6,FALSE)*0.9</f>
        <v>1.89E-2</v>
      </c>
      <c r="E14" s="155">
        <v>0</v>
      </c>
      <c r="F14" s="155">
        <f t="shared" si="3"/>
        <v>0</v>
      </c>
      <c r="G14" s="155">
        <f>VLOOKUP($B14,단가,3,FALSE)</f>
        <v>172698</v>
      </c>
      <c r="H14" s="155">
        <f>INT(D14*G14)</f>
        <v>3263</v>
      </c>
      <c r="I14" s="144">
        <v>0</v>
      </c>
      <c r="J14" s="85">
        <v>0</v>
      </c>
      <c r="K14" s="140">
        <f>F14+H14+J14</f>
        <v>3263</v>
      </c>
      <c r="L14" s="100"/>
      <c r="M14" s="71"/>
      <c r="N14" s="47"/>
      <c r="O14" s="47"/>
      <c r="P14" s="47"/>
      <c r="Q14" s="47"/>
    </row>
    <row r="15" spans="1:17" s="46" customFormat="1" ht="23.1" customHeight="1">
      <c r="A15" s="85" t="s">
        <v>488</v>
      </c>
      <c r="B15" s="93">
        <v>0.15</v>
      </c>
      <c r="C15" s="86" t="s">
        <v>178</v>
      </c>
      <c r="D15" s="86">
        <v>1</v>
      </c>
      <c r="E15" s="155">
        <f>INT(B15*E12)</f>
        <v>54</v>
      </c>
      <c r="F15" s="155">
        <f t="shared" si="3"/>
        <v>54</v>
      </c>
      <c r="G15" s="155"/>
      <c r="H15" s="85">
        <v>0</v>
      </c>
      <c r="I15" s="144">
        <v>0</v>
      </c>
      <c r="J15" s="85">
        <v>0</v>
      </c>
      <c r="K15" s="140">
        <f>F15+H15+J15</f>
        <v>54</v>
      </c>
      <c r="L15" s="100"/>
      <c r="M15" s="71"/>
      <c r="N15" s="47"/>
      <c r="O15" s="47"/>
      <c r="P15" s="47"/>
      <c r="Q15" s="47"/>
    </row>
    <row r="16" spans="1:17" s="46" customFormat="1" ht="23.1" customHeight="1">
      <c r="A16" s="85" t="s">
        <v>483</v>
      </c>
      <c r="B16" s="90">
        <v>0.05</v>
      </c>
      <c r="C16" s="86" t="s">
        <v>178</v>
      </c>
      <c r="D16" s="86">
        <v>1</v>
      </c>
      <c r="E16" s="155">
        <f>INT(B16*E12)</f>
        <v>18</v>
      </c>
      <c r="F16" s="155">
        <f t="shared" si="3"/>
        <v>18</v>
      </c>
      <c r="G16" s="155"/>
      <c r="H16" s="85">
        <v>0</v>
      </c>
      <c r="I16" s="144">
        <v>0</v>
      </c>
      <c r="J16" s="85">
        <v>0</v>
      </c>
      <c r="K16" s="140">
        <f t="shared" ref="K16:K18" si="4">F16+H16+J16</f>
        <v>18</v>
      </c>
      <c r="L16" s="100"/>
      <c r="M16" s="71"/>
      <c r="N16" s="47"/>
      <c r="O16" s="47"/>
      <c r="P16" s="47"/>
      <c r="Q16" s="47"/>
    </row>
    <row r="17" spans="1:17" s="46" customFormat="1" ht="23.1" customHeight="1">
      <c r="A17" s="85" t="s">
        <v>484</v>
      </c>
      <c r="B17" s="91">
        <v>0.03</v>
      </c>
      <c r="C17" s="86" t="s">
        <v>178</v>
      </c>
      <c r="D17" s="86">
        <v>1</v>
      </c>
      <c r="E17" s="155">
        <f>INT(H18*B17)</f>
        <v>200</v>
      </c>
      <c r="F17" s="155">
        <f t="shared" si="3"/>
        <v>200</v>
      </c>
      <c r="G17" s="155"/>
      <c r="H17" s="85">
        <v>0</v>
      </c>
      <c r="I17" s="144">
        <v>0</v>
      </c>
      <c r="J17" s="85">
        <v>0</v>
      </c>
      <c r="K17" s="140">
        <f t="shared" si="4"/>
        <v>200</v>
      </c>
      <c r="L17" s="100"/>
      <c r="M17" s="71"/>
      <c r="N17" s="47"/>
      <c r="O17" s="47"/>
      <c r="P17" s="47"/>
      <c r="Q17" s="47"/>
    </row>
    <row r="18" spans="1:17" s="46" customFormat="1" ht="23.1" customHeight="1">
      <c r="A18" s="85" t="s">
        <v>369</v>
      </c>
      <c r="B18" s="85"/>
      <c r="C18" s="86"/>
      <c r="D18" s="87"/>
      <c r="E18" s="155"/>
      <c r="F18" s="155">
        <f>SUM(F12:F17)</f>
        <v>642</v>
      </c>
      <c r="G18" s="155"/>
      <c r="H18" s="155">
        <f>SUM(H12:H17)</f>
        <v>6672</v>
      </c>
      <c r="I18" s="144"/>
      <c r="J18" s="155">
        <f>SUM(J12:J17)</f>
        <v>0</v>
      </c>
      <c r="K18" s="140">
        <f t="shared" si="4"/>
        <v>7314</v>
      </c>
      <c r="L18" s="100"/>
      <c r="M18" s="71"/>
      <c r="N18" s="47"/>
      <c r="O18" s="47"/>
      <c r="P18" s="47"/>
      <c r="Q18" s="47"/>
    </row>
    <row r="19" spans="1:17" s="46" customFormat="1" ht="23.1" customHeight="1">
      <c r="A19" s="85"/>
      <c r="B19" s="85"/>
      <c r="C19" s="86"/>
      <c r="D19" s="87"/>
      <c r="E19" s="155"/>
      <c r="F19" s="155"/>
      <c r="G19" s="155"/>
      <c r="H19" s="155"/>
      <c r="I19" s="144"/>
      <c r="J19" s="155"/>
      <c r="K19" s="140"/>
      <c r="L19" s="100"/>
      <c r="M19" s="71"/>
      <c r="N19" s="47"/>
      <c r="O19" s="47"/>
      <c r="P19" s="47"/>
      <c r="Q19" s="47"/>
    </row>
    <row r="20" spans="1:17" s="46" customFormat="1" ht="23.1" customHeight="1">
      <c r="A20" s="85"/>
      <c r="B20" s="85"/>
      <c r="C20" s="86"/>
      <c r="D20" s="87"/>
      <c r="E20" s="155"/>
      <c r="F20" s="155"/>
      <c r="G20" s="155"/>
      <c r="H20" s="155"/>
      <c r="I20" s="144"/>
      <c r="J20" s="155"/>
      <c r="K20" s="140"/>
      <c r="L20" s="100"/>
      <c r="M20" s="71"/>
      <c r="N20" s="47"/>
      <c r="O20" s="47"/>
      <c r="P20" s="47"/>
      <c r="Q20" s="47"/>
    </row>
    <row r="21" spans="1:17" s="46" customFormat="1" ht="23.1" customHeight="1">
      <c r="A21" s="85"/>
      <c r="B21" s="85"/>
      <c r="C21" s="86"/>
      <c r="D21" s="87"/>
      <c r="E21" s="79"/>
      <c r="F21" s="24"/>
      <c r="G21" s="79"/>
      <c r="H21" s="24"/>
      <c r="I21" s="49"/>
      <c r="J21" s="24"/>
      <c r="K21" s="48"/>
      <c r="L21" s="100"/>
      <c r="M21" s="71"/>
      <c r="N21" s="47"/>
      <c r="O21" s="47"/>
      <c r="P21" s="47"/>
      <c r="Q21" s="47"/>
    </row>
    <row r="22" spans="1:17" s="46" customFormat="1" ht="23.1" customHeight="1">
      <c r="A22" s="88" t="str">
        <f>A23</f>
        <v>전선관</v>
      </c>
      <c r="B22" s="88" t="s">
        <v>538</v>
      </c>
      <c r="C22" s="84" t="s">
        <v>204</v>
      </c>
      <c r="D22" s="78"/>
      <c r="E22" s="155"/>
      <c r="F22" s="156">
        <f>F29</f>
        <v>1135</v>
      </c>
      <c r="G22" s="156"/>
      <c r="H22" s="156">
        <f>H29</f>
        <v>7984</v>
      </c>
      <c r="I22" s="146"/>
      <c r="J22" s="156">
        <f>J29</f>
        <v>0</v>
      </c>
      <c r="K22" s="147">
        <f t="shared" ref="K22:K23" si="5">F22+H22+J22</f>
        <v>9119</v>
      </c>
      <c r="L22" s="100" t="str">
        <f>"호표 "&amp;COUNTIF($L$3:$L17,"*"&amp;"호표"&amp;"*")+1</f>
        <v>호표 3</v>
      </c>
      <c r="M22" s="71" t="str">
        <f>VLOOKUP(B22,전기품,14,FALSE)</f>
        <v>전기4-31</v>
      </c>
      <c r="N22" s="47"/>
      <c r="O22" s="47"/>
      <c r="P22" s="47"/>
      <c r="Q22" s="47"/>
    </row>
    <row r="23" spans="1:17" s="46" customFormat="1" ht="23.1" customHeight="1">
      <c r="A23" s="85" t="s">
        <v>482</v>
      </c>
      <c r="B23" s="85" t="str">
        <f>B22</f>
        <v>ELP 50D</v>
      </c>
      <c r="C23" s="86" t="s">
        <v>204</v>
      </c>
      <c r="D23" s="92">
        <v>1.03</v>
      </c>
      <c r="E23" s="155">
        <f>VLOOKUP($B23,단가,3,FALSE)</f>
        <v>730</v>
      </c>
      <c r="F23" s="155">
        <f t="shared" ref="F23:F28" si="6">INT(D23*E23)</f>
        <v>751</v>
      </c>
      <c r="G23" s="155"/>
      <c r="H23" s="85">
        <v>0</v>
      </c>
      <c r="I23" s="144">
        <v>0</v>
      </c>
      <c r="J23" s="85">
        <v>0</v>
      </c>
      <c r="K23" s="140">
        <f t="shared" si="5"/>
        <v>751</v>
      </c>
      <c r="L23" s="100"/>
      <c r="M23" s="71"/>
      <c r="N23" s="47"/>
      <c r="O23" s="47"/>
      <c r="P23" s="47"/>
      <c r="Q23" s="47"/>
    </row>
    <row r="24" spans="1:17" s="46" customFormat="1" ht="23.1" customHeight="1">
      <c r="A24" s="85" t="s">
        <v>342</v>
      </c>
      <c r="B24" s="85" t="s">
        <v>1440</v>
      </c>
      <c r="C24" s="86" t="s">
        <v>264</v>
      </c>
      <c r="D24" s="50">
        <f>VLOOKUP(B22,전기품,4,FALSE)*0.9</f>
        <v>9.0000000000000011E-3</v>
      </c>
      <c r="E24" s="155">
        <v>0</v>
      </c>
      <c r="F24" s="155">
        <f t="shared" si="6"/>
        <v>0</v>
      </c>
      <c r="G24" s="155">
        <f>VLOOKUP($B24,단가,3,FALSE)</f>
        <v>420978</v>
      </c>
      <c r="H24" s="155">
        <f>INT(D24*G24)</f>
        <v>3788</v>
      </c>
      <c r="I24" s="144">
        <v>0</v>
      </c>
      <c r="J24" s="85">
        <v>0</v>
      </c>
      <c r="K24" s="140">
        <f>F24+H24+J24</f>
        <v>3788</v>
      </c>
      <c r="L24" s="100"/>
      <c r="M24" s="71"/>
      <c r="N24" s="47"/>
      <c r="O24" s="47"/>
      <c r="P24" s="47"/>
      <c r="Q24" s="47"/>
    </row>
    <row r="25" spans="1:17" s="46" customFormat="1" ht="23.1" customHeight="1">
      <c r="A25" s="85" t="s">
        <v>342</v>
      </c>
      <c r="B25" s="85" t="s">
        <v>1445</v>
      </c>
      <c r="C25" s="86" t="s">
        <v>264</v>
      </c>
      <c r="D25" s="50">
        <f>VLOOKUP(B22,전기품,6,FALSE)*0.9</f>
        <v>2.4299999999999999E-2</v>
      </c>
      <c r="E25" s="155">
        <v>0</v>
      </c>
      <c r="F25" s="155">
        <f t="shared" si="6"/>
        <v>0</v>
      </c>
      <c r="G25" s="155">
        <f>VLOOKUP($B25,단가,3,FALSE)</f>
        <v>172698</v>
      </c>
      <c r="H25" s="155">
        <f>INT(D25*G25)</f>
        <v>4196</v>
      </c>
      <c r="I25" s="144">
        <v>0</v>
      </c>
      <c r="J25" s="85">
        <v>0</v>
      </c>
      <c r="K25" s="140">
        <f>F25+H25+J25</f>
        <v>4196</v>
      </c>
      <c r="L25" s="100"/>
      <c r="M25" s="71"/>
      <c r="N25" s="47"/>
      <c r="O25" s="47"/>
      <c r="P25" s="47"/>
      <c r="Q25" s="47"/>
    </row>
    <row r="26" spans="1:17" s="46" customFormat="1" ht="23.1" customHeight="1">
      <c r="A26" s="85" t="s">
        <v>488</v>
      </c>
      <c r="B26" s="93">
        <v>0.15</v>
      </c>
      <c r="C26" s="86" t="s">
        <v>178</v>
      </c>
      <c r="D26" s="86">
        <v>1</v>
      </c>
      <c r="E26" s="155">
        <f>INT(B26*E23)</f>
        <v>109</v>
      </c>
      <c r="F26" s="155">
        <f t="shared" si="6"/>
        <v>109</v>
      </c>
      <c r="G26" s="155"/>
      <c r="H26" s="85">
        <v>0</v>
      </c>
      <c r="I26" s="144">
        <v>0</v>
      </c>
      <c r="J26" s="85">
        <v>0</v>
      </c>
      <c r="K26" s="140">
        <f>F26+H26+J26</f>
        <v>109</v>
      </c>
      <c r="L26" s="100"/>
      <c r="M26" s="71"/>
      <c r="N26" s="47"/>
      <c r="O26" s="47"/>
      <c r="P26" s="47"/>
      <c r="Q26" s="47"/>
    </row>
    <row r="27" spans="1:17" s="46" customFormat="1" ht="23.1" customHeight="1">
      <c r="A27" s="85" t="s">
        <v>483</v>
      </c>
      <c r="B27" s="90">
        <v>0.05</v>
      </c>
      <c r="C27" s="86" t="s">
        <v>178</v>
      </c>
      <c r="D27" s="86">
        <v>1</v>
      </c>
      <c r="E27" s="155">
        <f>INT(B27*E23)</f>
        <v>36</v>
      </c>
      <c r="F27" s="155">
        <f t="shared" si="6"/>
        <v>36</v>
      </c>
      <c r="G27" s="155"/>
      <c r="H27" s="85">
        <v>0</v>
      </c>
      <c r="I27" s="144">
        <v>0</v>
      </c>
      <c r="J27" s="85">
        <v>0</v>
      </c>
      <c r="K27" s="140">
        <f t="shared" ref="K27:K29" si="7">F27+H27+J27</f>
        <v>36</v>
      </c>
      <c r="L27" s="100"/>
      <c r="M27" s="71"/>
      <c r="N27" s="47"/>
      <c r="O27" s="47"/>
      <c r="P27" s="47"/>
      <c r="Q27" s="47"/>
    </row>
    <row r="28" spans="1:17" s="46" customFormat="1" ht="23.1" customHeight="1">
      <c r="A28" s="85" t="s">
        <v>484</v>
      </c>
      <c r="B28" s="91">
        <v>0.03</v>
      </c>
      <c r="C28" s="86" t="s">
        <v>178</v>
      </c>
      <c r="D28" s="86">
        <v>1</v>
      </c>
      <c r="E28" s="155">
        <f>INT(H29*B28)</f>
        <v>239</v>
      </c>
      <c r="F28" s="155">
        <f t="shared" si="6"/>
        <v>239</v>
      </c>
      <c r="G28" s="155"/>
      <c r="H28" s="85">
        <v>0</v>
      </c>
      <c r="I28" s="144">
        <v>0</v>
      </c>
      <c r="J28" s="85">
        <v>0</v>
      </c>
      <c r="K28" s="140">
        <f t="shared" si="7"/>
        <v>239</v>
      </c>
      <c r="L28" s="100"/>
      <c r="M28" s="71"/>
      <c r="N28" s="47"/>
      <c r="O28" s="47"/>
      <c r="P28" s="47"/>
      <c r="Q28" s="47"/>
    </row>
    <row r="29" spans="1:17" s="46" customFormat="1" ht="23.1" customHeight="1">
      <c r="A29" s="85" t="s">
        <v>369</v>
      </c>
      <c r="B29" s="85"/>
      <c r="C29" s="86"/>
      <c r="D29" s="87"/>
      <c r="E29" s="155"/>
      <c r="F29" s="155">
        <f>SUM(F23:F28)</f>
        <v>1135</v>
      </c>
      <c r="G29" s="155"/>
      <c r="H29" s="155">
        <f>SUM(H23:H28)</f>
        <v>7984</v>
      </c>
      <c r="I29" s="144"/>
      <c r="J29" s="155">
        <f>SUM(J23:J28)</f>
        <v>0</v>
      </c>
      <c r="K29" s="140">
        <f t="shared" si="7"/>
        <v>9119</v>
      </c>
      <c r="L29" s="100"/>
      <c r="M29" s="71"/>
      <c r="N29" s="47"/>
      <c r="O29" s="47"/>
      <c r="P29" s="47"/>
      <c r="Q29" s="47"/>
    </row>
    <row r="30" spans="1:17" s="46" customFormat="1" ht="23.1" customHeight="1">
      <c r="A30" s="85"/>
      <c r="B30" s="85"/>
      <c r="C30" s="86"/>
      <c r="D30" s="87"/>
      <c r="E30" s="79"/>
      <c r="F30" s="24"/>
      <c r="G30" s="79"/>
      <c r="H30" s="24"/>
      <c r="I30" s="49"/>
      <c r="J30" s="24"/>
      <c r="K30" s="48"/>
      <c r="L30" s="100"/>
      <c r="M30" s="71"/>
      <c r="N30" s="47"/>
      <c r="O30" s="47"/>
      <c r="P30" s="47"/>
      <c r="Q30" s="47"/>
    </row>
    <row r="31" spans="1:17" s="46" customFormat="1" ht="23.1" customHeight="1">
      <c r="A31" s="82" t="s">
        <v>486</v>
      </c>
      <c r="B31" s="88" t="s">
        <v>1573</v>
      </c>
      <c r="C31" s="84" t="s">
        <v>204</v>
      </c>
      <c r="D31" s="78"/>
      <c r="E31" s="155"/>
      <c r="F31" s="156">
        <f>F36</f>
        <v>1155</v>
      </c>
      <c r="G31" s="156"/>
      <c r="H31" s="156">
        <f>H36</f>
        <v>10933</v>
      </c>
      <c r="I31" s="146"/>
      <c r="J31" s="156">
        <f>J36</f>
        <v>0</v>
      </c>
      <c r="K31" s="147">
        <f t="shared" ref="K31:K36" si="8">F31+H31+J31</f>
        <v>12088</v>
      </c>
      <c r="L31" s="140" t="str">
        <f>"호표 "&amp;COUNTIF($L$3:$L30,"*"&amp;"호표"&amp;"*")+1</f>
        <v>호표 4</v>
      </c>
      <c r="M31" s="180" t="str">
        <f>VLOOKUP(B31,전기품,14,FALSE)</f>
        <v>전기5-1</v>
      </c>
      <c r="N31" s="47"/>
      <c r="O31" s="47"/>
      <c r="P31" s="47"/>
      <c r="Q31" s="47"/>
    </row>
    <row r="32" spans="1:17" s="46" customFormat="1" ht="23.1" customHeight="1">
      <c r="A32" s="85" t="s">
        <v>482</v>
      </c>
      <c r="B32" s="85" t="str">
        <f>B31</f>
        <v>고장력 비방수 16C</v>
      </c>
      <c r="C32" s="86" t="s">
        <v>204</v>
      </c>
      <c r="D32" s="89">
        <v>1.1000000000000001</v>
      </c>
      <c r="E32" s="155">
        <f>VLOOKUP($B32,단가,3,FALSE)</f>
        <v>720</v>
      </c>
      <c r="F32" s="155">
        <f>INT(D32*E32)</f>
        <v>792</v>
      </c>
      <c r="G32" s="155"/>
      <c r="H32" s="85">
        <v>0</v>
      </c>
      <c r="I32" s="144">
        <v>0</v>
      </c>
      <c r="J32" s="85">
        <v>0</v>
      </c>
      <c r="K32" s="140">
        <f t="shared" si="8"/>
        <v>792</v>
      </c>
      <c r="L32" s="143"/>
      <c r="M32" s="180"/>
      <c r="N32" s="47"/>
      <c r="O32" s="47"/>
      <c r="P32" s="47"/>
      <c r="Q32" s="47"/>
    </row>
    <row r="33" spans="1:17" s="46" customFormat="1" ht="23.1" customHeight="1">
      <c r="A33" s="85" t="s">
        <v>342</v>
      </c>
      <c r="B33" s="85" t="s">
        <v>512</v>
      </c>
      <c r="C33" s="86" t="s">
        <v>264</v>
      </c>
      <c r="D33" s="50">
        <f>VLOOKUP(B31,전기품,4,FALSE)*0.9</f>
        <v>3.9599999999999996E-2</v>
      </c>
      <c r="E33" s="155">
        <v>0</v>
      </c>
      <c r="F33" s="155">
        <f>INT(D33*E33)</f>
        <v>0</v>
      </c>
      <c r="G33" s="155">
        <f>VLOOKUP($B33,단가,3,FALSE)</f>
        <v>276108</v>
      </c>
      <c r="H33" s="155">
        <f>INT(D33*G33)</f>
        <v>10933</v>
      </c>
      <c r="I33" s="144">
        <v>0</v>
      </c>
      <c r="J33" s="85">
        <v>0</v>
      </c>
      <c r="K33" s="140">
        <f t="shared" si="8"/>
        <v>10933</v>
      </c>
      <c r="L33" s="143"/>
      <c r="M33" s="180"/>
      <c r="N33" s="47"/>
      <c r="O33" s="47"/>
      <c r="P33" s="47"/>
      <c r="Q33" s="47"/>
    </row>
    <row r="34" spans="1:17" s="46" customFormat="1" ht="23.1" customHeight="1">
      <c r="A34" s="85" t="s">
        <v>483</v>
      </c>
      <c r="B34" s="90">
        <v>0.05</v>
      </c>
      <c r="C34" s="86" t="s">
        <v>178</v>
      </c>
      <c r="D34" s="86">
        <v>1</v>
      </c>
      <c r="E34" s="155">
        <f>INT(B34*E32)</f>
        <v>36</v>
      </c>
      <c r="F34" s="155">
        <f>INT(D34*E34)</f>
        <v>36</v>
      </c>
      <c r="G34" s="155"/>
      <c r="H34" s="85">
        <v>0</v>
      </c>
      <c r="I34" s="144">
        <v>0</v>
      </c>
      <c r="J34" s="85">
        <v>0</v>
      </c>
      <c r="K34" s="140">
        <f t="shared" si="8"/>
        <v>36</v>
      </c>
      <c r="L34" s="143"/>
      <c r="M34" s="180"/>
      <c r="N34" s="47"/>
      <c r="O34" s="47"/>
      <c r="P34" s="47"/>
      <c r="Q34" s="47"/>
    </row>
    <row r="35" spans="1:17" s="46" customFormat="1" ht="23.1" customHeight="1">
      <c r="A35" s="85" t="s">
        <v>484</v>
      </c>
      <c r="B35" s="91">
        <v>0.03</v>
      </c>
      <c r="C35" s="86" t="s">
        <v>178</v>
      </c>
      <c r="D35" s="86">
        <v>1</v>
      </c>
      <c r="E35" s="155">
        <f>INT(H36*B35)</f>
        <v>327</v>
      </c>
      <c r="F35" s="155">
        <f>INT(D35*E35)</f>
        <v>327</v>
      </c>
      <c r="G35" s="155"/>
      <c r="H35" s="85">
        <v>0</v>
      </c>
      <c r="I35" s="144">
        <v>0</v>
      </c>
      <c r="J35" s="85">
        <v>0</v>
      </c>
      <c r="K35" s="140">
        <f t="shared" si="8"/>
        <v>327</v>
      </c>
      <c r="L35" s="143"/>
      <c r="M35" s="180"/>
      <c r="N35" s="47"/>
      <c r="O35" s="47"/>
      <c r="P35" s="47"/>
      <c r="Q35" s="47"/>
    </row>
    <row r="36" spans="1:17" s="46" customFormat="1" ht="23.1" customHeight="1">
      <c r="A36" s="85" t="s">
        <v>369</v>
      </c>
      <c r="B36" s="85"/>
      <c r="C36" s="86"/>
      <c r="D36" s="87"/>
      <c r="E36" s="155"/>
      <c r="F36" s="155">
        <f>SUM(F32:F35)</f>
        <v>1155</v>
      </c>
      <c r="G36" s="155"/>
      <c r="H36" s="155">
        <f>SUM(H32:H35)</f>
        <v>10933</v>
      </c>
      <c r="I36" s="144"/>
      <c r="J36" s="155">
        <f>SUM(J32:J35)</f>
        <v>0</v>
      </c>
      <c r="K36" s="140">
        <f t="shared" si="8"/>
        <v>12088</v>
      </c>
      <c r="L36" s="143"/>
      <c r="M36" s="180"/>
      <c r="N36" s="47"/>
      <c r="O36" s="47"/>
      <c r="P36" s="47"/>
      <c r="Q36" s="47"/>
    </row>
    <row r="37" spans="1:17" s="46" customFormat="1" ht="23.1" customHeight="1">
      <c r="A37" s="85"/>
      <c r="B37" s="85"/>
      <c r="C37" s="86"/>
      <c r="D37" s="87"/>
      <c r="E37" s="155"/>
      <c r="F37" s="155"/>
      <c r="G37" s="155"/>
      <c r="H37" s="155"/>
      <c r="I37" s="144"/>
      <c r="J37" s="155"/>
      <c r="K37" s="140"/>
      <c r="L37" s="143"/>
      <c r="M37" s="180"/>
      <c r="N37" s="47"/>
      <c r="O37" s="47"/>
      <c r="P37" s="47"/>
      <c r="Q37" s="47"/>
    </row>
    <row r="38" spans="1:17" s="46" customFormat="1" ht="23.1" customHeight="1">
      <c r="A38" s="85"/>
      <c r="B38" s="85"/>
      <c r="C38" s="86"/>
      <c r="D38" s="87"/>
      <c r="E38" s="155"/>
      <c r="F38" s="155"/>
      <c r="G38" s="155"/>
      <c r="H38" s="155"/>
      <c r="I38" s="144"/>
      <c r="J38" s="155"/>
      <c r="K38" s="140"/>
      <c r="L38" s="143"/>
      <c r="M38" s="180"/>
      <c r="N38" s="47"/>
      <c r="O38" s="47"/>
      <c r="P38" s="47"/>
      <c r="Q38" s="47"/>
    </row>
    <row r="39" spans="1:17" s="46" customFormat="1" ht="23.1" customHeight="1">
      <c r="A39" s="85"/>
      <c r="B39" s="85"/>
      <c r="C39" s="86"/>
      <c r="D39" s="87"/>
      <c r="E39" s="155"/>
      <c r="F39" s="155"/>
      <c r="G39" s="155"/>
      <c r="H39" s="155"/>
      <c r="I39" s="144"/>
      <c r="J39" s="155"/>
      <c r="K39" s="140"/>
      <c r="L39" s="143"/>
      <c r="M39" s="180"/>
      <c r="N39" s="47"/>
      <c r="O39" s="47"/>
      <c r="P39" s="47"/>
      <c r="Q39" s="47"/>
    </row>
    <row r="40" spans="1:17" s="46" customFormat="1" ht="23.1" customHeight="1">
      <c r="A40" s="85"/>
      <c r="B40" s="85"/>
      <c r="C40" s="86"/>
      <c r="D40" s="87"/>
      <c r="E40" s="79"/>
      <c r="F40" s="24"/>
      <c r="G40" s="79"/>
      <c r="H40" s="24"/>
      <c r="I40" s="49"/>
      <c r="J40" s="24"/>
      <c r="K40" s="48"/>
      <c r="L40" s="100"/>
      <c r="M40" s="71"/>
      <c r="N40" s="47"/>
      <c r="O40" s="47"/>
      <c r="P40" s="47"/>
      <c r="Q40" s="47"/>
    </row>
    <row r="41" spans="1:17" s="46" customFormat="1" ht="23.1" customHeight="1">
      <c r="A41" s="82" t="s">
        <v>486</v>
      </c>
      <c r="B41" s="88" t="s">
        <v>602</v>
      </c>
      <c r="C41" s="84" t="s">
        <v>204</v>
      </c>
      <c r="D41" s="78"/>
      <c r="E41" s="155"/>
      <c r="F41" s="156">
        <f>F46</f>
        <v>2123</v>
      </c>
      <c r="G41" s="156"/>
      <c r="H41" s="156">
        <f>H46</f>
        <v>17891</v>
      </c>
      <c r="I41" s="146"/>
      <c r="J41" s="156">
        <f>J46</f>
        <v>0</v>
      </c>
      <c r="K41" s="147">
        <f t="shared" ref="K41:K46" si="9">F41+H41+J41</f>
        <v>20014</v>
      </c>
      <c r="L41" s="140" t="str">
        <f>"호표 "&amp;COUNTIF($L$3:$L40,"*"&amp;"호표"&amp;"*")+1</f>
        <v>호표 5</v>
      </c>
      <c r="M41" s="180" t="str">
        <f>VLOOKUP(B41,전기품,14,FALSE)</f>
        <v>전기5-1</v>
      </c>
      <c r="N41" s="47"/>
      <c r="O41" s="47"/>
      <c r="P41" s="47"/>
      <c r="Q41" s="47"/>
    </row>
    <row r="42" spans="1:17" s="46" customFormat="1" ht="23.1" customHeight="1">
      <c r="A42" s="85" t="s">
        <v>482</v>
      </c>
      <c r="B42" s="85" t="str">
        <f>B41</f>
        <v>고장력 비방수 28C</v>
      </c>
      <c r="C42" s="86" t="s">
        <v>204</v>
      </c>
      <c r="D42" s="89">
        <v>1.1000000000000001</v>
      </c>
      <c r="E42" s="155">
        <f>VLOOKUP($B42,단가,3,FALSE)</f>
        <v>1380</v>
      </c>
      <c r="F42" s="155">
        <f>INT(D42*E42)</f>
        <v>1518</v>
      </c>
      <c r="G42" s="155"/>
      <c r="H42" s="85">
        <v>0</v>
      </c>
      <c r="I42" s="144">
        <v>0</v>
      </c>
      <c r="J42" s="85">
        <v>0</v>
      </c>
      <c r="K42" s="140">
        <f t="shared" si="9"/>
        <v>1518</v>
      </c>
      <c r="L42" s="143"/>
      <c r="M42" s="180"/>
      <c r="N42" s="47"/>
      <c r="O42" s="47"/>
      <c r="P42" s="47"/>
      <c r="Q42" s="47"/>
    </row>
    <row r="43" spans="1:17" s="46" customFormat="1" ht="23.1" customHeight="1">
      <c r="A43" s="85" t="s">
        <v>342</v>
      </c>
      <c r="B43" s="85" t="s">
        <v>512</v>
      </c>
      <c r="C43" s="86" t="s">
        <v>264</v>
      </c>
      <c r="D43" s="50">
        <f>VLOOKUP(B41,전기품,4,FALSE)*0.9</f>
        <v>6.4799999999999996E-2</v>
      </c>
      <c r="E43" s="155">
        <v>0</v>
      </c>
      <c r="F43" s="155">
        <f>INT(D43*E43)</f>
        <v>0</v>
      </c>
      <c r="G43" s="155">
        <f>VLOOKUP($B43,단가,3,FALSE)</f>
        <v>276108</v>
      </c>
      <c r="H43" s="155">
        <f>INT(D43*G43)</f>
        <v>17891</v>
      </c>
      <c r="I43" s="144">
        <v>0</v>
      </c>
      <c r="J43" s="85">
        <v>0</v>
      </c>
      <c r="K43" s="140">
        <f t="shared" si="9"/>
        <v>17891</v>
      </c>
      <c r="L43" s="143"/>
      <c r="M43" s="180"/>
      <c r="N43" s="47"/>
      <c r="O43" s="47"/>
      <c r="P43" s="47"/>
      <c r="Q43" s="47"/>
    </row>
    <row r="44" spans="1:17" s="46" customFormat="1" ht="23.1" customHeight="1">
      <c r="A44" s="85" t="s">
        <v>483</v>
      </c>
      <c r="B44" s="90">
        <v>0.05</v>
      </c>
      <c r="C44" s="86" t="s">
        <v>178</v>
      </c>
      <c r="D44" s="86">
        <v>1</v>
      </c>
      <c r="E44" s="155">
        <f>INT(B44*E42)</f>
        <v>69</v>
      </c>
      <c r="F44" s="155">
        <f>INT(D44*E44)</f>
        <v>69</v>
      </c>
      <c r="G44" s="155"/>
      <c r="H44" s="85">
        <v>0</v>
      </c>
      <c r="I44" s="144">
        <v>0</v>
      </c>
      <c r="J44" s="85">
        <v>0</v>
      </c>
      <c r="K44" s="140">
        <f t="shared" si="9"/>
        <v>69</v>
      </c>
      <c r="L44" s="143"/>
      <c r="M44" s="180"/>
      <c r="N44" s="47"/>
      <c r="O44" s="47"/>
      <c r="P44" s="47"/>
      <c r="Q44" s="47"/>
    </row>
    <row r="45" spans="1:17" s="46" customFormat="1" ht="23.1" customHeight="1">
      <c r="A45" s="85" t="s">
        <v>484</v>
      </c>
      <c r="B45" s="91">
        <v>0.03</v>
      </c>
      <c r="C45" s="86" t="s">
        <v>178</v>
      </c>
      <c r="D45" s="86">
        <v>1</v>
      </c>
      <c r="E45" s="155">
        <f>INT(H46*B45)</f>
        <v>536</v>
      </c>
      <c r="F45" s="155">
        <f>INT(D45*E45)</f>
        <v>536</v>
      </c>
      <c r="G45" s="155"/>
      <c r="H45" s="85">
        <v>0</v>
      </c>
      <c r="I45" s="144">
        <v>0</v>
      </c>
      <c r="J45" s="85">
        <v>0</v>
      </c>
      <c r="K45" s="140">
        <f t="shared" si="9"/>
        <v>536</v>
      </c>
      <c r="L45" s="143"/>
      <c r="M45" s="180"/>
      <c r="N45" s="47"/>
      <c r="O45" s="47"/>
      <c r="P45" s="47"/>
      <c r="Q45" s="47"/>
    </row>
    <row r="46" spans="1:17" s="46" customFormat="1" ht="23.1" customHeight="1">
      <c r="A46" s="85" t="s">
        <v>369</v>
      </c>
      <c r="B46" s="85"/>
      <c r="C46" s="86"/>
      <c r="D46" s="87"/>
      <c r="E46" s="155"/>
      <c r="F46" s="155">
        <f>SUM(F42:F45)</f>
        <v>2123</v>
      </c>
      <c r="G46" s="155"/>
      <c r="H46" s="155">
        <f>SUM(H42:H45)</f>
        <v>17891</v>
      </c>
      <c r="I46" s="144"/>
      <c r="J46" s="155">
        <f>SUM(J42:J45)</f>
        <v>0</v>
      </c>
      <c r="K46" s="140">
        <f t="shared" si="9"/>
        <v>20014</v>
      </c>
      <c r="L46" s="143"/>
      <c r="M46" s="180"/>
      <c r="N46" s="47"/>
      <c r="O46" s="47"/>
      <c r="P46" s="47"/>
      <c r="Q46" s="47"/>
    </row>
    <row r="47" spans="1:17" s="46" customFormat="1" ht="23.1" customHeight="1">
      <c r="A47" s="85"/>
      <c r="B47" s="85"/>
      <c r="C47" s="86"/>
      <c r="D47" s="87"/>
      <c r="E47" s="79"/>
      <c r="F47" s="24"/>
      <c r="G47" s="79"/>
      <c r="H47" s="24"/>
      <c r="I47" s="49"/>
      <c r="J47" s="24"/>
      <c r="K47" s="48"/>
      <c r="L47" s="100"/>
      <c r="M47" s="71"/>
      <c r="N47" s="47"/>
      <c r="O47" s="47"/>
      <c r="P47" s="47"/>
      <c r="Q47" s="47"/>
    </row>
    <row r="48" spans="1:17" s="46" customFormat="1" ht="23.1" customHeight="1">
      <c r="A48" s="88" t="s">
        <v>1474</v>
      </c>
      <c r="B48" s="88" t="s">
        <v>510</v>
      </c>
      <c r="C48" s="84" t="s">
        <v>204</v>
      </c>
      <c r="D48" s="78"/>
      <c r="E48" s="79"/>
      <c r="F48" s="80">
        <f>F53</f>
        <v>5379</v>
      </c>
      <c r="G48" s="80"/>
      <c r="H48" s="80">
        <f>H53</f>
        <v>2761</v>
      </c>
      <c r="I48" s="59"/>
      <c r="J48" s="80">
        <f>J53</f>
        <v>0</v>
      </c>
      <c r="K48" s="81">
        <f t="shared" ref="K48:K53" si="10">F48+H48+J48</f>
        <v>8140</v>
      </c>
      <c r="L48" s="100" t="str">
        <f>"호표 "&amp;COUNTIF($L$3:$L47,"*"&amp;"호표"&amp;"*")+1</f>
        <v>호표 6</v>
      </c>
      <c r="M48" s="180" t="str">
        <f>VLOOKUP(B48,전기품,14,FALSE)</f>
        <v>전기 3-38</v>
      </c>
      <c r="N48" s="47"/>
      <c r="O48" s="47"/>
      <c r="P48" s="47"/>
      <c r="Q48" s="47"/>
    </row>
    <row r="49" spans="1:17" s="46" customFormat="1" ht="23.1" customHeight="1">
      <c r="A49" s="85" t="s">
        <v>1471</v>
      </c>
      <c r="B49" s="85" t="str">
        <f>B48</f>
        <v>FGV 16sq</v>
      </c>
      <c r="C49" s="86" t="s">
        <v>204</v>
      </c>
      <c r="D49" s="92">
        <v>1.1000000000000001</v>
      </c>
      <c r="E49" s="24">
        <f>VLOOKUP($B49,단가,3,FALSE)</f>
        <v>4607</v>
      </c>
      <c r="F49" s="24">
        <f>INT(D49*E49)</f>
        <v>5067</v>
      </c>
      <c r="G49" s="79"/>
      <c r="H49" s="85">
        <v>0</v>
      </c>
      <c r="I49" s="49">
        <v>0</v>
      </c>
      <c r="J49" s="85">
        <v>0</v>
      </c>
      <c r="K49" s="48">
        <f t="shared" si="10"/>
        <v>5067</v>
      </c>
      <c r="L49" s="100"/>
      <c r="M49" s="71"/>
      <c r="N49" s="47"/>
      <c r="O49" s="47"/>
      <c r="P49" s="47"/>
      <c r="Q49" s="47"/>
    </row>
    <row r="50" spans="1:17" s="46" customFormat="1" ht="23.1" customHeight="1">
      <c r="A50" s="85" t="s">
        <v>342</v>
      </c>
      <c r="B50" s="85" t="s">
        <v>512</v>
      </c>
      <c r="C50" s="86" t="s">
        <v>264</v>
      </c>
      <c r="D50" s="50">
        <f>VLOOKUP(B48,전기품,4,FALSE)</f>
        <v>0.01</v>
      </c>
      <c r="E50" s="79">
        <v>0</v>
      </c>
      <c r="F50" s="24">
        <f>INT(D50*E50)</f>
        <v>0</v>
      </c>
      <c r="G50" s="24">
        <f>VLOOKUP($B50,단가,3,FALSE)</f>
        <v>276108</v>
      </c>
      <c r="H50" s="24">
        <f>INT(D50*G50)</f>
        <v>2761</v>
      </c>
      <c r="I50" s="49">
        <v>0</v>
      </c>
      <c r="J50" s="85">
        <v>0</v>
      </c>
      <c r="K50" s="48">
        <f t="shared" si="10"/>
        <v>2761</v>
      </c>
      <c r="L50" s="100"/>
      <c r="M50" s="71"/>
      <c r="N50" s="47"/>
      <c r="O50" s="47"/>
      <c r="P50" s="47"/>
      <c r="Q50" s="47"/>
    </row>
    <row r="51" spans="1:17" s="46" customFormat="1" ht="23.1" customHeight="1">
      <c r="A51" s="85" t="s">
        <v>483</v>
      </c>
      <c r="B51" s="90">
        <v>0.05</v>
      </c>
      <c r="C51" s="86" t="s">
        <v>178</v>
      </c>
      <c r="D51" s="86">
        <v>1</v>
      </c>
      <c r="E51" s="79">
        <f>INT(B51*E49)</f>
        <v>230</v>
      </c>
      <c r="F51" s="24">
        <f>INT(D51*E51)</f>
        <v>230</v>
      </c>
      <c r="G51" s="79"/>
      <c r="H51" s="85">
        <v>0</v>
      </c>
      <c r="I51" s="49">
        <v>0</v>
      </c>
      <c r="J51" s="85">
        <v>0</v>
      </c>
      <c r="K51" s="48">
        <f t="shared" si="10"/>
        <v>230</v>
      </c>
      <c r="L51" s="100"/>
      <c r="M51" s="71"/>
      <c r="N51" s="47"/>
      <c r="O51" s="47"/>
      <c r="P51" s="47"/>
      <c r="Q51" s="47"/>
    </row>
    <row r="52" spans="1:17" s="46" customFormat="1" ht="23.1" customHeight="1">
      <c r="A52" s="85" t="s">
        <v>484</v>
      </c>
      <c r="B52" s="91">
        <v>0.03</v>
      </c>
      <c r="C52" s="86" t="s">
        <v>178</v>
      </c>
      <c r="D52" s="86">
        <v>1</v>
      </c>
      <c r="E52" s="79">
        <f>INT(H53*B52)</f>
        <v>82</v>
      </c>
      <c r="F52" s="24">
        <f>INT(D52*E52)</f>
        <v>82</v>
      </c>
      <c r="G52" s="79"/>
      <c r="H52" s="85">
        <v>0</v>
      </c>
      <c r="I52" s="49">
        <v>0</v>
      </c>
      <c r="J52" s="85">
        <v>0</v>
      </c>
      <c r="K52" s="48">
        <f t="shared" si="10"/>
        <v>82</v>
      </c>
      <c r="L52" s="100"/>
      <c r="M52" s="71"/>
      <c r="N52" s="47"/>
      <c r="O52" s="47"/>
      <c r="P52" s="47"/>
      <c r="Q52" s="47"/>
    </row>
    <row r="53" spans="1:17" s="46" customFormat="1" ht="23.1" customHeight="1">
      <c r="A53" s="85" t="s">
        <v>369</v>
      </c>
      <c r="B53" s="85"/>
      <c r="C53" s="86"/>
      <c r="D53" s="87"/>
      <c r="E53" s="79"/>
      <c r="F53" s="24">
        <f>SUM(F49:F52)</f>
        <v>5379</v>
      </c>
      <c r="G53" s="79"/>
      <c r="H53" s="24">
        <f>SUM(H49:H52)</f>
        <v>2761</v>
      </c>
      <c r="I53" s="49"/>
      <c r="J53" s="24">
        <f>SUM(J49:J52)</f>
        <v>0</v>
      </c>
      <c r="K53" s="48">
        <f t="shared" si="10"/>
        <v>8140</v>
      </c>
      <c r="L53" s="100"/>
      <c r="M53" s="71"/>
      <c r="N53" s="47"/>
      <c r="O53" s="47"/>
      <c r="P53" s="47"/>
      <c r="Q53" s="47"/>
    </row>
    <row r="54" spans="1:17" s="46" customFormat="1" ht="23.1" customHeight="1">
      <c r="A54" s="85"/>
      <c r="B54" s="85"/>
      <c r="C54" s="86"/>
      <c r="D54" s="87"/>
      <c r="E54" s="79"/>
      <c r="F54" s="24"/>
      <c r="G54" s="79"/>
      <c r="H54" s="24"/>
      <c r="I54" s="49"/>
      <c r="J54" s="24"/>
      <c r="K54" s="48"/>
      <c r="L54" s="100"/>
      <c r="M54" s="71"/>
      <c r="N54" s="47"/>
      <c r="O54" s="47"/>
      <c r="P54" s="47"/>
      <c r="Q54" s="47"/>
    </row>
    <row r="55" spans="1:17" s="46" customFormat="1" ht="23.1" customHeight="1">
      <c r="A55" s="85"/>
      <c r="B55" s="85"/>
      <c r="C55" s="86"/>
      <c r="D55" s="87"/>
      <c r="E55" s="79"/>
      <c r="F55" s="24"/>
      <c r="G55" s="79"/>
      <c r="H55" s="24"/>
      <c r="I55" s="49"/>
      <c r="J55" s="24"/>
      <c r="K55" s="48"/>
      <c r="L55" s="100"/>
      <c r="M55" s="71"/>
      <c r="N55" s="47"/>
      <c r="O55" s="47"/>
      <c r="P55" s="47"/>
      <c r="Q55" s="47"/>
    </row>
    <row r="56" spans="1:17" s="46" customFormat="1" ht="23.1" customHeight="1">
      <c r="A56" s="85"/>
      <c r="B56" s="85"/>
      <c r="C56" s="86"/>
      <c r="D56" s="87"/>
      <c r="E56" s="79"/>
      <c r="F56" s="24"/>
      <c r="G56" s="79"/>
      <c r="H56" s="24"/>
      <c r="I56" s="49"/>
      <c r="J56" s="24"/>
      <c r="K56" s="48"/>
      <c r="L56" s="100"/>
      <c r="M56" s="71"/>
      <c r="N56" s="47"/>
      <c r="O56" s="47"/>
      <c r="P56" s="47"/>
      <c r="Q56" s="47"/>
    </row>
    <row r="57" spans="1:17" s="46" customFormat="1" ht="23.1" customHeight="1">
      <c r="A57" s="85"/>
      <c r="B57" s="85"/>
      <c r="C57" s="86"/>
      <c r="D57" s="87"/>
      <c r="E57" s="79"/>
      <c r="F57" s="24"/>
      <c r="G57" s="79"/>
      <c r="H57" s="24"/>
      <c r="I57" s="49"/>
      <c r="J57" s="24"/>
      <c r="K57" s="48"/>
      <c r="L57" s="100"/>
      <c r="M57" s="71"/>
      <c r="N57" s="47"/>
      <c r="O57" s="47"/>
      <c r="P57" s="47"/>
      <c r="Q57" s="47"/>
    </row>
    <row r="58" spans="1:17" s="46" customFormat="1" ht="23.1" customHeight="1">
      <c r="A58" s="85"/>
      <c r="B58" s="85"/>
      <c r="C58" s="86"/>
      <c r="D58" s="87"/>
      <c r="E58" s="79"/>
      <c r="F58" s="24"/>
      <c r="G58" s="79"/>
      <c r="H58" s="24"/>
      <c r="I58" s="49"/>
      <c r="J58" s="24"/>
      <c r="K58" s="48"/>
      <c r="L58" s="100"/>
      <c r="M58" s="71"/>
      <c r="N58" s="47"/>
      <c r="O58" s="47"/>
      <c r="P58" s="47"/>
      <c r="Q58" s="47"/>
    </row>
    <row r="59" spans="1:17" s="46" customFormat="1" ht="23.1" customHeight="1">
      <c r="A59" s="85"/>
      <c r="B59" s="85"/>
      <c r="C59" s="86"/>
      <c r="D59" s="87"/>
      <c r="E59" s="79"/>
      <c r="F59" s="24"/>
      <c r="G59" s="79"/>
      <c r="H59" s="24"/>
      <c r="I59" s="49"/>
      <c r="J59" s="24"/>
      <c r="K59" s="48"/>
      <c r="L59" s="100"/>
      <c r="M59" s="71"/>
      <c r="N59" s="47"/>
      <c r="O59" s="47"/>
      <c r="P59" s="47"/>
      <c r="Q59" s="47"/>
    </row>
    <row r="60" spans="1:17" s="46" customFormat="1" ht="23.1" customHeight="1">
      <c r="A60" s="88" t="s">
        <v>1474</v>
      </c>
      <c r="B60" s="88" t="s">
        <v>638</v>
      </c>
      <c r="C60" s="84" t="s">
        <v>204</v>
      </c>
      <c r="D60" s="78"/>
      <c r="E60" s="79"/>
      <c r="F60" s="80">
        <f>F65</f>
        <v>8240</v>
      </c>
      <c r="G60" s="80"/>
      <c r="H60" s="80">
        <f>H65</f>
        <v>2761</v>
      </c>
      <c r="I60" s="59"/>
      <c r="J60" s="80">
        <f>J65</f>
        <v>0</v>
      </c>
      <c r="K60" s="81">
        <f t="shared" ref="K60:K65" si="11">F60+H60+J60</f>
        <v>11001</v>
      </c>
      <c r="L60" s="100" t="str">
        <f>"호표 "&amp;COUNTIF($L$3:$L59,"*"&amp;"호표"&amp;"*")+1</f>
        <v>호표 7</v>
      </c>
      <c r="M60" s="180" t="str">
        <f>VLOOKUP(B60,전기품,14,FALSE)</f>
        <v>전기 3-38</v>
      </c>
      <c r="N60" s="47"/>
      <c r="O60" s="47"/>
      <c r="P60" s="47"/>
      <c r="Q60" s="47"/>
    </row>
    <row r="61" spans="1:17" s="46" customFormat="1" ht="23.1" customHeight="1">
      <c r="A61" s="85" t="s">
        <v>1471</v>
      </c>
      <c r="B61" s="85" t="str">
        <f>B60</f>
        <v>FGV 25sq</v>
      </c>
      <c r="C61" s="86" t="s">
        <v>204</v>
      </c>
      <c r="D61" s="92">
        <v>1.1000000000000001</v>
      </c>
      <c r="E61" s="24">
        <f>VLOOKUP($B61,단가,3,FALSE)</f>
        <v>7095</v>
      </c>
      <c r="F61" s="24">
        <f>INT(D61*E61)</f>
        <v>7804</v>
      </c>
      <c r="G61" s="79"/>
      <c r="H61" s="85">
        <v>0</v>
      </c>
      <c r="I61" s="49">
        <v>0</v>
      </c>
      <c r="J61" s="85">
        <v>0</v>
      </c>
      <c r="K61" s="48">
        <f t="shared" si="11"/>
        <v>7804</v>
      </c>
      <c r="L61" s="100"/>
      <c r="M61" s="71"/>
      <c r="N61" s="47"/>
      <c r="O61" s="47"/>
      <c r="P61" s="47"/>
      <c r="Q61" s="47"/>
    </row>
    <row r="62" spans="1:17" s="46" customFormat="1" ht="23.1" customHeight="1">
      <c r="A62" s="85" t="s">
        <v>342</v>
      </c>
      <c r="B62" s="85" t="s">
        <v>512</v>
      </c>
      <c r="C62" s="86" t="s">
        <v>264</v>
      </c>
      <c r="D62" s="50">
        <f>VLOOKUP(B60,전기품,4,FALSE)</f>
        <v>0.01</v>
      </c>
      <c r="E62" s="79">
        <v>0</v>
      </c>
      <c r="F62" s="24">
        <f>INT(D62*E62)</f>
        <v>0</v>
      </c>
      <c r="G62" s="24">
        <f>VLOOKUP($B62,단가,3,FALSE)</f>
        <v>276108</v>
      </c>
      <c r="H62" s="24">
        <f>INT(D62*G62)</f>
        <v>2761</v>
      </c>
      <c r="I62" s="49">
        <v>0</v>
      </c>
      <c r="J62" s="85">
        <v>0</v>
      </c>
      <c r="K62" s="48">
        <f t="shared" si="11"/>
        <v>2761</v>
      </c>
      <c r="L62" s="100"/>
      <c r="M62" s="71"/>
      <c r="N62" s="47"/>
      <c r="O62" s="47"/>
      <c r="P62" s="47"/>
      <c r="Q62" s="47"/>
    </row>
    <row r="63" spans="1:17" s="46" customFormat="1" ht="23.1" customHeight="1">
      <c r="A63" s="85" t="s">
        <v>483</v>
      </c>
      <c r="B63" s="90">
        <v>0.05</v>
      </c>
      <c r="C63" s="86" t="s">
        <v>178</v>
      </c>
      <c r="D63" s="86">
        <v>1</v>
      </c>
      <c r="E63" s="79">
        <f>INT(B63*E61)</f>
        <v>354</v>
      </c>
      <c r="F63" s="24">
        <f>INT(D63*E63)</f>
        <v>354</v>
      </c>
      <c r="G63" s="79"/>
      <c r="H63" s="85">
        <v>0</v>
      </c>
      <c r="I63" s="49">
        <v>0</v>
      </c>
      <c r="J63" s="85">
        <v>0</v>
      </c>
      <c r="K63" s="48">
        <f t="shared" si="11"/>
        <v>354</v>
      </c>
      <c r="L63" s="100"/>
      <c r="M63" s="71"/>
      <c r="N63" s="47"/>
      <c r="O63" s="47"/>
      <c r="P63" s="47"/>
      <c r="Q63" s="47"/>
    </row>
    <row r="64" spans="1:17" s="46" customFormat="1" ht="23.1" customHeight="1">
      <c r="A64" s="85" t="s">
        <v>484</v>
      </c>
      <c r="B64" s="91">
        <v>0.03</v>
      </c>
      <c r="C64" s="86" t="s">
        <v>178</v>
      </c>
      <c r="D64" s="86">
        <v>1</v>
      </c>
      <c r="E64" s="79">
        <f>INT(H65*B64)</f>
        <v>82</v>
      </c>
      <c r="F64" s="24">
        <f>INT(D64*E64)</f>
        <v>82</v>
      </c>
      <c r="G64" s="79"/>
      <c r="H64" s="85">
        <v>0</v>
      </c>
      <c r="I64" s="49">
        <v>0</v>
      </c>
      <c r="J64" s="85">
        <v>0</v>
      </c>
      <c r="K64" s="48">
        <f t="shared" si="11"/>
        <v>82</v>
      </c>
      <c r="L64" s="100"/>
      <c r="M64" s="71"/>
      <c r="N64" s="47"/>
      <c r="O64" s="47"/>
      <c r="P64" s="47"/>
      <c r="Q64" s="47"/>
    </row>
    <row r="65" spans="1:17" s="46" customFormat="1" ht="23.1" customHeight="1">
      <c r="A65" s="85" t="s">
        <v>369</v>
      </c>
      <c r="B65" s="85"/>
      <c r="C65" s="86"/>
      <c r="D65" s="87"/>
      <c r="E65" s="79"/>
      <c r="F65" s="24">
        <f>SUM(F61:F64)</f>
        <v>8240</v>
      </c>
      <c r="G65" s="79"/>
      <c r="H65" s="24">
        <f>SUM(H61:H64)</f>
        <v>2761</v>
      </c>
      <c r="I65" s="49"/>
      <c r="J65" s="24">
        <f>SUM(J61:J64)</f>
        <v>0</v>
      </c>
      <c r="K65" s="48">
        <f t="shared" si="11"/>
        <v>11001</v>
      </c>
      <c r="L65" s="100"/>
      <c r="M65" s="71"/>
      <c r="N65" s="47"/>
      <c r="O65" s="47"/>
      <c r="P65" s="47"/>
      <c r="Q65" s="47"/>
    </row>
    <row r="66" spans="1:17" s="46" customFormat="1" ht="23.1" customHeight="1">
      <c r="A66" s="85"/>
      <c r="B66" s="85"/>
      <c r="C66" s="86"/>
      <c r="D66" s="87"/>
      <c r="E66" s="79"/>
      <c r="F66" s="24"/>
      <c r="G66" s="79"/>
      <c r="H66" s="24"/>
      <c r="I66" s="49"/>
      <c r="J66" s="24"/>
      <c r="K66" s="48"/>
      <c r="L66" s="100"/>
      <c r="M66" s="71"/>
      <c r="N66" s="47"/>
      <c r="O66" s="47"/>
      <c r="P66" s="47"/>
      <c r="Q66" s="47"/>
    </row>
    <row r="67" spans="1:17" s="46" customFormat="1" ht="23.1" customHeight="1">
      <c r="A67" s="88" t="s">
        <v>1474</v>
      </c>
      <c r="B67" s="88" t="s">
        <v>1162</v>
      </c>
      <c r="C67" s="84" t="s">
        <v>204</v>
      </c>
      <c r="D67" s="78"/>
      <c r="E67" s="155"/>
      <c r="F67" s="156">
        <f>F72</f>
        <v>870</v>
      </c>
      <c r="G67" s="156"/>
      <c r="H67" s="156">
        <f>H72</f>
        <v>2761</v>
      </c>
      <c r="I67" s="146"/>
      <c r="J67" s="156">
        <f>J72</f>
        <v>0</v>
      </c>
      <c r="K67" s="147">
        <f t="shared" ref="K67:K72" si="12">F67+H67+J67</f>
        <v>3631</v>
      </c>
      <c r="L67" s="100" t="str">
        <f>"호표 "&amp;COUNTIF($L$3:$L66,"*"&amp;"호표"&amp;"*")+1</f>
        <v>호표 8</v>
      </c>
      <c r="M67" s="180" t="str">
        <f>VLOOKUP(B67,전기품,14,FALSE)</f>
        <v>전기5-10</v>
      </c>
      <c r="N67" s="47"/>
      <c r="O67" s="47"/>
      <c r="P67" s="47"/>
      <c r="Q67" s="47"/>
    </row>
    <row r="68" spans="1:17" s="46" customFormat="1" ht="23.1" customHeight="1">
      <c r="A68" s="85" t="s">
        <v>1471</v>
      </c>
      <c r="B68" s="85" t="str">
        <f>B67</f>
        <v>HFIX 2.5sq</v>
      </c>
      <c r="C68" s="86" t="s">
        <v>204</v>
      </c>
      <c r="D68" s="89">
        <v>1.1000000000000001</v>
      </c>
      <c r="E68" s="155">
        <f>VLOOKUP($B68,단가,3,FALSE)</f>
        <v>686</v>
      </c>
      <c r="F68" s="155">
        <f>INT(D68*E68)</f>
        <v>754</v>
      </c>
      <c r="G68" s="155"/>
      <c r="H68" s="85">
        <v>0</v>
      </c>
      <c r="I68" s="144">
        <v>0</v>
      </c>
      <c r="J68" s="85">
        <v>0</v>
      </c>
      <c r="K68" s="140">
        <f t="shared" si="12"/>
        <v>754</v>
      </c>
      <c r="L68" s="143"/>
      <c r="M68" s="180"/>
      <c r="N68" s="47"/>
      <c r="O68" s="47"/>
      <c r="P68" s="47"/>
      <c r="Q68" s="47"/>
    </row>
    <row r="69" spans="1:17" s="46" customFormat="1" ht="23.1" customHeight="1">
      <c r="A69" s="85" t="s">
        <v>342</v>
      </c>
      <c r="B69" s="85" t="s">
        <v>512</v>
      </c>
      <c r="C69" s="86" t="s">
        <v>264</v>
      </c>
      <c r="D69" s="50">
        <f>VLOOKUP(B68,전기품,4,FALSE)</f>
        <v>0.01</v>
      </c>
      <c r="E69" s="155">
        <v>0</v>
      </c>
      <c r="F69" s="155">
        <f>INT(D69*E69)</f>
        <v>0</v>
      </c>
      <c r="G69" s="155">
        <f>VLOOKUP($B69,단가,3,FALSE)</f>
        <v>276108</v>
      </c>
      <c r="H69" s="155">
        <f>INT(D69*G69)</f>
        <v>2761</v>
      </c>
      <c r="I69" s="144">
        <v>0</v>
      </c>
      <c r="J69" s="85">
        <v>0</v>
      </c>
      <c r="K69" s="140">
        <f t="shared" si="12"/>
        <v>2761</v>
      </c>
      <c r="L69" s="143"/>
      <c r="M69" s="180"/>
      <c r="N69" s="47"/>
      <c r="O69" s="47"/>
      <c r="P69" s="47"/>
      <c r="Q69" s="47"/>
    </row>
    <row r="70" spans="1:17" s="46" customFormat="1" ht="23.1" customHeight="1">
      <c r="A70" s="85" t="s">
        <v>483</v>
      </c>
      <c r="B70" s="90">
        <v>0.05</v>
      </c>
      <c r="C70" s="86" t="s">
        <v>178</v>
      </c>
      <c r="D70" s="86">
        <v>1</v>
      </c>
      <c r="E70" s="155">
        <f>INT(B70*E68)</f>
        <v>34</v>
      </c>
      <c r="F70" s="155">
        <f>INT(D70*E70)</f>
        <v>34</v>
      </c>
      <c r="G70" s="155"/>
      <c r="H70" s="85">
        <v>0</v>
      </c>
      <c r="I70" s="144">
        <v>0</v>
      </c>
      <c r="J70" s="85">
        <v>0</v>
      </c>
      <c r="K70" s="140">
        <f t="shared" si="12"/>
        <v>34</v>
      </c>
      <c r="L70" s="143"/>
      <c r="M70" s="180"/>
      <c r="N70" s="47"/>
      <c r="O70" s="47"/>
      <c r="P70" s="47"/>
      <c r="Q70" s="47"/>
    </row>
    <row r="71" spans="1:17" s="46" customFormat="1" ht="23.1" customHeight="1">
      <c r="A71" s="85" t="s">
        <v>484</v>
      </c>
      <c r="B71" s="91">
        <v>0.03</v>
      </c>
      <c r="C71" s="86" t="s">
        <v>178</v>
      </c>
      <c r="D71" s="86">
        <v>1</v>
      </c>
      <c r="E71" s="155">
        <f>INT(H72*B71)</f>
        <v>82</v>
      </c>
      <c r="F71" s="155">
        <f>INT(D71*E71)</f>
        <v>82</v>
      </c>
      <c r="G71" s="155"/>
      <c r="H71" s="85">
        <v>0</v>
      </c>
      <c r="I71" s="144">
        <v>0</v>
      </c>
      <c r="J71" s="85">
        <v>0</v>
      </c>
      <c r="K71" s="140">
        <f t="shared" si="12"/>
        <v>82</v>
      </c>
      <c r="L71" s="143"/>
      <c r="M71" s="180"/>
      <c r="N71" s="47"/>
      <c r="O71" s="47"/>
      <c r="P71" s="47"/>
      <c r="Q71" s="47"/>
    </row>
    <row r="72" spans="1:17" s="46" customFormat="1" ht="23.1" customHeight="1">
      <c r="A72" s="85" t="s">
        <v>369</v>
      </c>
      <c r="B72" s="85"/>
      <c r="C72" s="86"/>
      <c r="D72" s="87"/>
      <c r="E72" s="155"/>
      <c r="F72" s="155">
        <f>SUM(F68:F71)</f>
        <v>870</v>
      </c>
      <c r="G72" s="155"/>
      <c r="H72" s="155">
        <f>SUM(H68:H71)</f>
        <v>2761</v>
      </c>
      <c r="I72" s="144"/>
      <c r="J72" s="155">
        <f>SUM(J68:J71)</f>
        <v>0</v>
      </c>
      <c r="K72" s="140">
        <f t="shared" si="12"/>
        <v>3631</v>
      </c>
      <c r="L72" s="143"/>
      <c r="M72" s="180"/>
      <c r="N72" s="47"/>
      <c r="O72" s="47"/>
      <c r="P72" s="47"/>
      <c r="Q72" s="47"/>
    </row>
    <row r="73" spans="1:17" s="46" customFormat="1" ht="23.1" customHeight="1">
      <c r="A73" s="85"/>
      <c r="B73" s="85"/>
      <c r="C73" s="86"/>
      <c r="D73" s="87"/>
      <c r="E73" s="155"/>
      <c r="F73" s="155"/>
      <c r="G73" s="155"/>
      <c r="H73" s="155"/>
      <c r="I73" s="144"/>
      <c r="J73" s="155"/>
      <c r="K73" s="140"/>
      <c r="L73" s="143"/>
      <c r="M73" s="180"/>
      <c r="N73" s="47"/>
      <c r="O73" s="47"/>
      <c r="P73" s="47"/>
      <c r="Q73" s="47"/>
    </row>
    <row r="74" spans="1:17" s="46" customFormat="1" ht="23.1" customHeight="1">
      <c r="A74" s="85"/>
      <c r="B74" s="85"/>
      <c r="C74" s="86"/>
      <c r="D74" s="87"/>
      <c r="E74" s="155"/>
      <c r="F74" s="155"/>
      <c r="G74" s="155"/>
      <c r="H74" s="155"/>
      <c r="I74" s="144"/>
      <c r="J74" s="155"/>
      <c r="K74" s="140"/>
      <c r="L74" s="143"/>
      <c r="M74" s="180"/>
      <c r="N74" s="47"/>
      <c r="O74" s="47"/>
      <c r="P74" s="47"/>
      <c r="Q74" s="47"/>
    </row>
    <row r="75" spans="1:17" s="46" customFormat="1" ht="23.1" customHeight="1">
      <c r="A75" s="85"/>
      <c r="B75" s="85"/>
      <c r="C75" s="86"/>
      <c r="D75" s="87"/>
      <c r="E75" s="155"/>
      <c r="F75" s="155"/>
      <c r="G75" s="155"/>
      <c r="H75" s="155"/>
      <c r="I75" s="144"/>
      <c r="J75" s="155"/>
      <c r="K75" s="140"/>
      <c r="L75" s="143"/>
      <c r="M75" s="180"/>
      <c r="N75" s="47"/>
      <c r="O75" s="47"/>
      <c r="P75" s="47"/>
      <c r="Q75" s="47"/>
    </row>
    <row r="76" spans="1:17" s="46" customFormat="1" ht="23.1" customHeight="1">
      <c r="A76" s="85"/>
      <c r="B76" s="85"/>
      <c r="C76" s="86"/>
      <c r="D76" s="87"/>
      <c r="E76" s="155"/>
      <c r="F76" s="155"/>
      <c r="G76" s="155"/>
      <c r="H76" s="155"/>
      <c r="I76" s="144"/>
      <c r="J76" s="155"/>
      <c r="K76" s="140"/>
      <c r="L76" s="143"/>
      <c r="M76" s="180"/>
      <c r="N76" s="47"/>
      <c r="O76" s="47"/>
      <c r="P76" s="47"/>
      <c r="Q76" s="47"/>
    </row>
    <row r="77" spans="1:17" s="46" customFormat="1" ht="23.1" customHeight="1">
      <c r="A77" s="85"/>
      <c r="B77" s="85"/>
      <c r="C77" s="86"/>
      <c r="D77" s="87"/>
      <c r="E77" s="155"/>
      <c r="F77" s="155"/>
      <c r="G77" s="155"/>
      <c r="H77" s="155"/>
      <c r="I77" s="144"/>
      <c r="J77" s="155"/>
      <c r="K77" s="140"/>
      <c r="L77" s="143"/>
      <c r="M77" s="180"/>
      <c r="N77" s="47"/>
      <c r="O77" s="47"/>
      <c r="P77" s="47"/>
      <c r="Q77" s="47"/>
    </row>
    <row r="78" spans="1:17" s="46" customFormat="1" ht="23.1" customHeight="1">
      <c r="A78" s="85"/>
      <c r="B78" s="85"/>
      <c r="C78" s="86"/>
      <c r="D78" s="89"/>
      <c r="E78" s="155"/>
      <c r="F78" s="155"/>
      <c r="G78" s="155"/>
      <c r="H78" s="85"/>
      <c r="I78" s="144"/>
      <c r="J78" s="85"/>
      <c r="K78" s="140"/>
      <c r="L78" s="143"/>
      <c r="M78" s="180"/>
      <c r="N78" s="47"/>
      <c r="O78" s="47"/>
      <c r="P78" s="47"/>
      <c r="Q78" s="47"/>
    </row>
    <row r="79" spans="1:17" s="46" customFormat="1" ht="23.1" customHeight="1">
      <c r="A79" s="199" t="str">
        <f>A80</f>
        <v>케이블</v>
      </c>
      <c r="B79" s="200" t="str">
        <f>B80</f>
        <v>FCV 1C 35sq</v>
      </c>
      <c r="C79" s="201" t="str">
        <f>C80</f>
        <v>M</v>
      </c>
      <c r="D79" s="165"/>
      <c r="E79" s="139"/>
      <c r="F79" s="202">
        <f>F85</f>
        <v>10244</v>
      </c>
      <c r="G79" s="139"/>
      <c r="H79" s="202">
        <f>H85</f>
        <v>3831</v>
      </c>
      <c r="I79" s="140"/>
      <c r="J79" s="202">
        <f>J85</f>
        <v>0</v>
      </c>
      <c r="K79" s="140"/>
      <c r="L79" s="140" t="str">
        <f>"호표 "&amp;COUNTIF($L$3:$L78,"*"&amp;"호표"&amp;"*")+1</f>
        <v>호표 9</v>
      </c>
      <c r="M79" s="180" t="s">
        <v>1727</v>
      </c>
      <c r="N79" s="47"/>
      <c r="O79" s="47"/>
      <c r="P79" s="47"/>
      <c r="Q79" s="47"/>
    </row>
    <row r="80" spans="1:17" s="46" customFormat="1" ht="23.1" customHeight="1">
      <c r="A80" s="25" t="s">
        <v>1574</v>
      </c>
      <c r="B80" s="25" t="s">
        <v>1905</v>
      </c>
      <c r="C80" s="203" t="s">
        <v>204</v>
      </c>
      <c r="D80" s="204">
        <v>1.03</v>
      </c>
      <c r="E80" s="341">
        <f>VLOOKUP($B80,단가,3,FALSE)</f>
        <v>9649</v>
      </c>
      <c r="F80" s="25">
        <f>INT(D80*E80)</f>
        <v>9938</v>
      </c>
      <c r="G80" s="149">
        <v>0</v>
      </c>
      <c r="H80" s="25">
        <f>INT(D80*G80)</f>
        <v>0</v>
      </c>
      <c r="I80" s="144">
        <v>0</v>
      </c>
      <c r="J80" s="25">
        <f>INT(D80*I80)</f>
        <v>0</v>
      </c>
      <c r="K80" s="25">
        <f t="shared" ref="K80:K85" si="13">F80+H80+J80</f>
        <v>9938</v>
      </c>
      <c r="L80" s="145"/>
      <c r="M80" s="180"/>
      <c r="N80" s="47"/>
      <c r="O80" s="47"/>
      <c r="P80" s="47"/>
      <c r="Q80" s="47"/>
    </row>
    <row r="81" spans="1:17" s="46" customFormat="1" ht="23.1" customHeight="1">
      <c r="A81" s="85" t="s">
        <v>342</v>
      </c>
      <c r="B81" s="85" t="s">
        <v>1093</v>
      </c>
      <c r="C81" s="86" t="s">
        <v>264</v>
      </c>
      <c r="D81" s="165">
        <f>ROUNDDOWN(SUM(6.58/1000*3.4/4*1.5),3)</f>
        <v>8.0000000000000002E-3</v>
      </c>
      <c r="E81" s="341"/>
      <c r="F81" s="25"/>
      <c r="G81" s="149">
        <f>VLOOKUP($B81,단가,3,FALSE)</f>
        <v>306274</v>
      </c>
      <c r="H81" s="25">
        <f>INT(D81*G81)</f>
        <v>2450</v>
      </c>
      <c r="I81" s="144"/>
      <c r="J81" s="25"/>
      <c r="K81" s="25">
        <f t="shared" si="13"/>
        <v>2450</v>
      </c>
      <c r="L81" s="145"/>
      <c r="M81" s="180"/>
      <c r="N81" s="47"/>
      <c r="O81" s="47"/>
      <c r="P81" s="47"/>
      <c r="Q81" s="47"/>
    </row>
    <row r="82" spans="1:17" s="46" customFormat="1" ht="23.1" customHeight="1">
      <c r="A82" s="85" t="s">
        <v>342</v>
      </c>
      <c r="B82" s="85" t="s">
        <v>1445</v>
      </c>
      <c r="C82" s="86" t="s">
        <v>264</v>
      </c>
      <c r="D82" s="165">
        <f>ROUNDDOWN(SUM(6.58/1000*3.4/4*1.5),3)</f>
        <v>8.0000000000000002E-3</v>
      </c>
      <c r="E82" s="79">
        <v>0</v>
      </c>
      <c r="F82" s="25"/>
      <c r="G82" s="149">
        <f>VLOOKUP($B82,단가,3,FALSE)</f>
        <v>172698</v>
      </c>
      <c r="H82" s="25">
        <f>INT(D82*G82)</f>
        <v>1381</v>
      </c>
      <c r="I82" s="144"/>
      <c r="J82" s="25"/>
      <c r="K82" s="25">
        <f t="shared" si="13"/>
        <v>1381</v>
      </c>
      <c r="L82" s="145"/>
      <c r="M82" s="180"/>
      <c r="N82" s="47"/>
      <c r="O82" s="47"/>
      <c r="P82" s="47"/>
      <c r="Q82" s="47"/>
    </row>
    <row r="83" spans="1:17" s="46" customFormat="1" ht="23.1" customHeight="1">
      <c r="A83" s="205" t="s">
        <v>483</v>
      </c>
      <c r="B83" s="25" t="s">
        <v>1728</v>
      </c>
      <c r="C83" s="206" t="s">
        <v>178</v>
      </c>
      <c r="D83" s="206">
        <v>1</v>
      </c>
      <c r="E83" s="79">
        <f>INT(E80*2%)</f>
        <v>192</v>
      </c>
      <c r="F83" s="25">
        <f>INT(D83*E83)</f>
        <v>192</v>
      </c>
      <c r="G83" s="149"/>
      <c r="H83" s="25"/>
      <c r="I83" s="144"/>
      <c r="J83" s="25"/>
      <c r="K83" s="25">
        <f t="shared" si="13"/>
        <v>192</v>
      </c>
      <c r="L83" s="145"/>
      <c r="M83" s="180"/>
      <c r="N83" s="47"/>
      <c r="O83" s="47"/>
      <c r="P83" s="47"/>
      <c r="Q83" s="47"/>
    </row>
    <row r="84" spans="1:17" s="46" customFormat="1" ht="23.1" customHeight="1">
      <c r="A84" s="205" t="s">
        <v>484</v>
      </c>
      <c r="B84" s="25" t="s">
        <v>1491</v>
      </c>
      <c r="C84" s="206" t="s">
        <v>178</v>
      </c>
      <c r="D84" s="206">
        <v>1</v>
      </c>
      <c r="E84" s="79">
        <f>INT(H85*3%)</f>
        <v>114</v>
      </c>
      <c r="F84" s="25">
        <f>INT(D84*E84)</f>
        <v>114</v>
      </c>
      <c r="G84" s="149"/>
      <c r="H84" s="25"/>
      <c r="I84" s="144"/>
      <c r="J84" s="25"/>
      <c r="K84" s="25">
        <f t="shared" si="13"/>
        <v>114</v>
      </c>
      <c r="L84" s="145"/>
      <c r="M84" s="180"/>
      <c r="N84" s="47"/>
      <c r="O84" s="47"/>
      <c r="P84" s="47"/>
      <c r="Q84" s="47"/>
    </row>
    <row r="85" spans="1:17" s="46" customFormat="1" ht="23.1" customHeight="1">
      <c r="A85" s="27" t="s">
        <v>184</v>
      </c>
      <c r="B85" s="27"/>
      <c r="C85" s="23"/>
      <c r="D85" s="165"/>
      <c r="E85" s="139"/>
      <c r="F85" s="139">
        <f>SUM(F80:F84)</f>
        <v>10244</v>
      </c>
      <c r="G85" s="139"/>
      <c r="H85" s="139">
        <f>SUM(H80:H84)</f>
        <v>3831</v>
      </c>
      <c r="I85" s="140"/>
      <c r="J85" s="139">
        <f>SUM(J80:J84)</f>
        <v>0</v>
      </c>
      <c r="K85" s="140">
        <f t="shared" si="13"/>
        <v>14075</v>
      </c>
      <c r="L85" s="143"/>
      <c r="M85" s="180"/>
      <c r="N85" s="47"/>
      <c r="O85" s="47"/>
      <c r="P85" s="47"/>
      <c r="Q85" s="47"/>
    </row>
    <row r="86" spans="1:17" s="46" customFormat="1" ht="23.1" customHeight="1">
      <c r="A86" s="27"/>
      <c r="B86" s="27"/>
      <c r="C86" s="23"/>
      <c r="D86" s="165"/>
      <c r="E86" s="139"/>
      <c r="F86" s="139"/>
      <c r="G86" s="139"/>
      <c r="H86" s="139"/>
      <c r="I86" s="140"/>
      <c r="J86" s="139"/>
      <c r="K86" s="140"/>
      <c r="L86" s="143"/>
      <c r="M86" s="180"/>
      <c r="N86" s="47"/>
      <c r="O86" s="47"/>
      <c r="P86" s="47"/>
      <c r="Q86" s="47"/>
    </row>
    <row r="87" spans="1:17" s="46" customFormat="1" ht="23.1" customHeight="1">
      <c r="A87" s="199" t="str">
        <f>A88</f>
        <v>케이블</v>
      </c>
      <c r="B87" s="200" t="str">
        <f>B88</f>
        <v>FCV 1C 50sq</v>
      </c>
      <c r="C87" s="201" t="str">
        <f>C88</f>
        <v>M</v>
      </c>
      <c r="D87" s="165"/>
      <c r="E87" s="139"/>
      <c r="F87" s="202">
        <f>F93</f>
        <v>13670</v>
      </c>
      <c r="G87" s="139"/>
      <c r="H87" s="202">
        <f>H93</f>
        <v>4310</v>
      </c>
      <c r="I87" s="140"/>
      <c r="J87" s="202">
        <f>J93</f>
        <v>0</v>
      </c>
      <c r="K87" s="140"/>
      <c r="L87" s="140" t="str">
        <f>"호표 "&amp;COUNTIF($L$3:$L86,"*"&amp;"호표"&amp;"*")+1</f>
        <v>호표 10</v>
      </c>
      <c r="M87" s="180" t="s">
        <v>1727</v>
      </c>
      <c r="N87" s="47"/>
      <c r="O87" s="47"/>
      <c r="P87" s="47"/>
      <c r="Q87" s="47"/>
    </row>
    <row r="88" spans="1:17" s="46" customFormat="1" ht="23.1" customHeight="1">
      <c r="A88" s="25" t="s">
        <v>544</v>
      </c>
      <c r="B88" s="25" t="s">
        <v>2075</v>
      </c>
      <c r="C88" s="203" t="s">
        <v>204</v>
      </c>
      <c r="D88" s="204">
        <v>1.03</v>
      </c>
      <c r="E88" s="341">
        <f>VLOOKUP($B88,단가,3,FALSE)</f>
        <v>12898</v>
      </c>
      <c r="F88" s="25">
        <f>INT(D88*E88)</f>
        <v>13284</v>
      </c>
      <c r="G88" s="149">
        <v>0</v>
      </c>
      <c r="H88" s="25">
        <f>INT(D88*G88)</f>
        <v>0</v>
      </c>
      <c r="I88" s="144">
        <v>0</v>
      </c>
      <c r="J88" s="25">
        <f>INT(D88*I88)</f>
        <v>0</v>
      </c>
      <c r="K88" s="25">
        <f t="shared" ref="K88:K93" si="14">F88+H88+J88</f>
        <v>13284</v>
      </c>
      <c r="L88" s="145"/>
      <c r="M88" s="180"/>
      <c r="N88" s="47"/>
      <c r="O88" s="47"/>
      <c r="P88" s="47"/>
      <c r="Q88" s="47"/>
    </row>
    <row r="89" spans="1:17" s="46" customFormat="1" ht="23.1" customHeight="1">
      <c r="A89" s="85" t="s">
        <v>342</v>
      </c>
      <c r="B89" s="85" t="s">
        <v>1093</v>
      </c>
      <c r="C89" s="86" t="s">
        <v>264</v>
      </c>
      <c r="D89" s="165">
        <f>ROUNDDOWN(SUM(7.32/1000*3.4/4*1.5),3)</f>
        <v>8.9999999999999993E-3</v>
      </c>
      <c r="E89" s="341"/>
      <c r="F89" s="25"/>
      <c r="G89" s="149">
        <f>VLOOKUP($B89,단가,3,FALSE)</f>
        <v>306274</v>
      </c>
      <c r="H89" s="25">
        <f>INT(D89*G89)</f>
        <v>2756</v>
      </c>
      <c r="I89" s="144"/>
      <c r="J89" s="25"/>
      <c r="K89" s="25">
        <f t="shared" si="14"/>
        <v>2756</v>
      </c>
      <c r="L89" s="145"/>
      <c r="M89" s="180"/>
      <c r="N89" s="47"/>
      <c r="O89" s="47"/>
      <c r="P89" s="47"/>
      <c r="Q89" s="47"/>
    </row>
    <row r="90" spans="1:17" s="46" customFormat="1" ht="23.1" customHeight="1">
      <c r="A90" s="85" t="s">
        <v>342</v>
      </c>
      <c r="B90" s="85" t="s">
        <v>1445</v>
      </c>
      <c r="C90" s="86" t="s">
        <v>264</v>
      </c>
      <c r="D90" s="165">
        <f>ROUNDDOWN(SUM(7.32/1000*3.4/4*1.5),3)</f>
        <v>8.9999999999999993E-3</v>
      </c>
      <c r="E90" s="79">
        <v>0</v>
      </c>
      <c r="F90" s="25"/>
      <c r="G90" s="149">
        <f>VLOOKUP($B90,단가,3,FALSE)</f>
        <v>172698</v>
      </c>
      <c r="H90" s="25">
        <f>INT(D90*G90)</f>
        <v>1554</v>
      </c>
      <c r="I90" s="144"/>
      <c r="J90" s="25"/>
      <c r="K90" s="25">
        <f t="shared" si="14"/>
        <v>1554</v>
      </c>
      <c r="L90" s="145"/>
      <c r="M90" s="180"/>
      <c r="N90" s="47"/>
      <c r="O90" s="47"/>
      <c r="P90" s="47"/>
      <c r="Q90" s="47"/>
    </row>
    <row r="91" spans="1:17" s="46" customFormat="1" ht="23.1" customHeight="1">
      <c r="A91" s="205" t="s">
        <v>483</v>
      </c>
      <c r="B91" s="25" t="s">
        <v>1728</v>
      </c>
      <c r="C91" s="206" t="s">
        <v>178</v>
      </c>
      <c r="D91" s="206">
        <v>1</v>
      </c>
      <c r="E91" s="79">
        <f>INT(E88*2%)</f>
        <v>257</v>
      </c>
      <c r="F91" s="25">
        <f>INT(D91*E91)</f>
        <v>257</v>
      </c>
      <c r="G91" s="149"/>
      <c r="H91" s="25"/>
      <c r="I91" s="144"/>
      <c r="J91" s="25"/>
      <c r="K91" s="25">
        <f t="shared" si="14"/>
        <v>257</v>
      </c>
      <c r="L91" s="145"/>
      <c r="M91" s="180"/>
      <c r="N91" s="47"/>
      <c r="O91" s="47"/>
      <c r="P91" s="47"/>
      <c r="Q91" s="47"/>
    </row>
    <row r="92" spans="1:17" s="46" customFormat="1" ht="23.1" customHeight="1">
      <c r="A92" s="205" t="s">
        <v>484</v>
      </c>
      <c r="B92" s="25" t="s">
        <v>1491</v>
      </c>
      <c r="C92" s="206" t="s">
        <v>178</v>
      </c>
      <c r="D92" s="206">
        <v>1</v>
      </c>
      <c r="E92" s="79">
        <f>INT(H93*3%)</f>
        <v>129</v>
      </c>
      <c r="F92" s="25">
        <f>INT(D92*E92)</f>
        <v>129</v>
      </c>
      <c r="G92" s="149"/>
      <c r="H92" s="25"/>
      <c r="I92" s="144"/>
      <c r="J92" s="25"/>
      <c r="K92" s="25">
        <f t="shared" si="14"/>
        <v>129</v>
      </c>
      <c r="L92" s="145"/>
      <c r="M92" s="180"/>
      <c r="N92" s="47"/>
      <c r="O92" s="47"/>
      <c r="P92" s="47"/>
      <c r="Q92" s="47"/>
    </row>
    <row r="93" spans="1:17" s="46" customFormat="1" ht="23.1" customHeight="1">
      <c r="A93" s="27" t="s">
        <v>184</v>
      </c>
      <c r="B93" s="27"/>
      <c r="C93" s="23"/>
      <c r="D93" s="165"/>
      <c r="E93" s="139"/>
      <c r="F93" s="139">
        <f>SUM(F88:F92)</f>
        <v>13670</v>
      </c>
      <c r="G93" s="139"/>
      <c r="H93" s="139">
        <f>SUM(H88:H92)</f>
        <v>4310</v>
      </c>
      <c r="I93" s="140"/>
      <c r="J93" s="139">
        <f>SUM(J88:J92)</f>
        <v>0</v>
      </c>
      <c r="K93" s="140">
        <f t="shared" si="14"/>
        <v>17980</v>
      </c>
      <c r="L93" s="143"/>
      <c r="M93" s="180"/>
      <c r="N93" s="47"/>
      <c r="O93" s="47"/>
      <c r="P93" s="47"/>
      <c r="Q93" s="47"/>
    </row>
    <row r="94" spans="1:17" s="46" customFormat="1" ht="23.1" customHeight="1">
      <c r="A94" s="27"/>
      <c r="B94" s="27"/>
      <c r="C94" s="23"/>
      <c r="D94" s="165"/>
      <c r="E94" s="139"/>
      <c r="F94" s="139"/>
      <c r="G94" s="139"/>
      <c r="H94" s="139"/>
      <c r="I94" s="140"/>
      <c r="J94" s="139"/>
      <c r="K94" s="140"/>
      <c r="L94" s="143"/>
      <c r="M94" s="180"/>
      <c r="N94" s="47"/>
      <c r="O94" s="47"/>
      <c r="P94" s="47"/>
      <c r="Q94" s="47"/>
    </row>
    <row r="95" spans="1:17" s="46" customFormat="1" ht="23.1" customHeight="1">
      <c r="A95" s="27"/>
      <c r="B95" s="27"/>
      <c r="C95" s="23"/>
      <c r="D95" s="165"/>
      <c r="E95" s="139"/>
      <c r="F95" s="139"/>
      <c r="G95" s="139"/>
      <c r="H95" s="139"/>
      <c r="I95" s="140"/>
      <c r="J95" s="139"/>
      <c r="K95" s="140"/>
      <c r="L95" s="143"/>
      <c r="M95" s="180"/>
      <c r="N95" s="47"/>
      <c r="O95" s="47"/>
      <c r="P95" s="47"/>
      <c r="Q95" s="47"/>
    </row>
    <row r="96" spans="1:17" s="46" customFormat="1" ht="23.1" customHeight="1">
      <c r="A96" s="27"/>
      <c r="B96" s="27"/>
      <c r="C96" s="23"/>
      <c r="D96" s="165"/>
      <c r="E96" s="139"/>
      <c r="F96" s="139"/>
      <c r="G96" s="139"/>
      <c r="H96" s="139"/>
      <c r="I96" s="140"/>
      <c r="J96" s="139"/>
      <c r="K96" s="140"/>
      <c r="L96" s="143"/>
      <c r="M96" s="180"/>
      <c r="N96" s="47"/>
      <c r="O96" s="47"/>
      <c r="P96" s="47"/>
      <c r="Q96" s="47"/>
    </row>
    <row r="97" spans="1:17" s="46" customFormat="1" ht="23.1" customHeight="1">
      <c r="A97" s="27"/>
      <c r="B97" s="27"/>
      <c r="C97" s="23"/>
      <c r="D97" s="165"/>
      <c r="E97" s="139"/>
      <c r="F97" s="139"/>
      <c r="G97" s="139"/>
      <c r="H97" s="139"/>
      <c r="I97" s="140"/>
      <c r="J97" s="139"/>
      <c r="K97" s="140"/>
      <c r="L97" s="143"/>
      <c r="M97" s="180"/>
      <c r="N97" s="47"/>
      <c r="O97" s="47"/>
      <c r="P97" s="47"/>
      <c r="Q97" s="47"/>
    </row>
    <row r="98" spans="1:17" s="46" customFormat="1" ht="21.95" customHeight="1">
      <c r="A98" s="199" t="str">
        <f>A99</f>
        <v>케이블</v>
      </c>
      <c r="B98" s="200" t="str">
        <f>B99</f>
        <v>FCV 3C 4sq</v>
      </c>
      <c r="C98" s="201" t="str">
        <f>C99</f>
        <v>M</v>
      </c>
      <c r="D98" s="165"/>
      <c r="E98" s="139"/>
      <c r="F98" s="202">
        <f>F104</f>
        <v>4440</v>
      </c>
      <c r="G98" s="139"/>
      <c r="H98" s="202">
        <f>H104</f>
        <v>2873</v>
      </c>
      <c r="I98" s="140"/>
      <c r="J98" s="202">
        <f>J104</f>
        <v>0</v>
      </c>
      <c r="K98" s="140"/>
      <c r="L98" s="140" t="str">
        <f>"호표 "&amp;COUNTIF($L$3:$L97,"*"&amp;"호표"&amp;"*")+1</f>
        <v>호표 11</v>
      </c>
      <c r="M98" s="180" t="s">
        <v>1727</v>
      </c>
      <c r="N98" s="47"/>
      <c r="O98" s="47"/>
      <c r="P98" s="47"/>
      <c r="Q98" s="47"/>
    </row>
    <row r="99" spans="1:17" s="46" customFormat="1" ht="21.95" customHeight="1">
      <c r="A99" s="25" t="s">
        <v>1574</v>
      </c>
      <c r="B99" s="25" t="s">
        <v>977</v>
      </c>
      <c r="C99" s="203" t="s">
        <v>204</v>
      </c>
      <c r="D99" s="204">
        <v>1.03</v>
      </c>
      <c r="E99" s="341">
        <f>VLOOKUP($B99,단가,3,FALSE)</f>
        <v>4148</v>
      </c>
      <c r="F99" s="25">
        <f>INT(D99*E99)</f>
        <v>4272</v>
      </c>
      <c r="G99" s="149">
        <v>0</v>
      </c>
      <c r="H99" s="25">
        <f>INT(D99*G99)</f>
        <v>0</v>
      </c>
      <c r="I99" s="144">
        <v>0</v>
      </c>
      <c r="J99" s="25">
        <f>INT(D99*I99)</f>
        <v>0</v>
      </c>
      <c r="K99" s="25">
        <f t="shared" ref="K99:K104" si="15">F99+H99+J99</f>
        <v>4272</v>
      </c>
      <c r="L99" s="145"/>
      <c r="M99" s="180"/>
      <c r="N99" s="47"/>
      <c r="O99" s="47"/>
      <c r="P99" s="47"/>
      <c r="Q99" s="47"/>
    </row>
    <row r="100" spans="1:17" s="46" customFormat="1" ht="21.95" customHeight="1">
      <c r="A100" s="85" t="s">
        <v>342</v>
      </c>
      <c r="B100" s="85" t="s">
        <v>1093</v>
      </c>
      <c r="C100" s="86" t="s">
        <v>264</v>
      </c>
      <c r="D100" s="165">
        <f>ROUNDDOWN(SUM(4.62/1000*1.5),3)</f>
        <v>6.0000000000000001E-3</v>
      </c>
      <c r="E100" s="341"/>
      <c r="F100" s="25"/>
      <c r="G100" s="149">
        <f>VLOOKUP($B100,단가,3,FALSE)</f>
        <v>306274</v>
      </c>
      <c r="H100" s="25">
        <f>INT(D100*G100)</f>
        <v>1837</v>
      </c>
      <c r="I100" s="144"/>
      <c r="J100" s="25"/>
      <c r="K100" s="25">
        <f t="shared" si="15"/>
        <v>1837</v>
      </c>
      <c r="L100" s="145"/>
      <c r="M100" s="180"/>
      <c r="N100" s="47"/>
      <c r="O100" s="47"/>
      <c r="P100" s="47"/>
      <c r="Q100" s="47"/>
    </row>
    <row r="101" spans="1:17" s="46" customFormat="1" ht="21.95" customHeight="1">
      <c r="A101" s="85" t="s">
        <v>342</v>
      </c>
      <c r="B101" s="85" t="s">
        <v>1445</v>
      </c>
      <c r="C101" s="86" t="s">
        <v>264</v>
      </c>
      <c r="D101" s="165">
        <f>ROUNDDOWN(SUM(4.62/1000*1.5),3)</f>
        <v>6.0000000000000001E-3</v>
      </c>
      <c r="E101" s="79">
        <v>0</v>
      </c>
      <c r="F101" s="25"/>
      <c r="G101" s="149">
        <f>VLOOKUP($B101,단가,3,FALSE)</f>
        <v>172698</v>
      </c>
      <c r="H101" s="25">
        <f>INT(D101*G101)</f>
        <v>1036</v>
      </c>
      <c r="I101" s="144"/>
      <c r="J101" s="25"/>
      <c r="K101" s="25">
        <f t="shared" si="15"/>
        <v>1036</v>
      </c>
      <c r="L101" s="145"/>
      <c r="M101" s="180"/>
      <c r="N101" s="47"/>
      <c r="O101" s="47"/>
      <c r="P101" s="47"/>
      <c r="Q101" s="47"/>
    </row>
    <row r="102" spans="1:17" s="46" customFormat="1" ht="21.95" customHeight="1">
      <c r="A102" s="205" t="s">
        <v>483</v>
      </c>
      <c r="B102" s="25" t="s">
        <v>1728</v>
      </c>
      <c r="C102" s="206" t="s">
        <v>178</v>
      </c>
      <c r="D102" s="206">
        <v>1</v>
      </c>
      <c r="E102" s="79">
        <f>INT(E99*2%)</f>
        <v>82</v>
      </c>
      <c r="F102" s="25">
        <f>INT(D102*E102)</f>
        <v>82</v>
      </c>
      <c r="G102" s="149"/>
      <c r="H102" s="25"/>
      <c r="I102" s="144"/>
      <c r="J102" s="25"/>
      <c r="K102" s="25">
        <f t="shared" si="15"/>
        <v>82</v>
      </c>
      <c r="L102" s="145"/>
      <c r="M102" s="180"/>
      <c r="N102" s="47"/>
      <c r="O102" s="47"/>
      <c r="P102" s="47"/>
      <c r="Q102" s="47"/>
    </row>
    <row r="103" spans="1:17" s="46" customFormat="1" ht="21.95" customHeight="1">
      <c r="A103" s="205" t="s">
        <v>484</v>
      </c>
      <c r="B103" s="25" t="s">
        <v>1491</v>
      </c>
      <c r="C103" s="206" t="s">
        <v>178</v>
      </c>
      <c r="D103" s="206">
        <v>1</v>
      </c>
      <c r="E103" s="79">
        <f>INT(H104*3%)</f>
        <v>86</v>
      </c>
      <c r="F103" s="25">
        <f>INT(D103*E103)</f>
        <v>86</v>
      </c>
      <c r="G103" s="149"/>
      <c r="H103" s="25"/>
      <c r="I103" s="144"/>
      <c r="J103" s="25"/>
      <c r="K103" s="25">
        <f t="shared" si="15"/>
        <v>86</v>
      </c>
      <c r="L103" s="145"/>
      <c r="M103" s="180"/>
      <c r="N103" s="47"/>
      <c r="O103" s="47"/>
      <c r="P103" s="47"/>
      <c r="Q103" s="47"/>
    </row>
    <row r="104" spans="1:17" s="46" customFormat="1" ht="21.95" customHeight="1">
      <c r="A104" s="27" t="s">
        <v>184</v>
      </c>
      <c r="B104" s="27"/>
      <c r="C104" s="23"/>
      <c r="D104" s="165"/>
      <c r="E104" s="139"/>
      <c r="F104" s="139">
        <f>SUM(F99:F103)</f>
        <v>4440</v>
      </c>
      <c r="G104" s="139"/>
      <c r="H104" s="139">
        <f>SUM(H99:H103)</f>
        <v>2873</v>
      </c>
      <c r="I104" s="140"/>
      <c r="J104" s="139">
        <f>SUM(J99:J103)</f>
        <v>0</v>
      </c>
      <c r="K104" s="140">
        <f t="shared" si="15"/>
        <v>7313</v>
      </c>
      <c r="L104" s="143"/>
      <c r="M104" s="180"/>
      <c r="N104" s="47"/>
      <c r="O104" s="47"/>
      <c r="P104" s="47"/>
      <c r="Q104" s="47"/>
    </row>
    <row r="105" spans="1:17" s="46" customFormat="1" ht="21.95" customHeight="1">
      <c r="A105" s="27"/>
      <c r="B105" s="27"/>
      <c r="C105" s="23"/>
      <c r="D105" s="165"/>
      <c r="E105" s="139"/>
      <c r="F105" s="139"/>
      <c r="G105" s="139"/>
      <c r="H105" s="139"/>
      <c r="I105" s="140"/>
      <c r="J105" s="139"/>
      <c r="K105" s="140"/>
      <c r="L105" s="143"/>
      <c r="M105" s="180"/>
      <c r="N105" s="47"/>
      <c r="O105" s="47"/>
      <c r="P105" s="47"/>
      <c r="Q105" s="47"/>
    </row>
    <row r="106" spans="1:17" s="46" customFormat="1" ht="21.95" customHeight="1">
      <c r="A106" s="88" t="s">
        <v>1514</v>
      </c>
      <c r="B106" s="83" t="s">
        <v>1915</v>
      </c>
      <c r="C106" s="84" t="s">
        <v>1729</v>
      </c>
      <c r="D106" s="78"/>
      <c r="E106" s="79"/>
      <c r="F106" s="80">
        <f>F110</f>
        <v>1562</v>
      </c>
      <c r="G106" s="80"/>
      <c r="H106" s="80">
        <f>H110</f>
        <v>33077</v>
      </c>
      <c r="I106" s="59"/>
      <c r="J106" s="80">
        <f>J110</f>
        <v>0</v>
      </c>
      <c r="K106" s="81">
        <f t="shared" ref="K106:K110" si="16">F106+H106+J106</f>
        <v>34639</v>
      </c>
      <c r="L106" s="100" t="str">
        <f>"호표 "&amp;COUNTIF($L$3:$L105,"*"&amp;"호표"&amp;"*")+1</f>
        <v>호표 12</v>
      </c>
      <c r="M106" s="71" t="s">
        <v>1730</v>
      </c>
      <c r="N106" s="47"/>
      <c r="O106" s="47"/>
      <c r="P106" s="47"/>
      <c r="Q106" s="47"/>
    </row>
    <row r="107" spans="1:17" s="46" customFormat="1" ht="21.95" customHeight="1">
      <c r="A107" s="85" t="s">
        <v>142</v>
      </c>
      <c r="B107" s="85" t="s">
        <v>1429</v>
      </c>
      <c r="C107" s="86" t="s">
        <v>1592</v>
      </c>
      <c r="D107" s="92">
        <v>1</v>
      </c>
      <c r="E107" s="24">
        <f>VLOOKUP($B107,단가,3,FALSE)</f>
        <v>570</v>
      </c>
      <c r="F107" s="24">
        <f>INT(D107*E107)</f>
        <v>570</v>
      </c>
      <c r="G107" s="79"/>
      <c r="H107" s="85">
        <v>0</v>
      </c>
      <c r="I107" s="49">
        <v>0</v>
      </c>
      <c r="J107" s="85">
        <v>0</v>
      </c>
      <c r="K107" s="48">
        <f t="shared" si="16"/>
        <v>570</v>
      </c>
      <c r="L107" s="100"/>
      <c r="M107" s="71"/>
      <c r="N107" s="47"/>
      <c r="O107" s="47"/>
      <c r="P107" s="47"/>
      <c r="Q107" s="47"/>
    </row>
    <row r="108" spans="1:17" s="46" customFormat="1" ht="21.95" customHeight="1">
      <c r="A108" s="85" t="s">
        <v>342</v>
      </c>
      <c r="B108" s="85" t="s">
        <v>1093</v>
      </c>
      <c r="C108" s="86" t="s">
        <v>264</v>
      </c>
      <c r="D108" s="50">
        <f>ROUNDDOWN(SUM(0.36*0.3*D107),3)</f>
        <v>0.108</v>
      </c>
      <c r="E108" s="79">
        <v>0</v>
      </c>
      <c r="F108" s="24">
        <f>INT(D108*E108)</f>
        <v>0</v>
      </c>
      <c r="G108" s="24">
        <f>VLOOKUP($B108,단가,3,FALSE)</f>
        <v>306274</v>
      </c>
      <c r="H108" s="24">
        <f>INT(D108*G108)</f>
        <v>33077</v>
      </c>
      <c r="I108" s="49">
        <v>0</v>
      </c>
      <c r="J108" s="85">
        <v>0</v>
      </c>
      <c r="K108" s="48">
        <f t="shared" si="16"/>
        <v>33077</v>
      </c>
      <c r="L108" s="100"/>
      <c r="M108" s="71"/>
      <c r="N108" s="47"/>
      <c r="O108" s="47"/>
      <c r="P108" s="47"/>
      <c r="Q108" s="47"/>
    </row>
    <row r="109" spans="1:17" s="46" customFormat="1" ht="21.95" customHeight="1">
      <c r="A109" s="85" t="s">
        <v>484</v>
      </c>
      <c r="B109" s="91">
        <v>0.03</v>
      </c>
      <c r="C109" s="86" t="s">
        <v>178</v>
      </c>
      <c r="D109" s="86">
        <v>1</v>
      </c>
      <c r="E109" s="79">
        <f>INT(H110*B109)</f>
        <v>992</v>
      </c>
      <c r="F109" s="24">
        <f>INT(D109*E109)</f>
        <v>992</v>
      </c>
      <c r="G109" s="79"/>
      <c r="H109" s="85">
        <v>0</v>
      </c>
      <c r="I109" s="49">
        <v>0</v>
      </c>
      <c r="J109" s="85">
        <v>0</v>
      </c>
      <c r="K109" s="48">
        <f t="shared" si="16"/>
        <v>992</v>
      </c>
      <c r="L109" s="100"/>
      <c r="M109" s="71"/>
      <c r="N109" s="47"/>
      <c r="O109" s="47"/>
      <c r="P109" s="47"/>
      <c r="Q109" s="47"/>
    </row>
    <row r="110" spans="1:17" s="46" customFormat="1" ht="21.95" customHeight="1">
      <c r="A110" s="85" t="s">
        <v>369</v>
      </c>
      <c r="B110" s="85"/>
      <c r="C110" s="86"/>
      <c r="D110" s="87"/>
      <c r="E110" s="79"/>
      <c r="F110" s="24">
        <f>SUM(F107:F109)</f>
        <v>1562</v>
      </c>
      <c r="G110" s="79"/>
      <c r="H110" s="24">
        <f>SUM(H107:H109)</f>
        <v>33077</v>
      </c>
      <c r="I110" s="49"/>
      <c r="J110" s="24">
        <f>SUM(J107:J109)</f>
        <v>0</v>
      </c>
      <c r="K110" s="48">
        <f t="shared" si="16"/>
        <v>34639</v>
      </c>
      <c r="L110" s="100"/>
      <c r="M110" s="71"/>
      <c r="N110" s="47"/>
      <c r="O110" s="47"/>
      <c r="P110" s="47"/>
      <c r="Q110" s="47"/>
    </row>
    <row r="111" spans="1:17" s="46" customFormat="1" ht="21.95" customHeight="1">
      <c r="A111" s="27"/>
      <c r="B111" s="27"/>
      <c r="C111" s="23"/>
      <c r="D111" s="165"/>
      <c r="E111" s="139"/>
      <c r="F111" s="139"/>
      <c r="G111" s="139"/>
      <c r="H111" s="139"/>
      <c r="I111" s="140"/>
      <c r="J111" s="139"/>
      <c r="K111" s="140"/>
      <c r="L111" s="143"/>
      <c r="M111" s="180"/>
      <c r="N111" s="47"/>
      <c r="O111" s="47"/>
      <c r="P111" s="47"/>
      <c r="Q111" s="47"/>
    </row>
    <row r="112" spans="1:17" s="46" customFormat="1" ht="21.95" customHeight="1">
      <c r="A112" s="88" t="s">
        <v>1514</v>
      </c>
      <c r="B112" s="83" t="s">
        <v>1916</v>
      </c>
      <c r="C112" s="84" t="s">
        <v>1729</v>
      </c>
      <c r="D112" s="78"/>
      <c r="E112" s="79"/>
      <c r="F112" s="80">
        <f>F116</f>
        <v>1912</v>
      </c>
      <c r="G112" s="80"/>
      <c r="H112" s="80">
        <f>H116</f>
        <v>36752</v>
      </c>
      <c r="I112" s="59"/>
      <c r="J112" s="80">
        <f>J116</f>
        <v>0</v>
      </c>
      <c r="K112" s="81">
        <f t="shared" ref="K112:K116" si="17">F112+H112+J112</f>
        <v>38664</v>
      </c>
      <c r="L112" s="100" t="str">
        <f>"호표 "&amp;COUNTIF($L$3:$L111,"*"&amp;"호표"&amp;"*")+1</f>
        <v>호표 13</v>
      </c>
      <c r="M112" s="71" t="s">
        <v>1730</v>
      </c>
      <c r="N112" s="47"/>
      <c r="O112" s="47"/>
      <c r="P112" s="47"/>
      <c r="Q112" s="47"/>
    </row>
    <row r="113" spans="1:17" s="46" customFormat="1" ht="21.95" customHeight="1">
      <c r="A113" s="85" t="s">
        <v>142</v>
      </c>
      <c r="B113" s="85" t="s">
        <v>1430</v>
      </c>
      <c r="C113" s="86" t="s">
        <v>1592</v>
      </c>
      <c r="D113" s="92">
        <v>1</v>
      </c>
      <c r="E113" s="24">
        <f>VLOOKUP($B113,단가,3,FALSE)</f>
        <v>810</v>
      </c>
      <c r="F113" s="24">
        <f>INT(D113*E113)</f>
        <v>810</v>
      </c>
      <c r="G113" s="79"/>
      <c r="H113" s="85">
        <v>0</v>
      </c>
      <c r="I113" s="49">
        <v>0</v>
      </c>
      <c r="J113" s="85">
        <v>0</v>
      </c>
      <c r="K113" s="48">
        <f t="shared" si="17"/>
        <v>810</v>
      </c>
      <c r="L113" s="100"/>
      <c r="M113" s="71"/>
      <c r="N113" s="47"/>
      <c r="O113" s="47"/>
      <c r="P113" s="47"/>
      <c r="Q113" s="47"/>
    </row>
    <row r="114" spans="1:17" s="46" customFormat="1" ht="21.95" customHeight="1">
      <c r="A114" s="85" t="s">
        <v>342</v>
      </c>
      <c r="B114" s="85" t="s">
        <v>1093</v>
      </c>
      <c r="C114" s="86" t="s">
        <v>264</v>
      </c>
      <c r="D114" s="50">
        <f>ROUNDDOWN(SUM(0.4*0.3*D113),3)</f>
        <v>0.12</v>
      </c>
      <c r="E114" s="79">
        <v>0</v>
      </c>
      <c r="F114" s="24">
        <f>INT(D114*E114)</f>
        <v>0</v>
      </c>
      <c r="G114" s="24">
        <f>VLOOKUP($B114,단가,3,FALSE)</f>
        <v>306274</v>
      </c>
      <c r="H114" s="24">
        <f>INT(D114*G114)</f>
        <v>36752</v>
      </c>
      <c r="I114" s="49">
        <v>0</v>
      </c>
      <c r="J114" s="85">
        <v>0</v>
      </c>
      <c r="K114" s="48">
        <f t="shared" si="17"/>
        <v>36752</v>
      </c>
      <c r="L114" s="100"/>
      <c r="M114" s="71"/>
      <c r="N114" s="47"/>
      <c r="O114" s="47"/>
      <c r="P114" s="47"/>
      <c r="Q114" s="47"/>
    </row>
    <row r="115" spans="1:17" s="46" customFormat="1" ht="21.95" customHeight="1">
      <c r="A115" s="85" t="s">
        <v>484</v>
      </c>
      <c r="B115" s="91">
        <v>0.03</v>
      </c>
      <c r="C115" s="86" t="s">
        <v>178</v>
      </c>
      <c r="D115" s="86">
        <v>1</v>
      </c>
      <c r="E115" s="79">
        <f>INT(H116*B115)</f>
        <v>1102</v>
      </c>
      <c r="F115" s="24">
        <f>INT(D115*E115)</f>
        <v>1102</v>
      </c>
      <c r="G115" s="79"/>
      <c r="H115" s="85">
        <v>0</v>
      </c>
      <c r="I115" s="49">
        <v>0</v>
      </c>
      <c r="J115" s="85">
        <v>0</v>
      </c>
      <c r="K115" s="48">
        <f t="shared" si="17"/>
        <v>1102</v>
      </c>
      <c r="L115" s="100"/>
      <c r="M115" s="71"/>
      <c r="N115" s="47"/>
      <c r="O115" s="47"/>
      <c r="P115" s="47"/>
      <c r="Q115" s="47"/>
    </row>
    <row r="116" spans="1:17" s="46" customFormat="1" ht="21.95" customHeight="1">
      <c r="A116" s="85" t="s">
        <v>369</v>
      </c>
      <c r="B116" s="85"/>
      <c r="C116" s="86"/>
      <c r="D116" s="87"/>
      <c r="E116" s="79"/>
      <c r="F116" s="24">
        <f>SUM(F113:F115)</f>
        <v>1912</v>
      </c>
      <c r="G116" s="79"/>
      <c r="H116" s="24">
        <f>SUM(H113:H115)</f>
        <v>36752</v>
      </c>
      <c r="I116" s="49"/>
      <c r="J116" s="24">
        <f>SUM(J113:J115)</f>
        <v>0</v>
      </c>
      <c r="K116" s="48">
        <f t="shared" si="17"/>
        <v>38664</v>
      </c>
      <c r="L116" s="100"/>
      <c r="M116" s="71"/>
      <c r="N116" s="47"/>
      <c r="O116" s="47"/>
      <c r="P116" s="47"/>
      <c r="Q116" s="47"/>
    </row>
    <row r="117" spans="1:17" s="46" customFormat="1" ht="23.1" customHeight="1">
      <c r="A117" s="25"/>
      <c r="B117" s="25"/>
      <c r="C117" s="52"/>
      <c r="D117" s="50"/>
      <c r="E117" s="79"/>
      <c r="F117" s="79"/>
      <c r="G117" s="79"/>
      <c r="H117" s="79"/>
      <c r="I117" s="144"/>
      <c r="J117" s="79"/>
      <c r="K117" s="140"/>
      <c r="L117" s="144"/>
      <c r="M117" s="180"/>
      <c r="N117" s="47"/>
      <c r="O117" s="47"/>
      <c r="P117" s="47"/>
      <c r="Q117" s="47"/>
    </row>
    <row r="118" spans="1:17" s="46" customFormat="1" ht="23.1" customHeight="1">
      <c r="A118" s="88" t="s">
        <v>146</v>
      </c>
      <c r="B118" s="88" t="s">
        <v>1576</v>
      </c>
      <c r="C118" s="84" t="s">
        <v>204</v>
      </c>
      <c r="D118" s="78"/>
      <c r="E118" s="155"/>
      <c r="F118" s="156">
        <f>F123</f>
        <v>1085</v>
      </c>
      <c r="G118" s="156"/>
      <c r="H118" s="156">
        <f>H123</f>
        <v>6571</v>
      </c>
      <c r="I118" s="146"/>
      <c r="J118" s="156">
        <f>J123</f>
        <v>0</v>
      </c>
      <c r="K118" s="147">
        <f t="shared" ref="K118:K123" si="18">F118+H118+J118</f>
        <v>7656</v>
      </c>
      <c r="L118" s="100" t="str">
        <f>"호표 "&amp;COUNTIF($L$3:$L117,"*"&amp;"호표"&amp;"*")+1</f>
        <v>호표 14</v>
      </c>
      <c r="M118" s="180" t="str">
        <f>VLOOKUP(B118,통신품,14,FALSE)</f>
        <v>통신4-3-1</v>
      </c>
      <c r="N118" s="47"/>
      <c r="O118" s="47"/>
      <c r="P118" s="47"/>
      <c r="Q118" s="47"/>
    </row>
    <row r="119" spans="1:17" s="46" customFormat="1" ht="23.1" customHeight="1">
      <c r="A119" s="85" t="s">
        <v>544</v>
      </c>
      <c r="B119" s="85" t="str">
        <f>B118</f>
        <v>UTP CAT5e 4Pr</v>
      </c>
      <c r="C119" s="86" t="s">
        <v>204</v>
      </c>
      <c r="D119" s="87">
        <v>1.075</v>
      </c>
      <c r="E119" s="155">
        <f>VLOOKUP($B119,단가,3,FALSE)</f>
        <v>790</v>
      </c>
      <c r="F119" s="155">
        <f>INT(D119*E119)</f>
        <v>849</v>
      </c>
      <c r="G119" s="155"/>
      <c r="H119" s="85">
        <v>0</v>
      </c>
      <c r="I119" s="144">
        <v>0</v>
      </c>
      <c r="J119" s="85">
        <v>0</v>
      </c>
      <c r="K119" s="140">
        <f t="shared" si="18"/>
        <v>849</v>
      </c>
      <c r="L119" s="143"/>
      <c r="M119" s="180"/>
      <c r="N119" s="47"/>
      <c r="O119" s="47"/>
      <c r="P119" s="47"/>
      <c r="Q119" s="47"/>
    </row>
    <row r="120" spans="1:17" s="46" customFormat="1" ht="23.1" customHeight="1">
      <c r="A120" s="85" t="s">
        <v>342</v>
      </c>
      <c r="B120" s="85" t="s">
        <v>1577</v>
      </c>
      <c r="C120" s="86" t="s">
        <v>264</v>
      </c>
      <c r="D120" s="50">
        <f>VLOOKUP(B119,통신품,4,FALSE)</f>
        <v>1.4999999999999999E-2</v>
      </c>
      <c r="E120" s="155">
        <v>0</v>
      </c>
      <c r="F120" s="155">
        <f>INT(D120*E120)</f>
        <v>0</v>
      </c>
      <c r="G120" s="155">
        <f>VLOOKUP($B120,단가,3,FALSE)</f>
        <v>438070</v>
      </c>
      <c r="H120" s="155">
        <f>INT(D120*G120)</f>
        <v>6571</v>
      </c>
      <c r="I120" s="144">
        <v>0</v>
      </c>
      <c r="J120" s="85">
        <v>0</v>
      </c>
      <c r="K120" s="140">
        <f t="shared" si="18"/>
        <v>6571</v>
      </c>
      <c r="L120" s="143"/>
      <c r="M120" s="180"/>
      <c r="N120" s="47"/>
      <c r="O120" s="47"/>
      <c r="P120" s="47"/>
      <c r="Q120" s="47"/>
    </row>
    <row r="121" spans="1:17" s="46" customFormat="1" ht="23.1" customHeight="1">
      <c r="A121" s="85" t="s">
        <v>483</v>
      </c>
      <c r="B121" s="90">
        <v>0.05</v>
      </c>
      <c r="C121" s="86" t="s">
        <v>178</v>
      </c>
      <c r="D121" s="86">
        <v>1</v>
      </c>
      <c r="E121" s="155">
        <f>INT(B121*E119)</f>
        <v>39</v>
      </c>
      <c r="F121" s="155">
        <f>INT(D121*E121)</f>
        <v>39</v>
      </c>
      <c r="G121" s="155"/>
      <c r="H121" s="85">
        <v>0</v>
      </c>
      <c r="I121" s="144">
        <v>0</v>
      </c>
      <c r="J121" s="85">
        <v>0</v>
      </c>
      <c r="K121" s="140">
        <f t="shared" si="18"/>
        <v>39</v>
      </c>
      <c r="L121" s="143"/>
      <c r="M121" s="180"/>
      <c r="N121" s="47"/>
      <c r="O121" s="47"/>
      <c r="P121" s="47"/>
      <c r="Q121" s="47"/>
    </row>
    <row r="122" spans="1:17" s="46" customFormat="1" ht="23.1" customHeight="1">
      <c r="A122" s="85" t="s">
        <v>484</v>
      </c>
      <c r="B122" s="91">
        <v>0.03</v>
      </c>
      <c r="C122" s="86" t="s">
        <v>178</v>
      </c>
      <c r="D122" s="86">
        <v>1</v>
      </c>
      <c r="E122" s="155">
        <f>INT(H123*B122)</f>
        <v>197</v>
      </c>
      <c r="F122" s="155">
        <f>INT(D122*E122)</f>
        <v>197</v>
      </c>
      <c r="G122" s="155"/>
      <c r="H122" s="85">
        <v>0</v>
      </c>
      <c r="I122" s="144">
        <v>0</v>
      </c>
      <c r="J122" s="85">
        <v>0</v>
      </c>
      <c r="K122" s="140">
        <f t="shared" si="18"/>
        <v>197</v>
      </c>
      <c r="L122" s="143"/>
      <c r="M122" s="180"/>
      <c r="N122" s="47"/>
      <c r="O122" s="47"/>
      <c r="P122" s="47"/>
      <c r="Q122" s="47"/>
    </row>
    <row r="123" spans="1:17" s="46" customFormat="1" ht="23.1" customHeight="1">
      <c r="A123" s="85" t="s">
        <v>369</v>
      </c>
      <c r="B123" s="85"/>
      <c r="C123" s="86"/>
      <c r="D123" s="87"/>
      <c r="E123" s="155"/>
      <c r="F123" s="155">
        <f>SUM(F119:F122)</f>
        <v>1085</v>
      </c>
      <c r="G123" s="155"/>
      <c r="H123" s="155">
        <f>SUM(H119:H122)</f>
        <v>6571</v>
      </c>
      <c r="I123" s="144"/>
      <c r="J123" s="155">
        <f>SUM(J119:J122)</f>
        <v>0</v>
      </c>
      <c r="K123" s="140">
        <f t="shared" si="18"/>
        <v>7656</v>
      </c>
      <c r="L123" s="143"/>
      <c r="M123" s="180"/>
      <c r="N123" s="47"/>
      <c r="O123" s="47"/>
      <c r="P123" s="47"/>
      <c r="Q123" s="47"/>
    </row>
    <row r="124" spans="1:17" s="46" customFormat="1" ht="23.1" customHeight="1">
      <c r="A124" s="85"/>
      <c r="B124" s="85"/>
      <c r="C124" s="86"/>
      <c r="D124" s="87"/>
      <c r="E124" s="79"/>
      <c r="F124" s="24"/>
      <c r="G124" s="79"/>
      <c r="H124" s="24"/>
      <c r="I124" s="49"/>
      <c r="J124" s="24"/>
      <c r="K124" s="48"/>
      <c r="L124" s="100"/>
      <c r="M124" s="71"/>
      <c r="N124" s="47"/>
      <c r="O124" s="47"/>
      <c r="P124" s="47"/>
      <c r="Q124" s="47"/>
    </row>
    <row r="125" spans="1:17" s="46" customFormat="1" ht="23.1" customHeight="1">
      <c r="A125" s="88" t="s">
        <v>146</v>
      </c>
      <c r="B125" s="88" t="s">
        <v>1578</v>
      </c>
      <c r="C125" s="84" t="s">
        <v>204</v>
      </c>
      <c r="D125" s="78"/>
      <c r="E125" s="155"/>
      <c r="F125" s="156">
        <f>F131</f>
        <v>1368</v>
      </c>
      <c r="G125" s="156"/>
      <c r="H125" s="156">
        <f>H131</f>
        <v>2344</v>
      </c>
      <c r="I125" s="146"/>
      <c r="J125" s="156">
        <f>J131</f>
        <v>0</v>
      </c>
      <c r="K125" s="147">
        <f t="shared" ref="K125:K131" si="19">F125+H125+J125</f>
        <v>3712</v>
      </c>
      <c r="L125" s="140" t="str">
        <f>"호표 "&amp;COUNTIF($L$3:$L124,"*"&amp;"호표"&amp;"*")+1</f>
        <v>호표 15</v>
      </c>
      <c r="M125" s="180" t="str">
        <f>VLOOKUP(B125,통신품,14,FALSE)</f>
        <v>통신4-1-3</v>
      </c>
      <c r="N125" s="47"/>
      <c r="O125" s="47"/>
      <c r="P125" s="47"/>
      <c r="Q125" s="47"/>
    </row>
    <row r="126" spans="1:17" s="46" customFormat="1" ht="23.1" customHeight="1">
      <c r="A126" s="85" t="s">
        <v>544</v>
      </c>
      <c r="B126" s="85" t="s">
        <v>1892</v>
      </c>
      <c r="C126" s="86" t="s">
        <v>204</v>
      </c>
      <c r="D126" s="87">
        <v>1.075</v>
      </c>
      <c r="E126" s="155">
        <f>VLOOKUP($B126,단가,3,FALSE)</f>
        <v>1155</v>
      </c>
      <c r="F126" s="155">
        <f>INT(D126*E126)</f>
        <v>1241</v>
      </c>
      <c r="G126" s="155"/>
      <c r="H126" s="85">
        <v>0</v>
      </c>
      <c r="I126" s="144">
        <v>0</v>
      </c>
      <c r="J126" s="85">
        <v>0</v>
      </c>
      <c r="K126" s="140">
        <f t="shared" si="19"/>
        <v>1241</v>
      </c>
      <c r="L126" s="143"/>
      <c r="M126" s="180"/>
      <c r="N126" s="47"/>
      <c r="O126" s="47"/>
      <c r="P126" s="47"/>
      <c r="Q126" s="47"/>
    </row>
    <row r="127" spans="1:17" s="46" customFormat="1" ht="23.1" customHeight="1">
      <c r="A127" s="85" t="s">
        <v>342</v>
      </c>
      <c r="B127" s="85" t="s">
        <v>1579</v>
      </c>
      <c r="C127" s="86" t="s">
        <v>264</v>
      </c>
      <c r="D127" s="50">
        <f>VLOOKUP(B125,통신품,4,FALSE)</f>
        <v>4.0000000000000001E-3</v>
      </c>
      <c r="E127" s="155">
        <v>0</v>
      </c>
      <c r="F127" s="155">
        <f>INT(D127*E127)</f>
        <v>0</v>
      </c>
      <c r="G127" s="155">
        <f>VLOOKUP($B127,단가,3,FALSE)</f>
        <v>471931</v>
      </c>
      <c r="H127" s="155">
        <f>INT(D127*G127)</f>
        <v>1887</v>
      </c>
      <c r="I127" s="144">
        <v>0</v>
      </c>
      <c r="J127" s="85">
        <v>0</v>
      </c>
      <c r="K127" s="140">
        <f t="shared" si="19"/>
        <v>1887</v>
      </c>
      <c r="L127" s="143"/>
      <c r="M127" s="180"/>
      <c r="N127" s="47"/>
      <c r="O127" s="47"/>
      <c r="P127" s="47"/>
      <c r="Q127" s="47"/>
    </row>
    <row r="128" spans="1:17" s="46" customFormat="1" ht="23.1" customHeight="1">
      <c r="A128" s="85" t="s">
        <v>342</v>
      </c>
      <c r="B128" s="85" t="s">
        <v>511</v>
      </c>
      <c r="C128" s="86" t="s">
        <v>264</v>
      </c>
      <c r="D128" s="50">
        <f>VLOOKUP(B125,통신품,6,FALSE)</f>
        <v>2E-3</v>
      </c>
      <c r="E128" s="155">
        <v>0</v>
      </c>
      <c r="F128" s="155">
        <f>INT(D128*E128)</f>
        <v>0</v>
      </c>
      <c r="G128" s="155">
        <f>VLOOKUP($B128,단가,3,FALSE)</f>
        <v>228717</v>
      </c>
      <c r="H128" s="155">
        <f>INT(D128*G128)</f>
        <v>457</v>
      </c>
      <c r="I128" s="144">
        <v>0</v>
      </c>
      <c r="J128" s="85">
        <v>0</v>
      </c>
      <c r="K128" s="140">
        <f t="shared" si="19"/>
        <v>457</v>
      </c>
      <c r="L128" s="143"/>
      <c r="M128" s="180"/>
      <c r="N128" s="47"/>
      <c r="O128" s="47"/>
      <c r="P128" s="47"/>
      <c r="Q128" s="47"/>
    </row>
    <row r="129" spans="1:17" s="46" customFormat="1" ht="23.1" customHeight="1">
      <c r="A129" s="85" t="s">
        <v>483</v>
      </c>
      <c r="B129" s="90">
        <v>0.05</v>
      </c>
      <c r="C129" s="86" t="s">
        <v>178</v>
      </c>
      <c r="D129" s="86">
        <v>1</v>
      </c>
      <c r="E129" s="155">
        <f>INT(B129*E126)</f>
        <v>57</v>
      </c>
      <c r="F129" s="155">
        <f>INT(D129*E129)</f>
        <v>57</v>
      </c>
      <c r="G129" s="155"/>
      <c r="H129" s="85">
        <v>0</v>
      </c>
      <c r="I129" s="144">
        <v>0</v>
      </c>
      <c r="J129" s="85">
        <v>0</v>
      </c>
      <c r="K129" s="140">
        <f t="shared" si="19"/>
        <v>57</v>
      </c>
      <c r="L129" s="143"/>
      <c r="M129" s="180"/>
      <c r="N129" s="47"/>
      <c r="O129" s="47"/>
      <c r="P129" s="47"/>
      <c r="Q129" s="47"/>
    </row>
    <row r="130" spans="1:17" s="46" customFormat="1" ht="23.1" customHeight="1">
      <c r="A130" s="85" t="s">
        <v>484</v>
      </c>
      <c r="B130" s="91">
        <v>0.03</v>
      </c>
      <c r="C130" s="86" t="s">
        <v>178</v>
      </c>
      <c r="D130" s="86">
        <v>1</v>
      </c>
      <c r="E130" s="155">
        <f>INT(H131*B130)</f>
        <v>70</v>
      </c>
      <c r="F130" s="155">
        <f>INT(D130*E130)</f>
        <v>70</v>
      </c>
      <c r="G130" s="155"/>
      <c r="H130" s="85">
        <v>0</v>
      </c>
      <c r="I130" s="144">
        <v>0</v>
      </c>
      <c r="J130" s="85">
        <v>0</v>
      </c>
      <c r="K130" s="140">
        <f t="shared" si="19"/>
        <v>70</v>
      </c>
      <c r="L130" s="143"/>
      <c r="M130" s="180"/>
      <c r="N130" s="47"/>
      <c r="O130" s="47"/>
      <c r="P130" s="47"/>
      <c r="Q130" s="47"/>
    </row>
    <row r="131" spans="1:17" s="46" customFormat="1" ht="23.1" customHeight="1">
      <c r="A131" s="85" t="s">
        <v>369</v>
      </c>
      <c r="B131" s="85"/>
      <c r="C131" s="86"/>
      <c r="D131" s="87"/>
      <c r="E131" s="155"/>
      <c r="F131" s="155">
        <f>SUM(F126:F130)</f>
        <v>1368</v>
      </c>
      <c r="G131" s="155"/>
      <c r="H131" s="155">
        <f>SUM(H126:H130)</f>
        <v>2344</v>
      </c>
      <c r="I131" s="144"/>
      <c r="J131" s="155">
        <f>SUM(J126:J130)</f>
        <v>0</v>
      </c>
      <c r="K131" s="140">
        <f t="shared" si="19"/>
        <v>3712</v>
      </c>
      <c r="L131" s="143"/>
      <c r="M131" s="180"/>
      <c r="N131" s="47"/>
      <c r="O131" s="47"/>
      <c r="P131" s="47"/>
      <c r="Q131" s="47"/>
    </row>
    <row r="132" spans="1:17" s="46" customFormat="1" ht="23.1" customHeight="1">
      <c r="A132" s="85"/>
      <c r="B132" s="85"/>
      <c r="C132" s="86"/>
      <c r="D132" s="87"/>
      <c r="E132" s="155"/>
      <c r="F132" s="155"/>
      <c r="G132" s="155"/>
      <c r="H132" s="155"/>
      <c r="I132" s="144"/>
      <c r="J132" s="155"/>
      <c r="K132" s="140"/>
      <c r="L132" s="143"/>
      <c r="M132" s="180"/>
      <c r="N132" s="47"/>
      <c r="O132" s="47"/>
      <c r="P132" s="47"/>
      <c r="Q132" s="47"/>
    </row>
    <row r="133" spans="1:17" s="46" customFormat="1" ht="23.1" customHeight="1">
      <c r="A133" s="85"/>
      <c r="B133" s="85"/>
      <c r="C133" s="86"/>
      <c r="D133" s="87"/>
      <c r="E133" s="155"/>
      <c r="F133" s="155"/>
      <c r="G133" s="155"/>
      <c r="H133" s="155"/>
      <c r="I133" s="144"/>
      <c r="J133" s="155"/>
      <c r="K133" s="140"/>
      <c r="L133" s="143"/>
      <c r="M133" s="180"/>
      <c r="N133" s="47"/>
      <c r="O133" s="47"/>
      <c r="P133" s="47"/>
      <c r="Q133" s="47"/>
    </row>
    <row r="134" spans="1:17" s="46" customFormat="1" ht="23.1" customHeight="1">
      <c r="A134" s="85"/>
      <c r="B134" s="85"/>
      <c r="C134" s="86"/>
      <c r="D134" s="87"/>
      <c r="E134" s="155"/>
      <c r="F134" s="155"/>
      <c r="G134" s="155"/>
      <c r="H134" s="155"/>
      <c r="I134" s="144"/>
      <c r="J134" s="155"/>
      <c r="K134" s="140"/>
      <c r="L134" s="143"/>
      <c r="M134" s="180"/>
      <c r="N134" s="47"/>
      <c r="O134" s="47"/>
      <c r="P134" s="47"/>
      <c r="Q134" s="47"/>
    </row>
    <row r="135" spans="1:17" s="46" customFormat="1" ht="23.1" customHeight="1">
      <c r="A135" s="85"/>
      <c r="B135" s="85"/>
      <c r="C135" s="86"/>
      <c r="D135" s="87"/>
      <c r="E135" s="155"/>
      <c r="F135" s="155"/>
      <c r="G135" s="155"/>
      <c r="H135" s="155"/>
      <c r="I135" s="144"/>
      <c r="J135" s="155"/>
      <c r="K135" s="140"/>
      <c r="L135" s="143"/>
      <c r="M135" s="180"/>
      <c r="N135" s="47"/>
      <c r="O135" s="47"/>
      <c r="P135" s="47"/>
      <c r="Q135" s="47"/>
    </row>
    <row r="136" spans="1:17" s="46" customFormat="1" ht="23.1" customHeight="1">
      <c r="A136" s="85"/>
      <c r="B136" s="85"/>
      <c r="C136" s="86"/>
      <c r="D136" s="87"/>
      <c r="E136" s="155"/>
      <c r="F136" s="155"/>
      <c r="G136" s="155"/>
      <c r="H136" s="155"/>
      <c r="I136" s="144"/>
      <c r="J136" s="155"/>
      <c r="K136" s="140"/>
      <c r="L136" s="143"/>
      <c r="M136" s="180"/>
      <c r="N136" s="47"/>
      <c r="O136" s="47"/>
      <c r="P136" s="47"/>
      <c r="Q136" s="47"/>
    </row>
    <row r="137" spans="1:17" s="46" customFormat="1" ht="23.1" customHeight="1">
      <c r="A137" s="88" t="s">
        <v>146</v>
      </c>
      <c r="B137" s="88" t="s">
        <v>2162</v>
      </c>
      <c r="C137" s="84" t="s">
        <v>204</v>
      </c>
      <c r="D137" s="78"/>
      <c r="E137" s="155"/>
      <c r="F137" s="156">
        <f>F142</f>
        <v>3222</v>
      </c>
      <c r="G137" s="156"/>
      <c r="H137" s="156">
        <f>H142</f>
        <v>6571</v>
      </c>
      <c r="I137" s="146"/>
      <c r="J137" s="156">
        <f>J142</f>
        <v>0</v>
      </c>
      <c r="K137" s="147">
        <f t="shared" ref="K137:K142" si="20">F137+H137+J137</f>
        <v>9793</v>
      </c>
      <c r="L137" s="100" t="str">
        <f>"호표 "&amp;COUNTIF($L$3:$L136,"*"&amp;"호표"&amp;"*")+1</f>
        <v>호표 16</v>
      </c>
      <c r="M137" s="180" t="str">
        <f>VLOOKUP(B137,통신품,14,FALSE)</f>
        <v>통신4-3-1</v>
      </c>
      <c r="N137" s="47"/>
      <c r="O137" s="47"/>
      <c r="P137" s="47"/>
      <c r="Q137" s="47"/>
    </row>
    <row r="138" spans="1:17" s="46" customFormat="1" ht="23.1" customHeight="1">
      <c r="A138" s="85" t="s">
        <v>544</v>
      </c>
      <c r="B138" s="85" t="str">
        <f>B137</f>
        <v>STP CAT5e 4Pr</v>
      </c>
      <c r="C138" s="86" t="s">
        <v>204</v>
      </c>
      <c r="D138" s="87">
        <v>1.075</v>
      </c>
      <c r="E138" s="155">
        <f>VLOOKUP($B138,단가,3,FALSE)</f>
        <v>2690</v>
      </c>
      <c r="F138" s="155">
        <f>INT(D138*E138)</f>
        <v>2891</v>
      </c>
      <c r="G138" s="155"/>
      <c r="H138" s="85">
        <v>0</v>
      </c>
      <c r="I138" s="144">
        <v>0</v>
      </c>
      <c r="J138" s="85">
        <v>0</v>
      </c>
      <c r="K138" s="140">
        <f t="shared" si="20"/>
        <v>2891</v>
      </c>
      <c r="L138" s="143"/>
      <c r="M138" s="180"/>
      <c r="N138" s="47"/>
      <c r="O138" s="47"/>
      <c r="P138" s="47"/>
      <c r="Q138" s="47"/>
    </row>
    <row r="139" spans="1:17" s="46" customFormat="1" ht="23.1" customHeight="1">
      <c r="A139" s="85" t="s">
        <v>342</v>
      </c>
      <c r="B139" s="85" t="s">
        <v>1577</v>
      </c>
      <c r="C139" s="86" t="s">
        <v>264</v>
      </c>
      <c r="D139" s="50">
        <f>VLOOKUP(B138,통신품,4,FALSE)</f>
        <v>1.4999999999999999E-2</v>
      </c>
      <c r="E139" s="155">
        <v>0</v>
      </c>
      <c r="F139" s="155">
        <f>INT(D139*E139)</f>
        <v>0</v>
      </c>
      <c r="G139" s="155">
        <f>VLOOKUP($B139,단가,3,FALSE)</f>
        <v>438070</v>
      </c>
      <c r="H139" s="155">
        <f>INT(D139*G139)</f>
        <v>6571</v>
      </c>
      <c r="I139" s="144">
        <v>0</v>
      </c>
      <c r="J139" s="85">
        <v>0</v>
      </c>
      <c r="K139" s="140">
        <f t="shared" si="20"/>
        <v>6571</v>
      </c>
      <c r="L139" s="143"/>
      <c r="M139" s="180"/>
      <c r="N139" s="47"/>
      <c r="O139" s="47"/>
      <c r="P139" s="47"/>
      <c r="Q139" s="47"/>
    </row>
    <row r="140" spans="1:17" s="46" customFormat="1" ht="23.1" customHeight="1">
      <c r="A140" s="85" t="s">
        <v>483</v>
      </c>
      <c r="B140" s="90">
        <v>0.05</v>
      </c>
      <c r="C140" s="86" t="s">
        <v>178</v>
      </c>
      <c r="D140" s="86">
        <v>1</v>
      </c>
      <c r="E140" s="155">
        <f>INT(B140*E138)</f>
        <v>134</v>
      </c>
      <c r="F140" s="155">
        <f>INT(D140*E140)</f>
        <v>134</v>
      </c>
      <c r="G140" s="155"/>
      <c r="H140" s="85">
        <v>0</v>
      </c>
      <c r="I140" s="144">
        <v>0</v>
      </c>
      <c r="J140" s="85">
        <v>0</v>
      </c>
      <c r="K140" s="140">
        <f t="shared" si="20"/>
        <v>134</v>
      </c>
      <c r="L140" s="143"/>
      <c r="M140" s="180"/>
      <c r="N140" s="47"/>
      <c r="O140" s="47"/>
      <c r="P140" s="47"/>
      <c r="Q140" s="47"/>
    </row>
    <row r="141" spans="1:17" s="46" customFormat="1" ht="23.1" customHeight="1">
      <c r="A141" s="85" t="s">
        <v>484</v>
      </c>
      <c r="B141" s="91">
        <v>0.03</v>
      </c>
      <c r="C141" s="86" t="s">
        <v>178</v>
      </c>
      <c r="D141" s="86">
        <v>1</v>
      </c>
      <c r="E141" s="155">
        <f>INT(H142*B141)</f>
        <v>197</v>
      </c>
      <c r="F141" s="155">
        <f>INT(D141*E141)</f>
        <v>197</v>
      </c>
      <c r="G141" s="155"/>
      <c r="H141" s="85">
        <v>0</v>
      </c>
      <c r="I141" s="144">
        <v>0</v>
      </c>
      <c r="J141" s="85">
        <v>0</v>
      </c>
      <c r="K141" s="140">
        <f t="shared" si="20"/>
        <v>197</v>
      </c>
      <c r="L141" s="143"/>
      <c r="M141" s="180"/>
      <c r="N141" s="47"/>
      <c r="O141" s="47"/>
      <c r="P141" s="47"/>
      <c r="Q141" s="47"/>
    </row>
    <row r="142" spans="1:17" s="46" customFormat="1" ht="23.1" customHeight="1">
      <c r="A142" s="85" t="s">
        <v>369</v>
      </c>
      <c r="B142" s="85"/>
      <c r="C142" s="86"/>
      <c r="D142" s="87"/>
      <c r="E142" s="155"/>
      <c r="F142" s="155">
        <f>SUM(F138:F141)</f>
        <v>3222</v>
      </c>
      <c r="G142" s="155"/>
      <c r="H142" s="155">
        <f>SUM(H138:H141)</f>
        <v>6571</v>
      </c>
      <c r="I142" s="144"/>
      <c r="J142" s="155">
        <f>SUM(J138:J141)</f>
        <v>0</v>
      </c>
      <c r="K142" s="140">
        <f t="shared" si="20"/>
        <v>9793</v>
      </c>
      <c r="L142" s="143"/>
      <c r="M142" s="180"/>
      <c r="N142" s="47"/>
      <c r="O142" s="47"/>
      <c r="P142" s="47"/>
      <c r="Q142" s="47"/>
    </row>
    <row r="143" spans="1:17" s="46" customFormat="1" ht="23.1" customHeight="1">
      <c r="A143" s="85"/>
      <c r="B143" s="85"/>
      <c r="C143" s="86"/>
      <c r="D143" s="87"/>
      <c r="E143" s="155"/>
      <c r="F143" s="155"/>
      <c r="G143" s="155"/>
      <c r="H143" s="155"/>
      <c r="I143" s="144"/>
      <c r="J143" s="155"/>
      <c r="K143" s="140"/>
      <c r="L143" s="143"/>
      <c r="M143" s="180"/>
      <c r="N143" s="47"/>
      <c r="O143" s="47"/>
      <c r="P143" s="47"/>
      <c r="Q143" s="47"/>
    </row>
    <row r="144" spans="1:17" s="46" customFormat="1" ht="23.1" customHeight="1">
      <c r="A144" s="88" t="s">
        <v>1877</v>
      </c>
      <c r="B144" s="268" t="s">
        <v>1878</v>
      </c>
      <c r="C144" s="84" t="s">
        <v>1879</v>
      </c>
      <c r="D144" s="78"/>
      <c r="E144" s="155"/>
      <c r="F144" s="156">
        <f>F149</f>
        <v>6192</v>
      </c>
      <c r="G144" s="156"/>
      <c r="H144" s="156">
        <f>H149</f>
        <v>39750</v>
      </c>
      <c r="I144" s="146"/>
      <c r="J144" s="156">
        <f>J149</f>
        <v>0</v>
      </c>
      <c r="K144" s="147">
        <f t="shared" ref="K144:K149" si="21">F144+H144+J144</f>
        <v>45942</v>
      </c>
      <c r="L144" s="140" t="str">
        <f>"호표 "&amp;COUNTIF($L$3:$L143,"*"&amp;"호표"&amp;"*")+1</f>
        <v>호표 17</v>
      </c>
      <c r="M144" s="180" t="s">
        <v>1881</v>
      </c>
      <c r="N144" s="47"/>
      <c r="O144" s="47"/>
      <c r="P144" s="47"/>
      <c r="Q144" s="47"/>
    </row>
    <row r="145" spans="1:21" s="46" customFormat="1" ht="23.1" customHeight="1">
      <c r="A145" s="25" t="s">
        <v>1882</v>
      </c>
      <c r="B145" s="25" t="s">
        <v>1883</v>
      </c>
      <c r="C145" s="52" t="s">
        <v>116</v>
      </c>
      <c r="D145" s="291">
        <v>1</v>
      </c>
      <c r="E145" s="155">
        <f>VLOOKUP($B145,단가,3,FALSE)</f>
        <v>5000</v>
      </c>
      <c r="F145" s="25">
        <f>INT(D145*E145)</f>
        <v>5000</v>
      </c>
      <c r="G145" s="155"/>
      <c r="H145" s="25">
        <f>INT(D145*G145)</f>
        <v>0</v>
      </c>
      <c r="I145" s="144">
        <v>0</v>
      </c>
      <c r="J145" s="25">
        <f>INT(D145*I145)</f>
        <v>0</v>
      </c>
      <c r="K145" s="140">
        <f t="shared" si="21"/>
        <v>5000</v>
      </c>
      <c r="L145" s="144"/>
      <c r="M145" s="180"/>
      <c r="N145" s="47"/>
      <c r="O145" s="47"/>
      <c r="P145" s="47"/>
      <c r="Q145" s="47"/>
    </row>
    <row r="146" spans="1:21" s="46" customFormat="1" ht="23.1" customHeight="1">
      <c r="A146" s="25" t="s">
        <v>342</v>
      </c>
      <c r="B146" s="25" t="s">
        <v>243</v>
      </c>
      <c r="C146" s="52" t="s">
        <v>264</v>
      </c>
      <c r="D146" s="340">
        <f>ROUNDDOWN(SUM(0.06*품셈!$L$3),2)</f>
        <v>0.06</v>
      </c>
      <c r="E146" s="155">
        <v>0</v>
      </c>
      <c r="F146" s="25">
        <f>INT(D146*E146)</f>
        <v>0</v>
      </c>
      <c r="G146" s="155">
        <f>VLOOKUP($B146,단가,3,FALSE)</f>
        <v>471931</v>
      </c>
      <c r="H146" s="25">
        <f>INT(D146*G146)</f>
        <v>28315</v>
      </c>
      <c r="I146" s="144">
        <v>0</v>
      </c>
      <c r="J146" s="25">
        <f>INT(D146*I146)</f>
        <v>0</v>
      </c>
      <c r="K146" s="140">
        <f t="shared" si="21"/>
        <v>28315</v>
      </c>
      <c r="L146" s="144"/>
      <c r="M146" s="180"/>
      <c r="N146" s="47"/>
      <c r="O146" s="47"/>
      <c r="P146" s="47"/>
      <c r="Q146" s="47"/>
    </row>
    <row r="147" spans="1:21" s="46" customFormat="1" ht="23.1" customHeight="1">
      <c r="A147" s="25" t="s">
        <v>342</v>
      </c>
      <c r="B147" s="25" t="s">
        <v>494</v>
      </c>
      <c r="C147" s="52" t="s">
        <v>264</v>
      </c>
      <c r="D147" s="340">
        <f>ROUNDDOWN(SUM(0.05*품셈!$L$3),2)</f>
        <v>0.05</v>
      </c>
      <c r="E147" s="155">
        <v>0</v>
      </c>
      <c r="F147" s="25">
        <f>INT(D147*E147)</f>
        <v>0</v>
      </c>
      <c r="G147" s="155">
        <f>VLOOKUP($B147,단가,3,FALSE)</f>
        <v>228717</v>
      </c>
      <c r="H147" s="25">
        <f>INT(D147*G147)</f>
        <v>11435</v>
      </c>
      <c r="I147" s="144">
        <v>0</v>
      </c>
      <c r="J147" s="25">
        <f>INT(D147*I147)</f>
        <v>0</v>
      </c>
      <c r="K147" s="140">
        <f t="shared" si="21"/>
        <v>11435</v>
      </c>
      <c r="L147" s="144"/>
      <c r="M147" s="180"/>
      <c r="N147" s="47"/>
      <c r="O147" s="47"/>
      <c r="P147" s="47"/>
      <c r="Q147" s="47"/>
    </row>
    <row r="148" spans="1:21" s="46" customFormat="1" ht="23.1" customHeight="1">
      <c r="A148" s="25" t="s">
        <v>484</v>
      </c>
      <c r="B148" s="25" t="s">
        <v>1491</v>
      </c>
      <c r="C148" s="52" t="s">
        <v>1469</v>
      </c>
      <c r="D148" s="52">
        <v>1</v>
      </c>
      <c r="E148" s="155">
        <f>INT(H149*3%)</f>
        <v>1192</v>
      </c>
      <c r="F148" s="25">
        <f>INT(D148*E148)</f>
        <v>1192</v>
      </c>
      <c r="G148" s="155"/>
      <c r="H148" s="25">
        <f>INT(D148*G148)</f>
        <v>0</v>
      </c>
      <c r="I148" s="144">
        <v>0</v>
      </c>
      <c r="J148" s="25">
        <f>INT(D148*I148)</f>
        <v>0</v>
      </c>
      <c r="K148" s="140">
        <f t="shared" si="21"/>
        <v>1192</v>
      </c>
      <c r="L148" s="144"/>
      <c r="M148" s="180"/>
      <c r="N148" s="47"/>
      <c r="O148" s="47"/>
      <c r="P148" s="47"/>
      <c r="Q148" s="47"/>
    </row>
    <row r="149" spans="1:21" s="46" customFormat="1" ht="23.1" customHeight="1">
      <c r="A149" s="25" t="s">
        <v>369</v>
      </c>
      <c r="B149" s="25"/>
      <c r="C149" s="52"/>
      <c r="D149" s="50"/>
      <c r="E149" s="155"/>
      <c r="F149" s="155">
        <f>SUM(F145:F148)</f>
        <v>6192</v>
      </c>
      <c r="G149" s="155"/>
      <c r="H149" s="155">
        <f>SUM(H145:H148)</f>
        <v>39750</v>
      </c>
      <c r="I149" s="144"/>
      <c r="J149" s="155">
        <f>SUM(J145:J148)</f>
        <v>0</v>
      </c>
      <c r="K149" s="140">
        <f t="shared" si="21"/>
        <v>45942</v>
      </c>
      <c r="L149" s="144"/>
      <c r="M149" s="180"/>
      <c r="N149" s="47"/>
      <c r="O149" s="47"/>
      <c r="P149" s="47"/>
      <c r="Q149" s="47"/>
    </row>
    <row r="150" spans="1:21" s="46" customFormat="1" ht="23.1" customHeight="1">
      <c r="A150" s="25"/>
      <c r="B150" s="25"/>
      <c r="C150" s="52"/>
      <c r="D150" s="50"/>
      <c r="E150" s="155"/>
      <c r="F150" s="155"/>
      <c r="G150" s="155"/>
      <c r="H150" s="155"/>
      <c r="I150" s="144"/>
      <c r="J150" s="155"/>
      <c r="K150" s="140"/>
      <c r="L150" s="144"/>
      <c r="M150" s="180"/>
      <c r="N150" s="47"/>
      <c r="O150" s="47"/>
      <c r="P150" s="47"/>
      <c r="Q150" s="47"/>
    </row>
    <row r="151" spans="1:21" s="46" customFormat="1" ht="23.1" customHeight="1">
      <c r="A151" s="88" t="s">
        <v>1575</v>
      </c>
      <c r="B151" s="130" t="s">
        <v>1840</v>
      </c>
      <c r="C151" s="84" t="s">
        <v>1469</v>
      </c>
      <c r="D151" s="78"/>
      <c r="E151" s="155"/>
      <c r="F151" s="156">
        <f>F157</f>
        <v>106784</v>
      </c>
      <c r="G151" s="156"/>
      <c r="H151" s="156">
        <f>H157</f>
        <v>26156</v>
      </c>
      <c r="I151" s="146"/>
      <c r="J151" s="156">
        <f>J157</f>
        <v>0</v>
      </c>
      <c r="K151" s="147">
        <f t="shared" ref="K151:K157" si="22">F151+H151+J151</f>
        <v>132940</v>
      </c>
      <c r="L151" s="140" t="str">
        <f>"호표 "&amp;COUNTIF($L$3:$L150,"*"&amp;"호표"&amp;"*")+1</f>
        <v>호표 18</v>
      </c>
      <c r="M151" s="180" t="s">
        <v>1752</v>
      </c>
      <c r="N151" s="47"/>
      <c r="O151" s="47"/>
      <c r="P151" s="47"/>
      <c r="Q151" s="47"/>
    </row>
    <row r="152" spans="1:21" s="46" customFormat="1" ht="23.1" customHeight="1">
      <c r="A152" s="25" t="s">
        <v>1753</v>
      </c>
      <c r="B152" s="25" t="s">
        <v>1876</v>
      </c>
      <c r="C152" s="52" t="s">
        <v>116</v>
      </c>
      <c r="D152" s="291">
        <v>1</v>
      </c>
      <c r="E152" s="155">
        <f>VLOOKUP($B152,단가,3,FALSE)</f>
        <v>96000</v>
      </c>
      <c r="F152" s="25">
        <f t="shared" ref="F152:F156" si="23">INT(D152*E152)</f>
        <v>96000</v>
      </c>
      <c r="G152" s="155"/>
      <c r="H152" s="25">
        <f t="shared" ref="H152:H156" si="24">INT(D152*G152)</f>
        <v>0</v>
      </c>
      <c r="I152" s="144">
        <v>0</v>
      </c>
      <c r="J152" s="25">
        <f t="shared" ref="J152:J156" si="25">INT(D152*I152)</f>
        <v>0</v>
      </c>
      <c r="K152" s="140">
        <f t="shared" si="22"/>
        <v>96000</v>
      </c>
      <c r="L152" s="144"/>
      <c r="M152" s="180"/>
      <c r="N152" s="47"/>
      <c r="O152" s="47"/>
      <c r="P152" s="47"/>
      <c r="Q152" s="47"/>
    </row>
    <row r="153" spans="1:21" s="46" customFormat="1" ht="23.1" customHeight="1">
      <c r="A153" s="25" t="s">
        <v>547</v>
      </c>
      <c r="B153" s="25" t="s">
        <v>548</v>
      </c>
      <c r="C153" s="52" t="s">
        <v>116</v>
      </c>
      <c r="D153" s="291">
        <v>1</v>
      </c>
      <c r="E153" s="155">
        <f>VLOOKUP($B153,단가,3,FALSE)</f>
        <v>10000</v>
      </c>
      <c r="F153" s="25">
        <f t="shared" si="23"/>
        <v>10000</v>
      </c>
      <c r="G153" s="155"/>
      <c r="H153" s="25">
        <f t="shared" si="24"/>
        <v>0</v>
      </c>
      <c r="I153" s="144">
        <v>0</v>
      </c>
      <c r="J153" s="25">
        <f t="shared" si="25"/>
        <v>0</v>
      </c>
      <c r="K153" s="140">
        <f t="shared" si="22"/>
        <v>10000</v>
      </c>
      <c r="L153" s="144"/>
      <c r="M153" s="180"/>
      <c r="N153" s="47"/>
      <c r="O153" s="47"/>
      <c r="P153" s="47"/>
      <c r="Q153" s="47"/>
    </row>
    <row r="154" spans="1:21" s="46" customFormat="1" ht="23.1" customHeight="1">
      <c r="A154" s="25" t="s">
        <v>342</v>
      </c>
      <c r="B154" s="25" t="s">
        <v>492</v>
      </c>
      <c r="C154" s="52" t="s">
        <v>264</v>
      </c>
      <c r="D154" s="340">
        <f>ROUNDDOWN(SUM(0.054*품셈!$L$3),2)</f>
        <v>0.05</v>
      </c>
      <c r="E154" s="155">
        <v>0</v>
      </c>
      <c r="F154" s="25">
        <f t="shared" si="23"/>
        <v>0</v>
      </c>
      <c r="G154" s="155">
        <f>VLOOKUP($B154,단가,3,FALSE)</f>
        <v>172698</v>
      </c>
      <c r="H154" s="25">
        <f t="shared" si="24"/>
        <v>8634</v>
      </c>
      <c r="I154" s="144">
        <v>0</v>
      </c>
      <c r="J154" s="25">
        <f t="shared" si="25"/>
        <v>0</v>
      </c>
      <c r="K154" s="140">
        <f t="shared" si="22"/>
        <v>8634</v>
      </c>
      <c r="L154" s="144"/>
      <c r="M154" s="180"/>
      <c r="N154" s="47"/>
      <c r="O154" s="47"/>
      <c r="P154" s="47"/>
      <c r="Q154" s="47"/>
    </row>
    <row r="155" spans="1:21" s="46" customFormat="1" ht="23.1" customHeight="1">
      <c r="A155" s="25" t="s">
        <v>342</v>
      </c>
      <c r="B155" s="25" t="s">
        <v>241</v>
      </c>
      <c r="C155" s="52" t="s">
        <v>264</v>
      </c>
      <c r="D155" s="340">
        <f>ROUNDDOWN(SUM(0.04*품셈!$L$3),2)</f>
        <v>0.04</v>
      </c>
      <c r="E155" s="155">
        <v>0</v>
      </c>
      <c r="F155" s="25">
        <f t="shared" si="23"/>
        <v>0</v>
      </c>
      <c r="G155" s="155">
        <f>VLOOKUP($B155,단가,3,FALSE)</f>
        <v>438070</v>
      </c>
      <c r="H155" s="25">
        <f t="shared" si="24"/>
        <v>17522</v>
      </c>
      <c r="I155" s="144">
        <v>0</v>
      </c>
      <c r="J155" s="25">
        <f t="shared" si="25"/>
        <v>0</v>
      </c>
      <c r="K155" s="140">
        <f t="shared" si="22"/>
        <v>17522</v>
      </c>
      <c r="L155" s="144"/>
      <c r="M155" s="180"/>
      <c r="N155" s="47"/>
      <c r="O155" s="47"/>
      <c r="P155" s="47"/>
      <c r="Q155" s="47"/>
    </row>
    <row r="156" spans="1:21" s="46" customFormat="1" ht="23.1" customHeight="1">
      <c r="A156" s="25" t="s">
        <v>484</v>
      </c>
      <c r="B156" s="25" t="s">
        <v>1491</v>
      </c>
      <c r="C156" s="52" t="s">
        <v>1469</v>
      </c>
      <c r="D156" s="52">
        <v>1</v>
      </c>
      <c r="E156" s="155">
        <f>INT(H157*3%)</f>
        <v>784</v>
      </c>
      <c r="F156" s="25">
        <f t="shared" si="23"/>
        <v>784</v>
      </c>
      <c r="G156" s="155"/>
      <c r="H156" s="25">
        <f t="shared" si="24"/>
        <v>0</v>
      </c>
      <c r="I156" s="144">
        <v>0</v>
      </c>
      <c r="J156" s="25">
        <f t="shared" si="25"/>
        <v>0</v>
      </c>
      <c r="K156" s="140">
        <f t="shared" si="22"/>
        <v>784</v>
      </c>
      <c r="L156" s="144"/>
      <c r="M156" s="180"/>
      <c r="N156" s="47"/>
      <c r="O156" s="47"/>
      <c r="P156" s="47"/>
      <c r="Q156" s="47"/>
    </row>
    <row r="157" spans="1:21" s="46" customFormat="1" ht="23.1" customHeight="1">
      <c r="A157" s="25" t="s">
        <v>369</v>
      </c>
      <c r="B157" s="359"/>
      <c r="C157" s="52"/>
      <c r="D157" s="50"/>
      <c r="E157" s="155"/>
      <c r="F157" s="155">
        <f>SUM(F152:F156)</f>
        <v>106784</v>
      </c>
      <c r="G157" s="155"/>
      <c r="H157" s="155">
        <f>SUM(H152:H156)</f>
        <v>26156</v>
      </c>
      <c r="I157" s="144"/>
      <c r="J157" s="155">
        <f>SUM(J152:J156)</f>
        <v>0</v>
      </c>
      <c r="K157" s="140">
        <f t="shared" si="22"/>
        <v>132940</v>
      </c>
      <c r="L157" s="144"/>
      <c r="M157" s="180"/>
      <c r="N157" s="47"/>
      <c r="O157" s="47"/>
      <c r="P157" s="47"/>
      <c r="Q157" s="47"/>
    </row>
    <row r="158" spans="1:21" s="46" customFormat="1" ht="23.1" customHeight="1">
      <c r="A158" s="25"/>
      <c r="B158" s="359"/>
      <c r="C158" s="52"/>
      <c r="D158" s="50"/>
      <c r="E158" s="155"/>
      <c r="F158" s="155"/>
      <c r="G158" s="155"/>
      <c r="H158" s="155"/>
      <c r="I158" s="144"/>
      <c r="J158" s="155"/>
      <c r="K158" s="140"/>
      <c r="L158" s="144"/>
      <c r="M158" s="180"/>
      <c r="N158" s="47"/>
      <c r="O158" s="47"/>
      <c r="P158" s="47"/>
      <c r="Q158" s="47"/>
    </row>
    <row r="159" spans="1:21" s="142" customFormat="1" ht="21.95" customHeight="1">
      <c r="A159" s="82" t="str">
        <f>A160</f>
        <v>RJ45</v>
      </c>
      <c r="B159" s="83" t="str">
        <f>B160</f>
        <v>RJ 커넥터</v>
      </c>
      <c r="C159" s="78" t="str">
        <f>C160</f>
        <v>개</v>
      </c>
      <c r="D159" s="78"/>
      <c r="E159" s="155"/>
      <c r="F159" s="156">
        <f>F163</f>
        <v>400</v>
      </c>
      <c r="G159" s="156"/>
      <c r="H159" s="156">
        <f>H163</f>
        <v>5023</v>
      </c>
      <c r="I159" s="146"/>
      <c r="J159" s="156">
        <f>J163</f>
        <v>0</v>
      </c>
      <c r="K159" s="147">
        <f>F159+H159+J159</f>
        <v>5423</v>
      </c>
      <c r="L159" s="140" t="str">
        <f>"호표 "&amp;COUNTIF($L$3:$L158,"*"&amp;"호표"&amp;"*")+1</f>
        <v>호표 19</v>
      </c>
      <c r="M159" s="180"/>
      <c r="N159" s="179"/>
      <c r="O159" s="546"/>
      <c r="P159" s="547"/>
      <c r="Q159" s="547"/>
      <c r="R159" s="547"/>
      <c r="S159" s="547"/>
    </row>
    <row r="160" spans="1:21" s="26" customFormat="1" ht="21.95" customHeight="1">
      <c r="A160" s="97" t="s">
        <v>2163</v>
      </c>
      <c r="B160" s="134" t="s">
        <v>2164</v>
      </c>
      <c r="C160" s="23" t="s">
        <v>379</v>
      </c>
      <c r="D160" s="87">
        <v>1</v>
      </c>
      <c r="E160" s="266">
        <f>VLOOKUP($B160,단가,3,FALSE)</f>
        <v>250</v>
      </c>
      <c r="F160" s="155">
        <f>INT(D160*E160)</f>
        <v>250</v>
      </c>
      <c r="G160" s="149"/>
      <c r="H160" s="25"/>
      <c r="I160" s="25"/>
      <c r="J160" s="149"/>
      <c r="K160" s="140">
        <f>F160+H160+J160</f>
        <v>250</v>
      </c>
      <c r="L160" s="548"/>
      <c r="M160" s="180" t="s">
        <v>896</v>
      </c>
      <c r="O160" s="549"/>
      <c r="P160" s="549"/>
      <c r="Q160" s="549"/>
      <c r="R160" s="549"/>
      <c r="S160" s="549"/>
      <c r="T160" s="549"/>
      <c r="U160" s="546"/>
    </row>
    <row r="161" spans="1:22" s="26" customFormat="1" ht="21.95" customHeight="1">
      <c r="A161" s="25" t="s">
        <v>342</v>
      </c>
      <c r="B161" s="25" t="s">
        <v>1587</v>
      </c>
      <c r="C161" s="52" t="s">
        <v>264</v>
      </c>
      <c r="D161" s="50">
        <f>0.013*135%</f>
        <v>1.755E-2</v>
      </c>
      <c r="E161" s="266"/>
      <c r="F161" s="155">
        <f>INT(D161*E161)</f>
        <v>0</v>
      </c>
      <c r="G161" s="266">
        <f>VLOOKUP($B161,단가,3,FALSE)</f>
        <v>286219</v>
      </c>
      <c r="H161" s="311">
        <f>INT(D161*G161)</f>
        <v>5023</v>
      </c>
      <c r="I161" s="144"/>
      <c r="J161" s="322"/>
      <c r="K161" s="140">
        <f>F161+H161+J161</f>
        <v>5023</v>
      </c>
      <c r="L161" s="145"/>
      <c r="M161" s="180"/>
      <c r="O161" s="549"/>
      <c r="P161" s="549"/>
      <c r="Q161" s="549"/>
      <c r="R161" s="549"/>
      <c r="S161" s="546"/>
      <c r="T161" s="549"/>
      <c r="U161" s="546"/>
    </row>
    <row r="162" spans="1:22" s="26" customFormat="1" ht="21.95" customHeight="1">
      <c r="A162" s="85" t="s">
        <v>484</v>
      </c>
      <c r="B162" s="276" t="s">
        <v>1491</v>
      </c>
      <c r="C162" s="550" t="s">
        <v>1469</v>
      </c>
      <c r="D162" s="340">
        <v>1</v>
      </c>
      <c r="E162" s="155">
        <f>INT(H163*3%)</f>
        <v>150</v>
      </c>
      <c r="F162" s="25">
        <f>INT(D162*E162)</f>
        <v>150</v>
      </c>
      <c r="G162" s="266"/>
      <c r="H162" s="311"/>
      <c r="I162" s="144"/>
      <c r="J162" s="322"/>
      <c r="K162" s="140">
        <f>F162+H162+J162</f>
        <v>150</v>
      </c>
      <c r="L162" s="145"/>
      <c r="M162" s="144"/>
      <c r="N162" s="551"/>
      <c r="O162" s="549"/>
      <c r="P162" s="549"/>
      <c r="Q162" s="549"/>
      <c r="R162" s="549"/>
      <c r="S162" s="549"/>
      <c r="T162" s="549"/>
      <c r="U162" s="549"/>
      <c r="V162" s="549"/>
    </row>
    <row r="163" spans="1:22" s="26" customFormat="1" ht="21.95" customHeight="1">
      <c r="A163" s="85" t="s">
        <v>184</v>
      </c>
      <c r="B163" s="276"/>
      <c r="C163" s="550"/>
      <c r="D163" s="340"/>
      <c r="E163" s="266"/>
      <c r="F163" s="155">
        <f>SUM(F160:F162)</f>
        <v>400</v>
      </c>
      <c r="G163" s="155"/>
      <c r="H163" s="155">
        <f>SUM(H160:H162)</f>
        <v>5023</v>
      </c>
      <c r="I163" s="144"/>
      <c r="J163" s="155">
        <f>SUM(J160:J162)</f>
        <v>0</v>
      </c>
      <c r="K163" s="140">
        <f>F163+H163+J163</f>
        <v>5423</v>
      </c>
      <c r="L163" s="145"/>
      <c r="M163" s="144"/>
      <c r="O163" s="552"/>
      <c r="P163" s="552"/>
      <c r="Q163" s="552"/>
      <c r="R163" s="552"/>
      <c r="S163" s="546"/>
      <c r="T163" s="546"/>
      <c r="U163" s="546"/>
    </row>
    <row r="164" spans="1:22" s="46" customFormat="1" ht="23.1" customHeight="1">
      <c r="A164" s="25"/>
      <c r="B164" s="359"/>
      <c r="C164" s="52"/>
      <c r="D164" s="50"/>
      <c r="E164" s="155"/>
      <c r="F164" s="155"/>
      <c r="G164" s="155"/>
      <c r="H164" s="155"/>
      <c r="I164" s="144"/>
      <c r="J164" s="155"/>
      <c r="K164" s="140"/>
      <c r="L164" s="144"/>
      <c r="M164" s="180"/>
      <c r="N164" s="47"/>
      <c r="O164" s="47"/>
      <c r="P164" s="47"/>
      <c r="Q164" s="47"/>
    </row>
    <row r="165" spans="1:22" s="46" customFormat="1" ht="21" customHeight="1">
      <c r="A165" s="199" t="str">
        <f>A166</f>
        <v>통신단자함</v>
      </c>
      <c r="B165" s="200" t="s">
        <v>2100</v>
      </c>
      <c r="C165" s="201" t="s">
        <v>1991</v>
      </c>
      <c r="D165" s="165"/>
      <c r="E165" s="139"/>
      <c r="F165" s="202">
        <f>F176</f>
        <v>418524</v>
      </c>
      <c r="G165" s="139"/>
      <c r="H165" s="202">
        <f>H176</f>
        <v>345235</v>
      </c>
      <c r="I165" s="140"/>
      <c r="J165" s="202">
        <f>J176</f>
        <v>0</v>
      </c>
      <c r="K165" s="140"/>
      <c r="L165" s="143" t="str">
        <f>"호표 "&amp;COUNTIF($L$3:$L164,"*"&amp;"호표"&amp;"*")+1</f>
        <v>호표 20</v>
      </c>
      <c r="M165" s="180" t="s">
        <v>2087</v>
      </c>
      <c r="N165" s="47"/>
      <c r="O165" s="47"/>
      <c r="P165" s="47"/>
      <c r="Q165" s="47"/>
    </row>
    <row r="166" spans="1:22" s="46" customFormat="1" ht="21" customHeight="1">
      <c r="A166" s="333" t="s">
        <v>1989</v>
      </c>
      <c r="B166" s="333" t="s">
        <v>2084</v>
      </c>
      <c r="C166" s="23" t="s">
        <v>1991</v>
      </c>
      <c r="D166" s="27">
        <v>1</v>
      </c>
      <c r="E166" s="266">
        <f>VLOOKUP($B166,단가,3,FALSE)</f>
        <v>260000</v>
      </c>
      <c r="F166" s="139">
        <f t="shared" ref="F166:F175" si="26">INT(D166*E166)</f>
        <v>260000</v>
      </c>
      <c r="G166" s="266"/>
      <c r="H166" s="139">
        <f>INT(D166*G166)</f>
        <v>0</v>
      </c>
      <c r="I166" s="140"/>
      <c r="J166" s="141">
        <f>INT(D166*I166)</f>
        <v>0</v>
      </c>
      <c r="K166" s="140">
        <f t="shared" ref="K166:K176" si="27">F166+H166+J166</f>
        <v>260000</v>
      </c>
      <c r="L166" s="143"/>
      <c r="M166" s="180"/>
      <c r="N166" s="47"/>
      <c r="O166" s="47">
        <v>0.66</v>
      </c>
      <c r="P166" s="47"/>
      <c r="Q166" s="47"/>
    </row>
    <row r="167" spans="1:22" s="46" customFormat="1" ht="21" customHeight="1">
      <c r="A167" s="333" t="s">
        <v>1838</v>
      </c>
      <c r="B167" s="333" t="s">
        <v>1839</v>
      </c>
      <c r="C167" s="23" t="s">
        <v>116</v>
      </c>
      <c r="D167" s="27">
        <v>1</v>
      </c>
      <c r="E167" s="266">
        <f>VLOOKUP($B167,단가,3,FALSE)</f>
        <v>99000</v>
      </c>
      <c r="F167" s="139">
        <f t="shared" si="26"/>
        <v>99000</v>
      </c>
      <c r="G167" s="266"/>
      <c r="H167" s="139">
        <f>INT(D167*G167)</f>
        <v>0</v>
      </c>
      <c r="I167" s="140"/>
      <c r="J167" s="141">
        <f>INT(D167*I167)</f>
        <v>0</v>
      </c>
      <c r="K167" s="140">
        <f t="shared" si="27"/>
        <v>99000</v>
      </c>
      <c r="L167" s="143"/>
      <c r="M167" s="180"/>
      <c r="N167" s="47"/>
      <c r="O167" s="47">
        <v>0.06</v>
      </c>
      <c r="P167" s="47"/>
      <c r="Q167" s="47"/>
    </row>
    <row r="168" spans="1:22" s="46" customFormat="1" ht="21" customHeight="1">
      <c r="A168" s="333" t="s">
        <v>2079</v>
      </c>
      <c r="B168" s="333" t="s">
        <v>2081</v>
      </c>
      <c r="C168" s="23" t="s">
        <v>379</v>
      </c>
      <c r="D168" s="27">
        <v>1</v>
      </c>
      <c r="E168" s="266">
        <f>VLOOKUP($B168,단가,3,FALSE)</f>
        <v>40000</v>
      </c>
      <c r="F168" s="139">
        <f t="shared" si="26"/>
        <v>40000</v>
      </c>
      <c r="G168" s="266"/>
      <c r="H168" s="139"/>
      <c r="I168" s="140"/>
      <c r="J168" s="141"/>
      <c r="K168" s="140">
        <f t="shared" si="27"/>
        <v>40000</v>
      </c>
      <c r="L168" s="143"/>
      <c r="M168" s="180"/>
      <c r="N168" s="47"/>
      <c r="O168" s="47">
        <v>0.23</v>
      </c>
      <c r="P168" s="47">
        <v>0.23</v>
      </c>
      <c r="Q168" s="47"/>
    </row>
    <row r="169" spans="1:22" s="46" customFormat="1" ht="21" customHeight="1">
      <c r="A169" s="333" t="s">
        <v>2085</v>
      </c>
      <c r="B169" s="333" t="s">
        <v>2086</v>
      </c>
      <c r="C169" s="23" t="s">
        <v>116</v>
      </c>
      <c r="D169" s="27">
        <v>1</v>
      </c>
      <c r="E169" s="266">
        <v>6600</v>
      </c>
      <c r="F169" s="139">
        <f t="shared" si="26"/>
        <v>6600</v>
      </c>
      <c r="G169" s="266"/>
      <c r="H169" s="139"/>
      <c r="I169" s="140"/>
      <c r="J169" s="141"/>
      <c r="K169" s="140">
        <f t="shared" si="27"/>
        <v>6600</v>
      </c>
      <c r="L169" s="143"/>
      <c r="M169" s="180"/>
      <c r="N169" s="47"/>
      <c r="O169" s="47"/>
      <c r="P169" s="47"/>
      <c r="Q169" s="47"/>
    </row>
    <row r="170" spans="1:22" s="46" customFormat="1" ht="21" customHeight="1">
      <c r="A170" s="333" t="s">
        <v>112</v>
      </c>
      <c r="B170" s="333" t="s">
        <v>2198</v>
      </c>
      <c r="C170" s="23" t="s">
        <v>116</v>
      </c>
      <c r="D170" s="27">
        <v>1</v>
      </c>
      <c r="E170" s="266">
        <f>VLOOKUP($B170,단가,3,FALSE)</f>
        <v>2567</v>
      </c>
      <c r="F170" s="139">
        <f t="shared" ref="F170" si="28">INT(D170*E170)</f>
        <v>2567</v>
      </c>
      <c r="G170" s="266"/>
      <c r="H170" s="139"/>
      <c r="I170" s="140"/>
      <c r="J170" s="141"/>
      <c r="K170" s="140">
        <f t="shared" ref="K170" si="29">F170+H170+J170</f>
        <v>2567</v>
      </c>
      <c r="L170" s="143"/>
      <c r="M170" s="180"/>
      <c r="N170" s="47"/>
      <c r="O170" s="47">
        <v>0.08</v>
      </c>
      <c r="P170" s="47"/>
      <c r="Q170" s="47"/>
    </row>
    <row r="171" spans="1:22" s="46" customFormat="1" ht="21" customHeight="1">
      <c r="A171" s="333" t="s">
        <v>342</v>
      </c>
      <c r="B171" s="27" t="s">
        <v>512</v>
      </c>
      <c r="C171" s="23" t="s">
        <v>264</v>
      </c>
      <c r="D171" s="340">
        <f>O166+O170</f>
        <v>0.74</v>
      </c>
      <c r="E171" s="139"/>
      <c r="F171" s="139">
        <f t="shared" si="26"/>
        <v>0</v>
      </c>
      <c r="G171" s="266">
        <f>VLOOKUP($B171,단가,3,FALSE)</f>
        <v>276108</v>
      </c>
      <c r="H171" s="139">
        <f>INT(D171*G171)</f>
        <v>204319</v>
      </c>
      <c r="I171" s="140"/>
      <c r="J171" s="141">
        <f>INT(D171*I171)</f>
        <v>0</v>
      </c>
      <c r="K171" s="140">
        <f t="shared" si="27"/>
        <v>204319</v>
      </c>
      <c r="L171" s="143"/>
      <c r="M171" s="180"/>
      <c r="N171" s="47"/>
      <c r="O171" s="47"/>
      <c r="P171" s="47"/>
      <c r="Q171" s="47"/>
    </row>
    <row r="172" spans="1:22" s="46" customFormat="1" ht="21" customHeight="1">
      <c r="A172" s="333" t="s">
        <v>342</v>
      </c>
      <c r="B172" s="27" t="s">
        <v>1579</v>
      </c>
      <c r="C172" s="23" t="s">
        <v>264</v>
      </c>
      <c r="D172" s="340">
        <f>O167</f>
        <v>0.06</v>
      </c>
      <c r="E172" s="139"/>
      <c r="F172" s="139">
        <f t="shared" si="26"/>
        <v>0</v>
      </c>
      <c r="G172" s="266">
        <f>VLOOKUP($B172,단가,3,FALSE)</f>
        <v>471931</v>
      </c>
      <c r="H172" s="139">
        <f>INT(D172*G172)</f>
        <v>28315</v>
      </c>
      <c r="I172" s="140"/>
      <c r="J172" s="141">
        <f>INT(D172*I172)</f>
        <v>0</v>
      </c>
      <c r="K172" s="140">
        <f t="shared" si="27"/>
        <v>28315</v>
      </c>
      <c r="L172" s="143"/>
      <c r="M172" s="180"/>
      <c r="N172" s="47"/>
      <c r="O172" s="47"/>
      <c r="P172" s="47"/>
      <c r="Q172" s="47"/>
    </row>
    <row r="173" spans="1:22" s="46" customFormat="1" ht="21" customHeight="1">
      <c r="A173" s="333" t="s">
        <v>342</v>
      </c>
      <c r="B173" s="27" t="s">
        <v>1082</v>
      </c>
      <c r="C173" s="23" t="s">
        <v>264</v>
      </c>
      <c r="D173" s="340">
        <f>O168</f>
        <v>0.23</v>
      </c>
      <c r="E173" s="139"/>
      <c r="F173" s="139">
        <f t="shared" si="26"/>
        <v>0</v>
      </c>
      <c r="G173" s="266">
        <f>VLOOKUP($B173,단가,3,FALSE)</f>
        <v>316875</v>
      </c>
      <c r="H173" s="139">
        <f>INT(D173*G173)</f>
        <v>72881</v>
      </c>
      <c r="I173" s="140"/>
      <c r="J173" s="141">
        <f>INT(D173*I173)</f>
        <v>0</v>
      </c>
      <c r="K173" s="140">
        <f t="shared" si="27"/>
        <v>72881</v>
      </c>
      <c r="L173" s="143"/>
      <c r="M173" s="180"/>
      <c r="N173" s="47"/>
      <c r="O173" s="47"/>
      <c r="P173" s="47"/>
      <c r="Q173" s="47"/>
    </row>
    <row r="174" spans="1:22" s="46" customFormat="1" ht="21" customHeight="1">
      <c r="A174" s="333" t="s">
        <v>342</v>
      </c>
      <c r="B174" s="27" t="s">
        <v>1445</v>
      </c>
      <c r="C174" s="23" t="s">
        <v>264</v>
      </c>
      <c r="D174" s="340">
        <f>P168</f>
        <v>0.23</v>
      </c>
      <c r="E174" s="139"/>
      <c r="F174" s="139">
        <f t="shared" si="26"/>
        <v>0</v>
      </c>
      <c r="G174" s="266">
        <f>VLOOKUP($B174,단가,3,FALSE)</f>
        <v>172698</v>
      </c>
      <c r="H174" s="139">
        <f>INT(D174*G174)</f>
        <v>39720</v>
      </c>
      <c r="I174" s="140"/>
      <c r="J174" s="141">
        <f>INT(D174*I174)</f>
        <v>0</v>
      </c>
      <c r="K174" s="140">
        <f t="shared" si="27"/>
        <v>39720</v>
      </c>
      <c r="L174" s="143"/>
      <c r="M174" s="180"/>
      <c r="N174" s="47"/>
      <c r="O174" s="47"/>
      <c r="P174" s="47"/>
      <c r="Q174" s="47"/>
    </row>
    <row r="175" spans="1:22" s="46" customFormat="1" ht="21" customHeight="1">
      <c r="A175" s="94" t="s">
        <v>484</v>
      </c>
      <c r="B175" s="91">
        <v>0.03</v>
      </c>
      <c r="C175" s="86" t="s">
        <v>1475</v>
      </c>
      <c r="D175" s="86">
        <v>1</v>
      </c>
      <c r="E175" s="155">
        <f>INT(H176*B175)</f>
        <v>10357</v>
      </c>
      <c r="F175" s="155">
        <f t="shared" si="26"/>
        <v>10357</v>
      </c>
      <c r="G175" s="155"/>
      <c r="H175" s="85">
        <v>0</v>
      </c>
      <c r="I175" s="144">
        <v>0</v>
      </c>
      <c r="J175" s="85">
        <v>0</v>
      </c>
      <c r="K175" s="140">
        <f t="shared" si="27"/>
        <v>10357</v>
      </c>
      <c r="L175" s="143"/>
      <c r="M175" s="180"/>
      <c r="N175" s="47"/>
      <c r="O175" s="47"/>
      <c r="P175" s="47"/>
      <c r="Q175" s="47"/>
    </row>
    <row r="176" spans="1:22" s="46" customFormat="1" ht="21" customHeight="1">
      <c r="A176" s="333" t="s">
        <v>184</v>
      </c>
      <c r="B176" s="27"/>
      <c r="C176" s="23"/>
      <c r="D176" s="334"/>
      <c r="E176" s="139"/>
      <c r="F176" s="139">
        <f>SUM(F166:F175)</f>
        <v>418524</v>
      </c>
      <c r="G176" s="139"/>
      <c r="H176" s="139">
        <f>SUM(H166:H175)</f>
        <v>345235</v>
      </c>
      <c r="I176" s="140"/>
      <c r="J176" s="139">
        <f>SUM(J166:J175)</f>
        <v>0</v>
      </c>
      <c r="K176" s="140">
        <f t="shared" si="27"/>
        <v>763759</v>
      </c>
      <c r="L176" s="143"/>
      <c r="M176" s="180"/>
      <c r="N176" s="47"/>
      <c r="O176" s="47"/>
      <c r="P176" s="47"/>
      <c r="Q176" s="47"/>
    </row>
    <row r="177" spans="1:17" s="46" customFormat="1" ht="21" customHeight="1">
      <c r="A177" s="333"/>
      <c r="B177" s="27"/>
      <c r="C177" s="23"/>
      <c r="D177" s="334"/>
      <c r="E177" s="139"/>
      <c r="F177" s="139"/>
      <c r="G177" s="139"/>
      <c r="H177" s="139"/>
      <c r="I177" s="140"/>
      <c r="J177" s="139"/>
      <c r="K177" s="140"/>
      <c r="L177" s="143"/>
      <c r="M177" s="180"/>
      <c r="N177" s="47"/>
      <c r="O177" s="47"/>
      <c r="P177" s="47"/>
      <c r="Q177" s="47"/>
    </row>
    <row r="178" spans="1:17" s="46" customFormat="1" ht="21" customHeight="1">
      <c r="A178" s="88" t="s">
        <v>1731</v>
      </c>
      <c r="B178" s="83" t="s">
        <v>1920</v>
      </c>
      <c r="C178" s="84" t="s">
        <v>204</v>
      </c>
      <c r="D178" s="78"/>
      <c r="E178" s="79"/>
      <c r="F178" s="80">
        <f>F182</f>
        <v>60017</v>
      </c>
      <c r="G178" s="80"/>
      <c r="H178" s="80">
        <f>H182</f>
        <v>124248</v>
      </c>
      <c r="I178" s="59"/>
      <c r="J178" s="80">
        <f>J182</f>
        <v>0</v>
      </c>
      <c r="K178" s="81">
        <f>F178+H178+J178</f>
        <v>184265</v>
      </c>
      <c r="L178" s="100" t="str">
        <f>"호표 "&amp;COUNTIF($L$3:$L177,"*"&amp;"호표"&amp;"*")+1</f>
        <v>호표 21</v>
      </c>
      <c r="M178" s="71" t="str">
        <f>VLOOKUP(B178,전기품,14,FALSE)</f>
        <v>전기5-7</v>
      </c>
      <c r="N178" s="47"/>
      <c r="O178" s="47"/>
      <c r="P178" s="47"/>
      <c r="Q178" s="47"/>
    </row>
    <row r="179" spans="1:17" s="46" customFormat="1" ht="21" customHeight="1">
      <c r="A179" s="85" t="str">
        <f>A178</f>
        <v>CABLE DUCT/COVER</v>
      </c>
      <c r="B179" s="85" t="str">
        <f>B178</f>
        <v>ST 2.3t BODY W200x100</v>
      </c>
      <c r="C179" s="86" t="s">
        <v>3</v>
      </c>
      <c r="D179" s="92">
        <v>1.05</v>
      </c>
      <c r="E179" s="24">
        <f>VLOOKUP($B179,단가,3,FALSE)</f>
        <v>53610</v>
      </c>
      <c r="F179" s="24">
        <f>INT(D179*E179)</f>
        <v>56290</v>
      </c>
      <c r="G179" s="79"/>
      <c r="H179" s="85">
        <v>0</v>
      </c>
      <c r="I179" s="49">
        <v>0</v>
      </c>
      <c r="J179" s="85">
        <v>0</v>
      </c>
      <c r="K179" s="342">
        <f>F179+H179+J179</f>
        <v>56290</v>
      </c>
      <c r="L179" s="100"/>
      <c r="M179" s="71"/>
      <c r="N179" s="47"/>
      <c r="O179" s="47"/>
      <c r="P179" s="47"/>
      <c r="Q179" s="47"/>
    </row>
    <row r="180" spans="1:17" s="46" customFormat="1" ht="21" customHeight="1">
      <c r="A180" s="85" t="s">
        <v>342</v>
      </c>
      <c r="B180" s="85" t="s">
        <v>512</v>
      </c>
      <c r="C180" s="86" t="s">
        <v>264</v>
      </c>
      <c r="D180" s="50">
        <f>VLOOKUP(B179,전기품,4,FALSE)</f>
        <v>0.45</v>
      </c>
      <c r="E180" s="79">
        <v>0</v>
      </c>
      <c r="F180" s="24">
        <f>INT(D180*E180)</f>
        <v>0</v>
      </c>
      <c r="G180" s="24">
        <f>VLOOKUP($B180,단가,3,FALSE)</f>
        <v>276108</v>
      </c>
      <c r="H180" s="24">
        <f>INT(D180*G180)</f>
        <v>124248</v>
      </c>
      <c r="I180" s="49">
        <v>0</v>
      </c>
      <c r="J180" s="85">
        <v>0</v>
      </c>
      <c r="K180" s="342">
        <f>F180+H180+J180</f>
        <v>124248</v>
      </c>
      <c r="L180" s="100"/>
      <c r="M180" s="71"/>
      <c r="N180" s="47"/>
      <c r="O180" s="47"/>
      <c r="P180" s="47"/>
      <c r="Q180" s="47"/>
    </row>
    <row r="181" spans="1:17" s="46" customFormat="1" ht="21" customHeight="1">
      <c r="A181" s="85" t="s">
        <v>484</v>
      </c>
      <c r="B181" s="91">
        <v>0.03</v>
      </c>
      <c r="C181" s="86" t="s">
        <v>178</v>
      </c>
      <c r="D181" s="86">
        <v>1</v>
      </c>
      <c r="E181" s="79">
        <f>INT(H182*B181)</f>
        <v>3727</v>
      </c>
      <c r="F181" s="24">
        <f>INT(D181*E181)</f>
        <v>3727</v>
      </c>
      <c r="G181" s="79"/>
      <c r="H181" s="85">
        <v>0</v>
      </c>
      <c r="I181" s="49">
        <v>0</v>
      </c>
      <c r="J181" s="85">
        <v>0</v>
      </c>
      <c r="K181" s="342">
        <f>F181+H181+J181</f>
        <v>3727</v>
      </c>
      <c r="L181" s="100"/>
      <c r="M181" s="71"/>
      <c r="N181" s="47"/>
      <c r="O181" s="47"/>
      <c r="P181" s="47"/>
      <c r="Q181" s="47"/>
    </row>
    <row r="182" spans="1:17" s="46" customFormat="1" ht="21" customHeight="1">
      <c r="A182" s="85" t="s">
        <v>369</v>
      </c>
      <c r="B182" s="85"/>
      <c r="C182" s="86"/>
      <c r="D182" s="87"/>
      <c r="E182" s="79"/>
      <c r="F182" s="24">
        <f>SUM(F179:F181)</f>
        <v>60017</v>
      </c>
      <c r="G182" s="79"/>
      <c r="H182" s="24">
        <f>SUM(H179:H181)</f>
        <v>124248</v>
      </c>
      <c r="I182" s="49"/>
      <c r="J182" s="24">
        <f>SUM(J179:J181)</f>
        <v>0</v>
      </c>
      <c r="K182" s="342">
        <f>F182+H182+J182</f>
        <v>184265</v>
      </c>
      <c r="L182" s="100"/>
      <c r="M182" s="71"/>
      <c r="N182" s="47"/>
      <c r="O182" s="47"/>
      <c r="P182" s="47"/>
      <c r="Q182" s="47"/>
    </row>
    <row r="183" spans="1:17" s="46" customFormat="1" ht="21" customHeight="1">
      <c r="A183" s="85"/>
      <c r="B183" s="85"/>
      <c r="C183" s="86"/>
      <c r="D183" s="87"/>
      <c r="E183" s="79"/>
      <c r="F183" s="24"/>
      <c r="G183" s="79"/>
      <c r="H183" s="24"/>
      <c r="I183" s="49"/>
      <c r="J183" s="24"/>
      <c r="K183" s="342"/>
      <c r="L183" s="100"/>
      <c r="M183" s="71"/>
      <c r="N183" s="47"/>
      <c r="O183" s="47"/>
      <c r="P183" s="47"/>
      <c r="Q183" s="47"/>
    </row>
    <row r="184" spans="1:17" s="46" customFormat="1" ht="21" customHeight="1">
      <c r="A184" s="343" t="s">
        <v>1732</v>
      </c>
      <c r="B184" s="343" t="s">
        <v>1521</v>
      </c>
      <c r="C184" s="344" t="s">
        <v>489</v>
      </c>
      <c r="D184" s="277"/>
      <c r="E184" s="149"/>
      <c r="F184" s="202">
        <f>F190</f>
        <v>5096</v>
      </c>
      <c r="G184" s="27"/>
      <c r="H184" s="202">
        <f>H190</f>
        <v>19879</v>
      </c>
      <c r="I184" s="281"/>
      <c r="J184" s="202">
        <f>J190</f>
        <v>0</v>
      </c>
      <c r="K184" s="282"/>
      <c r="L184" s="100" t="str">
        <f>"호표 "&amp;COUNTIF($L$3:$L182,"*"&amp;"호표"&amp;"*")+1</f>
        <v>호표 22</v>
      </c>
      <c r="M184" s="71" t="s">
        <v>1733</v>
      </c>
      <c r="N184" s="47"/>
      <c r="O184" s="47"/>
      <c r="P184" s="47"/>
      <c r="Q184" s="47"/>
    </row>
    <row r="185" spans="1:17" s="46" customFormat="1" ht="21" customHeight="1">
      <c r="A185" s="25" t="s">
        <v>238</v>
      </c>
      <c r="B185" s="25" t="s">
        <v>1734</v>
      </c>
      <c r="C185" s="52" t="s">
        <v>204</v>
      </c>
      <c r="D185" s="291">
        <v>0.3</v>
      </c>
      <c r="E185" s="149">
        <f>VLOOKUP($B185,단가,3,FALSE)</f>
        <v>4866.666666666667</v>
      </c>
      <c r="F185" s="25">
        <f>INT(D185*E185)</f>
        <v>1460</v>
      </c>
      <c r="G185" s="149"/>
      <c r="H185" s="25">
        <f>INT(D185*G185)</f>
        <v>0</v>
      </c>
      <c r="I185" s="149"/>
      <c r="J185" s="25">
        <f>INT(D185*I185)</f>
        <v>0</v>
      </c>
      <c r="K185" s="97">
        <f t="shared" ref="K185:K190" si="30">F185+H185+J185</f>
        <v>1460</v>
      </c>
      <c r="L185" s="336"/>
      <c r="M185" s="71"/>
      <c r="N185" s="47"/>
      <c r="O185" s="47"/>
      <c r="P185" s="47"/>
      <c r="Q185" s="47"/>
    </row>
    <row r="186" spans="1:17" s="46" customFormat="1" ht="21" customHeight="1">
      <c r="A186" s="25" t="s">
        <v>236</v>
      </c>
      <c r="B186" s="25" t="s">
        <v>237</v>
      </c>
      <c r="C186" s="52" t="s">
        <v>116</v>
      </c>
      <c r="D186" s="291">
        <v>2</v>
      </c>
      <c r="E186" s="149">
        <f>VLOOKUP($B186,단가,3,FALSE)</f>
        <v>710</v>
      </c>
      <c r="F186" s="25">
        <f>INT(D186*E186)</f>
        <v>1420</v>
      </c>
      <c r="G186" s="149"/>
      <c r="H186" s="25">
        <f>INT(D186*G186)</f>
        <v>0</v>
      </c>
      <c r="I186" s="149"/>
      <c r="J186" s="25">
        <f>INT(D186*I186)</f>
        <v>0</v>
      </c>
      <c r="K186" s="97">
        <f t="shared" si="30"/>
        <v>1420</v>
      </c>
      <c r="L186" s="336"/>
      <c r="M186" s="71"/>
      <c r="N186" s="47"/>
      <c r="O186" s="47"/>
      <c r="P186" s="47"/>
      <c r="Q186" s="47"/>
    </row>
    <row r="187" spans="1:17" s="46" customFormat="1" ht="21" customHeight="1">
      <c r="A187" s="25" t="s">
        <v>1495</v>
      </c>
      <c r="B187" s="25" t="s">
        <v>1735</v>
      </c>
      <c r="C187" s="52" t="s">
        <v>116</v>
      </c>
      <c r="D187" s="291">
        <v>2</v>
      </c>
      <c r="E187" s="149">
        <f>VLOOKUP($B187,단가,3,FALSE)</f>
        <v>810</v>
      </c>
      <c r="F187" s="25">
        <f>INT(D187*E187)</f>
        <v>1620</v>
      </c>
      <c r="G187" s="149"/>
      <c r="H187" s="25">
        <f>INT(D187*G187)</f>
        <v>0</v>
      </c>
      <c r="I187" s="149"/>
      <c r="J187" s="25">
        <f>INT(D187*I187)</f>
        <v>0</v>
      </c>
      <c r="K187" s="97">
        <f t="shared" si="30"/>
        <v>1620</v>
      </c>
      <c r="L187" s="336"/>
      <c r="M187" s="71"/>
      <c r="N187" s="47"/>
      <c r="O187" s="47"/>
      <c r="P187" s="47"/>
      <c r="Q187" s="47"/>
    </row>
    <row r="188" spans="1:17" s="46" customFormat="1" ht="21" customHeight="1">
      <c r="A188" s="25" t="s">
        <v>1437</v>
      </c>
      <c r="B188" s="27" t="s">
        <v>512</v>
      </c>
      <c r="C188" s="52" t="s">
        <v>264</v>
      </c>
      <c r="D188" s="154">
        <f>ROUNDDOWN(SUM(0.036*2)*품셈!$L$3,3)</f>
        <v>7.1999999999999995E-2</v>
      </c>
      <c r="E188" s="149"/>
      <c r="F188" s="25">
        <f>INT(D188*E188)</f>
        <v>0</v>
      </c>
      <c r="G188" s="149">
        <f>VLOOKUP($B188,단가,3,FALSE)</f>
        <v>276108</v>
      </c>
      <c r="H188" s="25">
        <f>INT(D188*G188)</f>
        <v>19879</v>
      </c>
      <c r="I188" s="269"/>
      <c r="J188" s="25">
        <f>INT(D188*I188)</f>
        <v>0</v>
      </c>
      <c r="K188" s="97">
        <f t="shared" si="30"/>
        <v>19879</v>
      </c>
      <c r="L188" s="336"/>
      <c r="M188" s="71"/>
      <c r="N188" s="47"/>
      <c r="O188" s="47"/>
      <c r="P188" s="47"/>
      <c r="Q188" s="47"/>
    </row>
    <row r="189" spans="1:17" s="46" customFormat="1" ht="21" customHeight="1">
      <c r="A189" s="85" t="s">
        <v>484</v>
      </c>
      <c r="B189" s="91">
        <v>0.03</v>
      </c>
      <c r="C189" s="86" t="s">
        <v>178</v>
      </c>
      <c r="D189" s="89">
        <v>1</v>
      </c>
      <c r="E189" s="79">
        <f>INT(H190*B189)</f>
        <v>596</v>
      </c>
      <c r="F189" s="24">
        <f>INT(D189*E189)</f>
        <v>596</v>
      </c>
      <c r="G189" s="79"/>
      <c r="H189" s="85">
        <v>0</v>
      </c>
      <c r="I189" s="49">
        <v>0</v>
      </c>
      <c r="J189" s="85">
        <v>0</v>
      </c>
      <c r="K189" s="48">
        <f t="shared" si="30"/>
        <v>596</v>
      </c>
      <c r="L189" s="100"/>
      <c r="M189" s="71"/>
      <c r="N189" s="47"/>
      <c r="O189" s="47"/>
      <c r="P189" s="47"/>
      <c r="Q189" s="47"/>
    </row>
    <row r="190" spans="1:17" s="46" customFormat="1" ht="21" customHeight="1">
      <c r="A190" s="276" t="s">
        <v>369</v>
      </c>
      <c r="B190" s="281"/>
      <c r="C190" s="277"/>
      <c r="D190" s="277"/>
      <c r="E190" s="149"/>
      <c r="F190" s="149">
        <f>SUM(F185:F189)</f>
        <v>5096</v>
      </c>
      <c r="G190" s="283"/>
      <c r="H190" s="149">
        <f>SUM(H185:H189)</f>
        <v>19879</v>
      </c>
      <c r="I190" s="281"/>
      <c r="J190" s="149">
        <f>SUM(J185:J189)</f>
        <v>0</v>
      </c>
      <c r="K190" s="25">
        <f t="shared" si="30"/>
        <v>24975</v>
      </c>
      <c r="L190" s="345"/>
      <c r="M190" s="71"/>
      <c r="N190" s="47"/>
      <c r="O190" s="47"/>
      <c r="P190" s="47"/>
      <c r="Q190" s="47"/>
    </row>
    <row r="191" spans="1:17" s="46" customFormat="1" ht="21" customHeight="1">
      <c r="A191" s="85"/>
      <c r="B191" s="85"/>
      <c r="C191" s="86"/>
      <c r="D191" s="87"/>
      <c r="E191" s="155"/>
      <c r="F191" s="155"/>
      <c r="G191" s="155"/>
      <c r="H191" s="155"/>
      <c r="I191" s="144"/>
      <c r="J191" s="155"/>
      <c r="K191" s="140"/>
      <c r="L191" s="143"/>
      <c r="M191" s="180"/>
      <c r="N191" s="47"/>
      <c r="O191" s="47"/>
      <c r="P191" s="47"/>
      <c r="Q191" s="47"/>
    </row>
    <row r="192" spans="1:17" s="46" customFormat="1" ht="21.95" customHeight="1">
      <c r="A192" s="88" t="s">
        <v>1580</v>
      </c>
      <c r="B192" s="88" t="s">
        <v>726</v>
      </c>
      <c r="C192" s="84" t="s">
        <v>204</v>
      </c>
      <c r="D192" s="78"/>
      <c r="E192" s="79"/>
      <c r="F192" s="80">
        <f>F196</f>
        <v>9433</v>
      </c>
      <c r="G192" s="80"/>
      <c r="H192" s="80">
        <f>H196</f>
        <v>38655</v>
      </c>
      <c r="I192" s="59"/>
      <c r="J192" s="80">
        <f>J196</f>
        <v>0</v>
      </c>
      <c r="K192" s="81">
        <f t="shared" ref="K192:K196" si="31">F192+H192+J192</f>
        <v>48088</v>
      </c>
      <c r="L192" s="100" t="str">
        <f>"호표 "&amp;COUNTIF($L$3:$L191,"*"&amp;"호표"&amp;"*")+1</f>
        <v>호표 23</v>
      </c>
      <c r="M192" s="71" t="str">
        <f>VLOOKUP(B192,전기품,14,FALSE)</f>
        <v>전기5-7</v>
      </c>
      <c r="N192" s="47"/>
      <c r="O192" s="47"/>
      <c r="P192" s="47"/>
      <c r="Q192" s="47"/>
    </row>
    <row r="193" spans="1:17" s="46" customFormat="1" ht="21.95" customHeight="1">
      <c r="A193" s="85" t="str">
        <f>A192</f>
        <v>AL DUCT</v>
      </c>
      <c r="B193" s="85" t="str">
        <f>B192</f>
        <v>100*50mm</v>
      </c>
      <c r="C193" s="86" t="s">
        <v>379</v>
      </c>
      <c r="D193" s="92">
        <v>1.05</v>
      </c>
      <c r="E193" s="24">
        <f>VLOOKUP($B193,단가,3,FALSE)</f>
        <v>7880</v>
      </c>
      <c r="F193" s="24">
        <f>INT(D193*E193)</f>
        <v>8274</v>
      </c>
      <c r="G193" s="79"/>
      <c r="H193" s="85">
        <v>0</v>
      </c>
      <c r="I193" s="49">
        <v>0</v>
      </c>
      <c r="J193" s="85">
        <v>0</v>
      </c>
      <c r="K193" s="48">
        <f t="shared" si="31"/>
        <v>8274</v>
      </c>
      <c r="L193" s="100"/>
      <c r="M193" s="71"/>
      <c r="N193" s="47"/>
      <c r="O193" s="47"/>
      <c r="P193" s="47"/>
      <c r="Q193" s="47"/>
    </row>
    <row r="194" spans="1:17" s="46" customFormat="1" ht="21.95" customHeight="1">
      <c r="A194" s="85" t="s">
        <v>342</v>
      </c>
      <c r="B194" s="27" t="s">
        <v>512</v>
      </c>
      <c r="C194" s="86" t="s">
        <v>264</v>
      </c>
      <c r="D194" s="50">
        <f>VLOOKUP(B193,전기품,4,FALSE)</f>
        <v>0.14000000000000001</v>
      </c>
      <c r="E194" s="79">
        <v>0</v>
      </c>
      <c r="F194" s="24">
        <f>INT(D194*E194)</f>
        <v>0</v>
      </c>
      <c r="G194" s="24">
        <f>VLOOKUP($B194,단가,3,FALSE)</f>
        <v>276108</v>
      </c>
      <c r="H194" s="24">
        <f>INT(D194*G194)</f>
        <v>38655</v>
      </c>
      <c r="I194" s="49">
        <v>0</v>
      </c>
      <c r="J194" s="85">
        <v>0</v>
      </c>
      <c r="K194" s="48">
        <f t="shared" si="31"/>
        <v>38655</v>
      </c>
      <c r="L194" s="100"/>
      <c r="M194" s="71"/>
      <c r="N194" s="47"/>
      <c r="O194" s="47"/>
      <c r="P194" s="47"/>
      <c r="Q194" s="47"/>
    </row>
    <row r="195" spans="1:17" s="46" customFormat="1" ht="21.95" customHeight="1">
      <c r="A195" s="85" t="s">
        <v>484</v>
      </c>
      <c r="B195" s="91">
        <v>0.03</v>
      </c>
      <c r="C195" s="86" t="s">
        <v>178</v>
      </c>
      <c r="D195" s="86">
        <v>1</v>
      </c>
      <c r="E195" s="79">
        <f>INT(H196*B195)</f>
        <v>1159</v>
      </c>
      <c r="F195" s="24">
        <f>INT(D195*E195)</f>
        <v>1159</v>
      </c>
      <c r="G195" s="79"/>
      <c r="H195" s="85">
        <v>0</v>
      </c>
      <c r="I195" s="49">
        <v>0</v>
      </c>
      <c r="J195" s="85">
        <v>0</v>
      </c>
      <c r="K195" s="48">
        <f t="shared" si="31"/>
        <v>1159</v>
      </c>
      <c r="L195" s="100"/>
      <c r="M195" s="71"/>
      <c r="N195" s="47"/>
      <c r="O195" s="47"/>
      <c r="P195" s="47"/>
      <c r="Q195" s="47"/>
    </row>
    <row r="196" spans="1:17" s="46" customFormat="1" ht="21.95" customHeight="1">
      <c r="A196" s="85" t="s">
        <v>369</v>
      </c>
      <c r="B196" s="85"/>
      <c r="C196" s="86"/>
      <c r="D196" s="87"/>
      <c r="E196" s="79"/>
      <c r="F196" s="24">
        <f>SUM(F193:F195)</f>
        <v>9433</v>
      </c>
      <c r="G196" s="79"/>
      <c r="H196" s="24">
        <f>SUM(H193:H195)</f>
        <v>38655</v>
      </c>
      <c r="I196" s="49"/>
      <c r="J196" s="24">
        <f>SUM(J193:J195)</f>
        <v>0</v>
      </c>
      <c r="K196" s="48">
        <f t="shared" si="31"/>
        <v>48088</v>
      </c>
      <c r="L196" s="100"/>
      <c r="M196" s="71"/>
      <c r="N196" s="47"/>
      <c r="O196" s="47"/>
      <c r="P196" s="47"/>
      <c r="Q196" s="47"/>
    </row>
    <row r="197" spans="1:17" s="46" customFormat="1" ht="21.95" customHeight="1">
      <c r="A197" s="88" t="s">
        <v>1581</v>
      </c>
      <c r="B197" s="88" t="s">
        <v>1582</v>
      </c>
      <c r="C197" s="84" t="s">
        <v>204</v>
      </c>
      <c r="D197" s="78"/>
      <c r="E197" s="79"/>
      <c r="F197" s="80">
        <f>F201</f>
        <v>4427</v>
      </c>
      <c r="G197" s="80"/>
      <c r="H197" s="80">
        <f>H201</f>
        <v>7592</v>
      </c>
      <c r="I197" s="59"/>
      <c r="J197" s="80">
        <f>J201</f>
        <v>0</v>
      </c>
      <c r="K197" s="81">
        <f t="shared" ref="K197:K201" si="32">F197+H197+J197</f>
        <v>12019</v>
      </c>
      <c r="L197" s="100" t="str">
        <f>"호표 "&amp;COUNTIF($L$3:$L196,"*"&amp;"호표"&amp;"*")+1</f>
        <v>호표 24</v>
      </c>
      <c r="M197" s="71" t="s">
        <v>2197</v>
      </c>
      <c r="N197" s="47"/>
      <c r="O197" s="47"/>
      <c r="P197" s="47"/>
      <c r="Q197" s="47"/>
    </row>
    <row r="198" spans="1:17" s="46" customFormat="1" ht="21.95" customHeight="1">
      <c r="A198" s="85" t="str">
        <f>A197</f>
        <v>PVC LAN DUCT</v>
      </c>
      <c r="B198" s="85" t="s">
        <v>1217</v>
      </c>
      <c r="C198" s="86" t="s">
        <v>379</v>
      </c>
      <c r="D198" s="92">
        <v>1.05</v>
      </c>
      <c r="E198" s="24">
        <f>VLOOKUP($B198,단가,3,FALSE)</f>
        <v>4000</v>
      </c>
      <c r="F198" s="24">
        <f>INT(D198*E198)</f>
        <v>4200</v>
      </c>
      <c r="G198" s="79"/>
      <c r="H198" s="85">
        <v>0</v>
      </c>
      <c r="I198" s="49">
        <v>0</v>
      </c>
      <c r="J198" s="85">
        <v>0</v>
      </c>
      <c r="K198" s="48">
        <f t="shared" si="32"/>
        <v>4200</v>
      </c>
      <c r="L198" s="100"/>
      <c r="M198" s="71"/>
      <c r="N198" s="47"/>
      <c r="O198" s="47"/>
      <c r="P198" s="47"/>
      <c r="Q198" s="47"/>
    </row>
    <row r="199" spans="1:17" s="46" customFormat="1" ht="21.95" customHeight="1">
      <c r="A199" s="85" t="s">
        <v>342</v>
      </c>
      <c r="B199" s="27" t="s">
        <v>512</v>
      </c>
      <c r="C199" s="86" t="s">
        <v>264</v>
      </c>
      <c r="D199" s="340">
        <f>0.025*110%</f>
        <v>2.7500000000000004E-2</v>
      </c>
      <c r="E199" s="79">
        <v>0</v>
      </c>
      <c r="F199" s="24">
        <f>INT(D199*E199)</f>
        <v>0</v>
      </c>
      <c r="G199" s="24">
        <f>VLOOKUP($B199,단가,3,FALSE)</f>
        <v>276108</v>
      </c>
      <c r="H199" s="24">
        <f>INT(D199*G199)</f>
        <v>7592</v>
      </c>
      <c r="I199" s="49">
        <v>0</v>
      </c>
      <c r="J199" s="85">
        <v>0</v>
      </c>
      <c r="K199" s="48">
        <f t="shared" si="32"/>
        <v>7592</v>
      </c>
      <c r="L199" s="100"/>
      <c r="M199" s="71"/>
      <c r="N199" s="47"/>
      <c r="O199" s="47"/>
      <c r="P199" s="47"/>
      <c r="Q199" s="47"/>
    </row>
    <row r="200" spans="1:17" s="46" customFormat="1" ht="21.95" customHeight="1">
      <c r="A200" s="85" t="s">
        <v>484</v>
      </c>
      <c r="B200" s="91">
        <v>0.03</v>
      </c>
      <c r="C200" s="86" t="s">
        <v>178</v>
      </c>
      <c r="D200" s="86">
        <v>1</v>
      </c>
      <c r="E200" s="79">
        <f>INT(H201*B200)</f>
        <v>227</v>
      </c>
      <c r="F200" s="24">
        <f>INT(D200*E200)</f>
        <v>227</v>
      </c>
      <c r="G200" s="79"/>
      <c r="H200" s="85">
        <v>0</v>
      </c>
      <c r="I200" s="49">
        <v>0</v>
      </c>
      <c r="J200" s="85">
        <v>0</v>
      </c>
      <c r="K200" s="48">
        <f t="shared" si="32"/>
        <v>227</v>
      </c>
      <c r="L200" s="100"/>
      <c r="M200" s="71"/>
      <c r="N200" s="47"/>
      <c r="O200" s="47"/>
      <c r="P200" s="47"/>
      <c r="Q200" s="47"/>
    </row>
    <row r="201" spans="1:17" s="46" customFormat="1" ht="21.95" customHeight="1">
      <c r="A201" s="85" t="s">
        <v>369</v>
      </c>
      <c r="B201" s="85"/>
      <c r="C201" s="86"/>
      <c r="D201" s="87"/>
      <c r="E201" s="79"/>
      <c r="F201" s="24">
        <f>SUM(F198:F200)</f>
        <v>4427</v>
      </c>
      <c r="G201" s="79"/>
      <c r="H201" s="24">
        <f>SUM(H198:H200)</f>
        <v>7592</v>
      </c>
      <c r="I201" s="49"/>
      <c r="J201" s="24">
        <f>SUM(J198:J200)</f>
        <v>0</v>
      </c>
      <c r="K201" s="48">
        <f t="shared" si="32"/>
        <v>12019</v>
      </c>
      <c r="L201" s="100"/>
      <c r="M201" s="71"/>
      <c r="N201" s="47"/>
      <c r="O201" s="47"/>
      <c r="P201" s="47"/>
      <c r="Q201" s="47"/>
    </row>
    <row r="202" spans="1:17" s="46" customFormat="1" ht="21.95" customHeight="1">
      <c r="A202" s="85"/>
      <c r="B202" s="85"/>
      <c r="C202" s="86"/>
      <c r="D202" s="87"/>
      <c r="E202" s="79"/>
      <c r="F202" s="24"/>
      <c r="G202" s="79"/>
      <c r="H202" s="24"/>
      <c r="I202" s="49"/>
      <c r="J202" s="24"/>
      <c r="K202" s="48"/>
      <c r="L202" s="100"/>
      <c r="M202" s="71"/>
      <c r="N202" s="47"/>
      <c r="O202" s="47"/>
      <c r="P202" s="47"/>
      <c r="Q202" s="47"/>
    </row>
    <row r="203" spans="1:17" s="46" customFormat="1" ht="21.95" customHeight="1">
      <c r="A203" s="88" t="s">
        <v>1584</v>
      </c>
      <c r="B203" s="88" t="s">
        <v>1585</v>
      </c>
      <c r="C203" s="84" t="s">
        <v>116</v>
      </c>
      <c r="D203" s="78"/>
      <c r="E203" s="155"/>
      <c r="F203" s="156">
        <f>F207</f>
        <v>8559</v>
      </c>
      <c r="G203" s="156"/>
      <c r="H203" s="156">
        <f>H207</f>
        <v>9939</v>
      </c>
      <c r="I203" s="146"/>
      <c r="J203" s="156">
        <f>J207</f>
        <v>0</v>
      </c>
      <c r="K203" s="147">
        <f>F203+H203+J203</f>
        <v>18498</v>
      </c>
      <c r="L203" s="140" t="str">
        <f>"호표 "&amp;COUNTIF($L$3:$L202,"*"&amp;"호표"&amp;"*")+1</f>
        <v>호표 25</v>
      </c>
      <c r="M203" s="180" t="str">
        <f>VLOOKUP(B203,전기품,14,FALSE)</f>
        <v>전기5-4</v>
      </c>
      <c r="N203" s="47"/>
      <c r="O203" s="47"/>
      <c r="P203" s="47"/>
      <c r="Q203" s="47"/>
    </row>
    <row r="204" spans="1:17" s="46" customFormat="1" ht="21.95" customHeight="1">
      <c r="A204" s="85" t="s">
        <v>829</v>
      </c>
      <c r="B204" s="85" t="str">
        <f>B203</f>
        <v>150*150*100</v>
      </c>
      <c r="C204" s="86" t="s">
        <v>379</v>
      </c>
      <c r="D204" s="89">
        <v>1</v>
      </c>
      <c r="E204" s="155">
        <f>VLOOKUP($B204,단가,3,FALSE)</f>
        <v>8261</v>
      </c>
      <c r="F204" s="155">
        <f>INT(D204*E204)</f>
        <v>8261</v>
      </c>
      <c r="G204" s="155"/>
      <c r="H204" s="85">
        <v>0</v>
      </c>
      <c r="I204" s="144">
        <v>0</v>
      </c>
      <c r="J204" s="85">
        <v>0</v>
      </c>
      <c r="K204" s="140">
        <f>F204+H204+J204</f>
        <v>8261</v>
      </c>
      <c r="L204" s="143"/>
      <c r="M204" s="180"/>
      <c r="N204" s="47"/>
      <c r="O204" s="47"/>
      <c r="P204" s="47"/>
      <c r="Q204" s="47"/>
    </row>
    <row r="205" spans="1:17" s="46" customFormat="1" ht="21.95" customHeight="1">
      <c r="A205" s="85" t="s">
        <v>342</v>
      </c>
      <c r="B205" s="85" t="s">
        <v>512</v>
      </c>
      <c r="C205" s="86" t="s">
        <v>264</v>
      </c>
      <c r="D205" s="340">
        <f>0.04*0.9</f>
        <v>3.6000000000000004E-2</v>
      </c>
      <c r="E205" s="155">
        <v>0</v>
      </c>
      <c r="F205" s="155">
        <f>INT(D205*E205)</f>
        <v>0</v>
      </c>
      <c r="G205" s="155">
        <f>VLOOKUP($B205,단가,3,FALSE)</f>
        <v>276108</v>
      </c>
      <c r="H205" s="155">
        <f>INT(D205*G205)</f>
        <v>9939</v>
      </c>
      <c r="I205" s="144">
        <v>0</v>
      </c>
      <c r="J205" s="85">
        <v>0</v>
      </c>
      <c r="K205" s="140">
        <f>F205+H205+J205</f>
        <v>9939</v>
      </c>
      <c r="L205" s="143"/>
      <c r="M205" s="180"/>
      <c r="N205" s="47"/>
      <c r="O205" s="47"/>
      <c r="P205" s="47"/>
      <c r="Q205" s="47"/>
    </row>
    <row r="206" spans="1:17" s="46" customFormat="1" ht="21.95" customHeight="1">
      <c r="A206" s="85" t="s">
        <v>484</v>
      </c>
      <c r="B206" s="91">
        <v>0.03</v>
      </c>
      <c r="C206" s="86" t="s">
        <v>178</v>
      </c>
      <c r="D206" s="86">
        <v>1</v>
      </c>
      <c r="E206" s="155">
        <f>INT(H207*B206)</f>
        <v>298</v>
      </c>
      <c r="F206" s="155">
        <f>INT(D206*E206)</f>
        <v>298</v>
      </c>
      <c r="G206" s="155"/>
      <c r="H206" s="85">
        <v>0</v>
      </c>
      <c r="I206" s="144">
        <v>0</v>
      </c>
      <c r="J206" s="85">
        <v>0</v>
      </c>
      <c r="K206" s="140">
        <f>F206+H206+J206</f>
        <v>298</v>
      </c>
      <c r="L206" s="143"/>
      <c r="M206" s="180"/>
      <c r="N206" s="47"/>
      <c r="O206" s="47"/>
      <c r="P206" s="47"/>
      <c r="Q206" s="47"/>
    </row>
    <row r="207" spans="1:17" s="46" customFormat="1" ht="21.95" customHeight="1">
      <c r="A207" s="85" t="s">
        <v>369</v>
      </c>
      <c r="B207" s="85"/>
      <c r="C207" s="86"/>
      <c r="D207" s="87"/>
      <c r="E207" s="155"/>
      <c r="F207" s="155">
        <f>SUM(F204:F206)</f>
        <v>8559</v>
      </c>
      <c r="G207" s="155"/>
      <c r="H207" s="155">
        <f>SUM(H204:H206)</f>
        <v>9939</v>
      </c>
      <c r="I207" s="144"/>
      <c r="J207" s="155">
        <f>SUM(J204:J206)</f>
        <v>0</v>
      </c>
      <c r="K207" s="140">
        <f>F207+H207+J207</f>
        <v>18498</v>
      </c>
      <c r="L207" s="143"/>
      <c r="M207" s="180"/>
      <c r="N207" s="47"/>
      <c r="O207" s="47"/>
      <c r="P207" s="47"/>
      <c r="Q207" s="47"/>
    </row>
    <row r="208" spans="1:17" s="46" customFormat="1" ht="21.95" customHeight="1">
      <c r="A208" s="85"/>
      <c r="B208" s="85"/>
      <c r="C208" s="86"/>
      <c r="D208" s="87"/>
      <c r="E208" s="155"/>
      <c r="F208" s="155"/>
      <c r="G208" s="155"/>
      <c r="H208" s="155"/>
      <c r="I208" s="144"/>
      <c r="J208" s="155"/>
      <c r="K208" s="140"/>
      <c r="L208" s="143"/>
      <c r="M208" s="180"/>
      <c r="N208" s="47"/>
      <c r="O208" s="47"/>
      <c r="P208" s="47"/>
      <c r="Q208" s="47"/>
    </row>
    <row r="209" spans="1:17" s="46" customFormat="1" ht="23.1" customHeight="1">
      <c r="A209" s="88" t="s">
        <v>366</v>
      </c>
      <c r="B209" s="88" t="s">
        <v>215</v>
      </c>
      <c r="C209" s="84" t="s">
        <v>116</v>
      </c>
      <c r="D209" s="78"/>
      <c r="E209" s="79"/>
      <c r="F209" s="80">
        <f>F213</f>
        <v>2490</v>
      </c>
      <c r="G209" s="80"/>
      <c r="H209" s="80">
        <f>H213</f>
        <v>49699</v>
      </c>
      <c r="I209" s="59"/>
      <c r="J209" s="80">
        <f>J213</f>
        <v>0</v>
      </c>
      <c r="K209" s="81">
        <f t="shared" ref="K209:K213" si="33">F209+H209+J209</f>
        <v>52189</v>
      </c>
      <c r="L209" s="100" t="str">
        <f>"호표 "&amp;COUNTIF($L$3:$L208,"*"&amp;"호표"&amp;"*")+1</f>
        <v>호표 26</v>
      </c>
      <c r="M209" s="71" t="str">
        <f>VLOOKUP(B209,전기품,14,FALSE)</f>
        <v>전기5-3</v>
      </c>
      <c r="N209" s="47"/>
      <c r="O209" s="47"/>
      <c r="P209" s="47"/>
      <c r="Q209" s="47"/>
    </row>
    <row r="210" spans="1:17" s="46" customFormat="1" ht="23.1" customHeight="1">
      <c r="A210" s="85" t="str">
        <f>A209</f>
        <v>ST 박스</v>
      </c>
      <c r="B210" s="85" t="str">
        <f>B209</f>
        <v>Outlet 4각</v>
      </c>
      <c r="C210" s="86" t="s">
        <v>1473</v>
      </c>
      <c r="D210" s="92">
        <v>1</v>
      </c>
      <c r="E210" s="24">
        <f>VLOOKUP($B210,단가,3,FALSE)</f>
        <v>1000</v>
      </c>
      <c r="F210" s="24">
        <f>INT(D210*E210)</f>
        <v>1000</v>
      </c>
      <c r="G210" s="79"/>
      <c r="H210" s="85">
        <v>0</v>
      </c>
      <c r="I210" s="49">
        <v>0</v>
      </c>
      <c r="J210" s="85">
        <v>0</v>
      </c>
      <c r="K210" s="48">
        <f t="shared" si="33"/>
        <v>1000</v>
      </c>
      <c r="L210" s="100"/>
      <c r="M210" s="71"/>
      <c r="N210" s="47"/>
      <c r="O210" s="47"/>
      <c r="P210" s="47"/>
      <c r="Q210" s="47"/>
    </row>
    <row r="211" spans="1:17" s="46" customFormat="1" ht="23.1" customHeight="1">
      <c r="A211" s="85" t="s">
        <v>342</v>
      </c>
      <c r="B211" s="85" t="str">
        <f>VLOOKUP(B209,전기품,3,FALSE)</f>
        <v>내선전공</v>
      </c>
      <c r="C211" s="86" t="s">
        <v>264</v>
      </c>
      <c r="D211" s="50">
        <f>VLOOKUP(B210,전기품,4,FALSE)*0.9</f>
        <v>0.18000000000000002</v>
      </c>
      <c r="E211" s="79">
        <v>0</v>
      </c>
      <c r="F211" s="24">
        <f>INT(D211*E211)</f>
        <v>0</v>
      </c>
      <c r="G211" s="24">
        <f>VLOOKUP($B211,단가,3,FALSE)</f>
        <v>276108</v>
      </c>
      <c r="H211" s="24">
        <f>INT(D211*G211)</f>
        <v>49699</v>
      </c>
      <c r="I211" s="49">
        <v>0</v>
      </c>
      <c r="J211" s="85">
        <v>0</v>
      </c>
      <c r="K211" s="48">
        <f t="shared" si="33"/>
        <v>49699</v>
      </c>
      <c r="L211" s="100"/>
      <c r="M211" s="71"/>
      <c r="N211" s="47"/>
      <c r="O211" s="47"/>
      <c r="P211" s="47"/>
      <c r="Q211" s="47"/>
    </row>
    <row r="212" spans="1:17" s="46" customFormat="1" ht="23.1" customHeight="1">
      <c r="A212" s="85" t="s">
        <v>484</v>
      </c>
      <c r="B212" s="91">
        <v>0.03</v>
      </c>
      <c r="C212" s="86" t="s">
        <v>1475</v>
      </c>
      <c r="D212" s="86">
        <v>1</v>
      </c>
      <c r="E212" s="79">
        <f>INT(H213*B212)</f>
        <v>1490</v>
      </c>
      <c r="F212" s="24">
        <f>INT(D212*E212)</f>
        <v>1490</v>
      </c>
      <c r="G212" s="79"/>
      <c r="H212" s="85">
        <v>0</v>
      </c>
      <c r="I212" s="49">
        <v>0</v>
      </c>
      <c r="J212" s="85">
        <v>0</v>
      </c>
      <c r="K212" s="48">
        <f t="shared" si="33"/>
        <v>1490</v>
      </c>
      <c r="L212" s="100"/>
      <c r="M212" s="71"/>
      <c r="N212" s="47"/>
      <c r="O212" s="47"/>
      <c r="P212" s="47"/>
      <c r="Q212" s="47"/>
    </row>
    <row r="213" spans="1:17" s="46" customFormat="1" ht="23.1" customHeight="1">
      <c r="A213" s="85" t="s">
        <v>369</v>
      </c>
      <c r="B213" s="85"/>
      <c r="C213" s="86"/>
      <c r="D213" s="87"/>
      <c r="E213" s="79"/>
      <c r="F213" s="24">
        <f>SUM(F210:F212)</f>
        <v>2490</v>
      </c>
      <c r="G213" s="79"/>
      <c r="H213" s="24">
        <f>SUM(H210:H212)</f>
        <v>49699</v>
      </c>
      <c r="I213" s="49"/>
      <c r="J213" s="24">
        <f>SUM(J210:J212)</f>
        <v>0</v>
      </c>
      <c r="K213" s="48">
        <f t="shared" si="33"/>
        <v>52189</v>
      </c>
      <c r="L213" s="100"/>
      <c r="M213" s="71"/>
      <c r="N213" s="47"/>
      <c r="O213" s="47"/>
      <c r="P213" s="47"/>
      <c r="Q213" s="47"/>
    </row>
    <row r="214" spans="1:17" s="46" customFormat="1" ht="23.1" customHeight="1">
      <c r="A214" s="85"/>
      <c r="B214" s="85"/>
      <c r="C214" s="86"/>
      <c r="D214" s="87"/>
      <c r="E214" s="79"/>
      <c r="F214" s="24"/>
      <c r="G214" s="79"/>
      <c r="H214" s="24"/>
      <c r="I214" s="49"/>
      <c r="J214" s="24"/>
      <c r="K214" s="48"/>
      <c r="L214" s="100"/>
      <c r="M214" s="71"/>
      <c r="N214" s="47"/>
      <c r="O214" s="47"/>
      <c r="P214" s="47"/>
      <c r="Q214" s="47"/>
    </row>
    <row r="215" spans="1:17" s="46" customFormat="1" ht="23.1" customHeight="1">
      <c r="A215" s="85"/>
      <c r="B215" s="85"/>
      <c r="C215" s="86"/>
      <c r="D215" s="87"/>
      <c r="E215" s="79"/>
      <c r="F215" s="24"/>
      <c r="G215" s="79"/>
      <c r="H215" s="24"/>
      <c r="I215" s="49"/>
      <c r="J215" s="24"/>
      <c r="K215" s="48"/>
      <c r="L215" s="100"/>
      <c r="M215" s="71"/>
      <c r="N215" s="47"/>
      <c r="O215" s="47"/>
      <c r="P215" s="47"/>
      <c r="Q215" s="47"/>
    </row>
    <row r="216" spans="1:17" s="46" customFormat="1" ht="23.1" customHeight="1">
      <c r="A216" s="88" t="s">
        <v>357</v>
      </c>
      <c r="B216" s="88" t="s">
        <v>358</v>
      </c>
      <c r="C216" s="84" t="s">
        <v>116</v>
      </c>
      <c r="D216" s="78"/>
      <c r="E216" s="79"/>
      <c r="F216" s="80">
        <f>F220</f>
        <v>2190</v>
      </c>
      <c r="G216" s="80"/>
      <c r="H216" s="80">
        <f>H220</f>
        <v>49699</v>
      </c>
      <c r="I216" s="59"/>
      <c r="J216" s="80">
        <f>J220</f>
        <v>0</v>
      </c>
      <c r="K216" s="81">
        <f t="shared" ref="K216:K220" si="34">F216+H216+J216</f>
        <v>51889</v>
      </c>
      <c r="L216" s="100" t="str">
        <f>"호표 "&amp;COUNTIF($L$3:$L215,"*"&amp;"호표"&amp;"*")+1</f>
        <v>호표 27</v>
      </c>
      <c r="M216" s="71" t="str">
        <f>VLOOKUP(B216,전기품,14,FALSE)</f>
        <v>전기5-3</v>
      </c>
      <c r="N216" s="47"/>
      <c r="O216" s="47"/>
      <c r="P216" s="47"/>
      <c r="Q216" s="47"/>
    </row>
    <row r="217" spans="1:17" s="46" customFormat="1" ht="23.1" customHeight="1">
      <c r="A217" s="85" t="str">
        <f>A216</f>
        <v>PVC 박스</v>
      </c>
      <c r="B217" s="85" t="str">
        <f>B216</f>
        <v>노출 PVC SW/1G</v>
      </c>
      <c r="C217" s="86" t="s">
        <v>379</v>
      </c>
      <c r="D217" s="92">
        <v>1</v>
      </c>
      <c r="E217" s="24">
        <f>VLOOKUP($B217,단가,3,FALSE)</f>
        <v>700</v>
      </c>
      <c r="F217" s="24">
        <f>INT(D217*E217)</f>
        <v>700</v>
      </c>
      <c r="G217" s="79"/>
      <c r="H217" s="85">
        <v>0</v>
      </c>
      <c r="I217" s="49">
        <v>0</v>
      </c>
      <c r="J217" s="85">
        <v>0</v>
      </c>
      <c r="K217" s="48">
        <f t="shared" si="34"/>
        <v>700</v>
      </c>
      <c r="L217" s="100"/>
      <c r="M217" s="71"/>
      <c r="N217" s="47"/>
      <c r="O217" s="47"/>
      <c r="P217" s="47"/>
      <c r="Q217" s="47"/>
    </row>
    <row r="218" spans="1:17" s="46" customFormat="1" ht="23.1" customHeight="1">
      <c r="A218" s="85" t="s">
        <v>342</v>
      </c>
      <c r="B218" s="85" t="str">
        <f>VLOOKUP(B216,전기품,3,FALSE)</f>
        <v>내선전공</v>
      </c>
      <c r="C218" s="86" t="s">
        <v>264</v>
      </c>
      <c r="D218" s="50">
        <f>VLOOKUP(B217,전기품,4,FALSE)*0.9</f>
        <v>0.18000000000000002</v>
      </c>
      <c r="E218" s="79">
        <v>0</v>
      </c>
      <c r="F218" s="24">
        <f>INT(D218*E218)</f>
        <v>0</v>
      </c>
      <c r="G218" s="24">
        <f>VLOOKUP($B218,단가,3,FALSE)</f>
        <v>276108</v>
      </c>
      <c r="H218" s="24">
        <f>INT(D218*G218)</f>
        <v>49699</v>
      </c>
      <c r="I218" s="49">
        <v>0</v>
      </c>
      <c r="J218" s="85">
        <v>0</v>
      </c>
      <c r="K218" s="48">
        <f t="shared" si="34"/>
        <v>49699</v>
      </c>
      <c r="L218" s="100"/>
      <c r="M218" s="71"/>
      <c r="N218" s="47"/>
      <c r="O218" s="47"/>
      <c r="P218" s="47"/>
      <c r="Q218" s="47"/>
    </row>
    <row r="219" spans="1:17" s="46" customFormat="1" ht="23.1" customHeight="1">
      <c r="A219" s="85" t="s">
        <v>484</v>
      </c>
      <c r="B219" s="91">
        <v>0.03</v>
      </c>
      <c r="C219" s="86" t="s">
        <v>178</v>
      </c>
      <c r="D219" s="86">
        <v>1</v>
      </c>
      <c r="E219" s="79">
        <f>INT(H220*B219)</f>
        <v>1490</v>
      </c>
      <c r="F219" s="24">
        <f>INT(D219*E219)</f>
        <v>1490</v>
      </c>
      <c r="G219" s="79"/>
      <c r="H219" s="85">
        <v>0</v>
      </c>
      <c r="I219" s="49">
        <v>0</v>
      </c>
      <c r="J219" s="85">
        <v>0</v>
      </c>
      <c r="K219" s="48">
        <f t="shared" si="34"/>
        <v>1490</v>
      </c>
      <c r="L219" s="100"/>
      <c r="M219" s="71"/>
      <c r="N219" s="47"/>
      <c r="O219" s="47"/>
      <c r="P219" s="47"/>
      <c r="Q219" s="47"/>
    </row>
    <row r="220" spans="1:17" s="46" customFormat="1" ht="23.1" customHeight="1">
      <c r="A220" s="85" t="s">
        <v>369</v>
      </c>
      <c r="B220" s="85"/>
      <c r="C220" s="86"/>
      <c r="D220" s="87"/>
      <c r="E220" s="79"/>
      <c r="F220" s="24">
        <f>SUM(F217:F219)</f>
        <v>2190</v>
      </c>
      <c r="G220" s="79"/>
      <c r="H220" s="24">
        <f>SUM(H217:H219)</f>
        <v>49699</v>
      </c>
      <c r="I220" s="49"/>
      <c r="J220" s="24">
        <f>SUM(J217:J219)</f>
        <v>0</v>
      </c>
      <c r="K220" s="48">
        <f t="shared" si="34"/>
        <v>51889</v>
      </c>
      <c r="L220" s="100"/>
      <c r="M220" s="71"/>
      <c r="N220" s="47"/>
      <c r="O220" s="47"/>
      <c r="P220" s="47"/>
      <c r="Q220" s="47"/>
    </row>
    <row r="221" spans="1:17" s="46" customFormat="1" ht="23.1" customHeight="1">
      <c r="A221" s="85"/>
      <c r="B221" s="85"/>
      <c r="C221" s="86"/>
      <c r="D221" s="87"/>
      <c r="E221" s="79"/>
      <c r="F221" s="24"/>
      <c r="G221" s="79"/>
      <c r="H221" s="24"/>
      <c r="I221" s="49"/>
      <c r="J221" s="24"/>
      <c r="K221" s="48"/>
      <c r="L221" s="100"/>
      <c r="M221" s="71"/>
      <c r="N221" s="47"/>
      <c r="O221" s="47"/>
      <c r="P221" s="47"/>
      <c r="Q221" s="47"/>
    </row>
    <row r="222" spans="1:17" s="46" customFormat="1" ht="23.1" customHeight="1">
      <c r="A222" s="88" t="s">
        <v>357</v>
      </c>
      <c r="B222" s="82" t="s">
        <v>355</v>
      </c>
      <c r="C222" s="84" t="s">
        <v>116</v>
      </c>
      <c r="D222" s="78"/>
      <c r="E222" s="79"/>
      <c r="F222" s="80">
        <f>F226</f>
        <v>2390</v>
      </c>
      <c r="G222" s="80"/>
      <c r="H222" s="80">
        <f>H226</f>
        <v>49699</v>
      </c>
      <c r="I222" s="59"/>
      <c r="J222" s="80">
        <f>J226</f>
        <v>0</v>
      </c>
      <c r="K222" s="81">
        <f t="shared" ref="K222:K226" si="35">F222+H222+J222</f>
        <v>52089</v>
      </c>
      <c r="L222" s="100" t="str">
        <f>"호표 "&amp;COUNTIF($L$3:$L221,"*"&amp;"호표"&amp;"*")+1</f>
        <v>호표 28</v>
      </c>
      <c r="M222" s="71" t="str">
        <f>VLOOKUP(B222,전기품,14,FALSE)</f>
        <v>전기5-3</v>
      </c>
      <c r="N222" s="47"/>
      <c r="O222" s="47"/>
      <c r="P222" s="47"/>
      <c r="Q222" s="47"/>
    </row>
    <row r="223" spans="1:17" s="46" customFormat="1" ht="23.1" customHeight="1">
      <c r="A223" s="85" t="str">
        <f>A222</f>
        <v>PVC 박스</v>
      </c>
      <c r="B223" s="94" t="str">
        <f>B222</f>
        <v>승압용 콘센트 박스 1개용</v>
      </c>
      <c r="C223" s="86" t="s">
        <v>379</v>
      </c>
      <c r="D223" s="92">
        <v>1</v>
      </c>
      <c r="E223" s="24">
        <f>VLOOKUP($B223,단가,3,FALSE)</f>
        <v>900</v>
      </c>
      <c r="F223" s="24">
        <f>INT(D223*E223)</f>
        <v>900</v>
      </c>
      <c r="G223" s="79"/>
      <c r="H223" s="85">
        <v>0</v>
      </c>
      <c r="I223" s="49">
        <v>0</v>
      </c>
      <c r="J223" s="85">
        <v>0</v>
      </c>
      <c r="K223" s="48">
        <f t="shared" si="35"/>
        <v>900</v>
      </c>
      <c r="L223" s="100"/>
      <c r="M223" s="71"/>
      <c r="N223" s="47"/>
      <c r="O223" s="47"/>
      <c r="P223" s="47"/>
      <c r="Q223" s="47"/>
    </row>
    <row r="224" spans="1:17" s="46" customFormat="1" ht="23.1" customHeight="1">
      <c r="A224" s="85" t="s">
        <v>342</v>
      </c>
      <c r="B224" s="85" t="str">
        <f>VLOOKUP(B222,전기품,3,FALSE)</f>
        <v>내선전공</v>
      </c>
      <c r="C224" s="86" t="s">
        <v>264</v>
      </c>
      <c r="D224" s="50">
        <f>VLOOKUP(B223,전기품,4,FALSE)*0.9</f>
        <v>0.18000000000000002</v>
      </c>
      <c r="E224" s="79">
        <v>0</v>
      </c>
      <c r="F224" s="24">
        <f>INT(D224*E224)</f>
        <v>0</v>
      </c>
      <c r="G224" s="24">
        <f>VLOOKUP($B224,단가,3,FALSE)</f>
        <v>276108</v>
      </c>
      <c r="H224" s="24">
        <f>INT(D224*G224)</f>
        <v>49699</v>
      </c>
      <c r="I224" s="49">
        <v>0</v>
      </c>
      <c r="J224" s="85">
        <v>0</v>
      </c>
      <c r="K224" s="48">
        <f t="shared" si="35"/>
        <v>49699</v>
      </c>
      <c r="L224" s="100"/>
      <c r="M224" s="71"/>
      <c r="N224" s="47"/>
      <c r="O224" s="47"/>
      <c r="P224" s="47"/>
      <c r="Q224" s="47"/>
    </row>
    <row r="225" spans="1:18" s="46" customFormat="1" ht="23.1" customHeight="1">
      <c r="A225" s="85" t="s">
        <v>484</v>
      </c>
      <c r="B225" s="91">
        <v>0.03</v>
      </c>
      <c r="C225" s="86" t="s">
        <v>178</v>
      </c>
      <c r="D225" s="86">
        <v>1</v>
      </c>
      <c r="E225" s="79">
        <f>INT(H226*B225)</f>
        <v>1490</v>
      </c>
      <c r="F225" s="24">
        <f>INT(D225*E225)</f>
        <v>1490</v>
      </c>
      <c r="G225" s="79"/>
      <c r="H225" s="85">
        <v>0</v>
      </c>
      <c r="I225" s="49">
        <v>0</v>
      </c>
      <c r="J225" s="85">
        <v>0</v>
      </c>
      <c r="K225" s="48">
        <f t="shared" si="35"/>
        <v>1490</v>
      </c>
      <c r="L225" s="100"/>
      <c r="M225" s="71"/>
      <c r="N225" s="47"/>
      <c r="O225" s="47"/>
      <c r="P225" s="47"/>
      <c r="Q225" s="47"/>
    </row>
    <row r="226" spans="1:18" s="46" customFormat="1" ht="23.1" customHeight="1">
      <c r="A226" s="85" t="s">
        <v>369</v>
      </c>
      <c r="B226" s="85"/>
      <c r="C226" s="86"/>
      <c r="D226" s="87"/>
      <c r="E226" s="79"/>
      <c r="F226" s="24">
        <f>SUM(F223:F225)</f>
        <v>2390</v>
      </c>
      <c r="G226" s="79"/>
      <c r="H226" s="24">
        <f>SUM(H223:H225)</f>
        <v>49699</v>
      </c>
      <c r="I226" s="49"/>
      <c r="J226" s="24">
        <f>SUM(J223:J225)</f>
        <v>0</v>
      </c>
      <c r="K226" s="48">
        <f t="shared" si="35"/>
        <v>52089</v>
      </c>
      <c r="L226" s="100"/>
      <c r="M226" s="71"/>
      <c r="N226" s="47"/>
      <c r="O226" s="47"/>
      <c r="P226" s="47"/>
      <c r="Q226" s="47"/>
    </row>
    <row r="227" spans="1:18" s="46" customFormat="1" ht="23.1" customHeight="1">
      <c r="A227" s="85"/>
      <c r="B227" s="85"/>
      <c r="C227" s="86"/>
      <c r="D227" s="87"/>
      <c r="E227" s="79"/>
      <c r="F227" s="24"/>
      <c r="G227" s="79"/>
      <c r="H227" s="24"/>
      <c r="I227" s="49"/>
      <c r="J227" s="24"/>
      <c r="K227" s="48"/>
      <c r="L227" s="100"/>
      <c r="M227" s="71"/>
      <c r="N227" s="47"/>
      <c r="O227" s="47"/>
      <c r="P227" s="47"/>
      <c r="Q227" s="47"/>
    </row>
    <row r="228" spans="1:18" s="46" customFormat="1" ht="23.1" customHeight="1">
      <c r="A228" s="82" t="s">
        <v>112</v>
      </c>
      <c r="B228" s="88" t="s">
        <v>1586</v>
      </c>
      <c r="C228" s="84" t="s">
        <v>116</v>
      </c>
      <c r="D228" s="78"/>
      <c r="E228" s="155"/>
      <c r="F228" s="156">
        <f>F232</f>
        <v>3082</v>
      </c>
      <c r="G228" s="156"/>
      <c r="H228" s="156">
        <f>H232</f>
        <v>22088</v>
      </c>
      <c r="I228" s="146"/>
      <c r="J228" s="156">
        <f>J232</f>
        <v>0</v>
      </c>
      <c r="K228" s="147">
        <f>F228+H228+J228</f>
        <v>25170</v>
      </c>
      <c r="L228" s="140" t="str">
        <f>"호표 "&amp;COUNTIF($L$3:$L227,"*"&amp;"호표"&amp;"*")+1</f>
        <v>호표 29</v>
      </c>
      <c r="M228" s="180" t="str">
        <f>VLOOKUP(B228,전기품,14,FALSE)</f>
        <v>전기5-23-1</v>
      </c>
      <c r="N228" s="47"/>
      <c r="O228" s="47"/>
      <c r="P228" s="47"/>
      <c r="Q228" s="47"/>
    </row>
    <row r="229" spans="1:18" s="46" customFormat="1" ht="23.1" customHeight="1">
      <c r="A229" s="85" t="s">
        <v>861</v>
      </c>
      <c r="B229" s="85" t="str">
        <f>B228</f>
        <v>220V 접지2구</v>
      </c>
      <c r="C229" s="86" t="s">
        <v>379</v>
      </c>
      <c r="D229" s="92">
        <v>1</v>
      </c>
      <c r="E229" s="155">
        <f>VLOOKUP($B229,단가,3,FALSE)</f>
        <v>2420</v>
      </c>
      <c r="F229" s="155">
        <f>INT(D229*E229)</f>
        <v>2420</v>
      </c>
      <c r="G229" s="155"/>
      <c r="H229" s="85">
        <v>0</v>
      </c>
      <c r="I229" s="144">
        <v>0</v>
      </c>
      <c r="J229" s="85">
        <v>0</v>
      </c>
      <c r="K229" s="140">
        <f>F229+H229+J229</f>
        <v>2420</v>
      </c>
      <c r="L229" s="143"/>
      <c r="M229" s="180"/>
      <c r="N229" s="47"/>
      <c r="O229" s="47"/>
      <c r="P229" s="47"/>
      <c r="Q229" s="47"/>
    </row>
    <row r="230" spans="1:18" s="46" customFormat="1" ht="23.1" customHeight="1">
      <c r="A230" s="85" t="s">
        <v>342</v>
      </c>
      <c r="B230" s="85" t="s">
        <v>512</v>
      </c>
      <c r="C230" s="86" t="s">
        <v>264</v>
      </c>
      <c r="D230" s="50">
        <f>VLOOKUP(B229,전기품,4,FALSE)</f>
        <v>0.08</v>
      </c>
      <c r="E230" s="155">
        <v>0</v>
      </c>
      <c r="F230" s="155">
        <f>INT(D230*E230)</f>
        <v>0</v>
      </c>
      <c r="G230" s="155">
        <f>VLOOKUP($B230,단가,3,FALSE)</f>
        <v>276108</v>
      </c>
      <c r="H230" s="155">
        <f>INT(D230*G230)</f>
        <v>22088</v>
      </c>
      <c r="I230" s="144">
        <v>0</v>
      </c>
      <c r="J230" s="85">
        <v>0</v>
      </c>
      <c r="K230" s="140">
        <f>F230+H230+J230</f>
        <v>22088</v>
      </c>
      <c r="L230" s="143"/>
      <c r="M230" s="180"/>
      <c r="N230" s="47"/>
      <c r="O230" s="47"/>
      <c r="P230" s="47"/>
      <c r="Q230" s="47"/>
    </row>
    <row r="231" spans="1:18" s="46" customFormat="1" ht="23.1" customHeight="1">
      <c r="A231" s="85" t="s">
        <v>484</v>
      </c>
      <c r="B231" s="91">
        <v>0.03</v>
      </c>
      <c r="C231" s="86" t="s">
        <v>178</v>
      </c>
      <c r="D231" s="86">
        <v>1</v>
      </c>
      <c r="E231" s="155">
        <f>INT(H232*B231)</f>
        <v>662</v>
      </c>
      <c r="F231" s="155">
        <f>INT(D231*E231)</f>
        <v>662</v>
      </c>
      <c r="G231" s="155"/>
      <c r="H231" s="85">
        <v>0</v>
      </c>
      <c r="I231" s="144">
        <v>0</v>
      </c>
      <c r="J231" s="85">
        <v>0</v>
      </c>
      <c r="K231" s="140">
        <f>F231+H231+J231</f>
        <v>662</v>
      </c>
      <c r="L231" s="143"/>
      <c r="M231" s="180"/>
      <c r="N231" s="47"/>
      <c r="O231" s="47"/>
      <c r="P231" s="47"/>
      <c r="Q231" s="47"/>
    </row>
    <row r="232" spans="1:18" s="46" customFormat="1" ht="23.1" customHeight="1">
      <c r="A232" s="85" t="s">
        <v>369</v>
      </c>
      <c r="B232" s="85"/>
      <c r="C232" s="86"/>
      <c r="D232" s="87"/>
      <c r="E232" s="155"/>
      <c r="F232" s="155">
        <f>SUM(F229:F231)</f>
        <v>3082</v>
      </c>
      <c r="G232" s="155"/>
      <c r="H232" s="155">
        <f>SUM(H229:H231)</f>
        <v>22088</v>
      </c>
      <c r="I232" s="144"/>
      <c r="J232" s="155">
        <f>SUM(J229:J231)</f>
        <v>0</v>
      </c>
      <c r="K232" s="140">
        <f>F232+H232+J232</f>
        <v>25170</v>
      </c>
      <c r="L232" s="143"/>
      <c r="M232" s="180"/>
      <c r="N232" s="47"/>
      <c r="O232" s="47"/>
      <c r="P232" s="47"/>
      <c r="Q232" s="47"/>
    </row>
    <row r="233" spans="1:18" s="46" customFormat="1" ht="23.1" customHeight="1">
      <c r="A233" s="85"/>
      <c r="B233" s="85"/>
      <c r="C233" s="86"/>
      <c r="D233" s="87"/>
      <c r="E233" s="155"/>
      <c r="F233" s="155"/>
      <c r="G233" s="155"/>
      <c r="H233" s="155"/>
      <c r="I233" s="144"/>
      <c r="J233" s="155"/>
      <c r="K233" s="140"/>
      <c r="L233" s="143"/>
      <c r="M233" s="180"/>
      <c r="N233" s="47"/>
      <c r="O233" s="47"/>
      <c r="P233" s="47"/>
      <c r="Q233" s="47"/>
    </row>
    <row r="234" spans="1:18" s="46" customFormat="1" ht="23.1" customHeight="1">
      <c r="A234" s="85"/>
      <c r="B234" s="85"/>
      <c r="C234" s="86"/>
      <c r="D234" s="87"/>
      <c r="E234" s="79"/>
      <c r="F234" s="24"/>
      <c r="G234" s="79"/>
      <c r="H234" s="24"/>
      <c r="I234" s="49"/>
      <c r="J234" s="24"/>
      <c r="K234" s="48"/>
      <c r="L234" s="100"/>
      <c r="M234" s="71"/>
      <c r="N234" s="47"/>
      <c r="O234" s="47"/>
      <c r="P234" s="47"/>
      <c r="Q234" s="47"/>
    </row>
    <row r="235" spans="1:18" s="46" customFormat="1" ht="23.1" customHeight="1">
      <c r="A235" s="88" t="s">
        <v>1567</v>
      </c>
      <c r="B235" s="88" t="s">
        <v>1568</v>
      </c>
      <c r="C235" s="84" t="s">
        <v>116</v>
      </c>
      <c r="D235" s="78"/>
      <c r="E235" s="155"/>
      <c r="F235" s="156">
        <f>F239</f>
        <v>2720</v>
      </c>
      <c r="G235" s="156"/>
      <c r="H235" s="156">
        <f>H239</f>
        <v>8014</v>
      </c>
      <c r="I235" s="146"/>
      <c r="J235" s="156">
        <f>J239</f>
        <v>0</v>
      </c>
      <c r="K235" s="147">
        <f>F235+H235+J235</f>
        <v>10734</v>
      </c>
      <c r="L235" s="143" t="str">
        <f>"호표 "&amp;COUNTIF($L$3:$L234,"*"&amp;"호표"&amp;"*")+1</f>
        <v>호표 30</v>
      </c>
      <c r="M235" s="180" t="str">
        <f>VLOOKUP(B235,통신품,14,FALSE)</f>
        <v>통신4-3-2</v>
      </c>
      <c r="N235" s="179"/>
      <c r="O235" s="179"/>
      <c r="P235" s="179"/>
      <c r="Q235" s="179"/>
      <c r="R235" s="142"/>
    </row>
    <row r="236" spans="1:18" s="46" customFormat="1" ht="23.1" customHeight="1">
      <c r="A236" s="85" t="s">
        <v>1567</v>
      </c>
      <c r="B236" s="85" t="str">
        <f>B235</f>
        <v>8Pin 1구</v>
      </c>
      <c r="C236" s="86" t="s">
        <v>379</v>
      </c>
      <c r="D236" s="86">
        <v>1</v>
      </c>
      <c r="E236" s="155">
        <f>VLOOKUP($B236,단가,3,FALSE)</f>
        <v>2480</v>
      </c>
      <c r="F236" s="155">
        <f>INT(D236*E236)</f>
        <v>2480</v>
      </c>
      <c r="G236" s="155"/>
      <c r="H236" s="85">
        <v>0</v>
      </c>
      <c r="I236" s="144">
        <v>0</v>
      </c>
      <c r="J236" s="85">
        <v>0</v>
      </c>
      <c r="K236" s="140">
        <f>F236+H236+J236</f>
        <v>2480</v>
      </c>
      <c r="L236" s="143"/>
      <c r="M236" s="180"/>
      <c r="N236" s="179"/>
      <c r="O236" s="179"/>
      <c r="P236" s="179"/>
      <c r="Q236" s="179"/>
      <c r="R236" s="142"/>
    </row>
    <row r="237" spans="1:18" s="46" customFormat="1" ht="23.1" customHeight="1">
      <c r="A237" s="85" t="s">
        <v>342</v>
      </c>
      <c r="B237" s="85" t="s">
        <v>1587</v>
      </c>
      <c r="C237" s="86" t="s">
        <v>264</v>
      </c>
      <c r="D237" s="50">
        <f>VLOOKUP(B236,통신품,4,FALSE)</f>
        <v>2.8000000000000001E-2</v>
      </c>
      <c r="E237" s="155">
        <v>0</v>
      </c>
      <c r="F237" s="155">
        <f>INT(D237*E237)</f>
        <v>0</v>
      </c>
      <c r="G237" s="155">
        <f>VLOOKUP($B237,단가,3,FALSE)</f>
        <v>286219</v>
      </c>
      <c r="H237" s="155">
        <f>INT(D237*G237)</f>
        <v>8014</v>
      </c>
      <c r="I237" s="144">
        <v>0</v>
      </c>
      <c r="J237" s="85">
        <v>0</v>
      </c>
      <c r="K237" s="140">
        <f>F237+H237+J237</f>
        <v>8014</v>
      </c>
      <c r="L237" s="143"/>
      <c r="M237" s="180"/>
      <c r="N237" s="179"/>
      <c r="O237" s="179"/>
      <c r="P237" s="179"/>
      <c r="Q237" s="179"/>
      <c r="R237" s="142"/>
    </row>
    <row r="238" spans="1:18" s="46" customFormat="1" ht="23.1" customHeight="1">
      <c r="A238" s="85" t="s">
        <v>484</v>
      </c>
      <c r="B238" s="91">
        <v>0.03</v>
      </c>
      <c r="C238" s="86" t="s">
        <v>178</v>
      </c>
      <c r="D238" s="86">
        <v>1</v>
      </c>
      <c r="E238" s="155">
        <f>INT(H239*B238)</f>
        <v>240</v>
      </c>
      <c r="F238" s="155">
        <f>INT(D238*E238)</f>
        <v>240</v>
      </c>
      <c r="G238" s="155"/>
      <c r="H238" s="85">
        <v>0</v>
      </c>
      <c r="I238" s="144">
        <v>0</v>
      </c>
      <c r="J238" s="85">
        <v>0</v>
      </c>
      <c r="K238" s="140">
        <f>F238+H238+J238</f>
        <v>240</v>
      </c>
      <c r="L238" s="143"/>
      <c r="M238" s="180"/>
      <c r="N238" s="47"/>
      <c r="O238" s="47"/>
      <c r="P238" s="47"/>
      <c r="Q238" s="47"/>
    </row>
    <row r="239" spans="1:18" s="46" customFormat="1" ht="23.1" customHeight="1">
      <c r="A239" s="85" t="s">
        <v>369</v>
      </c>
      <c r="B239" s="85"/>
      <c r="C239" s="86"/>
      <c r="D239" s="87"/>
      <c r="E239" s="155"/>
      <c r="F239" s="155">
        <f>SUM(F236:F238)</f>
        <v>2720</v>
      </c>
      <c r="G239" s="155"/>
      <c r="H239" s="155">
        <f>SUM(H236:H238)</f>
        <v>8014</v>
      </c>
      <c r="I239" s="144"/>
      <c r="J239" s="155">
        <f>SUM(J236:J238)</f>
        <v>0</v>
      </c>
      <c r="K239" s="140">
        <f>F239+H239+J239</f>
        <v>10734</v>
      </c>
      <c r="L239" s="143"/>
      <c r="M239" s="180"/>
      <c r="N239" s="47"/>
      <c r="O239" s="47"/>
      <c r="P239" s="47"/>
      <c r="Q239" s="47"/>
    </row>
    <row r="240" spans="1:18" s="46" customFormat="1" ht="23.1" customHeight="1">
      <c r="A240" s="85"/>
      <c r="B240" s="85"/>
      <c r="C240" s="86"/>
      <c r="D240" s="87"/>
      <c r="E240" s="155"/>
      <c r="F240" s="155"/>
      <c r="G240" s="155"/>
      <c r="H240" s="155"/>
      <c r="I240" s="144"/>
      <c r="J240" s="155"/>
      <c r="K240" s="140"/>
      <c r="L240" s="143"/>
      <c r="M240" s="180"/>
      <c r="N240" s="47"/>
      <c r="O240" s="47"/>
      <c r="P240" s="47"/>
      <c r="Q240" s="47"/>
    </row>
    <row r="241" spans="1:17" s="142" customFormat="1" ht="21.95" customHeight="1">
      <c r="A241" s="82" t="s">
        <v>1978</v>
      </c>
      <c r="B241" s="88" t="s">
        <v>1725</v>
      </c>
      <c r="C241" s="84" t="s">
        <v>2088</v>
      </c>
      <c r="D241" s="78"/>
      <c r="E241" s="155"/>
      <c r="F241" s="156">
        <f>F245</f>
        <v>636</v>
      </c>
      <c r="G241" s="156"/>
      <c r="H241" s="156">
        <f>H245</f>
        <v>21233</v>
      </c>
      <c r="I241" s="146"/>
      <c r="J241" s="156">
        <f>J245</f>
        <v>0</v>
      </c>
      <c r="K241" s="147">
        <f>F241+H241+J241</f>
        <v>21869</v>
      </c>
      <c r="L241" s="140" t="str">
        <f>"호표 "&amp;COUNTIF($L$3:$L240,"*"&amp;"호표"&amp;"*")+1</f>
        <v>호표 31</v>
      </c>
      <c r="M241" s="450" t="s">
        <v>1726</v>
      </c>
      <c r="N241" s="179"/>
      <c r="O241" s="179"/>
      <c r="P241" s="179"/>
      <c r="Q241" s="179"/>
    </row>
    <row r="242" spans="1:17" s="142" customFormat="1" ht="21.95" customHeight="1">
      <c r="A242" s="85" t="s">
        <v>342</v>
      </c>
      <c r="B242" s="85" t="s">
        <v>1457</v>
      </c>
      <c r="C242" s="86" t="s">
        <v>1438</v>
      </c>
      <c r="D242" s="340">
        <f>0.016+0.044</f>
        <v>0.06</v>
      </c>
      <c r="E242" s="155"/>
      <c r="F242" s="155">
        <f>INT(D242*E242)</f>
        <v>0</v>
      </c>
      <c r="G242" s="155">
        <f>VLOOKUP($B242,단가,3,FALSE)</f>
        <v>258904</v>
      </c>
      <c r="H242" s="155">
        <f>INT(D242*G242)</f>
        <v>15534</v>
      </c>
      <c r="I242" s="144">
        <v>0</v>
      </c>
      <c r="J242" s="85">
        <v>0</v>
      </c>
      <c r="K242" s="140">
        <f>F242+H242+J242</f>
        <v>15534</v>
      </c>
      <c r="L242" s="143"/>
      <c r="M242" s="180"/>
      <c r="N242" s="179"/>
      <c r="O242" s="179"/>
      <c r="P242" s="179"/>
      <c r="Q242" s="179"/>
    </row>
    <row r="243" spans="1:17" s="142" customFormat="1" ht="21.95" customHeight="1">
      <c r="A243" s="85" t="s">
        <v>342</v>
      </c>
      <c r="B243" s="85" t="s">
        <v>1445</v>
      </c>
      <c r="C243" s="86" t="s">
        <v>264</v>
      </c>
      <c r="D243" s="340">
        <f>0.011+0.022</f>
        <v>3.3000000000000002E-2</v>
      </c>
      <c r="E243" s="155">
        <v>0</v>
      </c>
      <c r="F243" s="155">
        <f>INT(D243*E243)</f>
        <v>0</v>
      </c>
      <c r="G243" s="155">
        <f>VLOOKUP($B243,단가,3,FALSE)</f>
        <v>172698</v>
      </c>
      <c r="H243" s="155">
        <f>INT(D243*G243)</f>
        <v>5699</v>
      </c>
      <c r="I243" s="144">
        <v>0</v>
      </c>
      <c r="J243" s="85">
        <v>0</v>
      </c>
      <c r="K243" s="140">
        <f>F243+H243+J243</f>
        <v>5699</v>
      </c>
      <c r="L243" s="143"/>
      <c r="M243" s="180"/>
      <c r="N243" s="179"/>
      <c r="O243" s="179"/>
      <c r="P243" s="179"/>
      <c r="Q243" s="179"/>
    </row>
    <row r="244" spans="1:17" s="142" customFormat="1" ht="21.95" customHeight="1">
      <c r="A244" s="85" t="s">
        <v>484</v>
      </c>
      <c r="B244" s="91">
        <v>0.03</v>
      </c>
      <c r="C244" s="86" t="s">
        <v>178</v>
      </c>
      <c r="D244" s="86">
        <v>1</v>
      </c>
      <c r="E244" s="155">
        <f>INT(H245*B244)</f>
        <v>636</v>
      </c>
      <c r="F244" s="155">
        <f>INT(D244*E244)</f>
        <v>636</v>
      </c>
      <c r="G244" s="155"/>
      <c r="H244" s="85">
        <v>0</v>
      </c>
      <c r="I244" s="144">
        <v>0</v>
      </c>
      <c r="J244" s="85">
        <v>0</v>
      </c>
      <c r="K244" s="140">
        <f>F244+H244+J244</f>
        <v>636</v>
      </c>
      <c r="L244" s="143"/>
      <c r="M244" s="180"/>
      <c r="N244" s="179"/>
      <c r="O244" s="179"/>
      <c r="P244" s="451"/>
      <c r="Q244" s="179"/>
    </row>
    <row r="245" spans="1:17" s="142" customFormat="1" ht="21.95" customHeight="1">
      <c r="A245" s="85" t="s">
        <v>369</v>
      </c>
      <c r="B245" s="85"/>
      <c r="C245" s="86"/>
      <c r="D245" s="87"/>
      <c r="E245" s="155"/>
      <c r="F245" s="155">
        <f>SUM(F242:F244)</f>
        <v>636</v>
      </c>
      <c r="G245" s="155"/>
      <c r="H245" s="155">
        <f>SUM(H242:H244)</f>
        <v>21233</v>
      </c>
      <c r="I245" s="144"/>
      <c r="J245" s="155">
        <f>SUM(J242:J244)</f>
        <v>0</v>
      </c>
      <c r="K245" s="140">
        <f>F245+H245+J245</f>
        <v>21869</v>
      </c>
      <c r="L245" s="143"/>
      <c r="M245" s="180"/>
      <c r="N245" s="179"/>
      <c r="O245" s="179"/>
      <c r="P245" s="179"/>
      <c r="Q245" s="179"/>
    </row>
    <row r="246" spans="1:17" s="46" customFormat="1" ht="23.1" customHeight="1">
      <c r="A246" s="85"/>
      <c r="B246" s="85"/>
      <c r="C246" s="86"/>
      <c r="D246" s="87"/>
      <c r="E246" s="155"/>
      <c r="F246" s="155"/>
      <c r="G246" s="155"/>
      <c r="H246" s="155"/>
      <c r="I246" s="144"/>
      <c r="J246" s="155"/>
      <c r="K246" s="140"/>
      <c r="L246" s="143"/>
      <c r="M246" s="180"/>
      <c r="N246" s="47"/>
      <c r="O246" s="47"/>
      <c r="P246" s="47"/>
      <c r="Q246" s="47"/>
    </row>
    <row r="247" spans="1:17" s="142" customFormat="1" ht="21" customHeight="1">
      <c r="A247" s="452" t="s">
        <v>2091</v>
      </c>
      <c r="B247" s="452" t="s">
        <v>2092</v>
      </c>
      <c r="C247" s="453" t="s">
        <v>203</v>
      </c>
      <c r="D247" s="454"/>
      <c r="E247" s="455"/>
      <c r="F247" s="456">
        <f>F251</f>
        <v>18501</v>
      </c>
      <c r="G247" s="457"/>
      <c r="H247" s="456">
        <f>H251</f>
        <v>36722</v>
      </c>
      <c r="I247" s="458"/>
      <c r="J247" s="456">
        <f>J251</f>
        <v>0</v>
      </c>
      <c r="K247" s="459"/>
      <c r="L247" s="460" t="str">
        <f>"호표 "&amp;COUNTIF($L$3:$L246,"*"&amp;"호표"&amp;"*")+1</f>
        <v>호표 32</v>
      </c>
      <c r="M247" s="461" t="s">
        <v>795</v>
      </c>
      <c r="N247" s="179"/>
      <c r="O247" s="179"/>
    </row>
    <row r="248" spans="1:17" s="142" customFormat="1" ht="21" customHeight="1">
      <c r="A248" s="27" t="s">
        <v>2089</v>
      </c>
      <c r="B248" s="333" t="s">
        <v>2090</v>
      </c>
      <c r="C248" s="23" t="s">
        <v>116</v>
      </c>
      <c r="D248" s="27">
        <v>1</v>
      </c>
      <c r="E248" s="266">
        <f t="shared" ref="E248" si="36">VLOOKUP($B248,단가,3,FALSE)</f>
        <v>17400</v>
      </c>
      <c r="F248" s="139">
        <f t="shared" ref="F248" si="37">INT(D248*E248)</f>
        <v>17400</v>
      </c>
      <c r="G248" s="455"/>
      <c r="H248" s="462"/>
      <c r="I248" s="455"/>
      <c r="J248" s="462"/>
      <c r="K248" s="463">
        <f t="shared" ref="K248" si="38">F248+H248+J248</f>
        <v>17400</v>
      </c>
      <c r="L248" s="464"/>
      <c r="M248" s="461">
        <f>SUM(N248*O248*P248*D248)</f>
        <v>0.13299999999999998</v>
      </c>
      <c r="N248" s="179">
        <v>1</v>
      </c>
      <c r="O248" s="179">
        <f>0.19*70%</f>
        <v>0.13299999999999998</v>
      </c>
      <c r="P248" s="179">
        <v>1</v>
      </c>
      <c r="Q248" s="20"/>
    </row>
    <row r="249" spans="1:17" s="142" customFormat="1" ht="21" customHeight="1">
      <c r="A249" s="462" t="s">
        <v>1437</v>
      </c>
      <c r="B249" s="457" t="s">
        <v>512</v>
      </c>
      <c r="C249" s="467" t="s">
        <v>264</v>
      </c>
      <c r="D249" s="468">
        <f>M248</f>
        <v>0.13299999999999998</v>
      </c>
      <c r="E249" s="455"/>
      <c r="F249" s="462">
        <f>INT(D249*E249)</f>
        <v>0</v>
      </c>
      <c r="G249" s="455">
        <f>VLOOKUP($B249,단가,3,FALSE)</f>
        <v>276108</v>
      </c>
      <c r="H249" s="462">
        <f>INT(D249*G249)</f>
        <v>36722</v>
      </c>
      <c r="I249" s="469"/>
      <c r="J249" s="462">
        <f>INT(D249*I249)</f>
        <v>0</v>
      </c>
      <c r="K249" s="463">
        <f>F249+H249+J249</f>
        <v>36722</v>
      </c>
      <c r="L249" s="470"/>
      <c r="M249" s="465"/>
      <c r="N249" s="466"/>
      <c r="O249" s="179"/>
      <c r="P249" s="179"/>
      <c r="Q249" s="20"/>
    </row>
    <row r="250" spans="1:17" s="142" customFormat="1" ht="21" customHeight="1">
      <c r="A250" s="471" t="s">
        <v>484</v>
      </c>
      <c r="B250" s="472">
        <v>0.03</v>
      </c>
      <c r="C250" s="203" t="s">
        <v>178</v>
      </c>
      <c r="D250" s="203">
        <v>1</v>
      </c>
      <c r="E250" s="473">
        <f>INT(H251*B250)</f>
        <v>1101</v>
      </c>
      <c r="F250" s="473">
        <f>INT(D250*E250)</f>
        <v>1101</v>
      </c>
      <c r="G250" s="473"/>
      <c r="H250" s="471">
        <v>0</v>
      </c>
      <c r="I250" s="148">
        <v>0</v>
      </c>
      <c r="J250" s="471">
        <v>0</v>
      </c>
      <c r="K250" s="148">
        <f t="shared" ref="K250" si="39">F250+H250+J250</f>
        <v>1101</v>
      </c>
      <c r="L250" s="460"/>
      <c r="M250" s="461"/>
      <c r="N250" s="179"/>
      <c r="O250" s="179"/>
    </row>
    <row r="251" spans="1:17" s="142" customFormat="1" ht="21" customHeight="1">
      <c r="A251" s="474" t="s">
        <v>369</v>
      </c>
      <c r="B251" s="458"/>
      <c r="C251" s="454"/>
      <c r="D251" s="454"/>
      <c r="E251" s="455"/>
      <c r="F251" s="455">
        <f>SUM(F248:F250)</f>
        <v>18501</v>
      </c>
      <c r="G251" s="475"/>
      <c r="H251" s="455">
        <f>SUM(H248:H250)</f>
        <v>36722</v>
      </c>
      <c r="I251" s="458"/>
      <c r="J251" s="455">
        <f>SUM(J248:J250)</f>
        <v>0</v>
      </c>
      <c r="K251" s="462">
        <f>F251+H251+J251</f>
        <v>55223</v>
      </c>
      <c r="L251" s="476"/>
      <c r="M251" s="461"/>
      <c r="N251" s="179"/>
      <c r="O251" s="179"/>
    </row>
    <row r="252" spans="1:17" s="46" customFormat="1" ht="23.1" customHeight="1">
      <c r="A252" s="85"/>
      <c r="B252" s="85"/>
      <c r="C252" s="86"/>
      <c r="D252" s="87"/>
      <c r="E252" s="155"/>
      <c r="F252" s="155"/>
      <c r="G252" s="155"/>
      <c r="H252" s="155"/>
      <c r="I252" s="144"/>
      <c r="J252" s="155"/>
      <c r="K252" s="140"/>
      <c r="L252" s="143"/>
      <c r="M252" s="180"/>
      <c r="N252" s="47"/>
      <c r="O252" s="47"/>
      <c r="P252" s="47"/>
      <c r="Q252" s="47"/>
    </row>
    <row r="253" spans="1:17" s="46" customFormat="1" ht="23.1" customHeight="1">
      <c r="A253" s="85"/>
      <c r="B253" s="85"/>
      <c r="C253" s="86"/>
      <c r="D253" s="87"/>
      <c r="E253" s="155"/>
      <c r="F253" s="155"/>
      <c r="G253" s="155"/>
      <c r="H253" s="155"/>
      <c r="I253" s="144"/>
      <c r="J253" s="155"/>
      <c r="K253" s="140"/>
      <c r="L253" s="143"/>
      <c r="M253" s="180"/>
      <c r="N253" s="47"/>
      <c r="O253" s="47"/>
      <c r="P253" s="47"/>
      <c r="Q253" s="47"/>
    </row>
    <row r="254" spans="1:17" s="46" customFormat="1" ht="23.1" customHeight="1">
      <c r="A254" s="85"/>
      <c r="B254" s="85"/>
      <c r="C254" s="86"/>
      <c r="D254" s="87"/>
      <c r="E254" s="155"/>
      <c r="F254" s="155"/>
      <c r="G254" s="155"/>
      <c r="H254" s="155"/>
      <c r="I254" s="144"/>
      <c r="J254" s="155"/>
      <c r="K254" s="140"/>
      <c r="L254" s="143"/>
      <c r="M254" s="180"/>
      <c r="N254" s="47"/>
      <c r="O254" s="47"/>
      <c r="P254" s="47"/>
      <c r="Q254" s="47"/>
    </row>
    <row r="255" spans="1:17" s="46" customFormat="1" ht="23.1" customHeight="1">
      <c r="A255" s="82" t="s">
        <v>1754</v>
      </c>
      <c r="B255" s="82" t="s">
        <v>1505</v>
      </c>
      <c r="C255" s="84" t="s">
        <v>489</v>
      </c>
      <c r="D255" s="78"/>
      <c r="E255" s="155"/>
      <c r="F255" s="156">
        <f>F267</f>
        <v>494205</v>
      </c>
      <c r="G255" s="156"/>
      <c r="H255" s="156">
        <f>H267</f>
        <v>212676</v>
      </c>
      <c r="I255" s="59"/>
      <c r="J255" s="156">
        <f>J267</f>
        <v>24541</v>
      </c>
      <c r="K255" s="81">
        <f>F255+H255+J255</f>
        <v>731422</v>
      </c>
      <c r="L255" s="100" t="str">
        <f>"호표 "&amp;COUNTIF($L$3:$L254,"*"&amp;"호표"&amp;"*")+1</f>
        <v>호표 33</v>
      </c>
      <c r="M255" s="71" t="s">
        <v>1736</v>
      </c>
      <c r="N255" s="47"/>
      <c r="O255" s="47"/>
      <c r="P255" s="47"/>
      <c r="Q255" s="47"/>
    </row>
    <row r="256" spans="1:17" s="46" customFormat="1" ht="23.1" customHeight="1">
      <c r="A256" s="346" t="s">
        <v>1737</v>
      </c>
      <c r="B256" s="346" t="s">
        <v>1738</v>
      </c>
      <c r="C256" s="347" t="s">
        <v>116</v>
      </c>
      <c r="D256" s="348">
        <v>1</v>
      </c>
      <c r="E256" s="349">
        <f>VLOOKUP($B256,단가,3,FALSE)</f>
        <v>95000</v>
      </c>
      <c r="F256" s="346">
        <f t="shared" ref="F256:F261" si="40">INT(D256*E256)</f>
        <v>95000</v>
      </c>
      <c r="G256" s="346">
        <v>0</v>
      </c>
      <c r="H256" s="346">
        <f t="shared" ref="H256:H263" si="41">INT(D256*G256)</f>
        <v>0</v>
      </c>
      <c r="I256" s="346"/>
      <c r="J256" s="346">
        <v>0</v>
      </c>
      <c r="K256" s="25">
        <f t="shared" ref="K256:K263" si="42">F256+H256+J256</f>
        <v>95000</v>
      </c>
      <c r="L256" s="350"/>
      <c r="M256" s="71"/>
      <c r="N256" s="47"/>
      <c r="O256" s="47"/>
      <c r="P256" s="47"/>
      <c r="Q256" s="47"/>
    </row>
    <row r="257" spans="1:17" s="46" customFormat="1" ht="23.1" customHeight="1">
      <c r="A257" s="351" t="s">
        <v>1739</v>
      </c>
      <c r="B257" s="346" t="s">
        <v>1740</v>
      </c>
      <c r="C257" s="347" t="s">
        <v>116</v>
      </c>
      <c r="D257" s="348">
        <v>1</v>
      </c>
      <c r="E257" s="349">
        <f>VLOOKUP($B257,단가,3,FALSE)</f>
        <v>370000</v>
      </c>
      <c r="F257" s="346">
        <f t="shared" si="40"/>
        <v>370000</v>
      </c>
      <c r="G257" s="346">
        <v>0</v>
      </c>
      <c r="H257" s="346">
        <f t="shared" si="41"/>
        <v>0</v>
      </c>
      <c r="I257" s="346"/>
      <c r="J257" s="346">
        <v>0</v>
      </c>
      <c r="K257" s="25">
        <f t="shared" si="42"/>
        <v>370000</v>
      </c>
      <c r="L257" s="350"/>
      <c r="M257" s="71"/>
      <c r="N257" s="47"/>
      <c r="O257" s="47"/>
      <c r="P257" s="47"/>
      <c r="Q257" s="47"/>
    </row>
    <row r="258" spans="1:17" s="46" customFormat="1" ht="23.1" customHeight="1">
      <c r="A258" s="352" t="s">
        <v>1741</v>
      </c>
      <c r="B258" s="97" t="s">
        <v>1742</v>
      </c>
      <c r="C258" s="277" t="s">
        <v>1589</v>
      </c>
      <c r="D258" s="353">
        <v>1</v>
      </c>
      <c r="E258" s="97">
        <v>20795</v>
      </c>
      <c r="F258" s="352">
        <f t="shared" si="40"/>
        <v>20795</v>
      </c>
      <c r="G258" s="97">
        <v>49698</v>
      </c>
      <c r="H258" s="346">
        <f t="shared" si="41"/>
        <v>49698</v>
      </c>
      <c r="I258" s="97">
        <v>23795</v>
      </c>
      <c r="J258" s="97">
        <f>INT(SUM(D258*I258))</f>
        <v>23795</v>
      </c>
      <c r="K258" s="25">
        <f>F258+H258+J258</f>
        <v>94288</v>
      </c>
      <c r="L258" s="354" t="s">
        <v>1743</v>
      </c>
      <c r="M258" s="71"/>
      <c r="N258" s="47"/>
      <c r="O258" s="47"/>
      <c r="P258" s="47"/>
      <c r="Q258" s="47"/>
    </row>
    <row r="259" spans="1:17" s="46" customFormat="1" ht="23.1" customHeight="1">
      <c r="A259" s="346" t="s">
        <v>1516</v>
      </c>
      <c r="B259" s="346" t="s">
        <v>1874</v>
      </c>
      <c r="C259" s="347" t="s">
        <v>1517</v>
      </c>
      <c r="D259" s="355">
        <v>1.48</v>
      </c>
      <c r="E259" s="346">
        <f>F284</f>
        <v>562</v>
      </c>
      <c r="F259" s="346">
        <f>INT(D259*E259)</f>
        <v>831</v>
      </c>
      <c r="G259" s="346">
        <f>H284</f>
        <v>4831</v>
      </c>
      <c r="H259" s="346">
        <f t="shared" si="41"/>
        <v>7149</v>
      </c>
      <c r="I259" s="346">
        <f>J284</f>
        <v>409</v>
      </c>
      <c r="J259" s="97">
        <f>INT(SUM(D259*I259))</f>
        <v>605</v>
      </c>
      <c r="K259" s="25">
        <f t="shared" si="42"/>
        <v>8585</v>
      </c>
      <c r="L259" s="350"/>
      <c r="M259" s="71"/>
      <c r="N259" s="47"/>
      <c r="O259" s="47"/>
      <c r="P259" s="47"/>
      <c r="Q259" s="47"/>
    </row>
    <row r="260" spans="1:17" s="46" customFormat="1" ht="23.1" customHeight="1">
      <c r="A260" s="346" t="s">
        <v>1744</v>
      </c>
      <c r="B260" s="346" t="s">
        <v>1874</v>
      </c>
      <c r="C260" s="347" t="s">
        <v>1517</v>
      </c>
      <c r="D260" s="355">
        <v>0.5</v>
      </c>
      <c r="E260" s="346">
        <f>F289</f>
        <v>369</v>
      </c>
      <c r="F260" s="346">
        <f t="shared" si="40"/>
        <v>184</v>
      </c>
      <c r="G260" s="346">
        <f>H289</f>
        <v>2680</v>
      </c>
      <c r="H260" s="346">
        <f t="shared" si="41"/>
        <v>1340</v>
      </c>
      <c r="I260" s="346">
        <f>J289</f>
        <v>283</v>
      </c>
      <c r="J260" s="97">
        <f>INT(SUM(D260*I260))</f>
        <v>141</v>
      </c>
      <c r="K260" s="25">
        <f t="shared" si="42"/>
        <v>1665</v>
      </c>
      <c r="L260" s="350"/>
      <c r="M260" s="71"/>
      <c r="N260" s="47"/>
      <c r="O260" s="47"/>
      <c r="P260" s="47"/>
      <c r="Q260" s="47"/>
    </row>
    <row r="261" spans="1:17" s="46" customFormat="1" ht="23.1" customHeight="1">
      <c r="A261" s="346" t="s">
        <v>1745</v>
      </c>
      <c r="B261" s="346" t="s">
        <v>1746</v>
      </c>
      <c r="C261" s="347" t="s">
        <v>1517</v>
      </c>
      <c r="D261" s="355">
        <v>0.98</v>
      </c>
      <c r="E261" s="346">
        <f>F296</f>
        <v>1036</v>
      </c>
      <c r="F261" s="346">
        <f t="shared" si="40"/>
        <v>1015</v>
      </c>
      <c r="G261" s="346">
        <f>H296</f>
        <v>34539</v>
      </c>
      <c r="H261" s="346">
        <f>INT(D261*G261)</f>
        <v>33848</v>
      </c>
      <c r="I261" s="346"/>
      <c r="J261" s="97">
        <f>INT(SUM(D261*I261))</f>
        <v>0</v>
      </c>
      <c r="K261" s="25">
        <f>F261+H261+J261</f>
        <v>34863</v>
      </c>
      <c r="L261" s="350"/>
      <c r="M261" s="71"/>
      <c r="N261" s="47"/>
      <c r="O261" s="47"/>
      <c r="P261" s="47"/>
      <c r="Q261" s="47"/>
    </row>
    <row r="262" spans="1:17" s="46" customFormat="1" ht="23.1" customHeight="1">
      <c r="A262" s="346" t="s">
        <v>1747</v>
      </c>
      <c r="B262" s="346" t="s">
        <v>1748</v>
      </c>
      <c r="C262" s="347" t="s">
        <v>489</v>
      </c>
      <c r="D262" s="348">
        <v>4</v>
      </c>
      <c r="E262" s="346">
        <v>0</v>
      </c>
      <c r="F262" s="346">
        <v>0</v>
      </c>
      <c r="G262" s="349">
        <f>VLOOKUP("내선전공",단가,3,FALSE)*0.02</f>
        <v>5522.16</v>
      </c>
      <c r="H262" s="346">
        <f>INT(D262*G262)</f>
        <v>22088</v>
      </c>
      <c r="I262" s="346"/>
      <c r="J262" s="346">
        <v>0</v>
      </c>
      <c r="K262" s="25">
        <f t="shared" si="42"/>
        <v>22088</v>
      </c>
      <c r="L262" s="350"/>
      <c r="M262" s="71"/>
      <c r="N262" s="47"/>
      <c r="O262" s="47"/>
      <c r="P262" s="47"/>
      <c r="Q262" s="47"/>
    </row>
    <row r="263" spans="1:17" s="46" customFormat="1" ht="23.1" customHeight="1">
      <c r="A263" s="356" t="s">
        <v>1437</v>
      </c>
      <c r="B263" s="356" t="s">
        <v>512</v>
      </c>
      <c r="C263" s="23" t="s">
        <v>264</v>
      </c>
      <c r="D263" s="50">
        <f>ROUNDDOWN(SUM(0.03),3)</f>
        <v>0.03</v>
      </c>
      <c r="E263" s="349">
        <v>0</v>
      </c>
      <c r="F263" s="349">
        <f>INT(D263*E263)</f>
        <v>0</v>
      </c>
      <c r="G263" s="349">
        <f>VLOOKUP($B263,단가,3,FALSE)</f>
        <v>276108</v>
      </c>
      <c r="H263" s="357">
        <f t="shared" si="41"/>
        <v>8283</v>
      </c>
      <c r="I263" s="48">
        <v>0</v>
      </c>
      <c r="J263" s="141">
        <f>INT(D263*I263)</f>
        <v>0</v>
      </c>
      <c r="K263" s="48">
        <f t="shared" si="42"/>
        <v>8283</v>
      </c>
      <c r="L263" s="64"/>
      <c r="M263" s="71"/>
      <c r="N263" s="47"/>
      <c r="O263" s="47"/>
      <c r="P263" s="47"/>
      <c r="Q263" s="47"/>
    </row>
    <row r="264" spans="1:17" s="46" customFormat="1" ht="23.1" customHeight="1">
      <c r="A264" s="356" t="s">
        <v>1437</v>
      </c>
      <c r="B264" s="356" t="s">
        <v>494</v>
      </c>
      <c r="C264" s="23" t="s">
        <v>264</v>
      </c>
      <c r="D264" s="50">
        <f>ROUNDDOWN(SUM(0.07),3)</f>
        <v>7.0000000000000007E-2</v>
      </c>
      <c r="E264" s="349">
        <v>0</v>
      </c>
      <c r="F264" s="349">
        <f>INT(D264*E264)</f>
        <v>0</v>
      </c>
      <c r="G264" s="349">
        <f>VLOOKUP($B264,단가,3,FALSE)</f>
        <v>228717</v>
      </c>
      <c r="H264" s="357">
        <f>INT(D264*G264)</f>
        <v>16010</v>
      </c>
      <c r="I264" s="48">
        <v>0</v>
      </c>
      <c r="J264" s="141">
        <f>INT(D264*I264)</f>
        <v>0</v>
      </c>
      <c r="K264" s="48">
        <f>F264+H264+J264</f>
        <v>16010</v>
      </c>
      <c r="L264" s="64"/>
      <c r="M264" s="71"/>
      <c r="N264" s="47"/>
      <c r="O264" s="47"/>
      <c r="P264" s="47"/>
      <c r="Q264" s="47"/>
    </row>
    <row r="265" spans="1:17" s="46" customFormat="1" ht="23.1" customHeight="1">
      <c r="A265" s="356" t="s">
        <v>1437</v>
      </c>
      <c r="B265" s="356" t="s">
        <v>492</v>
      </c>
      <c r="C265" s="23" t="s">
        <v>264</v>
      </c>
      <c r="D265" s="50">
        <f>ROUNDDOWN(SUM(0.43),3)</f>
        <v>0.43</v>
      </c>
      <c r="E265" s="349">
        <v>0</v>
      </c>
      <c r="F265" s="349">
        <f>INT(D265*E265)</f>
        <v>0</v>
      </c>
      <c r="G265" s="349">
        <f>VLOOKUP($B265,단가,3,FALSE)</f>
        <v>172698</v>
      </c>
      <c r="H265" s="357">
        <f>INT(D265*G265)</f>
        <v>74260</v>
      </c>
      <c r="I265" s="48">
        <v>0</v>
      </c>
      <c r="J265" s="141">
        <f>INT(D265*I265)</f>
        <v>0</v>
      </c>
      <c r="K265" s="48">
        <f>F265+H265+J265</f>
        <v>74260</v>
      </c>
      <c r="L265" s="64"/>
      <c r="M265" s="71"/>
      <c r="N265" s="47"/>
      <c r="O265" s="47"/>
      <c r="P265" s="47"/>
      <c r="Q265" s="47"/>
    </row>
    <row r="266" spans="1:17" s="46" customFormat="1" ht="23.1" customHeight="1">
      <c r="A266" s="85" t="s">
        <v>484</v>
      </c>
      <c r="B266" s="91">
        <v>0.03</v>
      </c>
      <c r="C266" s="86" t="s">
        <v>178</v>
      </c>
      <c r="D266" s="86">
        <v>1</v>
      </c>
      <c r="E266" s="155">
        <f>INT(H267*B266)</f>
        <v>6380</v>
      </c>
      <c r="F266" s="155">
        <f>INT(D266*E266)</f>
        <v>6380</v>
      </c>
      <c r="G266" s="155"/>
      <c r="H266" s="85">
        <v>0</v>
      </c>
      <c r="I266" s="49">
        <v>0</v>
      </c>
      <c r="J266" s="85">
        <v>0</v>
      </c>
      <c r="K266" s="48">
        <f>F266+H266+J266</f>
        <v>6380</v>
      </c>
      <c r="L266" s="64"/>
      <c r="M266" s="71"/>
      <c r="N266" s="47"/>
      <c r="O266" s="47"/>
      <c r="P266" s="47"/>
      <c r="Q266" s="47"/>
    </row>
    <row r="267" spans="1:17" s="46" customFormat="1" ht="23.1" customHeight="1">
      <c r="A267" s="85" t="s">
        <v>369</v>
      </c>
      <c r="B267" s="85"/>
      <c r="C267" s="86"/>
      <c r="D267" s="87"/>
      <c r="E267" s="155"/>
      <c r="F267" s="155">
        <f>SUM(F256:F266)</f>
        <v>494205</v>
      </c>
      <c r="G267" s="155"/>
      <c r="H267" s="155">
        <f>SUM(H256:H266)</f>
        <v>212676</v>
      </c>
      <c r="I267" s="49"/>
      <c r="J267" s="155">
        <f>SUM(J256:J266)</f>
        <v>24541</v>
      </c>
      <c r="K267" s="48">
        <f>F267+H267+J267</f>
        <v>731422</v>
      </c>
      <c r="L267" s="64"/>
      <c r="M267" s="71"/>
      <c r="N267" s="47"/>
      <c r="O267" s="47"/>
      <c r="P267" s="47"/>
      <c r="Q267" s="47"/>
    </row>
    <row r="268" spans="1:17" s="46" customFormat="1" ht="23.1" customHeight="1">
      <c r="A268" s="85"/>
      <c r="B268" s="85"/>
      <c r="C268" s="86"/>
      <c r="D268" s="87"/>
      <c r="E268" s="79"/>
      <c r="F268" s="24"/>
      <c r="G268" s="79"/>
      <c r="H268" s="24"/>
      <c r="I268" s="49"/>
      <c r="J268" s="24"/>
      <c r="K268" s="48"/>
      <c r="L268" s="100"/>
      <c r="M268" s="71"/>
      <c r="N268" s="47"/>
      <c r="O268" s="47"/>
      <c r="P268" s="47"/>
      <c r="Q268" s="47"/>
    </row>
    <row r="269" spans="1:17" s="46" customFormat="1" ht="23.1" customHeight="1">
      <c r="A269" s="85"/>
      <c r="B269" s="85"/>
      <c r="C269" s="86"/>
      <c r="D269" s="87"/>
      <c r="E269" s="79"/>
      <c r="F269" s="24"/>
      <c r="G269" s="79"/>
      <c r="H269" s="24"/>
      <c r="I269" s="49"/>
      <c r="J269" s="24"/>
      <c r="K269" s="48"/>
      <c r="L269" s="100"/>
      <c r="M269" s="71"/>
      <c r="N269" s="47"/>
      <c r="O269" s="47"/>
      <c r="P269" s="47"/>
      <c r="Q269" s="47"/>
    </row>
    <row r="270" spans="1:17" s="46" customFormat="1" ht="23.1" customHeight="1">
      <c r="A270" s="85"/>
      <c r="B270" s="85"/>
      <c r="C270" s="86"/>
      <c r="D270" s="87"/>
      <c r="E270" s="79"/>
      <c r="F270" s="24"/>
      <c r="G270" s="79"/>
      <c r="H270" s="24"/>
      <c r="I270" s="49"/>
      <c r="J270" s="24"/>
      <c r="K270" s="48"/>
      <c r="L270" s="100"/>
      <c r="M270" s="71"/>
      <c r="N270" s="47"/>
      <c r="O270" s="47"/>
      <c r="P270" s="47"/>
      <c r="Q270" s="47"/>
    </row>
    <row r="271" spans="1:17" s="46" customFormat="1" ht="23.1" customHeight="1">
      <c r="A271" s="85"/>
      <c r="B271" s="85"/>
      <c r="C271" s="86"/>
      <c r="D271" s="87"/>
      <c r="E271" s="79"/>
      <c r="F271" s="24"/>
      <c r="G271" s="79"/>
      <c r="H271" s="24"/>
      <c r="I271" s="49"/>
      <c r="J271" s="24"/>
      <c r="K271" s="48"/>
      <c r="L271" s="100"/>
      <c r="M271" s="71"/>
      <c r="N271" s="47"/>
      <c r="O271" s="47"/>
      <c r="P271" s="47"/>
      <c r="Q271" s="47"/>
    </row>
    <row r="272" spans="1:17" s="46" customFormat="1" ht="23.1" customHeight="1">
      <c r="A272" s="85"/>
      <c r="B272" s="85"/>
      <c r="C272" s="86"/>
      <c r="D272" s="87"/>
      <c r="E272" s="79"/>
      <c r="F272" s="24"/>
      <c r="G272" s="79"/>
      <c r="H272" s="24"/>
      <c r="I272" s="49"/>
      <c r="J272" s="24"/>
      <c r="K272" s="48"/>
      <c r="L272" s="100"/>
      <c r="M272" s="71"/>
      <c r="N272" s="47"/>
      <c r="O272" s="47"/>
      <c r="P272" s="47"/>
      <c r="Q272" s="47"/>
    </row>
    <row r="273" spans="1:17" s="46" customFormat="1" ht="23.1" customHeight="1">
      <c r="A273" s="85"/>
      <c r="B273" s="85"/>
      <c r="C273" s="86"/>
      <c r="D273" s="87"/>
      <c r="E273" s="79"/>
      <c r="F273" s="24"/>
      <c r="G273" s="79"/>
      <c r="H273" s="24"/>
      <c r="I273" s="49"/>
      <c r="J273" s="24"/>
      <c r="K273" s="48"/>
      <c r="L273" s="100"/>
      <c r="M273" s="71"/>
      <c r="N273" s="47"/>
      <c r="O273" s="47"/>
      <c r="P273" s="47"/>
      <c r="Q273" s="47"/>
    </row>
    <row r="274" spans="1:17" s="46" customFormat="1" ht="23.1" customHeight="1">
      <c r="A274" s="199" t="str">
        <f>A275</f>
        <v>경고테이프</v>
      </c>
      <c r="B274" s="200" t="str">
        <f>B275</f>
        <v>경고용 200x250</v>
      </c>
      <c r="C274" s="201" t="str">
        <f>C275</f>
        <v>M</v>
      </c>
      <c r="D274" s="50"/>
      <c r="E274" s="155"/>
      <c r="F274" s="156">
        <f>F279</f>
        <v>211</v>
      </c>
      <c r="G274" s="155"/>
      <c r="H274" s="156">
        <f>H279</f>
        <v>325</v>
      </c>
      <c r="I274" s="144"/>
      <c r="J274" s="156">
        <f>J279</f>
        <v>0</v>
      </c>
      <c r="K274" s="25"/>
      <c r="L274" s="143" t="str">
        <f>"호표 "&amp;COUNTIF($L$3:$L268,"*"&amp;"호표"&amp;"*")+1</f>
        <v>호표 34</v>
      </c>
      <c r="M274" s="180" t="s">
        <v>1588</v>
      </c>
      <c r="N274" s="47"/>
      <c r="O274" s="47"/>
      <c r="P274" s="47"/>
      <c r="Q274" s="47"/>
    </row>
    <row r="275" spans="1:17" s="46" customFormat="1" ht="23.1" customHeight="1">
      <c r="A275" s="25" t="s">
        <v>1976</v>
      </c>
      <c r="B275" s="25" t="s">
        <v>1977</v>
      </c>
      <c r="C275" s="52" t="s">
        <v>204</v>
      </c>
      <c r="D275" s="52">
        <v>1</v>
      </c>
      <c r="E275" s="266">
        <f>VLOOKUP($B275,단가,3,FALSE)</f>
        <v>202</v>
      </c>
      <c r="F275" s="25">
        <f>INT(D275*E275)</f>
        <v>202</v>
      </c>
      <c r="G275" s="155"/>
      <c r="H275" s="155"/>
      <c r="I275" s="144"/>
      <c r="J275" s="155"/>
      <c r="K275" s="25">
        <f t="shared" ref="K275:K279" si="43">F275+H275+J275</f>
        <v>202</v>
      </c>
      <c r="L275" s="144"/>
      <c r="M275" s="180"/>
      <c r="N275" s="47"/>
      <c r="O275" s="47"/>
      <c r="P275" s="47"/>
      <c r="Q275" s="47"/>
    </row>
    <row r="276" spans="1:17" s="46" customFormat="1" ht="23.1" customHeight="1">
      <c r="A276" s="25" t="s">
        <v>342</v>
      </c>
      <c r="B276" s="25" t="s">
        <v>1093</v>
      </c>
      <c r="C276" s="52" t="s">
        <v>264</v>
      </c>
      <c r="D276" s="267">
        <f>VLOOKUP(B275,전기품,4,FALSE)</f>
        <v>5.0000000000000001E-4</v>
      </c>
      <c r="E276" s="155">
        <v>0</v>
      </c>
      <c r="F276" s="155">
        <v>0</v>
      </c>
      <c r="G276" s="266">
        <f>VLOOKUP($B276,단가,3,FALSE)</f>
        <v>306274</v>
      </c>
      <c r="H276" s="25">
        <f>INT(D276*G276)</f>
        <v>153</v>
      </c>
      <c r="I276" s="144">
        <v>0</v>
      </c>
      <c r="J276" s="155">
        <v>0</v>
      </c>
      <c r="K276" s="25">
        <f t="shared" si="43"/>
        <v>153</v>
      </c>
      <c r="L276" s="144"/>
      <c r="M276" s="180"/>
      <c r="N276" s="47"/>
      <c r="O276" s="47"/>
      <c r="P276" s="47"/>
      <c r="Q276" s="47"/>
    </row>
    <row r="277" spans="1:17" s="46" customFormat="1" ht="23.1" customHeight="1">
      <c r="A277" s="25" t="s">
        <v>342</v>
      </c>
      <c r="B277" s="25" t="s">
        <v>1445</v>
      </c>
      <c r="C277" s="52" t="s">
        <v>264</v>
      </c>
      <c r="D277" s="267">
        <f>VLOOKUP(B275,전기품,6,FALSE)</f>
        <v>1E-3</v>
      </c>
      <c r="E277" s="155">
        <v>0</v>
      </c>
      <c r="F277" s="155">
        <v>0</v>
      </c>
      <c r="G277" s="266">
        <f>VLOOKUP($B277,단가,3,FALSE)</f>
        <v>172698</v>
      </c>
      <c r="H277" s="25">
        <f>INT(D277*G277)</f>
        <v>172</v>
      </c>
      <c r="I277" s="144">
        <v>0</v>
      </c>
      <c r="J277" s="155">
        <v>0</v>
      </c>
      <c r="K277" s="25">
        <f t="shared" si="43"/>
        <v>172</v>
      </c>
      <c r="L277" s="144"/>
      <c r="M277" s="180"/>
      <c r="N277" s="47"/>
      <c r="O277" s="47"/>
      <c r="P277" s="47"/>
      <c r="Q277" s="47"/>
    </row>
    <row r="278" spans="1:17" s="46" customFormat="1" ht="23.1" customHeight="1">
      <c r="A278" s="25" t="s">
        <v>484</v>
      </c>
      <c r="B278" s="25" t="s">
        <v>1491</v>
      </c>
      <c r="C278" s="52" t="s">
        <v>1469</v>
      </c>
      <c r="D278" s="52">
        <v>1</v>
      </c>
      <c r="E278" s="155">
        <f>INT(H279*3%)</f>
        <v>9</v>
      </c>
      <c r="F278" s="25">
        <f>INT(D278*E278)</f>
        <v>9</v>
      </c>
      <c r="G278" s="155"/>
      <c r="H278" s="25">
        <f>INT(D278*G278)</f>
        <v>0</v>
      </c>
      <c r="I278" s="144">
        <v>0</v>
      </c>
      <c r="J278" s="25">
        <f>INT(D278*I278)</f>
        <v>0</v>
      </c>
      <c r="K278" s="25">
        <f t="shared" si="43"/>
        <v>9</v>
      </c>
      <c r="L278" s="144"/>
      <c r="M278" s="180"/>
      <c r="N278" s="47"/>
      <c r="O278" s="47"/>
      <c r="P278" s="47"/>
      <c r="Q278" s="47"/>
    </row>
    <row r="279" spans="1:17" s="46" customFormat="1" ht="23.1" customHeight="1">
      <c r="A279" s="25" t="s">
        <v>184</v>
      </c>
      <c r="B279" s="25"/>
      <c r="C279" s="52"/>
      <c r="D279" s="50"/>
      <c r="E279" s="155"/>
      <c r="F279" s="155">
        <f>SUM(F275:F278)</f>
        <v>211</v>
      </c>
      <c r="G279" s="155"/>
      <c r="H279" s="155">
        <f>SUM(H275:H278)</f>
        <v>325</v>
      </c>
      <c r="I279" s="144"/>
      <c r="J279" s="155">
        <f>SUM(J275:J278)</f>
        <v>0</v>
      </c>
      <c r="K279" s="25">
        <f t="shared" si="43"/>
        <v>536</v>
      </c>
      <c r="L279" s="144"/>
      <c r="M279" s="180"/>
      <c r="N279" s="47"/>
      <c r="O279" s="47"/>
      <c r="P279" s="47"/>
      <c r="Q279" s="47"/>
    </row>
    <row r="280" spans="1:17" s="46" customFormat="1" ht="23.1" customHeight="1">
      <c r="A280" s="25"/>
      <c r="B280" s="25"/>
      <c r="C280" s="52"/>
      <c r="D280" s="50"/>
      <c r="E280" s="155"/>
      <c r="F280" s="155"/>
      <c r="G280" s="155"/>
      <c r="H280" s="155"/>
      <c r="I280" s="144"/>
      <c r="J280" s="155"/>
      <c r="K280" s="25"/>
      <c r="L280" s="144"/>
      <c r="M280" s="180"/>
      <c r="N280" s="47"/>
      <c r="O280" s="47"/>
      <c r="P280" s="47"/>
      <c r="Q280" s="47"/>
    </row>
    <row r="281" spans="1:17" s="46" customFormat="1" ht="23.1" customHeight="1">
      <c r="A281" s="307" t="s">
        <v>1658</v>
      </c>
      <c r="B281" s="308" t="s">
        <v>2093</v>
      </c>
      <c r="C281" s="309" t="s">
        <v>1609</v>
      </c>
      <c r="D281" s="310"/>
      <c r="E281" s="311"/>
      <c r="F281" s="202">
        <f>F284</f>
        <v>562</v>
      </c>
      <c r="G281" s="311"/>
      <c r="H281" s="202">
        <f>H284</f>
        <v>4831</v>
      </c>
      <c r="I281" s="311"/>
      <c r="J281" s="202">
        <f>J284</f>
        <v>409</v>
      </c>
      <c r="K281" s="276"/>
      <c r="L281" s="150" t="str">
        <f>"호표 "&amp;COUNTIF($L$3:$L280,"*"&amp;"호표"&amp;"*")+1</f>
        <v>호표 35</v>
      </c>
      <c r="M281" s="312"/>
      <c r="N281" s="47"/>
      <c r="O281" s="47"/>
      <c r="P281" s="47"/>
      <c r="Q281" s="47"/>
    </row>
    <row r="282" spans="1:17" s="46" customFormat="1" ht="23.1" customHeight="1">
      <c r="A282" s="311" t="s">
        <v>1660</v>
      </c>
      <c r="B282" s="313" t="str">
        <f>"기계 "&amp;D282*100&amp;"%"</f>
        <v>기계 90%</v>
      </c>
      <c r="C282" s="314" t="s">
        <v>1608</v>
      </c>
      <c r="D282" s="310">
        <v>0.9</v>
      </c>
      <c r="E282" s="311">
        <f>F306</f>
        <v>511</v>
      </c>
      <c r="F282" s="311">
        <f>INT(D282*E282)</f>
        <v>459</v>
      </c>
      <c r="G282" s="311">
        <f>H306</f>
        <v>1532</v>
      </c>
      <c r="H282" s="311">
        <f>INT(D282*G282)</f>
        <v>1378</v>
      </c>
      <c r="I282" s="311">
        <f>J306</f>
        <v>455</v>
      </c>
      <c r="J282" s="311">
        <f>INT(D282*I282)</f>
        <v>409</v>
      </c>
      <c r="K282" s="25">
        <f>F282+H282+J282</f>
        <v>2246</v>
      </c>
      <c r="L282" s="95"/>
      <c r="M282" s="312"/>
      <c r="N282" s="47"/>
      <c r="O282" s="47"/>
      <c r="P282" s="47"/>
      <c r="Q282" s="47"/>
    </row>
    <row r="283" spans="1:17" s="46" customFormat="1" ht="23.1" customHeight="1">
      <c r="A283" s="311" t="s">
        <v>1661</v>
      </c>
      <c r="B283" s="313" t="str">
        <f>"인력 "&amp;D283*100&amp;"%"</f>
        <v>인력 10%</v>
      </c>
      <c r="C283" s="314" t="s">
        <v>1608</v>
      </c>
      <c r="D283" s="310">
        <v>0.1</v>
      </c>
      <c r="E283" s="311">
        <f>F296</f>
        <v>1036</v>
      </c>
      <c r="F283" s="311">
        <f>INT(D283*E283)</f>
        <v>103</v>
      </c>
      <c r="G283" s="311">
        <f>H296</f>
        <v>34539</v>
      </c>
      <c r="H283" s="311">
        <f>INT(D283*G283)</f>
        <v>3453</v>
      </c>
      <c r="I283" s="311">
        <f>J296</f>
        <v>0</v>
      </c>
      <c r="J283" s="311">
        <f>INT(D283*I283)</f>
        <v>0</v>
      </c>
      <c r="K283" s="25">
        <f>F283+H283+J283</f>
        <v>3556</v>
      </c>
      <c r="L283" s="95"/>
      <c r="M283" s="312"/>
      <c r="N283" s="47"/>
      <c r="O283" s="47"/>
      <c r="P283" s="47"/>
      <c r="Q283" s="47"/>
    </row>
    <row r="284" spans="1:17" s="46" customFormat="1" ht="23.1" customHeight="1">
      <c r="A284" s="25" t="s">
        <v>1647</v>
      </c>
      <c r="B284" s="313"/>
      <c r="C284" s="314"/>
      <c r="D284" s="310"/>
      <c r="E284" s="311"/>
      <c r="F284" s="311">
        <f>SUM(F282:F283)</f>
        <v>562</v>
      </c>
      <c r="G284" s="311"/>
      <c r="H284" s="311">
        <f>SUM(H282:H283)</f>
        <v>4831</v>
      </c>
      <c r="I284" s="311"/>
      <c r="J284" s="311">
        <f>SUM(J282:J283)</f>
        <v>409</v>
      </c>
      <c r="K284" s="25">
        <f>F284+H284+J284</f>
        <v>5802</v>
      </c>
      <c r="L284" s="95"/>
      <c r="M284" s="312"/>
      <c r="N284" s="47"/>
      <c r="O284" s="47"/>
      <c r="P284" s="47"/>
      <c r="Q284" s="47"/>
    </row>
    <row r="285" spans="1:17" s="46" customFormat="1" ht="23.1" customHeight="1">
      <c r="A285" s="25"/>
      <c r="B285" s="313"/>
      <c r="C285" s="314"/>
      <c r="D285" s="310"/>
      <c r="E285" s="311"/>
      <c r="F285" s="311"/>
      <c r="G285" s="311"/>
      <c r="H285" s="311"/>
      <c r="I285" s="311"/>
      <c r="J285" s="311"/>
      <c r="K285" s="25"/>
      <c r="L285" s="95"/>
      <c r="M285" s="312"/>
      <c r="N285" s="47"/>
      <c r="O285" s="47"/>
      <c r="P285" s="47"/>
      <c r="Q285" s="47"/>
    </row>
    <row r="286" spans="1:17" s="46" customFormat="1" ht="23.1" customHeight="1">
      <c r="A286" s="307" t="s">
        <v>1663</v>
      </c>
      <c r="B286" s="308" t="s">
        <v>2094</v>
      </c>
      <c r="C286" s="309" t="s">
        <v>1609</v>
      </c>
      <c r="D286" s="310"/>
      <c r="E286" s="311"/>
      <c r="F286" s="202">
        <f>F289</f>
        <v>369</v>
      </c>
      <c r="G286" s="311"/>
      <c r="H286" s="202">
        <f>H289</f>
        <v>2680</v>
      </c>
      <c r="I286" s="311"/>
      <c r="J286" s="202">
        <f>J289</f>
        <v>283</v>
      </c>
      <c r="K286" s="276"/>
      <c r="L286" s="150" t="str">
        <f>"호표 "&amp;COUNTIF($L$3:$L285,"*"&amp;"호표"&amp;"*")+1</f>
        <v>호표 36</v>
      </c>
      <c r="M286" s="312"/>
      <c r="N286" s="47"/>
      <c r="O286" s="47"/>
      <c r="P286" s="47"/>
      <c r="Q286" s="47"/>
    </row>
    <row r="287" spans="1:17" s="46" customFormat="1" ht="23.1" customHeight="1">
      <c r="A287" s="311" t="s">
        <v>1664</v>
      </c>
      <c r="B287" s="313" t="str">
        <f>"기계 "&amp;D287*100&amp;"%"</f>
        <v>기계 90%</v>
      </c>
      <c r="C287" s="314" t="s">
        <v>1608</v>
      </c>
      <c r="D287" s="310">
        <v>0.9</v>
      </c>
      <c r="E287" s="311">
        <f>F311</f>
        <v>354</v>
      </c>
      <c r="F287" s="311">
        <f>INT(D287*E287)</f>
        <v>318</v>
      </c>
      <c r="G287" s="311">
        <f>H311</f>
        <v>1060</v>
      </c>
      <c r="H287" s="311">
        <f>INT(D287*G287)</f>
        <v>954</v>
      </c>
      <c r="I287" s="311">
        <f>J311</f>
        <v>315</v>
      </c>
      <c r="J287" s="311">
        <f>INT(D287*I287)</f>
        <v>283</v>
      </c>
      <c r="K287" s="25">
        <f>F287+H287+J287</f>
        <v>1555</v>
      </c>
      <c r="L287" s="315"/>
      <c r="M287" s="312"/>
      <c r="N287" s="47"/>
      <c r="O287" s="47"/>
      <c r="P287" s="47"/>
      <c r="Q287" s="47"/>
    </row>
    <row r="288" spans="1:17" s="46" customFormat="1" ht="23.1" customHeight="1">
      <c r="A288" s="311" t="s">
        <v>1665</v>
      </c>
      <c r="B288" s="313" t="str">
        <f>"인력 "&amp;D288*100&amp;"%"</f>
        <v>인력 10%</v>
      </c>
      <c r="C288" s="314" t="s">
        <v>1608</v>
      </c>
      <c r="D288" s="310">
        <v>0.1</v>
      </c>
      <c r="E288" s="311">
        <f>F301</f>
        <v>518</v>
      </c>
      <c r="F288" s="311">
        <f>INT(D288*E288)</f>
        <v>51</v>
      </c>
      <c r="G288" s="311">
        <f>H301</f>
        <v>17269</v>
      </c>
      <c r="H288" s="311">
        <f>INT(D288*G288)</f>
        <v>1726</v>
      </c>
      <c r="I288" s="311">
        <f>J301</f>
        <v>0</v>
      </c>
      <c r="J288" s="311">
        <f>INT(D288*I288)</f>
        <v>0</v>
      </c>
      <c r="K288" s="25">
        <f>F288+H288+J288</f>
        <v>1777</v>
      </c>
      <c r="L288" s="95"/>
      <c r="M288" s="312"/>
      <c r="N288" s="47"/>
      <c r="O288" s="47"/>
      <c r="P288" s="47"/>
      <c r="Q288" s="47"/>
    </row>
    <row r="289" spans="1:17" s="46" customFormat="1" ht="23.1" customHeight="1">
      <c r="A289" s="25" t="s">
        <v>1647</v>
      </c>
      <c r="B289" s="313"/>
      <c r="C289" s="314"/>
      <c r="D289" s="310"/>
      <c r="E289" s="311"/>
      <c r="F289" s="311">
        <f>SUM(F287:F288)</f>
        <v>369</v>
      </c>
      <c r="G289" s="311"/>
      <c r="H289" s="311">
        <f>SUM(H287:H288)</f>
        <v>2680</v>
      </c>
      <c r="I289" s="311"/>
      <c r="J289" s="311">
        <f>SUM(J287:J288)</f>
        <v>283</v>
      </c>
      <c r="K289" s="25">
        <f>F289+H289+J289</f>
        <v>3332</v>
      </c>
      <c r="L289" s="315"/>
      <c r="M289" s="312"/>
      <c r="N289" s="47"/>
      <c r="O289" s="47"/>
      <c r="P289" s="47"/>
      <c r="Q289" s="47"/>
    </row>
    <row r="290" spans="1:17" s="46" customFormat="1" ht="23.1" customHeight="1">
      <c r="A290" s="25"/>
      <c r="B290" s="313"/>
      <c r="C290" s="314"/>
      <c r="D290" s="310"/>
      <c r="E290" s="311"/>
      <c r="F290" s="311"/>
      <c r="G290" s="311"/>
      <c r="H290" s="311"/>
      <c r="I290" s="311"/>
      <c r="J290" s="311"/>
      <c r="K290" s="25"/>
      <c r="L290" s="315"/>
      <c r="M290" s="312"/>
      <c r="N290" s="47"/>
      <c r="O290" s="47"/>
      <c r="P290" s="47"/>
      <c r="Q290" s="47"/>
    </row>
    <row r="291" spans="1:17" s="46" customFormat="1" ht="23.1" customHeight="1">
      <c r="A291" s="25"/>
      <c r="B291" s="313"/>
      <c r="C291" s="314"/>
      <c r="D291" s="310"/>
      <c r="E291" s="311"/>
      <c r="F291" s="311"/>
      <c r="G291" s="311"/>
      <c r="H291" s="311"/>
      <c r="I291" s="311"/>
      <c r="J291" s="311"/>
      <c r="K291" s="25"/>
      <c r="L291" s="315"/>
      <c r="M291" s="312"/>
      <c r="N291" s="47"/>
      <c r="O291" s="47"/>
      <c r="P291" s="47"/>
      <c r="Q291" s="47"/>
    </row>
    <row r="292" spans="1:17" s="46" customFormat="1" ht="23.1" customHeight="1">
      <c r="A292" s="25"/>
      <c r="B292" s="313"/>
      <c r="C292" s="314"/>
      <c r="D292" s="310"/>
      <c r="E292" s="311"/>
      <c r="F292" s="311"/>
      <c r="G292" s="311"/>
      <c r="H292" s="311"/>
      <c r="I292" s="311"/>
      <c r="J292" s="311"/>
      <c r="K292" s="25"/>
      <c r="L292" s="315"/>
      <c r="M292" s="312"/>
      <c r="N292" s="47"/>
      <c r="O292" s="47"/>
      <c r="P292" s="47"/>
      <c r="Q292" s="47"/>
    </row>
    <row r="293" spans="1:17" s="46" customFormat="1" ht="21.95" customHeight="1">
      <c r="A293" s="307" t="s">
        <v>1658</v>
      </c>
      <c r="B293" s="308" t="s">
        <v>1666</v>
      </c>
      <c r="C293" s="309" t="s">
        <v>1609</v>
      </c>
      <c r="D293" s="310"/>
      <c r="E293" s="311"/>
      <c r="F293" s="202">
        <f>F296</f>
        <v>1036</v>
      </c>
      <c r="G293" s="311"/>
      <c r="H293" s="202">
        <f>H296</f>
        <v>34539</v>
      </c>
      <c r="I293" s="311"/>
      <c r="J293" s="202">
        <f>J296</f>
        <v>0</v>
      </c>
      <c r="K293" s="276"/>
      <c r="L293" s="150" t="str">
        <f>"호표 "&amp;COUNTIF($L$3:$L292,"*"&amp;"호표"&amp;"*")+1</f>
        <v>호표 37</v>
      </c>
      <c r="M293" s="316" t="s">
        <v>1667</v>
      </c>
      <c r="N293" s="47"/>
      <c r="O293" s="47"/>
      <c r="P293" s="47"/>
      <c r="Q293" s="47"/>
    </row>
    <row r="294" spans="1:17" s="46" customFormat="1" ht="21.95" customHeight="1">
      <c r="A294" s="311" t="s">
        <v>342</v>
      </c>
      <c r="B294" s="313" t="s">
        <v>1595</v>
      </c>
      <c r="C294" s="314" t="s">
        <v>1608</v>
      </c>
      <c r="D294" s="50">
        <v>0.2</v>
      </c>
      <c r="E294" s="311">
        <v>0</v>
      </c>
      <c r="F294" s="311">
        <f>INT(D294*E294)</f>
        <v>0</v>
      </c>
      <c r="G294" s="266">
        <f>VLOOKUP($B294,단가,3,FALSE)</f>
        <v>172698</v>
      </c>
      <c r="H294" s="311">
        <f>INT(D294*G294)</f>
        <v>34539</v>
      </c>
      <c r="I294" s="311"/>
      <c r="J294" s="311">
        <f>INT(D294*I294)</f>
        <v>0</v>
      </c>
      <c r="K294" s="25">
        <f>F294+H294+J294</f>
        <v>34539</v>
      </c>
      <c r="L294" s="95"/>
      <c r="M294" s="316"/>
      <c r="N294" s="47"/>
      <c r="O294" s="47"/>
      <c r="P294" s="47"/>
      <c r="Q294" s="47"/>
    </row>
    <row r="295" spans="1:17" s="46" customFormat="1" ht="21.95" customHeight="1">
      <c r="A295" s="85" t="s">
        <v>484</v>
      </c>
      <c r="B295" s="91">
        <v>0.03</v>
      </c>
      <c r="C295" s="86" t="s">
        <v>178</v>
      </c>
      <c r="D295" s="86">
        <v>1</v>
      </c>
      <c r="E295" s="155">
        <f>INT(H296*B295)</f>
        <v>1036</v>
      </c>
      <c r="F295" s="155">
        <f>INT(D295*E295)</f>
        <v>1036</v>
      </c>
      <c r="G295" s="155"/>
      <c r="H295" s="85">
        <v>0</v>
      </c>
      <c r="I295" s="144">
        <v>0</v>
      </c>
      <c r="J295" s="85">
        <v>0</v>
      </c>
      <c r="K295" s="140">
        <f>F295+H295+J295</f>
        <v>1036</v>
      </c>
      <c r="L295" s="150"/>
      <c r="M295" s="180"/>
      <c r="N295" s="47"/>
      <c r="O295" s="47"/>
      <c r="P295" s="47"/>
      <c r="Q295" s="47"/>
    </row>
    <row r="296" spans="1:17" s="46" customFormat="1" ht="21.95" customHeight="1">
      <c r="A296" s="25" t="s">
        <v>1646</v>
      </c>
      <c r="B296" s="313"/>
      <c r="C296" s="314"/>
      <c r="D296" s="310"/>
      <c r="E296" s="311"/>
      <c r="F296" s="311">
        <f>SUM(F294:F295)</f>
        <v>1036</v>
      </c>
      <c r="G296" s="311"/>
      <c r="H296" s="311">
        <f>SUM(H294:H295)</f>
        <v>34539</v>
      </c>
      <c r="I296" s="311"/>
      <c r="J296" s="311">
        <f>SUM(J294:J295)</f>
        <v>0</v>
      </c>
      <c r="K296" s="25">
        <f>F296+H296+J296</f>
        <v>35575</v>
      </c>
      <c r="L296" s="95"/>
      <c r="M296" s="316"/>
      <c r="N296" s="47"/>
      <c r="O296" s="47"/>
      <c r="P296" s="47"/>
      <c r="Q296" s="47"/>
    </row>
    <row r="297" spans="1:17" s="46" customFormat="1" ht="21.95" customHeight="1">
      <c r="A297" s="25"/>
      <c r="B297" s="313"/>
      <c r="C297" s="314"/>
      <c r="D297" s="310"/>
      <c r="E297" s="311"/>
      <c r="F297" s="311"/>
      <c r="G297" s="311"/>
      <c r="H297" s="311"/>
      <c r="I297" s="311"/>
      <c r="J297" s="311"/>
      <c r="K297" s="25"/>
      <c r="L297" s="95"/>
      <c r="M297" s="316"/>
      <c r="N297" s="47"/>
      <c r="O297" s="47"/>
      <c r="P297" s="47"/>
      <c r="Q297" s="47"/>
    </row>
    <row r="298" spans="1:17" s="46" customFormat="1" ht="21.95" customHeight="1">
      <c r="A298" s="307" t="s">
        <v>1662</v>
      </c>
      <c r="B298" s="308" t="s">
        <v>1668</v>
      </c>
      <c r="C298" s="309" t="s">
        <v>1659</v>
      </c>
      <c r="D298" s="310"/>
      <c r="E298" s="311"/>
      <c r="F298" s="202">
        <f>F301</f>
        <v>518</v>
      </c>
      <c r="G298" s="311"/>
      <c r="H298" s="202">
        <f>H301</f>
        <v>17269</v>
      </c>
      <c r="I298" s="311"/>
      <c r="J298" s="202">
        <f>J301</f>
        <v>0</v>
      </c>
      <c r="K298" s="276"/>
      <c r="L298" s="150" t="str">
        <f>"호표 "&amp;COUNTIF($L$3:$L297,"*"&amp;"호표"&amp;"*")+1</f>
        <v>호표 38</v>
      </c>
      <c r="M298" s="316" t="s">
        <v>1667</v>
      </c>
      <c r="N298" s="47"/>
      <c r="O298" s="47"/>
      <c r="P298" s="47"/>
      <c r="Q298" s="47"/>
    </row>
    <row r="299" spans="1:17" s="46" customFormat="1" ht="21.95" customHeight="1">
      <c r="A299" s="311" t="s">
        <v>342</v>
      </c>
      <c r="B299" s="313" t="s">
        <v>1595</v>
      </c>
      <c r="C299" s="314" t="s">
        <v>1608</v>
      </c>
      <c r="D299" s="50">
        <v>0.1</v>
      </c>
      <c r="E299" s="311">
        <v>0</v>
      </c>
      <c r="F299" s="311">
        <f>INT(D299*E299)</f>
        <v>0</v>
      </c>
      <c r="G299" s="266">
        <f>VLOOKUP($B299,단가,3,FALSE)</f>
        <v>172698</v>
      </c>
      <c r="H299" s="311">
        <f>INT(D299*G299)</f>
        <v>17269</v>
      </c>
      <c r="I299" s="311"/>
      <c r="J299" s="311">
        <f>INT(D299*I299)</f>
        <v>0</v>
      </c>
      <c r="K299" s="25">
        <f>F299+H299+J299</f>
        <v>17269</v>
      </c>
      <c r="L299" s="315"/>
      <c r="M299" s="316"/>
      <c r="N299" s="47"/>
      <c r="O299" s="47"/>
      <c r="P299" s="47"/>
      <c r="Q299" s="47"/>
    </row>
    <row r="300" spans="1:17" s="46" customFormat="1" ht="21.95" customHeight="1">
      <c r="A300" s="85" t="s">
        <v>484</v>
      </c>
      <c r="B300" s="91">
        <v>0.03</v>
      </c>
      <c r="C300" s="86" t="s">
        <v>1598</v>
      </c>
      <c r="D300" s="86">
        <v>1</v>
      </c>
      <c r="E300" s="155">
        <f>INT(H301*B300)</f>
        <v>518</v>
      </c>
      <c r="F300" s="155">
        <f>INT(D300*E300)</f>
        <v>518</v>
      </c>
      <c r="G300" s="155"/>
      <c r="H300" s="85">
        <v>0</v>
      </c>
      <c r="I300" s="144">
        <v>0</v>
      </c>
      <c r="J300" s="85">
        <v>0</v>
      </c>
      <c r="K300" s="140">
        <f>F300+H300+J300</f>
        <v>518</v>
      </c>
      <c r="L300" s="150"/>
      <c r="M300" s="180"/>
      <c r="N300" s="47"/>
      <c r="O300" s="47"/>
      <c r="P300" s="47"/>
      <c r="Q300" s="47"/>
    </row>
    <row r="301" spans="1:17" s="46" customFormat="1" ht="21.95" customHeight="1">
      <c r="A301" s="25" t="s">
        <v>1647</v>
      </c>
      <c r="B301" s="313"/>
      <c r="C301" s="314"/>
      <c r="D301" s="310"/>
      <c r="E301" s="311"/>
      <c r="F301" s="311">
        <f>SUM(F299:F300)</f>
        <v>518</v>
      </c>
      <c r="G301" s="311"/>
      <c r="H301" s="311">
        <f>SUM(H299:H300)</f>
        <v>17269</v>
      </c>
      <c r="I301" s="311"/>
      <c r="J301" s="311">
        <f>SUM(J299:J300)</f>
        <v>0</v>
      </c>
      <c r="K301" s="25">
        <f>F301+H301+J301</f>
        <v>17787</v>
      </c>
      <c r="L301" s="315"/>
      <c r="M301" s="312"/>
      <c r="N301" s="47"/>
      <c r="O301" s="47"/>
      <c r="P301" s="47"/>
      <c r="Q301" s="47"/>
    </row>
    <row r="302" spans="1:17" s="46" customFormat="1" ht="21.95" customHeight="1">
      <c r="A302" s="25"/>
      <c r="B302" s="313"/>
      <c r="C302" s="314"/>
      <c r="D302" s="310"/>
      <c r="E302" s="311"/>
      <c r="F302" s="311"/>
      <c r="G302" s="311"/>
      <c r="H302" s="311"/>
      <c r="I302" s="311"/>
      <c r="J302" s="311"/>
      <c r="K302" s="25"/>
      <c r="L302" s="315"/>
      <c r="M302" s="312"/>
      <c r="N302" s="47"/>
      <c r="O302" s="47"/>
      <c r="P302" s="47"/>
      <c r="Q302" s="47"/>
    </row>
    <row r="303" spans="1:17" s="46" customFormat="1" ht="21.95" customHeight="1">
      <c r="A303" s="317" t="s">
        <v>1660</v>
      </c>
      <c r="B303" s="308" t="s">
        <v>1638</v>
      </c>
      <c r="C303" s="309" t="s">
        <v>1598</v>
      </c>
      <c r="D303" s="310"/>
      <c r="E303" s="311"/>
      <c r="F303" s="202">
        <f>F306</f>
        <v>511</v>
      </c>
      <c r="G303" s="311"/>
      <c r="H303" s="202">
        <f>H306</f>
        <v>1532</v>
      </c>
      <c r="I303" s="311"/>
      <c r="J303" s="202">
        <f>J306</f>
        <v>455</v>
      </c>
      <c r="K303" s="276"/>
      <c r="L303" s="150" t="str">
        <f>"호표 "&amp;COUNTIF($L$3:$L302,"*"&amp;"호표"&amp;"*")+1</f>
        <v>호표 39</v>
      </c>
      <c r="M303" s="312"/>
      <c r="N303" s="47"/>
      <c r="O303" s="47"/>
      <c r="P303" s="47"/>
      <c r="Q303" s="47"/>
    </row>
    <row r="304" spans="1:17" s="46" customFormat="1" ht="21.95" customHeight="1">
      <c r="A304" s="27" t="s">
        <v>1669</v>
      </c>
      <c r="B304" s="317"/>
      <c r="C304" s="23"/>
      <c r="D304" s="318"/>
      <c r="E304" s="149"/>
      <c r="F304" s="149"/>
      <c r="G304" s="149"/>
      <c r="H304" s="149"/>
      <c r="I304" s="25" t="s">
        <v>1670</v>
      </c>
      <c r="J304" s="319">
        <f>ROUND(SUM(3600*0.4*0.9*(1/1.25)*(0.7-0.05)/18),2)</f>
        <v>37.44</v>
      </c>
      <c r="K304" s="320"/>
      <c r="L304" s="52"/>
      <c r="M304" s="312"/>
      <c r="N304" s="47"/>
      <c r="O304" s="47"/>
      <c r="P304" s="47"/>
      <c r="Q304" s="47"/>
    </row>
    <row r="305" spans="1:17" s="46" customFormat="1" ht="21.95" customHeight="1">
      <c r="A305" s="276" t="s">
        <v>1604</v>
      </c>
      <c r="B305" s="97" t="s">
        <v>1639</v>
      </c>
      <c r="C305" s="277" t="s">
        <v>1598</v>
      </c>
      <c r="D305" s="50">
        <f>ROUNDDOWN(SUM(1/J304),3)</f>
        <v>2.5999999999999999E-2</v>
      </c>
      <c r="E305" s="97">
        <v>19679</v>
      </c>
      <c r="F305" s="276">
        <f>INT(D305*E305)</f>
        <v>511</v>
      </c>
      <c r="G305" s="97">
        <v>58925</v>
      </c>
      <c r="H305" s="276">
        <f>INT(D305*G305)</f>
        <v>1532</v>
      </c>
      <c r="I305" s="97">
        <v>17514</v>
      </c>
      <c r="J305" s="97">
        <f>INT(SUM(D305*I305))</f>
        <v>455</v>
      </c>
      <c r="K305" s="25">
        <f>F305+H305+J305</f>
        <v>2498</v>
      </c>
      <c r="L305" s="320" t="s">
        <v>1613</v>
      </c>
      <c r="M305" s="312"/>
      <c r="N305" s="47"/>
      <c r="O305" s="47"/>
      <c r="P305" s="47"/>
      <c r="Q305" s="47"/>
    </row>
    <row r="306" spans="1:17" s="46" customFormat="1" ht="21.95" customHeight="1">
      <c r="A306" s="25" t="s">
        <v>1637</v>
      </c>
      <c r="B306" s="27"/>
      <c r="C306" s="23"/>
      <c r="D306" s="318"/>
      <c r="E306" s="149"/>
      <c r="F306" s="149">
        <f>SUM(F305:F305)</f>
        <v>511</v>
      </c>
      <c r="G306" s="283"/>
      <c r="H306" s="149">
        <f>SUM(H305:H305)</f>
        <v>1532</v>
      </c>
      <c r="I306" s="25"/>
      <c r="J306" s="149">
        <f>SUM(J305:J305)</f>
        <v>455</v>
      </c>
      <c r="K306" s="25">
        <f>F306+H306+J306</f>
        <v>2498</v>
      </c>
      <c r="L306" s="52"/>
      <c r="M306" s="312"/>
      <c r="N306" s="47"/>
      <c r="O306" s="47"/>
      <c r="P306" s="47"/>
      <c r="Q306" s="47"/>
    </row>
    <row r="307" spans="1:17" s="46" customFormat="1" ht="21.95" customHeight="1">
      <c r="A307" s="25"/>
      <c r="B307" s="27"/>
      <c r="C307" s="23"/>
      <c r="D307" s="318"/>
      <c r="E307" s="149"/>
      <c r="F307" s="149"/>
      <c r="G307" s="283"/>
      <c r="H307" s="149"/>
      <c r="I307" s="25"/>
      <c r="J307" s="149"/>
      <c r="K307" s="25"/>
      <c r="L307" s="52"/>
      <c r="M307" s="312"/>
      <c r="N307" s="47"/>
      <c r="O307" s="47"/>
      <c r="P307" s="47"/>
      <c r="Q307" s="47"/>
    </row>
    <row r="308" spans="1:17" s="46" customFormat="1" ht="21.95" customHeight="1">
      <c r="A308" s="317" t="s">
        <v>1664</v>
      </c>
      <c r="B308" s="308" t="s">
        <v>1638</v>
      </c>
      <c r="C308" s="309" t="s">
        <v>1598</v>
      </c>
      <c r="D308" s="310"/>
      <c r="E308" s="311"/>
      <c r="F308" s="202">
        <f>F311</f>
        <v>354</v>
      </c>
      <c r="G308" s="311"/>
      <c r="H308" s="202">
        <f>H311</f>
        <v>1060</v>
      </c>
      <c r="I308" s="311"/>
      <c r="J308" s="202">
        <f>J311</f>
        <v>315</v>
      </c>
      <c r="K308" s="276"/>
      <c r="L308" s="150" t="str">
        <f>"호표 "&amp;COUNTIF($L$3:$L307,"*"&amp;"호표"&amp;"*")+1</f>
        <v>호표 40</v>
      </c>
      <c r="M308" s="312"/>
      <c r="N308" s="47"/>
      <c r="O308" s="47"/>
      <c r="P308" s="47"/>
      <c r="Q308" s="47"/>
    </row>
    <row r="309" spans="1:17" s="46" customFormat="1" ht="21.95" customHeight="1">
      <c r="A309" s="27" t="s">
        <v>1669</v>
      </c>
      <c r="B309" s="317"/>
      <c r="C309" s="23"/>
      <c r="D309" s="318"/>
      <c r="E309" s="149"/>
      <c r="F309" s="149"/>
      <c r="G309" s="149"/>
      <c r="H309" s="149"/>
      <c r="I309" s="25" t="s">
        <v>1670</v>
      </c>
      <c r="J309" s="319">
        <f>ROUND(SUM(3600*0.4*1.1*(0.875/1.25)*0.75/15),2)</f>
        <v>55.44</v>
      </c>
      <c r="K309" s="25"/>
      <c r="L309" s="52"/>
      <c r="M309" s="312"/>
      <c r="N309" s="47"/>
      <c r="O309" s="47"/>
      <c r="P309" s="47"/>
      <c r="Q309" s="47"/>
    </row>
    <row r="310" spans="1:17" s="46" customFormat="1" ht="21.95" customHeight="1">
      <c r="A310" s="276" t="s">
        <v>1604</v>
      </c>
      <c r="B310" s="97" t="s">
        <v>1639</v>
      </c>
      <c r="C310" s="277" t="s">
        <v>1598</v>
      </c>
      <c r="D310" s="50">
        <f>ROUNDDOWN(SUM(1/J309),3)</f>
        <v>1.7999999999999999E-2</v>
      </c>
      <c r="E310" s="97">
        <v>19679</v>
      </c>
      <c r="F310" s="276">
        <f>INT(D310*E310)</f>
        <v>354</v>
      </c>
      <c r="G310" s="97">
        <v>58925</v>
      </c>
      <c r="H310" s="276">
        <f>INT(D310*G310)</f>
        <v>1060</v>
      </c>
      <c r="I310" s="97">
        <v>17514</v>
      </c>
      <c r="J310" s="97">
        <f>INT(SUM(D310*I310))</f>
        <v>315</v>
      </c>
      <c r="K310" s="25">
        <f>F310+H310+J310</f>
        <v>1729</v>
      </c>
      <c r="L310" s="320" t="s">
        <v>1613</v>
      </c>
      <c r="M310" s="312"/>
      <c r="N310" s="47"/>
      <c r="O310" s="47"/>
      <c r="P310" s="47"/>
      <c r="Q310" s="47"/>
    </row>
    <row r="311" spans="1:17" s="46" customFormat="1" ht="21.95" customHeight="1">
      <c r="A311" s="25" t="s">
        <v>1637</v>
      </c>
      <c r="B311" s="27"/>
      <c r="C311" s="23"/>
      <c r="D311" s="318"/>
      <c r="E311" s="149"/>
      <c r="F311" s="149">
        <f>SUM(F310:F310)</f>
        <v>354</v>
      </c>
      <c r="G311" s="283"/>
      <c r="H311" s="149">
        <f>SUM(H310:H310)</f>
        <v>1060</v>
      </c>
      <c r="I311" s="25"/>
      <c r="J311" s="149">
        <f>SUM(J310:J310)</f>
        <v>315</v>
      </c>
      <c r="K311" s="25">
        <f>F311+H311+J311</f>
        <v>1729</v>
      </c>
      <c r="L311" s="52"/>
      <c r="M311" s="312"/>
      <c r="N311" s="47"/>
      <c r="O311" s="47"/>
      <c r="P311" s="47"/>
      <c r="Q311" s="47"/>
    </row>
    <row r="312" spans="1:17" s="46" customFormat="1" ht="23.1" customHeight="1">
      <c r="A312" s="25"/>
      <c r="B312" s="122"/>
      <c r="C312" s="321"/>
      <c r="D312" s="50"/>
      <c r="E312" s="266"/>
      <c r="F312" s="266"/>
      <c r="G312" s="266"/>
      <c r="H312" s="266"/>
      <c r="I312" s="144"/>
      <c r="J312" s="322"/>
      <c r="K312" s="144"/>
      <c r="L312" s="144"/>
      <c r="M312" s="180"/>
      <c r="N312" s="47"/>
      <c r="O312" s="47"/>
      <c r="P312" s="47"/>
      <c r="Q312" s="47"/>
    </row>
    <row r="313" spans="1:17" s="46" customFormat="1" ht="23.1" customHeight="1">
      <c r="A313" s="88" t="s">
        <v>1523</v>
      </c>
      <c r="B313" s="268" t="s">
        <v>1524</v>
      </c>
      <c r="C313" s="84" t="s">
        <v>204</v>
      </c>
      <c r="D313" s="78"/>
      <c r="E313" s="155"/>
      <c r="F313" s="156">
        <f>F320</f>
        <v>209</v>
      </c>
      <c r="G313" s="156"/>
      <c r="H313" s="156">
        <f>H320</f>
        <v>1381</v>
      </c>
      <c r="I313" s="146"/>
      <c r="J313" s="156">
        <f>J320</f>
        <v>737</v>
      </c>
      <c r="K313" s="147">
        <f t="shared" ref="K313:K320" si="44">F313+H313+J313</f>
        <v>2327</v>
      </c>
      <c r="L313" s="140" t="str">
        <f>"호표 "&amp;COUNTIF($L$3:$L312,"*"&amp;"호표"&amp;"*")+1</f>
        <v>호표 41</v>
      </c>
      <c r="M313" s="180" t="s">
        <v>1815</v>
      </c>
      <c r="N313" s="47"/>
      <c r="O313" s="47"/>
      <c r="P313" s="47"/>
      <c r="Q313" s="47"/>
    </row>
    <row r="314" spans="1:17" s="46" customFormat="1" ht="23.1" customHeight="1">
      <c r="A314" s="269" t="s">
        <v>1865</v>
      </c>
      <c r="B314" s="269" t="s">
        <v>1866</v>
      </c>
      <c r="C314" s="270" t="s">
        <v>1867</v>
      </c>
      <c r="D314" s="271">
        <v>1.6E-2</v>
      </c>
      <c r="E314" s="269">
        <v>11608</v>
      </c>
      <c r="F314" s="25">
        <f t="shared" ref="F314:F319" si="45">INT(D314*E314)</f>
        <v>185</v>
      </c>
      <c r="G314" s="269">
        <v>36190</v>
      </c>
      <c r="H314" s="25">
        <f>INT(D314*G314)</f>
        <v>579</v>
      </c>
      <c r="I314" s="269">
        <v>2064</v>
      </c>
      <c r="J314" s="25">
        <f>INT(D314*I314)</f>
        <v>33</v>
      </c>
      <c r="K314" s="97">
        <f t="shared" si="44"/>
        <v>797</v>
      </c>
      <c r="L314" s="326" t="s">
        <v>1868</v>
      </c>
      <c r="M314" s="71"/>
      <c r="N314" s="47"/>
      <c r="O314" s="47"/>
      <c r="P314" s="47"/>
      <c r="Q314" s="47"/>
    </row>
    <row r="315" spans="1:17" s="46" customFormat="1" ht="23.1" customHeight="1">
      <c r="A315" s="25" t="s">
        <v>1591</v>
      </c>
      <c r="B315" s="25" t="s">
        <v>1718</v>
      </c>
      <c r="C315" s="52" t="s">
        <v>116</v>
      </c>
      <c r="D315" s="267">
        <v>2.7000000000000001E-3</v>
      </c>
      <c r="E315" s="149"/>
      <c r="F315" s="25">
        <f t="shared" si="45"/>
        <v>0</v>
      </c>
      <c r="G315" s="269"/>
      <c r="H315" s="25">
        <f>INT(D315*G315)</f>
        <v>0</v>
      </c>
      <c r="I315" s="149">
        <f>VLOOKUP($B315,단가,3,FALSE)</f>
        <v>260000</v>
      </c>
      <c r="J315" s="25">
        <f>INT(D315*I315)</f>
        <v>702</v>
      </c>
      <c r="K315" s="97">
        <f t="shared" si="44"/>
        <v>702</v>
      </c>
      <c r="L315" s="326"/>
      <c r="M315" s="312"/>
      <c r="N315" s="47"/>
      <c r="O315" s="47"/>
      <c r="P315" s="47"/>
      <c r="Q315" s="47"/>
    </row>
    <row r="316" spans="1:17" s="46" customFormat="1" ht="23.1" customHeight="1">
      <c r="A316" s="269" t="s">
        <v>1869</v>
      </c>
      <c r="B316" s="269" t="s">
        <v>1870</v>
      </c>
      <c r="C316" s="270" t="s">
        <v>1871</v>
      </c>
      <c r="D316" s="50">
        <v>8.0000000000000002E-3</v>
      </c>
      <c r="E316" s="149"/>
      <c r="F316" s="25">
        <f t="shared" si="45"/>
        <v>0</v>
      </c>
      <c r="G316" s="149"/>
      <c r="H316" s="25">
        <f>INT(D316*G316)</f>
        <v>0</v>
      </c>
      <c r="I316" s="149">
        <v>258</v>
      </c>
      <c r="J316" s="25">
        <f>INT(D316*I316)</f>
        <v>2</v>
      </c>
      <c r="K316" s="97">
        <f t="shared" si="44"/>
        <v>2</v>
      </c>
      <c r="L316" s="326" t="s">
        <v>1832</v>
      </c>
      <c r="M316" s="312"/>
      <c r="N316" s="47"/>
      <c r="O316" s="47"/>
      <c r="P316" s="47"/>
      <c r="Q316" s="47"/>
    </row>
    <row r="317" spans="1:17" s="46" customFormat="1" ht="23.1" customHeight="1">
      <c r="A317" s="25" t="s">
        <v>1593</v>
      </c>
      <c r="B317" s="25" t="s">
        <v>1872</v>
      </c>
      <c r="C317" s="52" t="s">
        <v>264</v>
      </c>
      <c r="D317" s="267">
        <f>ROUNDDOWN(SUM(1/500),3)</f>
        <v>2E-3</v>
      </c>
      <c r="E317" s="149"/>
      <c r="F317" s="25">
        <f t="shared" si="45"/>
        <v>0</v>
      </c>
      <c r="G317" s="149">
        <f>VLOOKUP($B317,단가,3,FALSE)</f>
        <v>228717</v>
      </c>
      <c r="H317" s="25">
        <f>INT(D317*G317)</f>
        <v>457</v>
      </c>
      <c r="I317" s="269"/>
      <c r="J317" s="25">
        <f>INT(D317*I317)</f>
        <v>0</v>
      </c>
      <c r="K317" s="97">
        <f t="shared" si="44"/>
        <v>457</v>
      </c>
      <c r="L317" s="49"/>
      <c r="M317" s="312"/>
      <c r="N317" s="47"/>
      <c r="O317" s="47"/>
      <c r="P317" s="47"/>
      <c r="Q317" s="47"/>
    </row>
    <row r="318" spans="1:17" s="46" customFormat="1" ht="23.1" customHeight="1">
      <c r="A318" s="25" t="s">
        <v>1593</v>
      </c>
      <c r="B318" s="25" t="s">
        <v>1873</v>
      </c>
      <c r="C318" s="52" t="s">
        <v>264</v>
      </c>
      <c r="D318" s="267">
        <f>ROUNDDOWN(SUM(1/500),3)</f>
        <v>2E-3</v>
      </c>
      <c r="E318" s="149"/>
      <c r="F318" s="25">
        <f t="shared" si="45"/>
        <v>0</v>
      </c>
      <c r="G318" s="149">
        <f>VLOOKUP($B318,단가,3,FALSE)</f>
        <v>172698</v>
      </c>
      <c r="H318" s="25">
        <f>INT(D318*G318)</f>
        <v>345</v>
      </c>
      <c r="I318" s="269"/>
      <c r="J318" s="25">
        <f>INT(D318*I318)</f>
        <v>0</v>
      </c>
      <c r="K318" s="97">
        <f t="shared" si="44"/>
        <v>345</v>
      </c>
      <c r="L318" s="49"/>
      <c r="M318" s="312"/>
      <c r="N318" s="47"/>
      <c r="O318" s="47"/>
      <c r="P318" s="47"/>
      <c r="Q318" s="47"/>
    </row>
    <row r="319" spans="1:17" s="46" customFormat="1" ht="23.1" customHeight="1">
      <c r="A319" s="85" t="s">
        <v>484</v>
      </c>
      <c r="B319" s="91">
        <v>0.03</v>
      </c>
      <c r="C319" s="86" t="s">
        <v>1823</v>
      </c>
      <c r="D319" s="86">
        <v>1</v>
      </c>
      <c r="E319" s="79">
        <f>INT(SUM(H317:H319)*B319)</f>
        <v>24</v>
      </c>
      <c r="F319" s="24">
        <f t="shared" si="45"/>
        <v>24</v>
      </c>
      <c r="G319" s="79"/>
      <c r="H319" s="85">
        <v>0</v>
      </c>
      <c r="I319" s="49">
        <v>0</v>
      </c>
      <c r="J319" s="85">
        <v>0</v>
      </c>
      <c r="K319" s="48">
        <f t="shared" si="44"/>
        <v>24</v>
      </c>
      <c r="L319" s="100"/>
      <c r="M319" s="71"/>
      <c r="N319" s="47"/>
      <c r="O319" s="47"/>
      <c r="P319" s="47"/>
      <c r="Q319" s="47"/>
    </row>
    <row r="320" spans="1:17" s="46" customFormat="1" ht="23.1" customHeight="1">
      <c r="A320" s="25" t="s">
        <v>1849</v>
      </c>
      <c r="B320" s="25"/>
      <c r="C320" s="52"/>
      <c r="D320" s="50"/>
      <c r="E320" s="149"/>
      <c r="F320" s="149">
        <f>SUM(F314:F319)</f>
        <v>209</v>
      </c>
      <c r="G320" s="149"/>
      <c r="H320" s="149">
        <f>SUM(H314:H319)</f>
        <v>1381</v>
      </c>
      <c r="I320" s="49"/>
      <c r="J320" s="149">
        <f>SUM(J314:J319)</f>
        <v>737</v>
      </c>
      <c r="K320" s="97">
        <f t="shared" si="44"/>
        <v>2327</v>
      </c>
      <c r="L320" s="49"/>
      <c r="M320" s="312"/>
      <c r="N320" s="47"/>
      <c r="O320" s="47"/>
      <c r="P320" s="47"/>
      <c r="Q320" s="47"/>
    </row>
    <row r="321" spans="1:17" s="46" customFormat="1" ht="23.1" customHeight="1">
      <c r="A321" s="25"/>
      <c r="B321" s="25"/>
      <c r="C321" s="52"/>
      <c r="D321" s="50"/>
      <c r="E321" s="149"/>
      <c r="F321" s="149"/>
      <c r="G321" s="149"/>
      <c r="H321" s="149"/>
      <c r="I321" s="49"/>
      <c r="J321" s="149"/>
      <c r="K321" s="97"/>
      <c r="L321" s="49"/>
      <c r="M321" s="312"/>
      <c r="N321" s="47"/>
      <c r="O321" s="47"/>
      <c r="P321" s="47"/>
      <c r="Q321" s="47"/>
    </row>
    <row r="322" spans="1:17" s="46" customFormat="1" ht="23.1" customHeight="1">
      <c r="A322" s="88" t="s">
        <v>1599</v>
      </c>
      <c r="B322" s="268" t="s">
        <v>1600</v>
      </c>
      <c r="C322" s="84" t="s">
        <v>1517</v>
      </c>
      <c r="D322" s="78"/>
      <c r="E322" s="155"/>
      <c r="F322" s="156">
        <f>F328</f>
        <v>3202</v>
      </c>
      <c r="G322" s="156"/>
      <c r="H322" s="156">
        <f>H328</f>
        <v>11667</v>
      </c>
      <c r="I322" s="146"/>
      <c r="J322" s="156">
        <f>J328</f>
        <v>22901</v>
      </c>
      <c r="K322" s="147">
        <f t="shared" ref="K322:K328" si="46">F322+H322+J322</f>
        <v>37770</v>
      </c>
      <c r="L322" s="140" t="str">
        <f>"호표 "&amp;COUNTIF($L$3:$L320,"*"&amp;"호표"&amp;"*")+1</f>
        <v>호표 42</v>
      </c>
      <c r="M322" s="180" t="s">
        <v>1816</v>
      </c>
      <c r="N322" s="47"/>
      <c r="O322" s="47"/>
      <c r="P322" s="47"/>
      <c r="Q322" s="47"/>
    </row>
    <row r="323" spans="1:17" s="46" customFormat="1" ht="23.1" customHeight="1">
      <c r="A323" s="276" t="s">
        <v>1601</v>
      </c>
      <c r="B323" s="97" t="s">
        <v>1602</v>
      </c>
      <c r="C323" s="277" t="s">
        <v>1598</v>
      </c>
      <c r="D323" s="278">
        <f>(1/6.9)</f>
        <v>0.14492753623188406</v>
      </c>
      <c r="E323" s="155"/>
      <c r="F323" s="272">
        <f>INT(D323*E323)</f>
        <v>0</v>
      </c>
      <c r="G323" s="155"/>
      <c r="H323" s="25">
        <f>INT(D323*G323)</f>
        <v>0</v>
      </c>
      <c r="I323" s="144">
        <v>5513</v>
      </c>
      <c r="J323" s="25">
        <f>INT(D323*I323)</f>
        <v>798</v>
      </c>
      <c r="K323" s="140">
        <f t="shared" si="46"/>
        <v>798</v>
      </c>
      <c r="L323" s="273" t="s">
        <v>1829</v>
      </c>
      <c r="M323" s="180"/>
      <c r="N323" s="47"/>
      <c r="O323" s="47"/>
      <c r="P323" s="47"/>
      <c r="Q323" s="47"/>
    </row>
    <row r="324" spans="1:17" s="46" customFormat="1" ht="23.1" customHeight="1">
      <c r="A324" s="97" t="s">
        <v>1604</v>
      </c>
      <c r="B324" s="97" t="s">
        <v>1605</v>
      </c>
      <c r="C324" s="133" t="s">
        <v>1598</v>
      </c>
      <c r="D324" s="278">
        <f>(1/6.9)</f>
        <v>0.14492753623188406</v>
      </c>
      <c r="E324" s="155">
        <v>19679</v>
      </c>
      <c r="F324" s="272">
        <f>INT(D324*E324)</f>
        <v>2852</v>
      </c>
      <c r="G324" s="155">
        <v>58925</v>
      </c>
      <c r="H324" s="25">
        <f>INT(D324*G324)</f>
        <v>8539</v>
      </c>
      <c r="I324" s="144">
        <v>17514</v>
      </c>
      <c r="J324" s="25">
        <f>INT(D324*I324)</f>
        <v>2538</v>
      </c>
      <c r="K324" s="140">
        <f t="shared" si="46"/>
        <v>13929</v>
      </c>
      <c r="L324" s="273" t="s">
        <v>1603</v>
      </c>
      <c r="M324" s="180"/>
      <c r="N324" s="47"/>
      <c r="O324" s="47"/>
      <c r="P324" s="47"/>
      <c r="Q324" s="47"/>
    </row>
    <row r="325" spans="1:17" s="46" customFormat="1" ht="23.1" customHeight="1">
      <c r="A325" s="97" t="s">
        <v>1606</v>
      </c>
      <c r="B325" s="97" t="s">
        <v>1605</v>
      </c>
      <c r="C325" s="133" t="s">
        <v>1598</v>
      </c>
      <c r="D325" s="278">
        <f>(1/6.9)</f>
        <v>0.14492753623188406</v>
      </c>
      <c r="E325" s="155"/>
      <c r="F325" s="272">
        <f>INT(D325*E325)</f>
        <v>0</v>
      </c>
      <c r="G325" s="155"/>
      <c r="H325" s="25">
        <f>INT(D325*G325)</f>
        <v>0</v>
      </c>
      <c r="I325" s="281">
        <v>135000</v>
      </c>
      <c r="J325" s="25">
        <f>INT(D325*I325)</f>
        <v>19565</v>
      </c>
      <c r="K325" s="140">
        <f t="shared" si="46"/>
        <v>19565</v>
      </c>
      <c r="L325" s="148"/>
      <c r="M325" s="180"/>
      <c r="N325" s="47"/>
      <c r="O325" s="47"/>
      <c r="P325" s="47"/>
      <c r="Q325" s="47"/>
    </row>
    <row r="326" spans="1:17" s="46" customFormat="1" ht="23.1" customHeight="1">
      <c r="A326" s="97" t="s">
        <v>1607</v>
      </c>
      <c r="B326" s="97" t="s">
        <v>1595</v>
      </c>
      <c r="C326" s="133" t="s">
        <v>1608</v>
      </c>
      <c r="D326" s="275">
        <f>(1/(6.9*8))</f>
        <v>1.8115942028985508E-2</v>
      </c>
      <c r="E326" s="155"/>
      <c r="F326" s="272">
        <f>INT(D326*E326)</f>
        <v>0</v>
      </c>
      <c r="G326" s="266">
        <f>VLOOKUP($B326,단가,3,FALSE)</f>
        <v>172698</v>
      </c>
      <c r="H326" s="155">
        <f>INT(D326*G326)</f>
        <v>3128</v>
      </c>
      <c r="I326" s="144"/>
      <c r="J326" s="25"/>
      <c r="K326" s="140">
        <f t="shared" si="46"/>
        <v>3128</v>
      </c>
      <c r="L326" s="274"/>
      <c r="M326" s="180"/>
      <c r="N326" s="47"/>
      <c r="O326" s="47"/>
      <c r="P326" s="47"/>
      <c r="Q326" s="47"/>
    </row>
    <row r="327" spans="1:17" s="46" customFormat="1" ht="23.1" customHeight="1">
      <c r="A327" s="85" t="s">
        <v>1596</v>
      </c>
      <c r="B327" s="85" t="s">
        <v>1597</v>
      </c>
      <c r="C327" s="52" t="s">
        <v>1598</v>
      </c>
      <c r="D327" s="27">
        <v>1</v>
      </c>
      <c r="E327" s="155">
        <f>INT(H328*3%)</f>
        <v>350</v>
      </c>
      <c r="F327" s="272">
        <f>INT(D327*E327)</f>
        <v>350</v>
      </c>
      <c r="G327" s="155"/>
      <c r="H327" s="155"/>
      <c r="I327" s="144"/>
      <c r="J327" s="25"/>
      <c r="K327" s="140">
        <f t="shared" si="46"/>
        <v>350</v>
      </c>
      <c r="L327" s="274"/>
      <c r="M327" s="180"/>
      <c r="N327" s="47"/>
      <c r="O327" s="47"/>
      <c r="P327" s="47"/>
      <c r="Q327" s="47"/>
    </row>
    <row r="328" spans="1:17" s="46" customFormat="1" ht="23.1" customHeight="1">
      <c r="A328" s="25" t="s">
        <v>369</v>
      </c>
      <c r="B328" s="25"/>
      <c r="C328" s="52"/>
      <c r="D328" s="50"/>
      <c r="E328" s="155"/>
      <c r="F328" s="155">
        <f>SUM(F323:F327)</f>
        <v>3202</v>
      </c>
      <c r="G328" s="155"/>
      <c r="H328" s="155">
        <f>SUM(H323:H327)</f>
        <v>11667</v>
      </c>
      <c r="I328" s="144"/>
      <c r="J328" s="155">
        <f>SUM(J323:J327)</f>
        <v>22901</v>
      </c>
      <c r="K328" s="140">
        <f t="shared" si="46"/>
        <v>37770</v>
      </c>
      <c r="L328" s="148"/>
      <c r="M328" s="180"/>
      <c r="N328" s="47"/>
      <c r="O328" s="47"/>
      <c r="P328" s="47"/>
      <c r="Q328" s="47"/>
    </row>
    <row r="329" spans="1:17" s="46" customFormat="1" ht="23.1" customHeight="1">
      <c r="A329" s="25"/>
      <c r="B329" s="25"/>
      <c r="C329" s="52"/>
      <c r="D329" s="278"/>
      <c r="E329" s="155"/>
      <c r="F329" s="155"/>
      <c r="G329" s="155"/>
      <c r="H329" s="155"/>
      <c r="I329" s="144"/>
      <c r="J329" s="155"/>
      <c r="K329" s="140"/>
      <c r="L329" s="148"/>
      <c r="M329" s="180"/>
      <c r="N329" s="47"/>
      <c r="O329" s="47"/>
      <c r="P329" s="47"/>
      <c r="Q329" s="47"/>
    </row>
    <row r="330" spans="1:17" s="46" customFormat="1" ht="23.1" customHeight="1">
      <c r="A330" s="25"/>
      <c r="B330" s="25"/>
      <c r="C330" s="52"/>
      <c r="D330" s="50"/>
      <c r="E330" s="155"/>
      <c r="F330" s="155"/>
      <c r="G330" s="155"/>
      <c r="H330" s="155"/>
      <c r="I330" s="144"/>
      <c r="J330" s="155"/>
      <c r="K330" s="140"/>
      <c r="L330" s="148"/>
      <c r="M330" s="180"/>
      <c r="N330" s="47"/>
      <c r="O330" s="47"/>
      <c r="P330" s="47"/>
      <c r="Q330" s="47"/>
    </row>
    <row r="331" spans="1:17" s="46" customFormat="1" ht="23.1" customHeight="1">
      <c r="A331" s="25"/>
      <c r="B331" s="25"/>
      <c r="C331" s="52"/>
      <c r="D331" s="50"/>
      <c r="E331" s="155"/>
      <c r="F331" s="155"/>
      <c r="G331" s="155"/>
      <c r="H331" s="155"/>
      <c r="I331" s="144"/>
      <c r="J331" s="155"/>
      <c r="K331" s="140"/>
      <c r="L331" s="148"/>
      <c r="M331" s="180"/>
      <c r="N331" s="47"/>
      <c r="O331" s="47"/>
      <c r="P331" s="47"/>
      <c r="Q331" s="47"/>
    </row>
    <row r="332" spans="1:17" s="46" customFormat="1" ht="23.1" customHeight="1">
      <c r="A332" s="279" t="s">
        <v>1812</v>
      </c>
      <c r="B332" s="279" t="s">
        <v>1817</v>
      </c>
      <c r="C332" s="324" t="s">
        <v>1818</v>
      </c>
      <c r="D332" s="277"/>
      <c r="E332" s="149"/>
      <c r="F332" s="202">
        <f>F341</f>
        <v>24472</v>
      </c>
      <c r="G332" s="27"/>
      <c r="H332" s="202">
        <f>H341</f>
        <v>7035</v>
      </c>
      <c r="I332" s="281"/>
      <c r="J332" s="202">
        <f>J341</f>
        <v>389</v>
      </c>
      <c r="K332" s="282"/>
      <c r="L332" s="150" t="str">
        <f>"호표 "&amp;COUNTIF($L$3:$L331,"*"&amp;"호표"&amp;"*")+1</f>
        <v>호표 43</v>
      </c>
      <c r="M332" s="180" t="s">
        <v>1819</v>
      </c>
      <c r="N332" s="47"/>
      <c r="O332" s="47"/>
      <c r="P332" s="47"/>
      <c r="Q332" s="47"/>
    </row>
    <row r="333" spans="1:17" s="46" customFormat="1" ht="23.1" customHeight="1">
      <c r="A333" s="269" t="s">
        <v>1610</v>
      </c>
      <c r="B333" s="269" t="s">
        <v>1820</v>
      </c>
      <c r="C333" s="270" t="s">
        <v>1615</v>
      </c>
      <c r="D333" s="271">
        <f>(1*0.075)*2.35*1.02</f>
        <v>0.17977499999999999</v>
      </c>
      <c r="E333" s="149">
        <f>VLOOKUP($B333,단가,3,FALSE)</f>
        <v>132220</v>
      </c>
      <c r="F333" s="25">
        <f t="shared" ref="F333:F339" si="47">INT(D333*E333)</f>
        <v>23769</v>
      </c>
      <c r="G333" s="149"/>
      <c r="H333" s="25">
        <f t="shared" ref="H333:H339" si="48">INT(D333*G333)</f>
        <v>0</v>
      </c>
      <c r="I333" s="149"/>
      <c r="J333" s="25">
        <f t="shared" ref="J333:J339" si="49">INT(D333*I333)</f>
        <v>0</v>
      </c>
      <c r="K333" s="97">
        <f t="shared" ref="K333:K340" si="50">F333+H333+J333</f>
        <v>23769</v>
      </c>
      <c r="L333" s="145"/>
      <c r="M333" s="180"/>
      <c r="N333" s="47"/>
      <c r="O333" s="47"/>
      <c r="P333" s="47"/>
      <c r="Q333" s="47"/>
    </row>
    <row r="334" spans="1:17" s="46" customFormat="1" ht="23.1" customHeight="1">
      <c r="A334" s="25" t="s">
        <v>1821</v>
      </c>
      <c r="B334" s="25" t="s">
        <v>1822</v>
      </c>
      <c r="C334" s="52" t="s">
        <v>1823</v>
      </c>
      <c r="D334" s="50">
        <f>ROUNDDOWN((1/(300/8)),3)</f>
        <v>2.5999999999999999E-2</v>
      </c>
      <c r="E334" s="149">
        <f>F406</f>
        <v>2256</v>
      </c>
      <c r="F334" s="25">
        <f t="shared" si="47"/>
        <v>58</v>
      </c>
      <c r="G334" s="149">
        <f>H406</f>
        <v>59025</v>
      </c>
      <c r="H334" s="25">
        <f t="shared" si="48"/>
        <v>1534</v>
      </c>
      <c r="I334" s="149">
        <f>J406</f>
        <v>546</v>
      </c>
      <c r="J334" s="25">
        <f>INT(D334*I334)</f>
        <v>14</v>
      </c>
      <c r="K334" s="25">
        <f t="shared" si="50"/>
        <v>1606</v>
      </c>
      <c r="L334" s="320"/>
      <c r="M334" s="180"/>
      <c r="N334" s="47"/>
      <c r="O334" s="47"/>
      <c r="P334" s="47"/>
      <c r="Q334" s="47"/>
    </row>
    <row r="335" spans="1:17" s="46" customFormat="1" ht="23.1" customHeight="1">
      <c r="A335" s="25" t="s">
        <v>1825</v>
      </c>
      <c r="B335" s="25" t="s">
        <v>1826</v>
      </c>
      <c r="C335" s="52" t="s">
        <v>1823</v>
      </c>
      <c r="D335" s="50">
        <f>ROUNDDOWN((1/(300/8)),3)</f>
        <v>2.5999999999999999E-2</v>
      </c>
      <c r="E335" s="149">
        <v>4049</v>
      </c>
      <c r="F335" s="25">
        <f t="shared" si="47"/>
        <v>105</v>
      </c>
      <c r="G335" s="149">
        <v>36190</v>
      </c>
      <c r="H335" s="25">
        <f t="shared" si="48"/>
        <v>940</v>
      </c>
      <c r="I335" s="149">
        <v>1967</v>
      </c>
      <c r="J335" s="25">
        <f t="shared" ref="J335:J337" si="51">INT(D335*I335)</f>
        <v>51</v>
      </c>
      <c r="K335" s="97">
        <f t="shared" si="50"/>
        <v>1096</v>
      </c>
      <c r="L335" s="320" t="s">
        <v>1824</v>
      </c>
      <c r="M335" s="180"/>
      <c r="N335" s="47"/>
      <c r="O335" s="47"/>
      <c r="P335" s="47"/>
      <c r="Q335" s="47"/>
    </row>
    <row r="336" spans="1:17" s="46" customFormat="1" ht="23.1" customHeight="1">
      <c r="A336" s="25" t="s">
        <v>1827</v>
      </c>
      <c r="B336" s="25" t="s">
        <v>1828</v>
      </c>
      <c r="C336" s="52" t="s">
        <v>1823</v>
      </c>
      <c r="D336" s="50">
        <f>ROUNDDOWN((1/(300/8)),3)</f>
        <v>2.5999999999999999E-2</v>
      </c>
      <c r="E336" s="149">
        <v>8212</v>
      </c>
      <c r="F336" s="25">
        <f t="shared" si="47"/>
        <v>213</v>
      </c>
      <c r="G336" s="149">
        <v>58925</v>
      </c>
      <c r="H336" s="25">
        <f t="shared" si="48"/>
        <v>1532</v>
      </c>
      <c r="I336" s="149">
        <v>7505</v>
      </c>
      <c r="J336" s="25">
        <f t="shared" si="51"/>
        <v>195</v>
      </c>
      <c r="K336" s="97">
        <f>F336+H336+J336</f>
        <v>1940</v>
      </c>
      <c r="L336" s="320" t="s">
        <v>1829</v>
      </c>
      <c r="M336" s="180"/>
      <c r="N336" s="47"/>
      <c r="O336" s="47"/>
      <c r="P336" s="47"/>
      <c r="Q336" s="47"/>
    </row>
    <row r="337" spans="1:17" s="46" customFormat="1" ht="23.1" customHeight="1">
      <c r="A337" s="25" t="s">
        <v>1830</v>
      </c>
      <c r="B337" s="25" t="s">
        <v>1831</v>
      </c>
      <c r="C337" s="52" t="s">
        <v>1823</v>
      </c>
      <c r="D337" s="50">
        <f>ROUNDDOWN((1/(300/8)*0.5),3)</f>
        <v>1.2999999999999999E-2</v>
      </c>
      <c r="E337" s="149">
        <v>19700</v>
      </c>
      <c r="F337" s="25">
        <f t="shared" si="47"/>
        <v>256</v>
      </c>
      <c r="G337" s="149">
        <v>49698</v>
      </c>
      <c r="H337" s="25">
        <f t="shared" si="48"/>
        <v>646</v>
      </c>
      <c r="I337" s="149">
        <v>9986</v>
      </c>
      <c r="J337" s="25">
        <f t="shared" si="51"/>
        <v>129</v>
      </c>
      <c r="K337" s="97">
        <f>F337+H337+J337</f>
        <v>1031</v>
      </c>
      <c r="L337" s="320" t="s">
        <v>1832</v>
      </c>
      <c r="M337" s="180"/>
      <c r="N337" s="47"/>
      <c r="O337" s="47"/>
      <c r="P337" s="47"/>
      <c r="Q337" s="47"/>
    </row>
    <row r="338" spans="1:17" s="46" customFormat="1" ht="23.1" customHeight="1">
      <c r="A338" s="25" t="s">
        <v>1593</v>
      </c>
      <c r="B338" s="25" t="s">
        <v>1614</v>
      </c>
      <c r="C338" s="52" t="s">
        <v>264</v>
      </c>
      <c r="D338" s="366">
        <f>ROUNDDOWN(SUM((2/8/(300/8))*품셈!$L$3),4)</f>
        <v>6.6E-3</v>
      </c>
      <c r="E338" s="149"/>
      <c r="F338" s="25">
        <f t="shared" si="47"/>
        <v>0</v>
      </c>
      <c r="G338" s="149">
        <f>VLOOKUP($B338,단가,3,FALSE)</f>
        <v>274873</v>
      </c>
      <c r="H338" s="25">
        <f t="shared" si="48"/>
        <v>1814</v>
      </c>
      <c r="I338" s="269"/>
      <c r="J338" s="25">
        <f t="shared" si="49"/>
        <v>0</v>
      </c>
      <c r="K338" s="97">
        <f t="shared" si="50"/>
        <v>1814</v>
      </c>
      <c r="L338" s="144"/>
      <c r="M338" s="180"/>
      <c r="N338" s="47"/>
      <c r="O338" s="47"/>
      <c r="P338" s="47"/>
      <c r="Q338" s="47"/>
    </row>
    <row r="339" spans="1:17" s="46" customFormat="1" ht="23.1" customHeight="1">
      <c r="A339" s="25" t="s">
        <v>1833</v>
      </c>
      <c r="B339" s="25" t="s">
        <v>492</v>
      </c>
      <c r="C339" s="52" t="s">
        <v>264</v>
      </c>
      <c r="D339" s="366">
        <f>ROUNDDOWN(SUM((1/8/(300/8))*품셈!$L$3),4)</f>
        <v>3.3E-3</v>
      </c>
      <c r="E339" s="149"/>
      <c r="F339" s="25">
        <f t="shared" si="47"/>
        <v>0</v>
      </c>
      <c r="G339" s="149">
        <f>VLOOKUP($B339,단가,3,FALSE)</f>
        <v>172698</v>
      </c>
      <c r="H339" s="25">
        <f t="shared" si="48"/>
        <v>569</v>
      </c>
      <c r="I339" s="269"/>
      <c r="J339" s="25">
        <f t="shared" si="49"/>
        <v>0</v>
      </c>
      <c r="K339" s="97">
        <f t="shared" si="50"/>
        <v>569</v>
      </c>
      <c r="L339" s="144"/>
      <c r="M339" s="180"/>
      <c r="N339" s="47"/>
      <c r="O339" s="47"/>
      <c r="P339" s="47"/>
      <c r="Q339" s="47"/>
    </row>
    <row r="340" spans="1:17" s="46" customFormat="1" ht="23.1" customHeight="1">
      <c r="A340" s="85" t="s">
        <v>484</v>
      </c>
      <c r="B340" s="91">
        <v>0.03</v>
      </c>
      <c r="C340" s="86" t="s">
        <v>1823</v>
      </c>
      <c r="D340" s="86">
        <v>1</v>
      </c>
      <c r="E340" s="155">
        <f>INT(SUM(H338:H340)*B340)</f>
        <v>71</v>
      </c>
      <c r="F340" s="155">
        <f>INT(D340*E340)</f>
        <v>71</v>
      </c>
      <c r="G340" s="155"/>
      <c r="H340" s="85">
        <v>0</v>
      </c>
      <c r="I340" s="144">
        <v>0</v>
      </c>
      <c r="J340" s="85">
        <v>0</v>
      </c>
      <c r="K340" s="140">
        <f t="shared" si="50"/>
        <v>71</v>
      </c>
      <c r="L340" s="150"/>
      <c r="M340" s="180"/>
      <c r="N340" s="47"/>
      <c r="O340" s="47"/>
      <c r="P340" s="47"/>
      <c r="Q340" s="47"/>
    </row>
    <row r="341" spans="1:17" s="46" customFormat="1" ht="23.1" customHeight="1">
      <c r="A341" s="276" t="s">
        <v>369</v>
      </c>
      <c r="B341" s="281"/>
      <c r="C341" s="277"/>
      <c r="D341" s="277"/>
      <c r="E341" s="149"/>
      <c r="F341" s="149">
        <f>SUM(F333:F340)</f>
        <v>24472</v>
      </c>
      <c r="G341" s="283"/>
      <c r="H341" s="149">
        <f>SUM(H333:H340)</f>
        <v>7035</v>
      </c>
      <c r="I341" s="281"/>
      <c r="J341" s="149">
        <f>SUM(J333:J340)</f>
        <v>389</v>
      </c>
      <c r="K341" s="25">
        <f>F341+H341+J341</f>
        <v>31896</v>
      </c>
      <c r="L341" s="281"/>
      <c r="M341" s="180"/>
      <c r="N341" s="47"/>
      <c r="O341" s="47"/>
      <c r="P341" s="47"/>
      <c r="Q341" s="47"/>
    </row>
    <row r="342" spans="1:17" s="46" customFormat="1" ht="23.1" customHeight="1">
      <c r="A342" s="276"/>
      <c r="B342" s="281"/>
      <c r="C342" s="277"/>
      <c r="D342" s="277"/>
      <c r="E342" s="149"/>
      <c r="F342" s="149"/>
      <c r="G342" s="283"/>
      <c r="H342" s="149"/>
      <c r="I342" s="281"/>
      <c r="J342" s="149"/>
      <c r="K342" s="25"/>
      <c r="L342" s="281"/>
      <c r="M342" s="180"/>
      <c r="N342" s="47"/>
      <c r="O342" s="47"/>
      <c r="P342" s="47"/>
      <c r="Q342" s="47"/>
    </row>
    <row r="343" spans="1:17" s="46" customFormat="1" ht="23.1" customHeight="1">
      <c r="A343" s="276"/>
      <c r="B343" s="281"/>
      <c r="C343" s="277"/>
      <c r="D343" s="277"/>
      <c r="E343" s="149"/>
      <c r="F343" s="149"/>
      <c r="G343" s="283"/>
      <c r="H343" s="149"/>
      <c r="I343" s="281"/>
      <c r="J343" s="149"/>
      <c r="K343" s="25"/>
      <c r="L343" s="281"/>
      <c r="M343" s="180"/>
      <c r="N343" s="47"/>
      <c r="O343" s="47"/>
      <c r="P343" s="47"/>
      <c r="Q343" s="47"/>
    </row>
    <row r="344" spans="1:17" s="46" customFormat="1" ht="23.1" customHeight="1">
      <c r="A344" s="276"/>
      <c r="B344" s="281"/>
      <c r="C344" s="277"/>
      <c r="D344" s="277"/>
      <c r="E344" s="149"/>
      <c r="F344" s="149"/>
      <c r="G344" s="283"/>
      <c r="H344" s="149"/>
      <c r="I344" s="281"/>
      <c r="J344" s="149"/>
      <c r="K344" s="25"/>
      <c r="L344" s="281"/>
      <c r="M344" s="180"/>
      <c r="N344" s="47"/>
      <c r="O344" s="47"/>
      <c r="P344" s="47"/>
      <c r="Q344" s="47"/>
    </row>
    <row r="345" spans="1:17" s="46" customFormat="1" ht="23.1" customHeight="1">
      <c r="A345" s="276"/>
      <c r="B345" s="281"/>
      <c r="C345" s="277"/>
      <c r="D345" s="277"/>
      <c r="E345" s="149"/>
      <c r="F345" s="149"/>
      <c r="G345" s="283"/>
      <c r="H345" s="149"/>
      <c r="I345" s="281"/>
      <c r="J345" s="149"/>
      <c r="K345" s="25"/>
      <c r="L345" s="281"/>
      <c r="M345" s="180"/>
      <c r="N345" s="47"/>
      <c r="O345" s="47"/>
      <c r="P345" s="47"/>
      <c r="Q345" s="47"/>
    </row>
    <row r="346" spans="1:17" s="46" customFormat="1" ht="23.1" customHeight="1">
      <c r="A346" s="276"/>
      <c r="B346" s="281"/>
      <c r="C346" s="277"/>
      <c r="D346" s="277"/>
      <c r="E346" s="149"/>
      <c r="F346" s="149"/>
      <c r="G346" s="283"/>
      <c r="H346" s="149"/>
      <c r="I346" s="281"/>
      <c r="J346" s="149"/>
      <c r="K346" s="25"/>
      <c r="L346" s="281"/>
      <c r="M346" s="180"/>
      <c r="N346" s="47"/>
      <c r="O346" s="47"/>
      <c r="P346" s="47"/>
      <c r="Q346" s="47"/>
    </row>
    <row r="347" spans="1:17" s="46" customFormat="1" ht="23.1" customHeight="1">
      <c r="A347" s="276"/>
      <c r="B347" s="281"/>
      <c r="C347" s="277"/>
      <c r="D347" s="277"/>
      <c r="E347" s="149"/>
      <c r="F347" s="149"/>
      <c r="G347" s="283"/>
      <c r="H347" s="149"/>
      <c r="I347" s="281"/>
      <c r="J347" s="149"/>
      <c r="K347" s="25"/>
      <c r="L347" s="281"/>
      <c r="M347" s="180"/>
      <c r="N347" s="47"/>
      <c r="O347" s="47"/>
      <c r="P347" s="47"/>
      <c r="Q347" s="47"/>
    </row>
    <row r="348" spans="1:17" s="46" customFormat="1" ht="23.1" customHeight="1">
      <c r="A348" s="276"/>
      <c r="B348" s="281"/>
      <c r="C348" s="277"/>
      <c r="D348" s="277"/>
      <c r="E348" s="149"/>
      <c r="F348" s="149"/>
      <c r="G348" s="283"/>
      <c r="H348" s="149"/>
      <c r="I348" s="281"/>
      <c r="J348" s="149"/>
      <c r="K348" s="25"/>
      <c r="L348" s="281"/>
      <c r="M348" s="180"/>
      <c r="N348" s="47"/>
      <c r="O348" s="47"/>
      <c r="P348" s="47"/>
      <c r="Q348" s="47"/>
    </row>
    <row r="349" spans="1:17" s="46" customFormat="1" ht="23.1" customHeight="1">
      <c r="A349" s="276"/>
      <c r="B349" s="281"/>
      <c r="C349" s="277"/>
      <c r="D349" s="277"/>
      <c r="E349" s="149"/>
      <c r="F349" s="149"/>
      <c r="G349" s="283"/>
      <c r="H349" s="149"/>
      <c r="I349" s="281"/>
      <c r="J349" s="149"/>
      <c r="K349" s="25"/>
      <c r="L349" s="281"/>
      <c r="M349" s="180"/>
      <c r="N349" s="47"/>
      <c r="O349" s="47"/>
      <c r="P349" s="47"/>
      <c r="Q349" s="47"/>
    </row>
    <row r="350" spans="1:17" s="46" customFormat="1" ht="23.1" customHeight="1">
      <c r="A350" s="279"/>
      <c r="B350" s="367"/>
      <c r="C350" s="280"/>
      <c r="D350" s="366"/>
      <c r="E350" s="149"/>
      <c r="F350" s="149"/>
      <c r="G350" s="283"/>
      <c r="H350" s="149"/>
      <c r="I350" s="281"/>
      <c r="J350" s="149"/>
      <c r="K350" s="281"/>
      <c r="L350" s="281"/>
      <c r="M350" s="180"/>
      <c r="N350" s="47"/>
      <c r="O350" s="47"/>
      <c r="P350" s="47"/>
      <c r="Q350" s="47"/>
    </row>
    <row r="351" spans="1:17" s="46" customFormat="1" ht="23.1" customHeight="1">
      <c r="A351" s="279" t="s">
        <v>1812</v>
      </c>
      <c r="B351" s="279" t="s">
        <v>1834</v>
      </c>
      <c r="C351" s="324" t="s">
        <v>1818</v>
      </c>
      <c r="D351" s="277"/>
      <c r="E351" s="149"/>
      <c r="F351" s="202">
        <f>F360</f>
        <v>19669</v>
      </c>
      <c r="G351" s="27"/>
      <c r="H351" s="202">
        <f>H360</f>
        <v>6687</v>
      </c>
      <c r="I351" s="281"/>
      <c r="J351" s="202">
        <f>J360</f>
        <v>368</v>
      </c>
      <c r="K351" s="282"/>
      <c r="L351" s="150" t="str">
        <f>"호표 "&amp;COUNTIF($L$3:$L350,"*"&amp;"호표"&amp;"*")+1</f>
        <v>호표 44</v>
      </c>
      <c r="M351" s="180" t="s">
        <v>1835</v>
      </c>
      <c r="N351" s="47"/>
      <c r="O351" s="47"/>
      <c r="P351" s="47"/>
      <c r="Q351" s="47"/>
    </row>
    <row r="352" spans="1:17" s="46" customFormat="1" ht="23.1" customHeight="1">
      <c r="A352" s="269" t="s">
        <v>1836</v>
      </c>
      <c r="B352" s="269" t="s">
        <v>1837</v>
      </c>
      <c r="C352" s="270" t="s">
        <v>1615</v>
      </c>
      <c r="D352" s="271">
        <f>(1*0.075)*2.35*1.02</f>
        <v>0.17977499999999999</v>
      </c>
      <c r="E352" s="149">
        <f>VLOOKUP($B352,단가,3,FALSE)</f>
        <v>105710</v>
      </c>
      <c r="F352" s="25">
        <f t="shared" ref="F352:F358" si="52">INT(D352*E352)</f>
        <v>19004</v>
      </c>
      <c r="G352" s="149"/>
      <c r="H352" s="25">
        <f t="shared" ref="H352:H358" si="53">INT(D352*G352)</f>
        <v>0</v>
      </c>
      <c r="I352" s="149"/>
      <c r="J352" s="25">
        <f t="shared" ref="J352:J358" si="54">INT(D352*I352)</f>
        <v>0</v>
      </c>
      <c r="K352" s="97">
        <f t="shared" ref="K352:K360" si="55">F352+H352+J352</f>
        <v>19004</v>
      </c>
      <c r="L352" s="145"/>
      <c r="M352" s="180"/>
      <c r="N352" s="47"/>
      <c r="O352" s="47"/>
      <c r="P352" s="47"/>
      <c r="Q352" s="47"/>
    </row>
    <row r="353" spans="1:17" s="46" customFormat="1" ht="23.1" customHeight="1">
      <c r="A353" s="25" t="s">
        <v>1821</v>
      </c>
      <c r="B353" s="25" t="s">
        <v>1822</v>
      </c>
      <c r="C353" s="52" t="s">
        <v>1823</v>
      </c>
      <c r="D353" s="50">
        <f>ROUNDDOWN((1/(320/8)),3)</f>
        <v>2.5000000000000001E-2</v>
      </c>
      <c r="E353" s="149">
        <f>F406</f>
        <v>2256</v>
      </c>
      <c r="F353" s="25">
        <f t="shared" si="52"/>
        <v>56</v>
      </c>
      <c r="G353" s="149">
        <f>H406</f>
        <v>59025</v>
      </c>
      <c r="H353" s="25">
        <f t="shared" si="53"/>
        <v>1475</v>
      </c>
      <c r="I353" s="149">
        <f>J406</f>
        <v>546</v>
      </c>
      <c r="J353" s="25">
        <f>INT(D353*I353)</f>
        <v>13</v>
      </c>
      <c r="K353" s="25">
        <f t="shared" si="55"/>
        <v>1544</v>
      </c>
      <c r="L353" s="320"/>
      <c r="M353" s="180"/>
      <c r="N353" s="47"/>
      <c r="O353" s="47"/>
      <c r="P353" s="47"/>
      <c r="Q353" s="47"/>
    </row>
    <row r="354" spans="1:17" s="46" customFormat="1" ht="23.1" customHeight="1">
      <c r="A354" s="25" t="s">
        <v>1825</v>
      </c>
      <c r="B354" s="25" t="s">
        <v>1826</v>
      </c>
      <c r="C354" s="52" t="s">
        <v>1823</v>
      </c>
      <c r="D354" s="50">
        <f>ROUNDDOWN((1/(320/8)),3)</f>
        <v>2.5000000000000001E-2</v>
      </c>
      <c r="E354" s="149">
        <v>4049</v>
      </c>
      <c r="F354" s="25">
        <f t="shared" si="52"/>
        <v>101</v>
      </c>
      <c r="G354" s="149">
        <v>36190</v>
      </c>
      <c r="H354" s="25">
        <f t="shared" si="53"/>
        <v>904</v>
      </c>
      <c r="I354" s="149">
        <v>1967</v>
      </c>
      <c r="J354" s="25">
        <f t="shared" ref="J354:J356" si="56">INT(D354*I354)</f>
        <v>49</v>
      </c>
      <c r="K354" s="97">
        <f t="shared" si="55"/>
        <v>1054</v>
      </c>
      <c r="L354" s="320" t="s">
        <v>1824</v>
      </c>
      <c r="M354" s="180"/>
      <c r="N354" s="47"/>
      <c r="O354" s="47"/>
      <c r="P354" s="47"/>
      <c r="Q354" s="47"/>
    </row>
    <row r="355" spans="1:17" s="46" customFormat="1" ht="23.1" customHeight="1">
      <c r="A355" s="25" t="s">
        <v>1827</v>
      </c>
      <c r="B355" s="25" t="s">
        <v>1828</v>
      </c>
      <c r="C355" s="52" t="s">
        <v>1823</v>
      </c>
      <c r="D355" s="50">
        <f>ROUNDDOWN((1/(320/8)),3)</f>
        <v>2.5000000000000001E-2</v>
      </c>
      <c r="E355" s="149">
        <v>8212</v>
      </c>
      <c r="F355" s="25">
        <f t="shared" si="52"/>
        <v>205</v>
      </c>
      <c r="G355" s="149">
        <v>58925</v>
      </c>
      <c r="H355" s="25">
        <f t="shared" si="53"/>
        <v>1473</v>
      </c>
      <c r="I355" s="149">
        <v>7505</v>
      </c>
      <c r="J355" s="25">
        <f t="shared" si="56"/>
        <v>187</v>
      </c>
      <c r="K355" s="97">
        <f>F355+H355+J355</f>
        <v>1865</v>
      </c>
      <c r="L355" s="320" t="s">
        <v>1829</v>
      </c>
      <c r="M355" s="180"/>
      <c r="N355" s="47"/>
      <c r="O355" s="47"/>
      <c r="P355" s="47"/>
      <c r="Q355" s="47"/>
    </row>
    <row r="356" spans="1:17" s="46" customFormat="1" ht="23.1" customHeight="1">
      <c r="A356" s="25" t="s">
        <v>1830</v>
      </c>
      <c r="B356" s="25" t="s">
        <v>1831</v>
      </c>
      <c r="C356" s="52" t="s">
        <v>1823</v>
      </c>
      <c r="D356" s="50">
        <f>ROUNDDOWN((1/(320/8)*0.5),3)</f>
        <v>1.2E-2</v>
      </c>
      <c r="E356" s="149">
        <v>19700</v>
      </c>
      <c r="F356" s="25">
        <f t="shared" si="52"/>
        <v>236</v>
      </c>
      <c r="G356" s="149">
        <v>49698</v>
      </c>
      <c r="H356" s="25">
        <f t="shared" si="53"/>
        <v>596</v>
      </c>
      <c r="I356" s="149">
        <v>9986</v>
      </c>
      <c r="J356" s="25">
        <f t="shared" si="56"/>
        <v>119</v>
      </c>
      <c r="K356" s="97">
        <f>F356+H356+J356</f>
        <v>951</v>
      </c>
      <c r="L356" s="320" t="s">
        <v>1832</v>
      </c>
      <c r="M356" s="180"/>
      <c r="N356" s="47"/>
      <c r="O356" s="47"/>
      <c r="P356" s="47"/>
      <c r="Q356" s="47"/>
    </row>
    <row r="357" spans="1:17" s="46" customFormat="1" ht="23.1" customHeight="1">
      <c r="A357" s="25" t="s">
        <v>1593</v>
      </c>
      <c r="B357" s="25" t="s">
        <v>1614</v>
      </c>
      <c r="C357" s="52" t="s">
        <v>264</v>
      </c>
      <c r="D357" s="366">
        <f>ROUNDDOWN(SUM((2/8/(320/8))*품셈!$L$3),4)</f>
        <v>6.1999999999999998E-3</v>
      </c>
      <c r="E357" s="149"/>
      <c r="F357" s="25">
        <f t="shared" si="52"/>
        <v>0</v>
      </c>
      <c r="G357" s="149">
        <f>VLOOKUP($B357,단가,3,FALSE)</f>
        <v>274873</v>
      </c>
      <c r="H357" s="25">
        <f t="shared" si="53"/>
        <v>1704</v>
      </c>
      <c r="I357" s="269"/>
      <c r="J357" s="25">
        <f t="shared" si="54"/>
        <v>0</v>
      </c>
      <c r="K357" s="97">
        <f t="shared" si="55"/>
        <v>1704</v>
      </c>
      <c r="L357" s="144"/>
      <c r="M357" s="180"/>
      <c r="N357" s="47"/>
      <c r="O357" s="47"/>
      <c r="P357" s="47"/>
      <c r="Q357" s="47"/>
    </row>
    <row r="358" spans="1:17" s="46" customFormat="1" ht="23.1" customHeight="1">
      <c r="A358" s="25" t="s">
        <v>1833</v>
      </c>
      <c r="B358" s="25" t="s">
        <v>492</v>
      </c>
      <c r="C358" s="52" t="s">
        <v>264</v>
      </c>
      <c r="D358" s="366">
        <f>ROUNDDOWN(SUM((1/8/(320/8))*품셈!$L$3),4)</f>
        <v>3.0999999999999999E-3</v>
      </c>
      <c r="E358" s="149"/>
      <c r="F358" s="25">
        <f t="shared" si="52"/>
        <v>0</v>
      </c>
      <c r="G358" s="149">
        <f>VLOOKUP($B358,단가,3,FALSE)</f>
        <v>172698</v>
      </c>
      <c r="H358" s="25">
        <f t="shared" si="53"/>
        <v>535</v>
      </c>
      <c r="I358" s="269"/>
      <c r="J358" s="25">
        <f t="shared" si="54"/>
        <v>0</v>
      </c>
      <c r="K358" s="97">
        <f t="shared" si="55"/>
        <v>535</v>
      </c>
      <c r="L358" s="144"/>
      <c r="M358" s="180"/>
      <c r="N358" s="47"/>
      <c r="O358" s="47"/>
      <c r="P358" s="47"/>
      <c r="Q358" s="47"/>
    </row>
    <row r="359" spans="1:17" s="46" customFormat="1" ht="23.1" customHeight="1">
      <c r="A359" s="85" t="s">
        <v>484</v>
      </c>
      <c r="B359" s="91">
        <v>0.03</v>
      </c>
      <c r="C359" s="86" t="s">
        <v>1823</v>
      </c>
      <c r="D359" s="86">
        <v>1</v>
      </c>
      <c r="E359" s="155">
        <f>INT(SUM(H357:H359)*B359)</f>
        <v>67</v>
      </c>
      <c r="F359" s="155">
        <f>INT(D359*E359)</f>
        <v>67</v>
      </c>
      <c r="G359" s="155"/>
      <c r="H359" s="85">
        <v>0</v>
      </c>
      <c r="I359" s="144">
        <v>0</v>
      </c>
      <c r="J359" s="85">
        <v>0</v>
      </c>
      <c r="K359" s="140">
        <f t="shared" si="55"/>
        <v>67</v>
      </c>
      <c r="L359" s="150"/>
      <c r="M359" s="180"/>
      <c r="N359" s="47"/>
      <c r="O359" s="47"/>
      <c r="P359" s="47"/>
      <c r="Q359" s="47"/>
    </row>
    <row r="360" spans="1:17" s="46" customFormat="1" ht="23.1" customHeight="1">
      <c r="A360" s="276" t="s">
        <v>369</v>
      </c>
      <c r="B360" s="281"/>
      <c r="C360" s="277"/>
      <c r="D360" s="277"/>
      <c r="E360" s="149"/>
      <c r="F360" s="149">
        <f>SUM(F352:F359)</f>
        <v>19669</v>
      </c>
      <c r="G360" s="283"/>
      <c r="H360" s="149">
        <f>SUM(H352:H359)</f>
        <v>6687</v>
      </c>
      <c r="I360" s="281"/>
      <c r="J360" s="149">
        <f>SUM(J352:J359)</f>
        <v>368</v>
      </c>
      <c r="K360" s="25">
        <f t="shared" si="55"/>
        <v>26724</v>
      </c>
      <c r="L360" s="327"/>
      <c r="M360" s="180"/>
      <c r="N360" s="47"/>
      <c r="O360" s="47"/>
      <c r="P360" s="47"/>
      <c r="Q360" s="47"/>
    </row>
    <row r="361" spans="1:17" s="46" customFormat="1" ht="23.1" customHeight="1">
      <c r="A361" s="276"/>
      <c r="B361" s="281"/>
      <c r="C361" s="277"/>
      <c r="D361" s="277"/>
      <c r="E361" s="149"/>
      <c r="F361" s="149"/>
      <c r="G361" s="283"/>
      <c r="H361" s="149"/>
      <c r="I361" s="281"/>
      <c r="J361" s="149"/>
      <c r="K361" s="25"/>
      <c r="L361" s="281"/>
      <c r="M361" s="180"/>
      <c r="N361" s="47"/>
      <c r="O361" s="47"/>
      <c r="P361" s="47"/>
      <c r="Q361" s="47"/>
    </row>
    <row r="362" spans="1:17" s="46" customFormat="1" ht="23.1" customHeight="1">
      <c r="A362" s="279" t="s">
        <v>1652</v>
      </c>
      <c r="B362" s="279" t="s">
        <v>1685</v>
      </c>
      <c r="C362" s="324" t="s">
        <v>1615</v>
      </c>
      <c r="D362" s="277"/>
      <c r="E362" s="149"/>
      <c r="F362" s="202">
        <f>F365</f>
        <v>0</v>
      </c>
      <c r="G362" s="27"/>
      <c r="H362" s="202">
        <f>H365</f>
        <v>0</v>
      </c>
      <c r="I362" s="281"/>
      <c r="J362" s="202">
        <f>J365</f>
        <v>52506</v>
      </c>
      <c r="K362" s="282"/>
      <c r="L362" s="100" t="str">
        <f>"호표 "&amp;COUNTIF($L$3:$L361,"*"&amp;"호표"&amp;"*")+1</f>
        <v>호표 45</v>
      </c>
      <c r="M362" s="180"/>
      <c r="N362" s="47"/>
      <c r="O362" s="47"/>
      <c r="P362" s="47"/>
      <c r="Q362" s="47"/>
    </row>
    <row r="363" spans="1:17" s="46" customFormat="1" ht="23.1" customHeight="1">
      <c r="A363" s="269" t="s">
        <v>1686</v>
      </c>
      <c r="B363" s="45" t="s">
        <v>1860</v>
      </c>
      <c r="C363" s="270" t="s">
        <v>1681</v>
      </c>
      <c r="D363" s="304">
        <v>1</v>
      </c>
      <c r="E363" s="149"/>
      <c r="F363" s="25">
        <f t="shared" ref="F363:F364" si="57">INT(D363*E363)</f>
        <v>0</v>
      </c>
      <c r="G363" s="149"/>
      <c r="H363" s="25">
        <f t="shared" ref="H363:H364" si="58">INT(D363*G363)</f>
        <v>0</v>
      </c>
      <c r="I363" s="149">
        <f>VLOOKUP($B363,단가,3,FALSE)</f>
        <v>32166</v>
      </c>
      <c r="J363" s="25">
        <f t="shared" ref="J363:J364" si="59">INT(D363*I363)</f>
        <v>32166</v>
      </c>
      <c r="K363" s="97">
        <f t="shared" ref="K363:K365" si="60">F363+H363+J363</f>
        <v>32166</v>
      </c>
      <c r="L363" s="325"/>
      <c r="M363" s="180"/>
      <c r="N363" s="47"/>
      <c r="O363" s="47"/>
      <c r="P363" s="47"/>
      <c r="Q363" s="47"/>
    </row>
    <row r="364" spans="1:17" s="46" customFormat="1" ht="23.1" customHeight="1">
      <c r="A364" s="65" t="s">
        <v>1679</v>
      </c>
      <c r="B364" s="25" t="s">
        <v>1680</v>
      </c>
      <c r="C364" s="52" t="s">
        <v>1681</v>
      </c>
      <c r="D364" s="50">
        <v>1</v>
      </c>
      <c r="E364" s="149"/>
      <c r="F364" s="25">
        <f t="shared" si="57"/>
        <v>0</v>
      </c>
      <c r="G364" s="149"/>
      <c r="H364" s="25">
        <f t="shared" si="58"/>
        <v>0</v>
      </c>
      <c r="I364" s="149">
        <f>VLOOKUP($B364,단가,3,FALSE)</f>
        <v>20340</v>
      </c>
      <c r="J364" s="25">
        <f t="shared" si="59"/>
        <v>20340</v>
      </c>
      <c r="K364" s="25">
        <f t="shared" si="60"/>
        <v>20340</v>
      </c>
      <c r="L364" s="326"/>
      <c r="M364" s="180"/>
      <c r="N364" s="47"/>
      <c r="O364" s="47"/>
      <c r="P364" s="47"/>
      <c r="Q364" s="47"/>
    </row>
    <row r="365" spans="1:17" s="46" customFormat="1" ht="23.1" customHeight="1">
      <c r="A365" s="276" t="s">
        <v>369</v>
      </c>
      <c r="B365" s="281"/>
      <c r="C365" s="277"/>
      <c r="D365" s="277"/>
      <c r="E365" s="149"/>
      <c r="F365" s="149">
        <f>SUM(F363:F364)</f>
        <v>0</v>
      </c>
      <c r="G365" s="283"/>
      <c r="H365" s="149">
        <f>SUM(H363:H364)</f>
        <v>0</v>
      </c>
      <c r="I365" s="281"/>
      <c r="J365" s="149">
        <f>SUM(J363:J364)</f>
        <v>52506</v>
      </c>
      <c r="K365" s="25">
        <f t="shared" si="60"/>
        <v>52506</v>
      </c>
      <c r="L365" s="327"/>
      <c r="M365" s="180"/>
      <c r="N365" s="47"/>
      <c r="O365" s="47"/>
      <c r="P365" s="47"/>
      <c r="Q365" s="47"/>
    </row>
    <row r="366" spans="1:17" s="46" customFormat="1" ht="23.1" customHeight="1">
      <c r="A366" s="474"/>
      <c r="B366" s="458"/>
      <c r="C366" s="277"/>
      <c r="D366" s="277"/>
      <c r="E366" s="149"/>
      <c r="F366" s="149"/>
      <c r="G366" s="283"/>
      <c r="H366" s="149"/>
      <c r="I366" s="281"/>
      <c r="J366" s="149"/>
      <c r="K366" s="25"/>
      <c r="L366" s="327"/>
      <c r="M366" s="180"/>
      <c r="N366" s="47"/>
      <c r="O366" s="47"/>
      <c r="P366" s="47"/>
      <c r="Q366" s="47"/>
    </row>
    <row r="367" spans="1:17" s="46" customFormat="1" ht="23.1" customHeight="1">
      <c r="A367" s="276"/>
      <c r="B367" s="281"/>
      <c r="C367" s="277"/>
      <c r="D367" s="277"/>
      <c r="E367" s="149"/>
      <c r="F367" s="149"/>
      <c r="G367" s="283"/>
      <c r="H367" s="149"/>
      <c r="I367" s="281"/>
      <c r="J367" s="149"/>
      <c r="K367" s="25"/>
      <c r="L367" s="327"/>
      <c r="M367" s="180"/>
      <c r="N367" s="47"/>
      <c r="O367" s="47"/>
      <c r="P367" s="47"/>
      <c r="Q367" s="47"/>
    </row>
    <row r="368" spans="1:17" s="46" customFormat="1" ht="23.1" customHeight="1">
      <c r="A368" s="276"/>
      <c r="B368" s="281"/>
      <c r="C368" s="277"/>
      <c r="D368" s="277"/>
      <c r="E368" s="149"/>
      <c r="F368" s="149"/>
      <c r="G368" s="283"/>
      <c r="H368" s="149"/>
      <c r="I368" s="281"/>
      <c r="J368" s="149"/>
      <c r="K368" s="25"/>
      <c r="L368" s="327"/>
      <c r="M368" s="180"/>
      <c r="N368" s="47"/>
      <c r="O368" s="47"/>
      <c r="P368" s="47"/>
      <c r="Q368" s="47"/>
    </row>
    <row r="369" spans="1:17" s="46" customFormat="1" ht="23.1" customHeight="1">
      <c r="A369" s="287"/>
      <c r="B369" s="287"/>
      <c r="C369" s="288"/>
      <c r="D369" s="289"/>
      <c r="E369" s="287"/>
      <c r="F369" s="287"/>
      <c r="G369" s="287"/>
      <c r="H369" s="287"/>
      <c r="I369" s="287"/>
      <c r="J369" s="97"/>
      <c r="K369" s="25"/>
      <c r="L369" s="290"/>
      <c r="M369" s="180"/>
      <c r="N369" s="47"/>
      <c r="O369" s="47"/>
      <c r="P369" s="47"/>
      <c r="Q369" s="47"/>
    </row>
    <row r="370" spans="1:17" s="46" customFormat="1" ht="23.1" customHeight="1">
      <c r="A370" s="88" t="s">
        <v>1527</v>
      </c>
      <c r="B370" s="130" t="s">
        <v>1528</v>
      </c>
      <c r="C370" s="84" t="s">
        <v>1532</v>
      </c>
      <c r="D370" s="78"/>
      <c r="E370" s="79"/>
      <c r="F370" s="80">
        <f>F374</f>
        <v>60</v>
      </c>
      <c r="G370" s="80"/>
      <c r="H370" s="80">
        <f>H374</f>
        <v>2006</v>
      </c>
      <c r="I370" s="59"/>
      <c r="J370" s="80">
        <f>J374</f>
        <v>0</v>
      </c>
      <c r="K370" s="81">
        <f>F370+H370+J370</f>
        <v>2066</v>
      </c>
      <c r="L370" s="100" t="str">
        <f>"호표 "&amp;COUNTIF($L$3:$L369,"*"&amp;"호표"&amp;"*")+1</f>
        <v>호표 46</v>
      </c>
      <c r="M370" s="71" t="s">
        <v>1617</v>
      </c>
      <c r="N370" s="47"/>
      <c r="O370" s="47"/>
      <c r="P370" s="47"/>
      <c r="Q370" s="47"/>
    </row>
    <row r="371" spans="1:17" s="46" customFormat="1" ht="23.1" customHeight="1">
      <c r="A371" s="25" t="s">
        <v>342</v>
      </c>
      <c r="B371" s="25" t="s">
        <v>494</v>
      </c>
      <c r="C371" s="52" t="s">
        <v>264</v>
      </c>
      <c r="D371" s="50">
        <f>ROUNDDOWN(SUM(2/360)*품셈!$L$3,3)</f>
        <v>5.0000000000000001E-3</v>
      </c>
      <c r="E371" s="79"/>
      <c r="F371" s="25">
        <f>INT(D371*E371)</f>
        <v>0</v>
      </c>
      <c r="G371" s="79">
        <f>VLOOKUP($B371,단가,3,FALSE)</f>
        <v>228717</v>
      </c>
      <c r="H371" s="25">
        <f>INT(D371*G371)</f>
        <v>1143</v>
      </c>
      <c r="I371" s="49">
        <v>0</v>
      </c>
      <c r="J371" s="25">
        <f>INT(D371*I371)</f>
        <v>0</v>
      </c>
      <c r="K371" s="48">
        <f>F371+H371+J371</f>
        <v>1143</v>
      </c>
      <c r="L371" s="336"/>
      <c r="M371" s="71"/>
      <c r="N371" s="47"/>
      <c r="O371" s="47"/>
      <c r="P371" s="47"/>
      <c r="Q371" s="47"/>
    </row>
    <row r="372" spans="1:17" s="46" customFormat="1" ht="23.1" customHeight="1">
      <c r="A372" s="25" t="s">
        <v>342</v>
      </c>
      <c r="B372" s="25" t="s">
        <v>492</v>
      </c>
      <c r="C372" s="52" t="s">
        <v>264</v>
      </c>
      <c r="D372" s="50">
        <f>ROUNDDOWN(SUM(2/360)*품셈!$L$3,3)</f>
        <v>5.0000000000000001E-3</v>
      </c>
      <c r="E372" s="79">
        <v>0</v>
      </c>
      <c r="F372" s="25">
        <f>INT(D372*E372)</f>
        <v>0</v>
      </c>
      <c r="G372" s="79">
        <f>VLOOKUP($B372,단가,3,FALSE)</f>
        <v>172698</v>
      </c>
      <c r="H372" s="25">
        <f>INT(D372*G372)</f>
        <v>863</v>
      </c>
      <c r="I372" s="49">
        <v>0</v>
      </c>
      <c r="J372" s="25">
        <f>INT(D372*I372)</f>
        <v>0</v>
      </c>
      <c r="K372" s="48">
        <f>F372+H372+J372</f>
        <v>863</v>
      </c>
      <c r="L372" s="336"/>
      <c r="M372" s="71"/>
      <c r="N372" s="47"/>
      <c r="O372" s="47"/>
      <c r="P372" s="47"/>
      <c r="Q372" s="47"/>
    </row>
    <row r="373" spans="1:17" s="46" customFormat="1" ht="23.1" customHeight="1">
      <c r="A373" s="85" t="s">
        <v>484</v>
      </c>
      <c r="B373" s="91">
        <v>0.03</v>
      </c>
      <c r="C373" s="86" t="s">
        <v>178</v>
      </c>
      <c r="D373" s="86">
        <v>1</v>
      </c>
      <c r="E373" s="79">
        <f>INT(H374*B373)</f>
        <v>60</v>
      </c>
      <c r="F373" s="24">
        <f>INT(D373*E373)</f>
        <v>60</v>
      </c>
      <c r="G373" s="79"/>
      <c r="H373" s="85">
        <v>0</v>
      </c>
      <c r="I373" s="49">
        <v>0</v>
      </c>
      <c r="J373" s="85">
        <v>0</v>
      </c>
      <c r="K373" s="48">
        <f>F373+H373+J373</f>
        <v>60</v>
      </c>
      <c r="L373" s="100"/>
      <c r="M373" s="71"/>
      <c r="N373" s="47"/>
      <c r="O373" s="47"/>
      <c r="P373" s="47"/>
      <c r="Q373" s="47"/>
    </row>
    <row r="374" spans="1:17" s="46" customFormat="1" ht="23.1" customHeight="1">
      <c r="A374" s="25" t="s">
        <v>369</v>
      </c>
      <c r="B374" s="25"/>
      <c r="C374" s="52"/>
      <c r="D374" s="50"/>
      <c r="E374" s="79"/>
      <c r="F374" s="79">
        <f>SUM(F371:F373)</f>
        <v>60</v>
      </c>
      <c r="G374" s="79"/>
      <c r="H374" s="79">
        <f>SUM(H371:H373)</f>
        <v>2006</v>
      </c>
      <c r="I374" s="49"/>
      <c r="J374" s="79">
        <f>SUM(J371:J373)</f>
        <v>0</v>
      </c>
      <c r="K374" s="48">
        <f>F374+H374+J374</f>
        <v>2066</v>
      </c>
      <c r="L374" s="336"/>
      <c r="M374" s="71"/>
      <c r="N374" s="47"/>
      <c r="O374" s="47"/>
      <c r="P374" s="47"/>
      <c r="Q374" s="47"/>
    </row>
    <row r="375" spans="1:17" s="46" customFormat="1" ht="23.1" customHeight="1">
      <c r="A375" s="25"/>
      <c r="B375" s="25"/>
      <c r="C375" s="52"/>
      <c r="D375" s="50"/>
      <c r="E375" s="149"/>
      <c r="F375" s="149"/>
      <c r="G375" s="149"/>
      <c r="H375" s="149"/>
      <c r="I375" s="144"/>
      <c r="J375" s="149"/>
      <c r="K375" s="25"/>
      <c r="L375" s="144"/>
      <c r="M375" s="180"/>
      <c r="N375" s="47"/>
      <c r="O375" s="47"/>
      <c r="P375" s="47"/>
      <c r="Q375" s="47"/>
    </row>
    <row r="376" spans="1:17" s="46" customFormat="1" ht="23.1" customHeight="1">
      <c r="A376" s="337" t="s">
        <v>1721</v>
      </c>
      <c r="B376" s="268" t="s">
        <v>1722</v>
      </c>
      <c r="C376" s="338" t="s">
        <v>1616</v>
      </c>
      <c r="D376" s="78"/>
      <c r="E376" s="79"/>
      <c r="F376" s="80">
        <f>F385</f>
        <v>2124</v>
      </c>
      <c r="G376" s="80"/>
      <c r="H376" s="80">
        <f>H385</f>
        <v>8454</v>
      </c>
      <c r="I376" s="59"/>
      <c r="J376" s="80">
        <f>J385</f>
        <v>541</v>
      </c>
      <c r="K376" s="81">
        <f t="shared" ref="K376:K385" si="61">F376+H376+J376</f>
        <v>11119</v>
      </c>
      <c r="L376" s="100" t="str">
        <f>"호표 "&amp;COUNTIF($L$3:$L375,"*"&amp;"호표"&amp;"*")+1</f>
        <v>호표 47</v>
      </c>
      <c r="M376" s="71" t="s">
        <v>1723</v>
      </c>
      <c r="N376" s="47"/>
      <c r="O376" s="47"/>
      <c r="P376" s="47"/>
      <c r="Q376" s="47"/>
    </row>
    <row r="377" spans="1:17" s="46" customFormat="1" ht="23.1" customHeight="1">
      <c r="A377" s="25" t="s">
        <v>1618</v>
      </c>
      <c r="B377" s="65" t="s">
        <v>2098</v>
      </c>
      <c r="C377" s="52" t="s">
        <v>1535</v>
      </c>
      <c r="D377" s="50">
        <f>ROUNDDOWN(SUM(1.08),3)</f>
        <v>1.08</v>
      </c>
      <c r="E377" s="149">
        <v>0</v>
      </c>
      <c r="F377" s="25">
        <f t="shared" ref="F377:F383" si="62">INT(D377*E377)</f>
        <v>0</v>
      </c>
      <c r="G377" s="149">
        <v>0</v>
      </c>
      <c r="H377" s="25">
        <f t="shared" ref="H377:H383" si="63">INT(D377*G377)</f>
        <v>0</v>
      </c>
      <c r="I377" s="49">
        <v>0</v>
      </c>
      <c r="J377" s="25">
        <f>INT(D377*I377)</f>
        <v>0</v>
      </c>
      <c r="K377" s="25">
        <f t="shared" si="61"/>
        <v>0</v>
      </c>
      <c r="L377" s="48"/>
      <c r="M377" s="71"/>
      <c r="N377" s="47"/>
      <c r="O377" s="47"/>
      <c r="P377" s="47"/>
      <c r="Q377" s="47"/>
    </row>
    <row r="378" spans="1:17" s="46" customFormat="1" ht="23.1" customHeight="1">
      <c r="A378" s="25" t="s">
        <v>1619</v>
      </c>
      <c r="B378" s="45" t="s">
        <v>1862</v>
      </c>
      <c r="C378" s="52" t="s">
        <v>1690</v>
      </c>
      <c r="D378" s="50">
        <v>4.3999999999999997E-2</v>
      </c>
      <c r="E378" s="79">
        <f>VLOOKUP($B378,단가,3,FALSE)</f>
        <v>30000</v>
      </c>
      <c r="F378" s="25">
        <f t="shared" si="62"/>
        <v>1320</v>
      </c>
      <c r="G378" s="149">
        <v>0</v>
      </c>
      <c r="H378" s="25">
        <f t="shared" si="63"/>
        <v>0</v>
      </c>
      <c r="I378" s="49">
        <v>0</v>
      </c>
      <c r="J378" s="25">
        <f>INT(D378*I378)</f>
        <v>0</v>
      </c>
      <c r="K378" s="25">
        <f t="shared" si="61"/>
        <v>1320</v>
      </c>
      <c r="L378" s="48"/>
      <c r="M378" s="71"/>
      <c r="N378" s="47"/>
      <c r="O378" s="47"/>
      <c r="P378" s="47"/>
      <c r="Q378" s="47"/>
    </row>
    <row r="379" spans="1:17" s="46" customFormat="1" ht="23.1" customHeight="1">
      <c r="A379" s="25" t="s">
        <v>1620</v>
      </c>
      <c r="B379" s="25" t="s">
        <v>1621</v>
      </c>
      <c r="C379" s="52" t="s">
        <v>1622</v>
      </c>
      <c r="D379" s="50">
        <f>ROUNDDOWN((1/(260/8)),3)</f>
        <v>0.03</v>
      </c>
      <c r="E379" s="149">
        <f>F406</f>
        <v>2256</v>
      </c>
      <c r="F379" s="25">
        <f t="shared" si="62"/>
        <v>67</v>
      </c>
      <c r="G379" s="149">
        <f>H406</f>
        <v>59025</v>
      </c>
      <c r="H379" s="25">
        <f t="shared" si="63"/>
        <v>1770</v>
      </c>
      <c r="I379" s="149">
        <f>J406</f>
        <v>546</v>
      </c>
      <c r="J379" s="25">
        <f>INT(D379*I379)</f>
        <v>16</v>
      </c>
      <c r="K379" s="25">
        <f t="shared" si="61"/>
        <v>1853</v>
      </c>
      <c r="L379" s="339"/>
      <c r="M379" s="71"/>
      <c r="N379" s="47"/>
      <c r="O379" s="47"/>
      <c r="P379" s="47"/>
      <c r="Q379" s="47"/>
    </row>
    <row r="380" spans="1:17" s="46" customFormat="1" ht="23.1" customHeight="1">
      <c r="A380" s="25" t="s">
        <v>1623</v>
      </c>
      <c r="B380" s="25" t="s">
        <v>1724</v>
      </c>
      <c r="C380" s="52" t="s">
        <v>1622</v>
      </c>
      <c r="D380" s="50">
        <f>ROUNDDOWN((1/(260/8)),3)</f>
        <v>0.03</v>
      </c>
      <c r="E380" s="97">
        <v>19679</v>
      </c>
      <c r="F380" s="276">
        <f t="shared" si="62"/>
        <v>590</v>
      </c>
      <c r="G380" s="97">
        <v>58925</v>
      </c>
      <c r="H380" s="276">
        <f t="shared" si="63"/>
        <v>1767</v>
      </c>
      <c r="I380" s="97">
        <v>17514</v>
      </c>
      <c r="J380" s="97">
        <f>INT(SUM(D380*I380))</f>
        <v>525</v>
      </c>
      <c r="K380" s="25">
        <f t="shared" si="61"/>
        <v>2882</v>
      </c>
      <c r="L380" s="339" t="s">
        <v>1612</v>
      </c>
      <c r="M380" s="71"/>
      <c r="N380" s="47"/>
      <c r="O380" s="47"/>
      <c r="P380" s="47"/>
      <c r="Q380" s="47"/>
    </row>
    <row r="381" spans="1:17" s="46" customFormat="1" ht="23.1" customHeight="1">
      <c r="A381" s="25" t="s">
        <v>342</v>
      </c>
      <c r="B381" s="25" t="s">
        <v>1458</v>
      </c>
      <c r="C381" s="52" t="s">
        <v>264</v>
      </c>
      <c r="D381" s="50">
        <f>ROUNDDOWN(SUM(3/260)*품셈!$L$3,3)</f>
        <v>1.0999999999999999E-2</v>
      </c>
      <c r="E381" s="149">
        <v>0</v>
      </c>
      <c r="F381" s="25">
        <f t="shared" si="62"/>
        <v>0</v>
      </c>
      <c r="G381" s="149">
        <f>VLOOKUP($B381,단가,3,FALSE)</f>
        <v>274873</v>
      </c>
      <c r="H381" s="25">
        <f t="shared" si="63"/>
        <v>3023</v>
      </c>
      <c r="I381" s="49">
        <v>0</v>
      </c>
      <c r="J381" s="25">
        <f>INT(D381*I381)</f>
        <v>0</v>
      </c>
      <c r="K381" s="25">
        <f t="shared" si="61"/>
        <v>3023</v>
      </c>
      <c r="L381" s="49"/>
      <c r="M381" s="71"/>
      <c r="N381" s="47"/>
      <c r="O381" s="47"/>
      <c r="P381" s="47"/>
      <c r="Q381" s="47"/>
    </row>
    <row r="382" spans="1:17" s="46" customFormat="1" ht="23.1" customHeight="1">
      <c r="A382" s="25" t="s">
        <v>342</v>
      </c>
      <c r="B382" s="25" t="s">
        <v>494</v>
      </c>
      <c r="C382" s="52" t="s">
        <v>264</v>
      </c>
      <c r="D382" s="50">
        <f>ROUNDDOWN(SUM(1/260)*품셈!$L$3,3)</f>
        <v>3.0000000000000001E-3</v>
      </c>
      <c r="E382" s="149">
        <v>0</v>
      </c>
      <c r="F382" s="25">
        <f t="shared" si="62"/>
        <v>0</v>
      </c>
      <c r="G382" s="149">
        <f>VLOOKUP($B382,단가,3,FALSE)</f>
        <v>228717</v>
      </c>
      <c r="H382" s="25">
        <f t="shared" si="63"/>
        <v>686</v>
      </c>
      <c r="I382" s="49">
        <v>0</v>
      </c>
      <c r="J382" s="25">
        <f>INT(D382*I382)</f>
        <v>0</v>
      </c>
      <c r="K382" s="25">
        <f t="shared" si="61"/>
        <v>686</v>
      </c>
      <c r="L382" s="49"/>
      <c r="M382" s="71"/>
      <c r="N382" s="47"/>
      <c r="O382" s="47"/>
      <c r="P382" s="47"/>
      <c r="Q382" s="47"/>
    </row>
    <row r="383" spans="1:17" s="46" customFormat="1" ht="23.1" customHeight="1">
      <c r="A383" s="25" t="s">
        <v>342</v>
      </c>
      <c r="B383" s="25" t="s">
        <v>492</v>
      </c>
      <c r="C383" s="52" t="s">
        <v>264</v>
      </c>
      <c r="D383" s="50">
        <f>ROUNDDOWN(SUM(2/260)*품셈!$L$3,3)</f>
        <v>7.0000000000000001E-3</v>
      </c>
      <c r="E383" s="149">
        <v>0</v>
      </c>
      <c r="F383" s="25">
        <f t="shared" si="62"/>
        <v>0</v>
      </c>
      <c r="G383" s="149">
        <f>VLOOKUP($B383,단가,3,FALSE)</f>
        <v>172698</v>
      </c>
      <c r="H383" s="25">
        <f t="shared" si="63"/>
        <v>1208</v>
      </c>
      <c r="I383" s="49">
        <v>0</v>
      </c>
      <c r="J383" s="25">
        <f>INT(D383*I383)</f>
        <v>0</v>
      </c>
      <c r="K383" s="25">
        <f t="shared" si="61"/>
        <v>1208</v>
      </c>
      <c r="L383" s="49"/>
      <c r="M383" s="71"/>
      <c r="N383" s="47"/>
      <c r="O383" s="47"/>
      <c r="P383" s="47"/>
      <c r="Q383" s="47"/>
    </row>
    <row r="384" spans="1:17" s="46" customFormat="1" ht="23.1" customHeight="1">
      <c r="A384" s="85" t="s">
        <v>484</v>
      </c>
      <c r="B384" s="91">
        <v>0.03</v>
      </c>
      <c r="C384" s="86" t="s">
        <v>178</v>
      </c>
      <c r="D384" s="86">
        <v>1</v>
      </c>
      <c r="E384" s="79">
        <f>INT(SUM(H381:H383)*B384)</f>
        <v>147</v>
      </c>
      <c r="F384" s="24">
        <f>INT(D384*E384)</f>
        <v>147</v>
      </c>
      <c r="G384" s="79"/>
      <c r="H384" s="85">
        <v>0</v>
      </c>
      <c r="I384" s="49">
        <v>0</v>
      </c>
      <c r="J384" s="85">
        <v>0</v>
      </c>
      <c r="K384" s="48">
        <f t="shared" si="61"/>
        <v>147</v>
      </c>
      <c r="L384" s="64"/>
      <c r="M384" s="71"/>
      <c r="N384" s="47"/>
      <c r="O384" s="47"/>
      <c r="P384" s="47"/>
      <c r="Q384" s="47"/>
    </row>
    <row r="385" spans="1:17" s="46" customFormat="1" ht="23.1" customHeight="1">
      <c r="A385" s="25" t="s">
        <v>369</v>
      </c>
      <c r="B385" s="25"/>
      <c r="C385" s="52"/>
      <c r="D385" s="50"/>
      <c r="E385" s="79"/>
      <c r="F385" s="79">
        <f>SUM(F377:F384)</f>
        <v>2124</v>
      </c>
      <c r="G385" s="79"/>
      <c r="H385" s="79">
        <f>SUM(H377:H384)</f>
        <v>8454</v>
      </c>
      <c r="I385" s="49"/>
      <c r="J385" s="79">
        <f>SUM(J377:J384)</f>
        <v>541</v>
      </c>
      <c r="K385" s="48">
        <f t="shared" si="61"/>
        <v>11119</v>
      </c>
      <c r="L385" s="336"/>
      <c r="M385" s="71"/>
      <c r="N385" s="47"/>
      <c r="O385" s="47"/>
      <c r="P385" s="47"/>
      <c r="Q385" s="47"/>
    </row>
    <row r="386" spans="1:17" s="46" customFormat="1" ht="23.1" customHeight="1">
      <c r="A386" s="25"/>
      <c r="B386" s="25"/>
      <c r="C386" s="52"/>
      <c r="D386" s="50"/>
      <c r="E386" s="79"/>
      <c r="F386" s="79"/>
      <c r="G386" s="79"/>
      <c r="H386" s="79"/>
      <c r="I386" s="49"/>
      <c r="J386" s="79"/>
      <c r="K386" s="48"/>
      <c r="L386" s="336"/>
      <c r="M386" s="71"/>
      <c r="N386" s="47"/>
      <c r="O386" s="47"/>
      <c r="P386" s="47"/>
      <c r="Q386" s="47"/>
    </row>
    <row r="387" spans="1:17" s="46" customFormat="1" ht="23.1" customHeight="1">
      <c r="A387" s="25"/>
      <c r="B387" s="25"/>
      <c r="C387" s="52"/>
      <c r="D387" s="50"/>
      <c r="E387" s="79"/>
      <c r="F387" s="79"/>
      <c r="G387" s="79"/>
      <c r="H387" s="79"/>
      <c r="I387" s="49"/>
      <c r="J387" s="79"/>
      <c r="K387" s="48"/>
      <c r="L387" s="336"/>
      <c r="M387" s="71"/>
      <c r="N387" s="47"/>
      <c r="O387" s="47"/>
      <c r="P387" s="47"/>
      <c r="Q387" s="47"/>
    </row>
    <row r="388" spans="1:17" s="46" customFormat="1" ht="23.1" customHeight="1">
      <c r="A388" s="25"/>
      <c r="B388" s="25"/>
      <c r="C388" s="52"/>
      <c r="D388" s="50"/>
      <c r="E388" s="79"/>
      <c r="F388" s="79"/>
      <c r="G388" s="79"/>
      <c r="H388" s="79"/>
      <c r="I388" s="49"/>
      <c r="J388" s="79"/>
      <c r="K388" s="48"/>
      <c r="L388" s="336"/>
      <c r="M388" s="71"/>
      <c r="N388" s="47"/>
      <c r="O388" s="47"/>
      <c r="P388" s="47"/>
      <c r="Q388" s="47"/>
    </row>
    <row r="389" spans="1:17" s="46" customFormat="1" ht="23.1" customHeight="1">
      <c r="A389" s="337" t="s">
        <v>2095</v>
      </c>
      <c r="B389" s="268" t="s">
        <v>2096</v>
      </c>
      <c r="C389" s="338" t="s">
        <v>1532</v>
      </c>
      <c r="D389" s="78"/>
      <c r="E389" s="79"/>
      <c r="F389" s="80">
        <f>F398</f>
        <v>35820</v>
      </c>
      <c r="G389" s="80"/>
      <c r="H389" s="80">
        <f>H398</f>
        <v>8454</v>
      </c>
      <c r="I389" s="59"/>
      <c r="J389" s="80">
        <f>J398</f>
        <v>541</v>
      </c>
      <c r="K389" s="81">
        <f t="shared" ref="K389:K398" si="64">F389+H389+J389</f>
        <v>44815</v>
      </c>
      <c r="L389" s="100" t="str">
        <f>"호표 "&amp;COUNTIF($L$3:$L388,"*"&amp;"호표"&amp;"*")+1</f>
        <v>호표 48</v>
      </c>
      <c r="M389" s="71" t="s">
        <v>1723</v>
      </c>
      <c r="N389" s="47"/>
      <c r="O389" s="47"/>
      <c r="P389" s="47"/>
      <c r="Q389" s="47"/>
    </row>
    <row r="390" spans="1:17" s="46" customFormat="1" ht="23.1" customHeight="1">
      <c r="A390" s="25" t="s">
        <v>1618</v>
      </c>
      <c r="B390" s="65" t="s">
        <v>2098</v>
      </c>
      <c r="C390" s="52" t="s">
        <v>1535</v>
      </c>
      <c r="D390" s="50">
        <f>ROUNDDOWN(SUM(1.08),3)</f>
        <v>1.08</v>
      </c>
      <c r="E390" s="79">
        <f>VLOOKUP($B390,단가,3,FALSE)</f>
        <v>31200</v>
      </c>
      <c r="F390" s="25">
        <f t="shared" ref="F390" si="65">INT(D390*E390)</f>
        <v>33696</v>
      </c>
      <c r="G390" s="149">
        <v>0</v>
      </c>
      <c r="H390" s="25">
        <f t="shared" ref="H390:H396" si="66">INT(D390*G390)</f>
        <v>0</v>
      </c>
      <c r="I390" s="49">
        <v>0</v>
      </c>
      <c r="J390" s="25">
        <f>INT(D390*I390)</f>
        <v>0</v>
      </c>
      <c r="K390" s="25">
        <f t="shared" si="64"/>
        <v>33696</v>
      </c>
      <c r="L390" s="48"/>
      <c r="M390" s="71"/>
      <c r="N390" s="47"/>
      <c r="O390" s="47"/>
      <c r="P390" s="47"/>
      <c r="Q390" s="47"/>
    </row>
    <row r="391" spans="1:17" s="46" customFormat="1" ht="23.1" customHeight="1">
      <c r="A391" s="25" t="s">
        <v>1619</v>
      </c>
      <c r="B391" s="45" t="s">
        <v>1859</v>
      </c>
      <c r="C391" s="52" t="s">
        <v>1690</v>
      </c>
      <c r="D391" s="50">
        <v>4.3999999999999997E-2</v>
      </c>
      <c r="E391" s="79">
        <f>VLOOKUP($B391,단가,3,FALSE)</f>
        <v>30000</v>
      </c>
      <c r="F391" s="25">
        <f t="shared" ref="F391:F396" si="67">INT(D391*E391)</f>
        <v>1320</v>
      </c>
      <c r="G391" s="149">
        <v>0</v>
      </c>
      <c r="H391" s="25">
        <f t="shared" si="66"/>
        <v>0</v>
      </c>
      <c r="I391" s="49">
        <v>0</v>
      </c>
      <c r="J391" s="25">
        <f>INT(D391*I391)</f>
        <v>0</v>
      </c>
      <c r="K391" s="25">
        <f t="shared" si="64"/>
        <v>1320</v>
      </c>
      <c r="L391" s="48"/>
      <c r="M391" s="71"/>
      <c r="N391" s="47"/>
      <c r="O391" s="47"/>
      <c r="P391" s="47"/>
      <c r="Q391" s="47"/>
    </row>
    <row r="392" spans="1:17" s="46" customFormat="1" ht="23.1" customHeight="1">
      <c r="A392" s="25" t="s">
        <v>1620</v>
      </c>
      <c r="B392" s="25" t="s">
        <v>1621</v>
      </c>
      <c r="C392" s="52" t="s">
        <v>1622</v>
      </c>
      <c r="D392" s="50">
        <f>ROUNDDOWN((1/(260/8)),3)</f>
        <v>0.03</v>
      </c>
      <c r="E392" s="149">
        <f>F406</f>
        <v>2256</v>
      </c>
      <c r="F392" s="25">
        <f t="shared" si="67"/>
        <v>67</v>
      </c>
      <c r="G392" s="149">
        <f>H406</f>
        <v>59025</v>
      </c>
      <c r="H392" s="25">
        <f t="shared" si="66"/>
        <v>1770</v>
      </c>
      <c r="I392" s="149">
        <f>J406</f>
        <v>546</v>
      </c>
      <c r="J392" s="25">
        <f>INT(D392*I392)</f>
        <v>16</v>
      </c>
      <c r="K392" s="25">
        <f t="shared" si="64"/>
        <v>1853</v>
      </c>
      <c r="L392" s="339"/>
      <c r="M392" s="71"/>
      <c r="N392" s="47"/>
      <c r="O392" s="47"/>
      <c r="P392" s="47"/>
      <c r="Q392" s="47"/>
    </row>
    <row r="393" spans="1:17" s="46" customFormat="1" ht="23.1" customHeight="1">
      <c r="A393" s="25" t="s">
        <v>1623</v>
      </c>
      <c r="B393" s="25" t="s">
        <v>1605</v>
      </c>
      <c r="C393" s="52" t="s">
        <v>1622</v>
      </c>
      <c r="D393" s="50">
        <f>ROUNDDOWN((1/(260/8)),3)</f>
        <v>0.03</v>
      </c>
      <c r="E393" s="97">
        <v>19679</v>
      </c>
      <c r="F393" s="276">
        <f t="shared" si="67"/>
        <v>590</v>
      </c>
      <c r="G393" s="97">
        <v>58925</v>
      </c>
      <c r="H393" s="276">
        <f t="shared" si="66"/>
        <v>1767</v>
      </c>
      <c r="I393" s="97">
        <v>17514</v>
      </c>
      <c r="J393" s="97">
        <f>INT(SUM(D393*I393))</f>
        <v>525</v>
      </c>
      <c r="K393" s="25">
        <f t="shared" si="64"/>
        <v>2882</v>
      </c>
      <c r="L393" s="339" t="s">
        <v>1612</v>
      </c>
      <c r="M393" s="71"/>
      <c r="N393" s="47"/>
      <c r="O393" s="47"/>
      <c r="P393" s="47"/>
      <c r="Q393" s="47"/>
    </row>
    <row r="394" spans="1:17" s="46" customFormat="1" ht="23.1" customHeight="1">
      <c r="A394" s="25" t="s">
        <v>342</v>
      </c>
      <c r="B394" s="25" t="s">
        <v>1458</v>
      </c>
      <c r="C394" s="52" t="s">
        <v>264</v>
      </c>
      <c r="D394" s="50">
        <f>ROUNDDOWN(SUM(3/260)*품셈!$L$3,3)</f>
        <v>1.0999999999999999E-2</v>
      </c>
      <c r="E394" s="149">
        <v>0</v>
      </c>
      <c r="F394" s="25">
        <f t="shared" si="67"/>
        <v>0</v>
      </c>
      <c r="G394" s="149">
        <f>VLOOKUP($B394,단가,3,FALSE)</f>
        <v>274873</v>
      </c>
      <c r="H394" s="25">
        <f t="shared" si="66"/>
        <v>3023</v>
      </c>
      <c r="I394" s="49">
        <v>0</v>
      </c>
      <c r="J394" s="25">
        <f>INT(D394*I394)</f>
        <v>0</v>
      </c>
      <c r="K394" s="25">
        <f t="shared" si="64"/>
        <v>3023</v>
      </c>
      <c r="L394" s="49"/>
      <c r="M394" s="71"/>
      <c r="N394" s="47"/>
      <c r="O394" s="47"/>
      <c r="P394" s="47"/>
      <c r="Q394" s="47"/>
    </row>
    <row r="395" spans="1:17" s="46" customFormat="1" ht="23.1" customHeight="1">
      <c r="A395" s="25" t="s">
        <v>342</v>
      </c>
      <c r="B395" s="25" t="s">
        <v>494</v>
      </c>
      <c r="C395" s="52" t="s">
        <v>264</v>
      </c>
      <c r="D395" s="50">
        <f>ROUNDDOWN(SUM(1/260)*품셈!$L$3,3)</f>
        <v>3.0000000000000001E-3</v>
      </c>
      <c r="E395" s="149">
        <v>0</v>
      </c>
      <c r="F395" s="25">
        <f t="shared" si="67"/>
        <v>0</v>
      </c>
      <c r="G395" s="149">
        <f>VLOOKUP($B395,단가,3,FALSE)</f>
        <v>228717</v>
      </c>
      <c r="H395" s="25">
        <f t="shared" si="66"/>
        <v>686</v>
      </c>
      <c r="I395" s="49">
        <v>0</v>
      </c>
      <c r="J395" s="25">
        <f>INT(D395*I395)</f>
        <v>0</v>
      </c>
      <c r="K395" s="25">
        <f t="shared" si="64"/>
        <v>686</v>
      </c>
      <c r="L395" s="49"/>
      <c r="M395" s="71"/>
      <c r="N395" s="47"/>
      <c r="O395" s="47"/>
      <c r="P395" s="47"/>
      <c r="Q395" s="47"/>
    </row>
    <row r="396" spans="1:17" s="46" customFormat="1" ht="23.1" customHeight="1">
      <c r="A396" s="25" t="s">
        <v>342</v>
      </c>
      <c r="B396" s="25" t="s">
        <v>492</v>
      </c>
      <c r="C396" s="52" t="s">
        <v>264</v>
      </c>
      <c r="D396" s="50">
        <f>ROUNDDOWN(SUM(2/260)*품셈!$L$3,3)</f>
        <v>7.0000000000000001E-3</v>
      </c>
      <c r="E396" s="149">
        <v>0</v>
      </c>
      <c r="F396" s="25">
        <f t="shared" si="67"/>
        <v>0</v>
      </c>
      <c r="G396" s="149">
        <f>VLOOKUP($B396,단가,3,FALSE)</f>
        <v>172698</v>
      </c>
      <c r="H396" s="25">
        <f t="shared" si="66"/>
        <v>1208</v>
      </c>
      <c r="I396" s="49">
        <v>0</v>
      </c>
      <c r="J396" s="25">
        <f>INT(D396*I396)</f>
        <v>0</v>
      </c>
      <c r="K396" s="25">
        <f t="shared" si="64"/>
        <v>1208</v>
      </c>
      <c r="L396" s="49"/>
      <c r="M396" s="71"/>
      <c r="N396" s="47"/>
      <c r="O396" s="47"/>
      <c r="P396" s="47"/>
      <c r="Q396" s="47"/>
    </row>
    <row r="397" spans="1:17" s="46" customFormat="1" ht="23.1" customHeight="1">
      <c r="A397" s="85" t="s">
        <v>484</v>
      </c>
      <c r="B397" s="91">
        <v>0.03</v>
      </c>
      <c r="C397" s="86" t="s">
        <v>178</v>
      </c>
      <c r="D397" s="86">
        <v>1</v>
      </c>
      <c r="E397" s="79">
        <f>INT(SUM(H394:H396)*B397)</f>
        <v>147</v>
      </c>
      <c r="F397" s="24">
        <f>INT(D397*E397)</f>
        <v>147</v>
      </c>
      <c r="G397" s="79"/>
      <c r="H397" s="85">
        <v>0</v>
      </c>
      <c r="I397" s="49">
        <v>0</v>
      </c>
      <c r="J397" s="85">
        <v>0</v>
      </c>
      <c r="K397" s="48">
        <f t="shared" si="64"/>
        <v>147</v>
      </c>
      <c r="L397" s="64"/>
      <c r="M397" s="71"/>
      <c r="N397" s="47"/>
      <c r="O397" s="47"/>
      <c r="P397" s="47"/>
      <c r="Q397" s="47"/>
    </row>
    <row r="398" spans="1:17" s="46" customFormat="1" ht="23.1" customHeight="1">
      <c r="A398" s="25" t="s">
        <v>369</v>
      </c>
      <c r="B398" s="25"/>
      <c r="C398" s="52"/>
      <c r="D398" s="50"/>
      <c r="E398" s="79"/>
      <c r="F398" s="79">
        <f>SUM(F390:F397)</f>
        <v>35820</v>
      </c>
      <c r="G398" s="79"/>
      <c r="H398" s="79">
        <f>SUM(H390:H397)</f>
        <v>8454</v>
      </c>
      <c r="I398" s="49"/>
      <c r="J398" s="79">
        <f>SUM(J390:J397)</f>
        <v>541</v>
      </c>
      <c r="K398" s="48">
        <f t="shared" si="64"/>
        <v>44815</v>
      </c>
      <c r="L398" s="336"/>
      <c r="M398" s="71"/>
      <c r="N398" s="47"/>
      <c r="O398" s="47"/>
      <c r="P398" s="47"/>
      <c r="Q398" s="47"/>
    </row>
    <row r="399" spans="1:17" s="46" customFormat="1" ht="23.1" customHeight="1">
      <c r="A399" s="25"/>
      <c r="B399" s="25"/>
      <c r="C399" s="52"/>
      <c r="D399" s="50"/>
      <c r="E399" s="79"/>
      <c r="F399" s="79"/>
      <c r="G399" s="79"/>
      <c r="H399" s="79"/>
      <c r="I399" s="49"/>
      <c r="J399" s="79"/>
      <c r="K399" s="48"/>
      <c r="L399" s="336"/>
      <c r="M399" s="71"/>
      <c r="N399" s="47"/>
      <c r="O399" s="47"/>
      <c r="P399" s="47"/>
      <c r="Q399" s="47"/>
    </row>
    <row r="400" spans="1:17" s="46" customFormat="1" ht="23.1" customHeight="1">
      <c r="A400" s="284" t="s">
        <v>1625</v>
      </c>
      <c r="B400" s="284"/>
      <c r="C400" s="285" t="s">
        <v>1590</v>
      </c>
      <c r="D400" s="285"/>
      <c r="E400" s="284" t="s">
        <v>1626</v>
      </c>
      <c r="F400" s="202">
        <f>F406</f>
        <v>2256</v>
      </c>
      <c r="G400" s="284"/>
      <c r="H400" s="202">
        <f>H406</f>
        <v>59025</v>
      </c>
      <c r="I400" s="284"/>
      <c r="J400" s="202">
        <f>J406</f>
        <v>546</v>
      </c>
      <c r="K400" s="284" t="s">
        <v>1626</v>
      </c>
      <c r="L400" s="140" t="str">
        <f>"호표 "&amp;COUNTIF($L$3:$L399,"*"&amp;"호표"&amp;"*")+1</f>
        <v>호표 49</v>
      </c>
      <c r="M400" s="180"/>
      <c r="N400" s="47"/>
      <c r="O400" s="47"/>
      <c r="P400" s="47"/>
      <c r="Q400" s="47"/>
    </row>
    <row r="401" spans="1:17" s="46" customFormat="1" ht="23.1" customHeight="1">
      <c r="A401" s="97" t="s">
        <v>1627</v>
      </c>
      <c r="B401" s="97" t="s">
        <v>1628</v>
      </c>
      <c r="C401" s="292" t="s">
        <v>1629</v>
      </c>
      <c r="D401" s="286">
        <v>1</v>
      </c>
      <c r="E401" s="97"/>
      <c r="F401" s="276">
        <f>INT(D401*E401)</f>
        <v>0</v>
      </c>
      <c r="G401" s="97">
        <v>0</v>
      </c>
      <c r="H401" s="276">
        <f>INT(D401*G401)</f>
        <v>0</v>
      </c>
      <c r="I401" s="97">
        <v>0</v>
      </c>
      <c r="J401" s="97">
        <v>0</v>
      </c>
      <c r="K401" s="25">
        <f t="shared" ref="K401:K406" si="68">F401+H401+J401</f>
        <v>0</v>
      </c>
      <c r="L401" s="293">
        <v>1502000</v>
      </c>
      <c r="M401" s="180"/>
      <c r="N401" s="47"/>
      <c r="O401" s="47"/>
      <c r="P401" s="47"/>
      <c r="Q401" s="47"/>
    </row>
    <row r="402" spans="1:17" s="46" customFormat="1" ht="23.1" customHeight="1">
      <c r="A402" s="97" t="s">
        <v>1630</v>
      </c>
      <c r="B402" s="97" t="s">
        <v>1631</v>
      </c>
      <c r="C402" s="133" t="s">
        <v>1632</v>
      </c>
      <c r="D402" s="294">
        <v>1</v>
      </c>
      <c r="E402" s="266">
        <f>VLOOKUP($B402,단가,3,FALSE)</f>
        <v>1880</v>
      </c>
      <c r="F402" s="276">
        <f>INT(SUM(D402*E402))</f>
        <v>1880</v>
      </c>
      <c r="G402" s="97">
        <v>0</v>
      </c>
      <c r="H402" s="276">
        <f>INT(D402*G402)</f>
        <v>0</v>
      </c>
      <c r="I402" s="97">
        <v>0</v>
      </c>
      <c r="J402" s="97">
        <v>0</v>
      </c>
      <c r="K402" s="25">
        <f t="shared" si="68"/>
        <v>1880</v>
      </c>
      <c r="L402" s="295"/>
      <c r="M402" s="180"/>
      <c r="N402" s="47"/>
      <c r="O402" s="47"/>
      <c r="P402" s="47"/>
      <c r="Q402" s="47"/>
    </row>
    <row r="403" spans="1:17" s="46" customFormat="1" ht="23.1" customHeight="1">
      <c r="A403" s="97" t="s">
        <v>1633</v>
      </c>
      <c r="B403" s="295" t="str">
        <f>"주연료의 "&amp;SUM((D403)*100)&amp;" %"</f>
        <v>주연료의 20 %</v>
      </c>
      <c r="C403" s="133" t="s">
        <v>1632</v>
      </c>
      <c r="D403" s="294">
        <v>0.2</v>
      </c>
      <c r="E403" s="97">
        <f>F402</f>
        <v>1880</v>
      </c>
      <c r="F403" s="276">
        <f>INT(D403*E403)</f>
        <v>376</v>
      </c>
      <c r="G403" s="97">
        <v>0</v>
      </c>
      <c r="H403" s="276">
        <f>INT(D403*G403)</f>
        <v>0</v>
      </c>
      <c r="I403" s="97">
        <v>0</v>
      </c>
      <c r="J403" s="97">
        <v>0</v>
      </c>
      <c r="K403" s="25">
        <f t="shared" si="68"/>
        <v>376</v>
      </c>
      <c r="L403" s="295"/>
      <c r="M403" s="180"/>
      <c r="N403" s="47"/>
      <c r="O403" s="47"/>
      <c r="P403" s="47"/>
      <c r="Q403" s="47"/>
    </row>
    <row r="404" spans="1:17" s="46" customFormat="1" ht="23.1" customHeight="1">
      <c r="A404" s="97" t="s">
        <v>1607</v>
      </c>
      <c r="B404" s="97" t="s">
        <v>1634</v>
      </c>
      <c r="C404" s="133" t="s">
        <v>1608</v>
      </c>
      <c r="D404" s="133">
        <v>1</v>
      </c>
      <c r="E404" s="97"/>
      <c r="F404" s="276">
        <f>INT(D404*E404)</f>
        <v>0</v>
      </c>
      <c r="G404" s="266">
        <f>VLOOKUP($B404,단가,3,FALSE)</f>
        <v>283323</v>
      </c>
      <c r="H404" s="276">
        <f>INT(SUM((D404*G404)*(1/8)*(25/20)*(16/12)))</f>
        <v>59025</v>
      </c>
      <c r="I404" s="97">
        <v>0</v>
      </c>
      <c r="J404" s="97">
        <v>0</v>
      </c>
      <c r="K404" s="25">
        <f t="shared" si="68"/>
        <v>59025</v>
      </c>
      <c r="L404" s="295"/>
      <c r="M404" s="180"/>
      <c r="N404" s="47"/>
      <c r="O404" s="47"/>
      <c r="P404" s="47"/>
      <c r="Q404" s="47"/>
    </row>
    <row r="405" spans="1:17" s="46" customFormat="1" ht="23.1" customHeight="1">
      <c r="A405" s="97" t="s">
        <v>1635</v>
      </c>
      <c r="B405" s="97" t="s">
        <v>1636</v>
      </c>
      <c r="C405" s="133" t="s">
        <v>1598</v>
      </c>
      <c r="D405" s="133">
        <v>1</v>
      </c>
      <c r="E405" s="97"/>
      <c r="F405" s="276">
        <f>INT(D405*E405)</f>
        <v>0</v>
      </c>
      <c r="G405" s="97"/>
      <c r="H405" s="276">
        <f>INT(D405*G405)</f>
        <v>0</v>
      </c>
      <c r="I405" s="97">
        <f>INT(SUM(3640/10000000*L401))</f>
        <v>546</v>
      </c>
      <c r="J405" s="97">
        <f>INT(SUM(D405*I405))</f>
        <v>546</v>
      </c>
      <c r="K405" s="25">
        <f t="shared" si="68"/>
        <v>546</v>
      </c>
      <c r="L405" s="295"/>
      <c r="M405" s="180"/>
      <c r="N405" s="47"/>
      <c r="O405" s="47"/>
      <c r="P405" s="47"/>
      <c r="Q405" s="47"/>
    </row>
    <row r="406" spans="1:17" s="46" customFormat="1" ht="23.1" customHeight="1">
      <c r="A406" s="25" t="s">
        <v>1637</v>
      </c>
      <c r="B406" s="97"/>
      <c r="C406" s="133"/>
      <c r="D406" s="286"/>
      <c r="E406" s="97"/>
      <c r="F406" s="97">
        <f>SUM(F401:F405)</f>
        <v>2256</v>
      </c>
      <c r="G406" s="97"/>
      <c r="H406" s="97">
        <f>SUM(H401:H405)</f>
        <v>59025</v>
      </c>
      <c r="I406" s="97">
        <f>SUMIF(M401:M405,"=G:발신기함설치COVER SUS 매입",J401:J405)</f>
        <v>0</v>
      </c>
      <c r="J406" s="97">
        <f>SUM(J401:J405)</f>
        <v>546</v>
      </c>
      <c r="K406" s="25">
        <f t="shared" si="68"/>
        <v>61827</v>
      </c>
      <c r="L406" s="97"/>
      <c r="M406" s="180"/>
      <c r="N406" s="47"/>
      <c r="O406" s="47"/>
      <c r="P406" s="47"/>
      <c r="Q406" s="47"/>
    </row>
    <row r="407" spans="1:17" s="46" customFormat="1" ht="23.1" customHeight="1">
      <c r="A407" s="25"/>
      <c r="B407" s="97"/>
      <c r="C407" s="133"/>
      <c r="D407" s="286"/>
      <c r="E407" s="97"/>
      <c r="F407" s="97"/>
      <c r="G407" s="97"/>
      <c r="H407" s="97"/>
      <c r="I407" s="97"/>
      <c r="J407" s="97"/>
      <c r="K407" s="25"/>
      <c r="L407" s="97"/>
      <c r="M407" s="180"/>
      <c r="N407" s="47"/>
      <c r="O407" s="47"/>
      <c r="P407" s="47"/>
      <c r="Q407" s="47"/>
    </row>
    <row r="408" spans="1:17" s="46" customFormat="1" ht="23.1" customHeight="1">
      <c r="A408" s="284" t="s">
        <v>1638</v>
      </c>
      <c r="B408" s="284"/>
      <c r="C408" s="285" t="s">
        <v>489</v>
      </c>
      <c r="D408" s="285"/>
      <c r="E408" s="284" t="s">
        <v>1626</v>
      </c>
      <c r="F408" s="202">
        <f>F414</f>
        <v>22102</v>
      </c>
      <c r="G408" s="284"/>
      <c r="H408" s="202">
        <f>H414</f>
        <v>59025</v>
      </c>
      <c r="I408" s="284"/>
      <c r="J408" s="202">
        <f>J414</f>
        <v>15605</v>
      </c>
      <c r="K408" s="284" t="s">
        <v>1626</v>
      </c>
      <c r="L408" s="140"/>
      <c r="M408" s="180"/>
      <c r="N408" s="47"/>
      <c r="O408" s="47"/>
      <c r="P408" s="47"/>
      <c r="Q408" s="47"/>
    </row>
    <row r="409" spans="1:17" s="46" customFormat="1" ht="23.1" customHeight="1">
      <c r="A409" s="97" t="s">
        <v>1627</v>
      </c>
      <c r="B409" s="97" t="s">
        <v>1639</v>
      </c>
      <c r="C409" s="292" t="s">
        <v>1629</v>
      </c>
      <c r="D409" s="286">
        <v>1</v>
      </c>
      <c r="E409" s="97"/>
      <c r="F409" s="207">
        <f>INT(D409*E409)</f>
        <v>0</v>
      </c>
      <c r="G409" s="97">
        <v>0</v>
      </c>
      <c r="H409" s="207">
        <f>INT(D409*G409)</f>
        <v>0</v>
      </c>
      <c r="I409" s="97">
        <v>0</v>
      </c>
      <c r="J409" s="97">
        <v>0</v>
      </c>
      <c r="K409" s="25">
        <f t="shared" ref="K409:K414" si="69">F409+H409+J409</f>
        <v>0</v>
      </c>
      <c r="L409" s="293">
        <v>76571000</v>
      </c>
      <c r="M409" s="180"/>
      <c r="N409" s="47"/>
      <c r="O409" s="47"/>
      <c r="P409" s="47"/>
      <c r="Q409" s="47"/>
    </row>
    <row r="410" spans="1:17" s="46" customFormat="1" ht="23.1" customHeight="1">
      <c r="A410" s="97" t="s">
        <v>1630</v>
      </c>
      <c r="B410" s="97" t="s">
        <v>1640</v>
      </c>
      <c r="C410" s="133" t="s">
        <v>1632</v>
      </c>
      <c r="D410" s="294">
        <v>9.9</v>
      </c>
      <c r="E410" s="266">
        <f>VLOOKUP($B410,단가,3,FALSE)</f>
        <v>1830</v>
      </c>
      <c r="F410" s="207">
        <f>INT(SUM(D410*E410))</f>
        <v>18117</v>
      </c>
      <c r="G410" s="97">
        <v>0</v>
      </c>
      <c r="H410" s="207">
        <f>INT(D410*G410)</f>
        <v>0</v>
      </c>
      <c r="I410" s="97">
        <v>0</v>
      </c>
      <c r="J410" s="97">
        <v>0</v>
      </c>
      <c r="K410" s="25">
        <f t="shared" si="69"/>
        <v>18117</v>
      </c>
      <c r="L410" s="295"/>
      <c r="M410" s="180"/>
      <c r="N410" s="47"/>
      <c r="O410" s="47"/>
      <c r="P410" s="47"/>
      <c r="Q410" s="47"/>
    </row>
    <row r="411" spans="1:17" s="46" customFormat="1" ht="23.1" customHeight="1">
      <c r="A411" s="97" t="s">
        <v>1633</v>
      </c>
      <c r="B411" s="295" t="str">
        <f>"주연료의 "&amp;SUM((D411)*100)&amp;" %"</f>
        <v>주연료의 22 %</v>
      </c>
      <c r="C411" s="133" t="s">
        <v>1632</v>
      </c>
      <c r="D411" s="294">
        <v>0.22</v>
      </c>
      <c r="E411" s="97">
        <f>F410</f>
        <v>18117</v>
      </c>
      <c r="F411" s="207">
        <f>INT(D411*E411)</f>
        <v>3985</v>
      </c>
      <c r="G411" s="97">
        <v>0</v>
      </c>
      <c r="H411" s="207">
        <f>INT(D411*G411)</f>
        <v>0</v>
      </c>
      <c r="I411" s="97">
        <v>0</v>
      </c>
      <c r="J411" s="97">
        <v>0</v>
      </c>
      <c r="K411" s="25">
        <f t="shared" si="69"/>
        <v>3985</v>
      </c>
      <c r="L411" s="295"/>
      <c r="M411" s="180"/>
      <c r="N411" s="47"/>
      <c r="O411" s="47"/>
      <c r="P411" s="47"/>
      <c r="Q411" s="47"/>
    </row>
    <row r="412" spans="1:17" s="46" customFormat="1" ht="23.1" customHeight="1">
      <c r="A412" s="97" t="s">
        <v>1607</v>
      </c>
      <c r="B412" s="295" t="s">
        <v>1634</v>
      </c>
      <c r="C412" s="133" t="s">
        <v>1608</v>
      </c>
      <c r="D412" s="286">
        <v>1</v>
      </c>
      <c r="E412" s="97"/>
      <c r="F412" s="207">
        <f>INT(D412*E412)</f>
        <v>0</v>
      </c>
      <c r="G412" s="266">
        <f>VLOOKUP($B412,단가,3,FALSE)</f>
        <v>283323</v>
      </c>
      <c r="H412" s="207">
        <f>INT(SUM((D412*G412)*(1/8)*(25/20)*(16/12)))</f>
        <v>59025</v>
      </c>
      <c r="I412" s="97">
        <v>0</v>
      </c>
      <c r="J412" s="97">
        <v>0</v>
      </c>
      <c r="K412" s="25">
        <f t="shared" si="69"/>
        <v>59025</v>
      </c>
      <c r="L412" s="295"/>
      <c r="M412" s="180"/>
      <c r="N412" s="47"/>
      <c r="O412" s="47"/>
      <c r="P412" s="47"/>
      <c r="Q412" s="47"/>
    </row>
    <row r="413" spans="1:17" s="46" customFormat="1" ht="23.1" customHeight="1">
      <c r="A413" s="97" t="s">
        <v>1635</v>
      </c>
      <c r="B413" s="97" t="s">
        <v>1636</v>
      </c>
      <c r="C413" s="133" t="s">
        <v>1598</v>
      </c>
      <c r="D413" s="133">
        <v>1</v>
      </c>
      <c r="E413" s="97"/>
      <c r="F413" s="207">
        <f>INT(D413*E413)</f>
        <v>0</v>
      </c>
      <c r="G413" s="97"/>
      <c r="H413" s="207">
        <f>INT(D413*G413)</f>
        <v>0</v>
      </c>
      <c r="I413" s="97">
        <f>INT(SUM(2038/10000000*L409))</f>
        <v>15605</v>
      </c>
      <c r="J413" s="97">
        <f>INT(SUM(D413*I413))</f>
        <v>15605</v>
      </c>
      <c r="K413" s="25">
        <f t="shared" si="69"/>
        <v>15605</v>
      </c>
      <c r="L413" s="295"/>
      <c r="M413" s="180"/>
      <c r="N413" s="47"/>
      <c r="O413" s="47"/>
      <c r="P413" s="47"/>
      <c r="Q413" s="47"/>
    </row>
    <row r="414" spans="1:17" s="46" customFormat="1" ht="23.1" customHeight="1">
      <c r="A414" s="25" t="s">
        <v>1637</v>
      </c>
      <c r="B414" s="97"/>
      <c r="C414" s="133"/>
      <c r="D414" s="286"/>
      <c r="E414" s="97"/>
      <c r="F414" s="97">
        <f>SUM(F409:F413)</f>
        <v>22102</v>
      </c>
      <c r="G414" s="97"/>
      <c r="H414" s="97">
        <f>SUM(H409:H413)</f>
        <v>59025</v>
      </c>
      <c r="I414" s="97">
        <f>SUMIF(M409:M413,"=G:발신기함설치COVER SUS 매입",J409:J413)</f>
        <v>0</v>
      </c>
      <c r="J414" s="97">
        <f>SUM(J409:J413)</f>
        <v>15605</v>
      </c>
      <c r="K414" s="25">
        <f t="shared" si="69"/>
        <v>96732</v>
      </c>
      <c r="L414" s="97"/>
      <c r="M414" s="180"/>
      <c r="N414" s="47"/>
      <c r="O414" s="47"/>
      <c r="P414" s="47"/>
      <c r="Q414" s="47"/>
    </row>
    <row r="415" spans="1:17" s="46" customFormat="1" ht="23.1" customHeight="1">
      <c r="A415" s="25"/>
      <c r="B415" s="97"/>
      <c r="C415" s="133"/>
      <c r="D415" s="286"/>
      <c r="E415" s="97"/>
      <c r="F415" s="97"/>
      <c r="G415" s="97"/>
      <c r="H415" s="97"/>
      <c r="I415" s="97"/>
      <c r="J415" s="97"/>
      <c r="K415" s="25"/>
      <c r="L415" s="97"/>
      <c r="M415" s="180"/>
      <c r="N415" s="47"/>
      <c r="O415" s="47"/>
      <c r="P415" s="47"/>
      <c r="Q415" s="47"/>
    </row>
    <row r="416" spans="1:17" s="46" customFormat="1" ht="23.1" customHeight="1">
      <c r="A416" s="82" t="s">
        <v>1750</v>
      </c>
      <c r="B416" s="83" t="s">
        <v>2151</v>
      </c>
      <c r="C416" s="84" t="s">
        <v>1469</v>
      </c>
      <c r="D416" s="78"/>
      <c r="E416" s="79"/>
      <c r="F416" s="80">
        <f>F422</f>
        <v>113627</v>
      </c>
      <c r="G416" s="80"/>
      <c r="H416" s="80">
        <f>H422</f>
        <v>236743</v>
      </c>
      <c r="I416" s="59"/>
      <c r="J416" s="80">
        <f>J422</f>
        <v>188</v>
      </c>
      <c r="K416" s="81">
        <f t="shared" ref="K416:K422" si="70">F416+H416+J416</f>
        <v>350558</v>
      </c>
      <c r="L416" s="100" t="str">
        <f>"호표 "&amp;COUNTIF($L$3:$L415,"*"&amp;"호표"&amp;"*")+1</f>
        <v>호표 50</v>
      </c>
      <c r="M416" s="71" t="s">
        <v>1687</v>
      </c>
      <c r="N416" s="47"/>
      <c r="O416" s="47"/>
      <c r="P416" s="47"/>
      <c r="Q416" s="47"/>
    </row>
    <row r="417" spans="1:17" s="46" customFormat="1" ht="23.1" customHeight="1">
      <c r="A417" s="94" t="s">
        <v>1688</v>
      </c>
      <c r="B417" s="94" t="s">
        <v>1689</v>
      </c>
      <c r="C417" s="101" t="s">
        <v>1690</v>
      </c>
      <c r="D417" s="92">
        <f>ROUNDDOWN(SUM(2.3*1*0.2),2)</f>
        <v>0.46</v>
      </c>
      <c r="E417" s="24">
        <f>F434</f>
        <v>96957</v>
      </c>
      <c r="F417" s="24">
        <f t="shared" ref="F417:F421" si="71">INT(D417*E417)</f>
        <v>44600</v>
      </c>
      <c r="G417" s="24">
        <f>H434</f>
        <v>376454</v>
      </c>
      <c r="H417" s="24">
        <f t="shared" ref="H417:H421" si="72">INT(D417*G417)</f>
        <v>173168</v>
      </c>
      <c r="I417" s="24">
        <f>J434</f>
        <v>0</v>
      </c>
      <c r="J417" s="97">
        <f t="shared" ref="J417" si="73">INT(SUM(D417*I417))</f>
        <v>0</v>
      </c>
      <c r="K417" s="48">
        <f t="shared" si="70"/>
        <v>217768</v>
      </c>
      <c r="L417" s="64"/>
      <c r="M417" s="71"/>
      <c r="N417" s="47"/>
      <c r="O417" s="47"/>
      <c r="P417" s="47"/>
      <c r="Q417" s="47"/>
    </row>
    <row r="418" spans="1:17" s="46" customFormat="1" ht="23.1" customHeight="1">
      <c r="A418" s="94" t="s">
        <v>1691</v>
      </c>
      <c r="B418" s="94" t="s">
        <v>1692</v>
      </c>
      <c r="C418" s="101" t="s">
        <v>1532</v>
      </c>
      <c r="D418" s="92">
        <f>ROUNDDOWN(SUM(2.3*1*2),3)</f>
        <v>4.5999999999999996</v>
      </c>
      <c r="E418" s="24">
        <f>VLOOKUP($B418,단가,3,FALSE)</f>
        <v>10524</v>
      </c>
      <c r="F418" s="24">
        <f>INT(D418*E418)</f>
        <v>48410</v>
      </c>
      <c r="G418" s="79"/>
      <c r="H418" s="85">
        <v>0</v>
      </c>
      <c r="I418" s="49">
        <v>0</v>
      </c>
      <c r="J418" s="85">
        <v>0</v>
      </c>
      <c r="K418" s="48">
        <f t="shared" si="70"/>
        <v>48410</v>
      </c>
      <c r="L418" s="64"/>
      <c r="M418" s="71"/>
      <c r="N418" s="47"/>
      <c r="O418" s="47"/>
      <c r="P418" s="47"/>
      <c r="Q418" s="47"/>
    </row>
    <row r="419" spans="1:17" s="46" customFormat="1" ht="23.1" customHeight="1">
      <c r="A419" s="94" t="s">
        <v>1693</v>
      </c>
      <c r="B419" s="94" t="s">
        <v>1694</v>
      </c>
      <c r="C419" s="101" t="s">
        <v>1532</v>
      </c>
      <c r="D419" s="92">
        <f>ROUNDDOWN(SUM(2.3*0.2*2+1*0.2*2),3)</f>
        <v>1.32</v>
      </c>
      <c r="E419" s="24">
        <f>F443</f>
        <v>15063</v>
      </c>
      <c r="F419" s="24">
        <f t="shared" si="71"/>
        <v>19883</v>
      </c>
      <c r="G419" s="24">
        <f>H443</f>
        <v>34444</v>
      </c>
      <c r="H419" s="24">
        <f t="shared" si="72"/>
        <v>45466</v>
      </c>
      <c r="I419" s="24">
        <f>J443</f>
        <v>0</v>
      </c>
      <c r="J419" s="97">
        <f t="shared" ref="J419:J421" si="74">INT(SUM(D419*I419))</f>
        <v>0</v>
      </c>
      <c r="K419" s="48">
        <f t="shared" si="70"/>
        <v>65349</v>
      </c>
      <c r="L419" s="332"/>
      <c r="M419" s="71"/>
      <c r="N419" s="47"/>
      <c r="O419" s="47"/>
      <c r="P419" s="47"/>
      <c r="Q419" s="47"/>
    </row>
    <row r="420" spans="1:17" s="46" customFormat="1" ht="23.1" customHeight="1">
      <c r="A420" s="94" t="s">
        <v>1516</v>
      </c>
      <c r="B420" s="94" t="s">
        <v>1751</v>
      </c>
      <c r="C420" s="101" t="s">
        <v>1517</v>
      </c>
      <c r="D420" s="92">
        <f>ROUNDDOWN(SUM(2.3*1*0.2),2)</f>
        <v>0.46</v>
      </c>
      <c r="E420" s="24">
        <f>F284</f>
        <v>562</v>
      </c>
      <c r="F420" s="24">
        <f t="shared" si="71"/>
        <v>258</v>
      </c>
      <c r="G420" s="24">
        <f>H284</f>
        <v>4831</v>
      </c>
      <c r="H420" s="24">
        <f t="shared" si="72"/>
        <v>2222</v>
      </c>
      <c r="I420" s="24">
        <f>J284</f>
        <v>409</v>
      </c>
      <c r="J420" s="97">
        <f t="shared" ref="J420" si="75">INT(SUM(D420*I420))</f>
        <v>188</v>
      </c>
      <c r="K420" s="48">
        <f t="shared" si="70"/>
        <v>2668</v>
      </c>
      <c r="L420" s="64"/>
      <c r="M420" s="71"/>
      <c r="N420" s="47"/>
      <c r="O420" s="47"/>
      <c r="P420" s="47"/>
      <c r="Q420" s="47"/>
    </row>
    <row r="421" spans="1:17" s="46" customFormat="1" ht="23.1" customHeight="1">
      <c r="A421" s="94" t="s">
        <v>1695</v>
      </c>
      <c r="B421" s="94" t="s">
        <v>1696</v>
      </c>
      <c r="C421" s="101" t="s">
        <v>1532</v>
      </c>
      <c r="D421" s="92">
        <f>ROUNDDOWN(SUM(2.3*1*0.2),2)</f>
        <v>0.46</v>
      </c>
      <c r="E421" s="24">
        <f>F296</f>
        <v>1036</v>
      </c>
      <c r="F421" s="24">
        <f t="shared" si="71"/>
        <v>476</v>
      </c>
      <c r="G421" s="24">
        <f>H296</f>
        <v>34539</v>
      </c>
      <c r="H421" s="24">
        <f t="shared" si="72"/>
        <v>15887</v>
      </c>
      <c r="I421" s="24">
        <f>J375</f>
        <v>0</v>
      </c>
      <c r="J421" s="97">
        <f t="shared" si="74"/>
        <v>0</v>
      </c>
      <c r="K421" s="48">
        <f t="shared" si="70"/>
        <v>16363</v>
      </c>
      <c r="L421" s="64"/>
      <c r="M421" s="71"/>
      <c r="N421" s="47"/>
      <c r="O421" s="47"/>
      <c r="P421" s="47"/>
      <c r="Q421" s="47"/>
    </row>
    <row r="422" spans="1:17" s="46" customFormat="1" ht="23.1" customHeight="1">
      <c r="A422" s="85" t="s">
        <v>369</v>
      </c>
      <c r="B422" s="85"/>
      <c r="C422" s="86"/>
      <c r="D422" s="87"/>
      <c r="E422" s="79"/>
      <c r="F422" s="24">
        <f>SUM(F417:F421)</f>
        <v>113627</v>
      </c>
      <c r="G422" s="79"/>
      <c r="H422" s="24">
        <f>SUM(H417:H421)</f>
        <v>236743</v>
      </c>
      <c r="I422" s="49"/>
      <c r="J422" s="24">
        <f>SUM(J417:J421)</f>
        <v>188</v>
      </c>
      <c r="K422" s="48">
        <f t="shared" si="70"/>
        <v>350558</v>
      </c>
      <c r="L422" s="64"/>
      <c r="M422" s="71"/>
      <c r="N422" s="47"/>
      <c r="O422" s="47"/>
      <c r="P422" s="47"/>
      <c r="Q422" s="47"/>
    </row>
    <row r="423" spans="1:17" s="46" customFormat="1" ht="23.1" customHeight="1">
      <c r="A423" s="85"/>
      <c r="B423" s="85"/>
      <c r="C423" s="86"/>
      <c r="D423" s="87"/>
      <c r="E423" s="79"/>
      <c r="F423" s="24"/>
      <c r="G423" s="79"/>
      <c r="H423" s="24"/>
      <c r="I423" s="49"/>
      <c r="J423" s="24"/>
      <c r="K423" s="48"/>
      <c r="L423" s="64"/>
      <c r="M423" s="71"/>
      <c r="N423" s="47"/>
      <c r="O423" s="47"/>
      <c r="P423" s="47"/>
      <c r="Q423" s="47"/>
    </row>
    <row r="424" spans="1:17" s="46" customFormat="1" ht="23.1" customHeight="1">
      <c r="A424" s="85"/>
      <c r="B424" s="85"/>
      <c r="C424" s="86"/>
      <c r="D424" s="87"/>
      <c r="E424" s="79"/>
      <c r="F424" s="24"/>
      <c r="G424" s="79"/>
      <c r="H424" s="24"/>
      <c r="I424" s="49"/>
      <c r="J424" s="24"/>
      <c r="K424" s="48"/>
      <c r="L424" s="64"/>
      <c r="M424" s="71"/>
      <c r="N424" s="47"/>
      <c r="O424" s="47"/>
      <c r="P424" s="47"/>
      <c r="Q424" s="47"/>
    </row>
    <row r="425" spans="1:17" s="46" customFormat="1" ht="23.1" customHeight="1">
      <c r="A425" s="85"/>
      <c r="B425" s="85"/>
      <c r="C425" s="86"/>
      <c r="D425" s="87"/>
      <c r="E425" s="79"/>
      <c r="F425" s="24"/>
      <c r="G425" s="79"/>
      <c r="H425" s="24"/>
      <c r="I425" s="49"/>
      <c r="J425" s="24"/>
      <c r="K425" s="48"/>
      <c r="L425" s="64"/>
      <c r="M425" s="71"/>
      <c r="N425" s="47"/>
      <c r="O425" s="47"/>
      <c r="P425" s="47"/>
      <c r="Q425" s="47"/>
    </row>
    <row r="426" spans="1:17" s="46" customFormat="1" ht="23.1" customHeight="1">
      <c r="A426" s="85"/>
      <c r="B426" s="85"/>
      <c r="C426" s="86"/>
      <c r="D426" s="87"/>
      <c r="E426" s="79"/>
      <c r="F426" s="24"/>
      <c r="G426" s="79"/>
      <c r="H426" s="24"/>
      <c r="I426" s="49"/>
      <c r="J426" s="24"/>
      <c r="K426" s="48"/>
      <c r="L426" s="64"/>
      <c r="M426" s="71"/>
      <c r="N426" s="47"/>
      <c r="O426" s="47"/>
      <c r="P426" s="47"/>
      <c r="Q426" s="47"/>
    </row>
    <row r="427" spans="1:17" s="46" customFormat="1" ht="23.1" customHeight="1">
      <c r="A427" s="82" t="s">
        <v>1688</v>
      </c>
      <c r="B427" s="83" t="s">
        <v>1697</v>
      </c>
      <c r="C427" s="84" t="s">
        <v>1690</v>
      </c>
      <c r="D427" s="78"/>
      <c r="E427" s="79"/>
      <c r="F427" s="80">
        <f>F434</f>
        <v>96957</v>
      </c>
      <c r="G427" s="80"/>
      <c r="H427" s="80">
        <f>H434</f>
        <v>376454</v>
      </c>
      <c r="I427" s="59"/>
      <c r="J427" s="80">
        <f>J434</f>
        <v>0</v>
      </c>
      <c r="K427" s="81">
        <f t="shared" ref="K427:K434" si="76">F427+H427+J427</f>
        <v>473411</v>
      </c>
      <c r="L427" s="100" t="str">
        <f>"호표 "&amp;COUNTIF($L$3:$L426,"*"&amp;"호표"&amp;"*")+1</f>
        <v>호표 51</v>
      </c>
      <c r="M427" s="71" t="s">
        <v>1698</v>
      </c>
      <c r="N427" s="47"/>
      <c r="O427" s="47"/>
      <c r="P427" s="47"/>
      <c r="Q427" s="47"/>
    </row>
    <row r="428" spans="1:17" s="46" customFormat="1" ht="23.1" customHeight="1">
      <c r="A428" s="27" t="s">
        <v>1699</v>
      </c>
      <c r="B428" s="333" t="s">
        <v>1700</v>
      </c>
      <c r="C428" s="23" t="s">
        <v>1701</v>
      </c>
      <c r="D428" s="334">
        <v>5.86</v>
      </c>
      <c r="E428" s="24">
        <f>VLOOKUP($B428,단가,3,FALSE)</f>
        <v>7400</v>
      </c>
      <c r="F428" s="24">
        <f>INT(D428*E428)</f>
        <v>43364</v>
      </c>
      <c r="G428" s="79"/>
      <c r="H428" s="24">
        <f>INT(D428*G428)</f>
        <v>0</v>
      </c>
      <c r="I428" s="49">
        <v>0</v>
      </c>
      <c r="J428" s="97">
        <f t="shared" ref="J428:J432" si="77">INT(SUM(D428*I428))</f>
        <v>0</v>
      </c>
      <c r="K428" s="48">
        <f t="shared" si="76"/>
        <v>43364</v>
      </c>
      <c r="L428" s="64"/>
      <c r="M428" s="71"/>
      <c r="N428" s="47"/>
      <c r="O428" s="47"/>
      <c r="P428" s="47"/>
      <c r="Q428" s="47"/>
    </row>
    <row r="429" spans="1:17" s="46" customFormat="1" ht="23.1" customHeight="1">
      <c r="A429" s="27" t="s">
        <v>1619</v>
      </c>
      <c r="B429" s="333" t="s">
        <v>1863</v>
      </c>
      <c r="C429" s="23" t="s">
        <v>1690</v>
      </c>
      <c r="D429" s="334">
        <v>0.47</v>
      </c>
      <c r="E429" s="24">
        <f>VLOOKUP($B429,단가,3,FALSE)</f>
        <v>30000</v>
      </c>
      <c r="F429" s="24">
        <f t="shared" ref="F429:F430" si="78">INT(D429*E429)</f>
        <v>14100</v>
      </c>
      <c r="G429" s="79"/>
      <c r="H429" s="24">
        <f t="shared" ref="H429:H430" si="79">INT(D429*G429)</f>
        <v>0</v>
      </c>
      <c r="I429" s="49">
        <v>0</v>
      </c>
      <c r="J429" s="97">
        <f t="shared" si="77"/>
        <v>0</v>
      </c>
      <c r="K429" s="48">
        <f t="shared" si="76"/>
        <v>14100</v>
      </c>
      <c r="L429" s="64"/>
      <c r="M429" s="71"/>
      <c r="N429" s="47"/>
      <c r="O429" s="47"/>
      <c r="P429" s="47"/>
      <c r="Q429" s="47"/>
    </row>
    <row r="430" spans="1:17" s="46" customFormat="1" ht="23.1" customHeight="1">
      <c r="A430" s="27" t="s">
        <v>1702</v>
      </c>
      <c r="B430" s="333" t="s">
        <v>1864</v>
      </c>
      <c r="C430" s="23" t="s">
        <v>1690</v>
      </c>
      <c r="D430" s="334">
        <v>0.94</v>
      </c>
      <c r="E430" s="24">
        <f>VLOOKUP($B430,단가,3,FALSE)</f>
        <v>30000</v>
      </c>
      <c r="F430" s="24">
        <f t="shared" si="78"/>
        <v>28200</v>
      </c>
      <c r="G430" s="79"/>
      <c r="H430" s="24">
        <f t="shared" si="79"/>
        <v>0</v>
      </c>
      <c r="I430" s="49">
        <v>0</v>
      </c>
      <c r="J430" s="97">
        <f t="shared" si="77"/>
        <v>0</v>
      </c>
      <c r="K430" s="48">
        <f t="shared" si="76"/>
        <v>28200</v>
      </c>
      <c r="L430" s="64"/>
      <c r="M430" s="71"/>
      <c r="N430" s="47"/>
      <c r="O430" s="47"/>
      <c r="P430" s="47"/>
      <c r="Q430" s="47"/>
    </row>
    <row r="431" spans="1:17" s="46" customFormat="1" ht="23.1" customHeight="1">
      <c r="A431" s="27" t="s">
        <v>342</v>
      </c>
      <c r="B431" s="27" t="s">
        <v>1703</v>
      </c>
      <c r="C431" s="23" t="s">
        <v>264</v>
      </c>
      <c r="D431" s="165">
        <f>ROUNDDOWN(SUM(0.85*품셈!$L$3),3)</f>
        <v>0.85</v>
      </c>
      <c r="E431" s="24"/>
      <c r="F431" s="24">
        <f>INT(D431*E431)</f>
        <v>0</v>
      </c>
      <c r="G431" s="24">
        <f>VLOOKUP($B431,단가,3,FALSE)</f>
        <v>276285</v>
      </c>
      <c r="H431" s="24">
        <f>INT(D431*G431)</f>
        <v>234842</v>
      </c>
      <c r="I431" s="24"/>
      <c r="J431" s="97">
        <f t="shared" si="77"/>
        <v>0</v>
      </c>
      <c r="K431" s="48">
        <f t="shared" si="76"/>
        <v>234842</v>
      </c>
      <c r="L431" s="64"/>
      <c r="M431" s="71"/>
      <c r="N431" s="47"/>
      <c r="O431" s="47"/>
      <c r="P431" s="47"/>
      <c r="Q431" s="47"/>
    </row>
    <row r="432" spans="1:17" s="46" customFormat="1" ht="23.1" customHeight="1">
      <c r="A432" s="27" t="s">
        <v>342</v>
      </c>
      <c r="B432" s="27" t="s">
        <v>492</v>
      </c>
      <c r="C432" s="23" t="s">
        <v>264</v>
      </c>
      <c r="D432" s="165">
        <f>ROUNDDOWN(SUM(0.82*품셈!$L$3),3)</f>
        <v>0.82</v>
      </c>
      <c r="E432" s="24"/>
      <c r="F432" s="24">
        <f>INT(D432*E432)</f>
        <v>0</v>
      </c>
      <c r="G432" s="24">
        <f>VLOOKUP($B432,단가,3,FALSE)</f>
        <v>172698</v>
      </c>
      <c r="H432" s="24">
        <f>INT(D432*G432)</f>
        <v>141612</v>
      </c>
      <c r="I432" s="24"/>
      <c r="J432" s="97">
        <f t="shared" si="77"/>
        <v>0</v>
      </c>
      <c r="K432" s="48">
        <f t="shared" si="76"/>
        <v>141612</v>
      </c>
      <c r="L432" s="64"/>
      <c r="M432" s="71"/>
      <c r="N432" s="47"/>
      <c r="O432" s="47"/>
      <c r="P432" s="47"/>
      <c r="Q432" s="47"/>
    </row>
    <row r="433" spans="1:17" s="46" customFormat="1" ht="23.1" customHeight="1">
      <c r="A433" s="85" t="s">
        <v>484</v>
      </c>
      <c r="B433" s="91">
        <v>0.03</v>
      </c>
      <c r="C433" s="86" t="s">
        <v>1598</v>
      </c>
      <c r="D433" s="86">
        <v>1</v>
      </c>
      <c r="E433" s="79">
        <f>INT(H434*B433)</f>
        <v>11293</v>
      </c>
      <c r="F433" s="24">
        <f>INT(D433*E433)</f>
        <v>11293</v>
      </c>
      <c r="G433" s="79"/>
      <c r="H433" s="85">
        <v>0</v>
      </c>
      <c r="I433" s="49">
        <v>0</v>
      </c>
      <c r="J433" s="97">
        <f>INT(SUM(D433*I433))</f>
        <v>0</v>
      </c>
      <c r="K433" s="48">
        <f t="shared" si="76"/>
        <v>11293</v>
      </c>
      <c r="L433" s="64"/>
      <c r="M433" s="71"/>
      <c r="N433" s="47"/>
      <c r="O433" s="47"/>
      <c r="P433" s="47"/>
      <c r="Q433" s="47"/>
    </row>
    <row r="434" spans="1:17" s="46" customFormat="1" ht="23.1" customHeight="1">
      <c r="A434" s="85" t="s">
        <v>369</v>
      </c>
      <c r="B434" s="85"/>
      <c r="C434" s="86"/>
      <c r="D434" s="87"/>
      <c r="E434" s="79"/>
      <c r="F434" s="24">
        <f>SUM(F428:F433)</f>
        <v>96957</v>
      </c>
      <c r="G434" s="79"/>
      <c r="H434" s="24">
        <f>SUM(H428:H433)</f>
        <v>376454</v>
      </c>
      <c r="I434" s="49"/>
      <c r="J434" s="24">
        <f>SUM(J428:J433)</f>
        <v>0</v>
      </c>
      <c r="K434" s="48">
        <f t="shared" si="76"/>
        <v>473411</v>
      </c>
      <c r="L434" s="64"/>
      <c r="M434" s="71"/>
      <c r="N434" s="47"/>
      <c r="O434" s="47"/>
      <c r="P434" s="47"/>
      <c r="Q434" s="47"/>
    </row>
    <row r="435" spans="1:17" s="46" customFormat="1" ht="23.1" customHeight="1">
      <c r="A435" s="85"/>
      <c r="B435" s="85"/>
      <c r="C435" s="86"/>
      <c r="D435" s="87"/>
      <c r="E435" s="79"/>
      <c r="F435" s="24"/>
      <c r="G435" s="79"/>
      <c r="H435" s="24"/>
      <c r="I435" s="49"/>
      <c r="J435" s="24"/>
      <c r="K435" s="48"/>
      <c r="L435" s="64"/>
      <c r="M435" s="71"/>
      <c r="N435" s="47"/>
      <c r="O435" s="47"/>
      <c r="P435" s="47"/>
      <c r="Q435" s="47"/>
    </row>
    <row r="436" spans="1:17" s="46" customFormat="1" ht="23.1" customHeight="1">
      <c r="A436" s="82" t="s">
        <v>1693</v>
      </c>
      <c r="B436" s="83" t="s">
        <v>1694</v>
      </c>
      <c r="C436" s="84" t="s">
        <v>1532</v>
      </c>
      <c r="D436" s="78"/>
      <c r="E436" s="79"/>
      <c r="F436" s="80">
        <f>F443</f>
        <v>15063</v>
      </c>
      <c r="G436" s="80"/>
      <c r="H436" s="80">
        <f>H443</f>
        <v>34444</v>
      </c>
      <c r="I436" s="59"/>
      <c r="J436" s="80">
        <f>J443</f>
        <v>0</v>
      </c>
      <c r="K436" s="81">
        <f t="shared" ref="K436:K443" si="80">F436+H436+J436</f>
        <v>49507</v>
      </c>
      <c r="L436" s="100" t="str">
        <f>"호표 "&amp;COUNTIF($L$3:$L435,"*"&amp;"호표"&amp;"*")+1</f>
        <v>호표 52</v>
      </c>
      <c r="M436" s="71" t="s">
        <v>1704</v>
      </c>
      <c r="N436" s="47"/>
      <c r="O436" s="47"/>
      <c r="P436" s="47"/>
      <c r="Q436" s="47"/>
    </row>
    <row r="437" spans="1:17" s="46" customFormat="1" ht="23.1" customHeight="1">
      <c r="A437" s="276" t="s">
        <v>1705</v>
      </c>
      <c r="B437" s="134" t="s">
        <v>2130</v>
      </c>
      <c r="C437" s="277" t="s">
        <v>1532</v>
      </c>
      <c r="D437" s="50">
        <v>1.03</v>
      </c>
      <c r="E437" s="24">
        <f>INT(VLOOKUP($B437,단가,3,FALSE)*32.7%)</f>
        <v>3756</v>
      </c>
      <c r="F437" s="276">
        <f>INT(D437*E437)</f>
        <v>3868</v>
      </c>
      <c r="G437" s="97"/>
      <c r="H437" s="276">
        <f>INT(D437*G437)</f>
        <v>0</v>
      </c>
      <c r="I437" s="97"/>
      <c r="J437" s="97">
        <f>INT(SUM(D437*I437))</f>
        <v>0</v>
      </c>
      <c r="K437" s="25">
        <f t="shared" si="80"/>
        <v>3868</v>
      </c>
      <c r="L437" s="326"/>
      <c r="M437" s="71"/>
      <c r="N437" s="47"/>
      <c r="O437" s="47"/>
      <c r="P437" s="47"/>
      <c r="Q437" s="47"/>
    </row>
    <row r="438" spans="1:17" s="46" customFormat="1" ht="23.1" customHeight="1">
      <c r="A438" s="276" t="s">
        <v>1706</v>
      </c>
      <c r="B438" s="97" t="s">
        <v>1707</v>
      </c>
      <c r="C438" s="277" t="s">
        <v>1690</v>
      </c>
      <c r="D438" s="50">
        <v>3.7999999999999999E-2</v>
      </c>
      <c r="E438" s="24">
        <f>INT(VLOOKUP($B438,단가,3,FALSE)*32.7%)</f>
        <v>230858</v>
      </c>
      <c r="F438" s="276">
        <f t="shared" ref="F438:F439" si="81">INT(D438*E438)</f>
        <v>8772</v>
      </c>
      <c r="G438" s="97"/>
      <c r="H438" s="276">
        <f t="shared" ref="H438:H439" si="82">INT(D438*G438)</f>
        <v>0</v>
      </c>
      <c r="I438" s="97"/>
      <c r="J438" s="97">
        <f t="shared" ref="J438:J441" si="83">INT(SUM(D438*I438))</f>
        <v>0</v>
      </c>
      <c r="K438" s="25">
        <f t="shared" si="80"/>
        <v>8772</v>
      </c>
      <c r="L438" s="326"/>
      <c r="M438" s="71"/>
      <c r="N438" s="47"/>
      <c r="O438" s="47"/>
      <c r="P438" s="47"/>
      <c r="Q438" s="47"/>
    </row>
    <row r="439" spans="1:17" s="46" customFormat="1" ht="23.1" customHeight="1">
      <c r="A439" s="276" t="s">
        <v>1708</v>
      </c>
      <c r="B439" s="97" t="s">
        <v>1709</v>
      </c>
      <c r="C439" s="277" t="s">
        <v>1469</v>
      </c>
      <c r="D439" s="50">
        <v>1</v>
      </c>
      <c r="E439" s="97">
        <f>INT(SUM(F437:F438)*11%)</f>
        <v>1390</v>
      </c>
      <c r="F439" s="276">
        <f t="shared" si="81"/>
        <v>1390</v>
      </c>
      <c r="G439" s="97"/>
      <c r="H439" s="276">
        <f t="shared" si="82"/>
        <v>0</v>
      </c>
      <c r="I439" s="97"/>
      <c r="J439" s="97">
        <f t="shared" si="83"/>
        <v>0</v>
      </c>
      <c r="K439" s="25">
        <f t="shared" si="80"/>
        <v>1390</v>
      </c>
      <c r="L439" s="326"/>
      <c r="M439" s="71"/>
      <c r="N439" s="47"/>
      <c r="O439" s="47"/>
      <c r="P439" s="47"/>
      <c r="Q439" s="47"/>
    </row>
    <row r="440" spans="1:17" s="46" customFormat="1" ht="23.1" customHeight="1">
      <c r="A440" s="27" t="s">
        <v>342</v>
      </c>
      <c r="B440" s="27" t="s">
        <v>1641</v>
      </c>
      <c r="C440" s="23" t="s">
        <v>264</v>
      </c>
      <c r="D440" s="165">
        <f>ROUNDDOWN(SUM(5/50*품셈!$L$3),3)</f>
        <v>0.1</v>
      </c>
      <c r="E440" s="24"/>
      <c r="F440" s="24">
        <f>INT(D440*E440)</f>
        <v>0</v>
      </c>
      <c r="G440" s="24">
        <f>VLOOKUP($B440,단가,3,FALSE)</f>
        <v>275379</v>
      </c>
      <c r="H440" s="24">
        <f>INT(D440*G440)</f>
        <v>27537</v>
      </c>
      <c r="I440" s="24"/>
      <c r="J440" s="97">
        <f t="shared" si="83"/>
        <v>0</v>
      </c>
      <c r="K440" s="48">
        <f t="shared" si="80"/>
        <v>27537</v>
      </c>
      <c r="L440" s="64"/>
      <c r="M440" s="71"/>
      <c r="N440" s="47"/>
      <c r="O440" s="47"/>
      <c r="P440" s="47"/>
      <c r="Q440" s="47"/>
    </row>
    <row r="441" spans="1:17" s="46" customFormat="1" ht="23.1" customHeight="1">
      <c r="A441" s="27" t="s">
        <v>342</v>
      </c>
      <c r="B441" s="27" t="s">
        <v>1595</v>
      </c>
      <c r="C441" s="23" t="s">
        <v>264</v>
      </c>
      <c r="D441" s="165">
        <f>ROUNDDOWN(SUM(2/50*품셈!$L$3),3)</f>
        <v>0.04</v>
      </c>
      <c r="E441" s="24"/>
      <c r="F441" s="24">
        <f>INT(D441*E441)</f>
        <v>0</v>
      </c>
      <c r="G441" s="24">
        <f>VLOOKUP($B441,단가,3,FALSE)</f>
        <v>172698</v>
      </c>
      <c r="H441" s="24">
        <f>INT(D441*G441)</f>
        <v>6907</v>
      </c>
      <c r="I441" s="24"/>
      <c r="J441" s="97">
        <f t="shared" si="83"/>
        <v>0</v>
      </c>
      <c r="K441" s="48">
        <f t="shared" si="80"/>
        <v>6907</v>
      </c>
      <c r="L441" s="64"/>
      <c r="M441" s="71"/>
      <c r="N441" s="47"/>
      <c r="O441" s="47"/>
      <c r="P441" s="47"/>
      <c r="Q441" s="47"/>
    </row>
    <row r="442" spans="1:17" s="46" customFormat="1" ht="23.1" customHeight="1">
      <c r="A442" s="85" t="s">
        <v>484</v>
      </c>
      <c r="B442" s="91">
        <v>0.03</v>
      </c>
      <c r="C442" s="86" t="s">
        <v>1598</v>
      </c>
      <c r="D442" s="86">
        <v>1</v>
      </c>
      <c r="E442" s="79">
        <f>INT(H443*B442)</f>
        <v>1033</v>
      </c>
      <c r="F442" s="24">
        <f>INT(D442*E442)</f>
        <v>1033</v>
      </c>
      <c r="G442" s="79"/>
      <c r="H442" s="85">
        <v>0</v>
      </c>
      <c r="I442" s="49">
        <v>0</v>
      </c>
      <c r="J442" s="97">
        <f>INT(SUM(D442*I442))</f>
        <v>0</v>
      </c>
      <c r="K442" s="48">
        <f t="shared" si="80"/>
        <v>1033</v>
      </c>
      <c r="L442" s="64"/>
      <c r="M442" s="71"/>
      <c r="N442" s="47"/>
      <c r="O442" s="47"/>
      <c r="P442" s="47"/>
      <c r="Q442" s="47"/>
    </row>
    <row r="443" spans="1:17" s="46" customFormat="1" ht="23.1" customHeight="1">
      <c r="A443" s="85" t="s">
        <v>369</v>
      </c>
      <c r="B443" s="85"/>
      <c r="C443" s="86"/>
      <c r="D443" s="87"/>
      <c r="E443" s="79"/>
      <c r="F443" s="24">
        <f>SUM(F437:F442)</f>
        <v>15063</v>
      </c>
      <c r="G443" s="79"/>
      <c r="H443" s="24">
        <f>SUM(H437:H442)</f>
        <v>34444</v>
      </c>
      <c r="I443" s="49"/>
      <c r="J443" s="24">
        <f>SUM(J437:J442)</f>
        <v>0</v>
      </c>
      <c r="K443" s="48">
        <f t="shared" si="80"/>
        <v>49507</v>
      </c>
      <c r="L443" s="64"/>
      <c r="M443" s="71"/>
      <c r="N443" s="47"/>
      <c r="O443" s="47"/>
      <c r="P443" s="47"/>
      <c r="Q443" s="47"/>
    </row>
    <row r="444" spans="1:17" s="46" customFormat="1" ht="23.1" customHeight="1">
      <c r="A444" s="360"/>
      <c r="B444" s="85"/>
      <c r="C444" s="86"/>
      <c r="D444" s="87"/>
      <c r="E444" s="79"/>
      <c r="F444" s="24"/>
      <c r="G444" s="79"/>
      <c r="H444" s="24"/>
      <c r="I444" s="49"/>
      <c r="J444" s="24"/>
      <c r="K444" s="48"/>
      <c r="L444" s="64"/>
      <c r="M444" s="71"/>
      <c r="N444" s="47"/>
      <c r="O444" s="47"/>
      <c r="P444" s="47"/>
      <c r="Q444" s="47"/>
    </row>
    <row r="445" spans="1:17" s="46" customFormat="1" ht="23.1" customHeight="1">
      <c r="A445" s="360"/>
      <c r="B445" s="85"/>
      <c r="C445" s="86"/>
      <c r="D445" s="87"/>
      <c r="E445" s="79"/>
      <c r="F445" s="24"/>
      <c r="G445" s="79"/>
      <c r="H445" s="24"/>
      <c r="I445" s="49"/>
      <c r="J445" s="24"/>
      <c r="K445" s="48"/>
      <c r="L445" s="64"/>
      <c r="M445" s="71"/>
      <c r="N445" s="47"/>
      <c r="O445" s="47"/>
      <c r="P445" s="47"/>
      <c r="Q445" s="47"/>
    </row>
    <row r="446" spans="1:17" s="46" customFormat="1" ht="23.1" customHeight="1">
      <c r="A446" s="82" t="s">
        <v>1761</v>
      </c>
      <c r="B446" s="83" t="s">
        <v>1757</v>
      </c>
      <c r="C446" s="84" t="s">
        <v>1532</v>
      </c>
      <c r="D446" s="78"/>
      <c r="E446" s="79"/>
      <c r="F446" s="80">
        <f>F450</f>
        <v>19570</v>
      </c>
      <c r="G446" s="80"/>
      <c r="H446" s="80">
        <f>H450</f>
        <v>217446</v>
      </c>
      <c r="I446" s="59"/>
      <c r="J446" s="80">
        <f>J450</f>
        <v>0</v>
      </c>
      <c r="K446" s="81">
        <f t="shared" ref="K446:K450" si="84">F446+H446+J446</f>
        <v>237016</v>
      </c>
      <c r="L446" s="100" t="str">
        <f>"호표 "&amp;COUNTIF($L$3:$L445,"*"&amp;"호표"&amp;"*")+1</f>
        <v>호표 53</v>
      </c>
      <c r="M446" s="71" t="s">
        <v>1760</v>
      </c>
      <c r="N446" s="47"/>
      <c r="O446" s="47"/>
      <c r="P446" s="47"/>
      <c r="Q446" s="47"/>
    </row>
    <row r="447" spans="1:17" s="46" customFormat="1" ht="23.1" customHeight="1">
      <c r="A447" s="27" t="s">
        <v>342</v>
      </c>
      <c r="B447" s="27" t="s">
        <v>1758</v>
      </c>
      <c r="C447" s="23" t="s">
        <v>264</v>
      </c>
      <c r="D447" s="165">
        <f>ROUNDDOWN(SUM(3/4.5*품셈!$L$3),3)</f>
        <v>0.66600000000000004</v>
      </c>
      <c r="E447" s="24"/>
      <c r="F447" s="24">
        <f>INT(D447*E447)</f>
        <v>0</v>
      </c>
      <c r="G447" s="24">
        <f>VLOOKUP($B447,단가,3,FALSE)</f>
        <v>268932</v>
      </c>
      <c r="H447" s="24">
        <f>INT(D447*G447)</f>
        <v>179108</v>
      </c>
      <c r="I447" s="24"/>
      <c r="J447" s="97">
        <f t="shared" ref="J447:J448" si="85">INT(SUM(D447*I447))</f>
        <v>0</v>
      </c>
      <c r="K447" s="48">
        <f t="shared" si="84"/>
        <v>179108</v>
      </c>
      <c r="L447" s="64"/>
      <c r="M447" s="71"/>
      <c r="N447" s="47"/>
      <c r="O447" s="47"/>
      <c r="P447" s="47"/>
      <c r="Q447" s="47"/>
    </row>
    <row r="448" spans="1:17" s="46" customFormat="1" ht="23.1" customHeight="1">
      <c r="A448" s="27" t="s">
        <v>342</v>
      </c>
      <c r="B448" s="27" t="s">
        <v>1445</v>
      </c>
      <c r="C448" s="23" t="s">
        <v>264</v>
      </c>
      <c r="D448" s="165">
        <f>ROUNDDOWN(SUM(1/4.5*품셈!$L$3),3)</f>
        <v>0.222</v>
      </c>
      <c r="E448" s="24"/>
      <c r="F448" s="24">
        <f>INT(D448*E448)</f>
        <v>0</v>
      </c>
      <c r="G448" s="24">
        <f>VLOOKUP($B448,단가,3,FALSE)</f>
        <v>172698</v>
      </c>
      <c r="H448" s="24">
        <f>INT(D448*G448)</f>
        <v>38338</v>
      </c>
      <c r="I448" s="24"/>
      <c r="J448" s="97">
        <f t="shared" si="85"/>
        <v>0</v>
      </c>
      <c r="K448" s="48">
        <f t="shared" si="84"/>
        <v>38338</v>
      </c>
      <c r="L448" s="64"/>
      <c r="M448" s="71"/>
      <c r="N448" s="47"/>
      <c r="O448" s="47"/>
      <c r="P448" s="47"/>
      <c r="Q448" s="47"/>
    </row>
    <row r="449" spans="1:17" s="46" customFormat="1" ht="23.1" customHeight="1">
      <c r="A449" s="85" t="s">
        <v>484</v>
      </c>
      <c r="B449" s="91">
        <v>0.09</v>
      </c>
      <c r="C449" s="86" t="s">
        <v>178</v>
      </c>
      <c r="D449" s="86">
        <v>1</v>
      </c>
      <c r="E449" s="79">
        <f>INT(H450*B449)</f>
        <v>19570</v>
      </c>
      <c r="F449" s="24">
        <f>INT(D449*E449)</f>
        <v>19570</v>
      </c>
      <c r="G449" s="79"/>
      <c r="H449" s="85">
        <v>0</v>
      </c>
      <c r="I449" s="49">
        <v>0</v>
      </c>
      <c r="J449" s="97">
        <f>INT(SUM(D449*I449))</f>
        <v>0</v>
      </c>
      <c r="K449" s="48">
        <f t="shared" si="84"/>
        <v>19570</v>
      </c>
      <c r="L449" s="64"/>
      <c r="M449" s="71"/>
      <c r="N449" s="47"/>
      <c r="O449" s="47"/>
      <c r="P449" s="47"/>
      <c r="Q449" s="47"/>
    </row>
    <row r="450" spans="1:17" s="46" customFormat="1" ht="23.1" customHeight="1">
      <c r="A450" s="85" t="s">
        <v>369</v>
      </c>
      <c r="B450" s="85"/>
      <c r="C450" s="86"/>
      <c r="D450" s="87"/>
      <c r="E450" s="79"/>
      <c r="F450" s="24">
        <f>SUM(F447:F449)</f>
        <v>19570</v>
      </c>
      <c r="G450" s="79"/>
      <c r="H450" s="24">
        <f>SUM(H447:H449)</f>
        <v>217446</v>
      </c>
      <c r="I450" s="49"/>
      <c r="J450" s="24">
        <f>SUM(J447:J449)</f>
        <v>0</v>
      </c>
      <c r="K450" s="48">
        <f t="shared" si="84"/>
        <v>237016</v>
      </c>
      <c r="L450" s="64"/>
      <c r="M450" s="71"/>
      <c r="N450" s="47"/>
      <c r="O450" s="47"/>
      <c r="P450" s="47"/>
      <c r="Q450" s="47"/>
    </row>
    <row r="451" spans="1:17" s="46" customFormat="1" ht="23.1" customHeight="1">
      <c r="A451" s="360"/>
      <c r="B451" s="85"/>
      <c r="C451" s="86"/>
      <c r="D451" s="87"/>
      <c r="E451" s="79"/>
      <c r="F451" s="24"/>
      <c r="G451" s="79"/>
      <c r="H451" s="24"/>
      <c r="I451" s="49"/>
      <c r="J451" s="24"/>
      <c r="K451" s="48"/>
      <c r="L451" s="64"/>
      <c r="M451" s="71"/>
      <c r="N451" s="47"/>
      <c r="O451" s="47"/>
      <c r="P451" s="47"/>
      <c r="Q451" s="47"/>
    </row>
    <row r="452" spans="1:17" s="46" customFormat="1" ht="21" customHeight="1">
      <c r="A452" s="82" t="s">
        <v>1762</v>
      </c>
      <c r="B452" s="83" t="s">
        <v>1763</v>
      </c>
      <c r="C452" s="84" t="s">
        <v>1532</v>
      </c>
      <c r="D452" s="78"/>
      <c r="E452" s="79"/>
      <c r="F452" s="80">
        <f>F457</f>
        <v>22048</v>
      </c>
      <c r="G452" s="80"/>
      <c r="H452" s="80">
        <f>H457</f>
        <v>575942</v>
      </c>
      <c r="I452" s="59"/>
      <c r="J452" s="80">
        <f>J457</f>
        <v>0</v>
      </c>
      <c r="K452" s="81">
        <f t="shared" ref="K452:K457" si="86">F452+H452+J452</f>
        <v>597990</v>
      </c>
      <c r="L452" s="100" t="str">
        <f>"호표 "&amp;COUNTIF($L$3:$L451,"*"&amp;"호표"&amp;"*")+1</f>
        <v>호표 54</v>
      </c>
      <c r="M452" s="71" t="s">
        <v>1764</v>
      </c>
      <c r="N452" s="47"/>
      <c r="O452" s="47"/>
      <c r="P452" s="47"/>
      <c r="Q452" s="47"/>
    </row>
    <row r="453" spans="1:17" s="46" customFormat="1" ht="21" customHeight="1">
      <c r="A453" s="27" t="s">
        <v>1765</v>
      </c>
      <c r="B453" s="361" t="s">
        <v>1766</v>
      </c>
      <c r="C453" s="23" t="s">
        <v>1767</v>
      </c>
      <c r="D453" s="165">
        <f>6.5</f>
        <v>6.5</v>
      </c>
      <c r="E453" s="79">
        <v>1620</v>
      </c>
      <c r="F453" s="24">
        <f>INT(D453*E453)</f>
        <v>10530</v>
      </c>
      <c r="G453" s="80"/>
      <c r="H453" s="80"/>
      <c r="I453" s="59"/>
      <c r="J453" s="80"/>
      <c r="K453" s="81"/>
      <c r="L453" s="100"/>
      <c r="M453" s="71"/>
      <c r="N453" s="47"/>
      <c r="O453" s="47"/>
      <c r="P453" s="47"/>
      <c r="Q453" s="47"/>
    </row>
    <row r="454" spans="1:17" s="46" customFormat="1" ht="21" customHeight="1">
      <c r="A454" s="27" t="s">
        <v>342</v>
      </c>
      <c r="B454" s="27" t="s">
        <v>1758</v>
      </c>
      <c r="C454" s="23" t="s">
        <v>264</v>
      </c>
      <c r="D454" s="165">
        <f>ROUNDDOWN(SUM(6/3.4*품셈!$L$3),3)</f>
        <v>1.764</v>
      </c>
      <c r="E454" s="24"/>
      <c r="F454" s="24">
        <f>INT(D454*E454)</f>
        <v>0</v>
      </c>
      <c r="G454" s="24">
        <f>VLOOKUP($B454,단가,3,FALSE)</f>
        <v>268932</v>
      </c>
      <c r="H454" s="24">
        <f>INT(D454*G454)</f>
        <v>474396</v>
      </c>
      <c r="I454" s="24"/>
      <c r="J454" s="97">
        <f t="shared" ref="J454:J455" si="87">INT(SUM(D454*I454))</f>
        <v>0</v>
      </c>
      <c r="K454" s="48">
        <f t="shared" si="86"/>
        <v>474396</v>
      </c>
      <c r="L454" s="64"/>
      <c r="M454" s="71"/>
      <c r="N454" s="47"/>
      <c r="O454" s="47"/>
      <c r="P454" s="47"/>
      <c r="Q454" s="47"/>
    </row>
    <row r="455" spans="1:17" s="46" customFormat="1" ht="21" customHeight="1">
      <c r="A455" s="27" t="s">
        <v>342</v>
      </c>
      <c r="B455" s="27" t="s">
        <v>1445</v>
      </c>
      <c r="C455" s="23" t="s">
        <v>264</v>
      </c>
      <c r="D455" s="165">
        <f>ROUNDDOWN(SUM(2/3.4*품셈!$L$3),3)</f>
        <v>0.58799999999999997</v>
      </c>
      <c r="E455" s="24"/>
      <c r="F455" s="24">
        <f>INT(D455*E455)</f>
        <v>0</v>
      </c>
      <c r="G455" s="24">
        <f>VLOOKUP($B455,단가,3,FALSE)</f>
        <v>172698</v>
      </c>
      <c r="H455" s="24">
        <f>INT(D455*G455)</f>
        <v>101546</v>
      </c>
      <c r="I455" s="24"/>
      <c r="J455" s="97">
        <f t="shared" si="87"/>
        <v>0</v>
      </c>
      <c r="K455" s="48">
        <f t="shared" si="86"/>
        <v>101546</v>
      </c>
      <c r="L455" s="64"/>
      <c r="M455" s="71"/>
      <c r="N455" s="47"/>
      <c r="O455" s="47"/>
      <c r="P455" s="47"/>
      <c r="Q455" s="47"/>
    </row>
    <row r="456" spans="1:17" s="46" customFormat="1" ht="21" customHeight="1">
      <c r="A456" s="85" t="s">
        <v>484</v>
      </c>
      <c r="B456" s="91">
        <v>0.02</v>
      </c>
      <c r="C456" s="86" t="s">
        <v>178</v>
      </c>
      <c r="D456" s="86">
        <v>1</v>
      </c>
      <c r="E456" s="79">
        <f>INT(H457*B456)</f>
        <v>11518</v>
      </c>
      <c r="F456" s="24">
        <f>INT(D456*E456)</f>
        <v>11518</v>
      </c>
      <c r="G456" s="79"/>
      <c r="H456" s="85">
        <v>0</v>
      </c>
      <c r="I456" s="49">
        <v>0</v>
      </c>
      <c r="J456" s="97">
        <f>INT(SUM(D456*I456))</f>
        <v>0</v>
      </c>
      <c r="K456" s="48">
        <f t="shared" si="86"/>
        <v>11518</v>
      </c>
      <c r="L456" s="64"/>
      <c r="M456" s="71"/>
      <c r="N456" s="47"/>
      <c r="O456" s="47"/>
      <c r="P456" s="47"/>
      <c r="Q456" s="47"/>
    </row>
    <row r="457" spans="1:17" s="46" customFormat="1" ht="21" customHeight="1">
      <c r="A457" s="85" t="s">
        <v>369</v>
      </c>
      <c r="B457" s="85"/>
      <c r="C457" s="86"/>
      <c r="D457" s="87"/>
      <c r="E457" s="79"/>
      <c r="F457" s="24">
        <f>SUM(F453:F456)</f>
        <v>22048</v>
      </c>
      <c r="G457" s="79"/>
      <c r="H457" s="24">
        <f>SUM(H453:H456)</f>
        <v>575942</v>
      </c>
      <c r="I457" s="49"/>
      <c r="J457" s="24">
        <f>SUM(J453:J456)</f>
        <v>0</v>
      </c>
      <c r="K457" s="48">
        <f t="shared" si="86"/>
        <v>597990</v>
      </c>
      <c r="L457" s="64"/>
      <c r="M457" s="71"/>
      <c r="N457" s="47"/>
      <c r="O457" s="47"/>
      <c r="P457" s="47"/>
      <c r="Q457" s="47"/>
    </row>
    <row r="458" spans="1:17" s="46" customFormat="1" ht="21" customHeight="1">
      <c r="A458" s="360"/>
      <c r="B458" s="85"/>
      <c r="C458" s="86"/>
      <c r="D458" s="87"/>
      <c r="E458" s="79"/>
      <c r="F458" s="24"/>
      <c r="G458" s="79"/>
      <c r="H458" s="24"/>
      <c r="I458" s="49"/>
      <c r="J458" s="24"/>
      <c r="K458" s="48"/>
      <c r="L458" s="64"/>
      <c r="M458" s="71"/>
      <c r="N458" s="47"/>
      <c r="O458" s="47"/>
      <c r="P458" s="47"/>
      <c r="Q458" s="47"/>
    </row>
    <row r="459" spans="1:17" s="46" customFormat="1" ht="21" customHeight="1">
      <c r="A459" s="317" t="s">
        <v>1660</v>
      </c>
      <c r="B459" s="308" t="s">
        <v>1771</v>
      </c>
      <c r="C459" s="84" t="s">
        <v>1783</v>
      </c>
      <c r="D459" s="310"/>
      <c r="E459" s="311"/>
      <c r="F459" s="202">
        <f>F462</f>
        <v>738</v>
      </c>
      <c r="G459" s="311"/>
      <c r="H459" s="202">
        <f>H462</f>
        <v>1122</v>
      </c>
      <c r="I459" s="311"/>
      <c r="J459" s="202">
        <f>J462</f>
        <v>564</v>
      </c>
      <c r="K459" s="276"/>
      <c r="L459" s="150" t="str">
        <f>"호표 "&amp;COUNTIF($L$3:$L458,"*"&amp;"호표"&amp;"*")+1</f>
        <v>호표 55</v>
      </c>
      <c r="M459" s="71" t="s">
        <v>1784</v>
      </c>
      <c r="N459" s="47"/>
      <c r="O459" s="47"/>
      <c r="P459" s="47"/>
      <c r="Q459" s="47"/>
    </row>
    <row r="460" spans="1:17" s="46" customFormat="1" ht="21" customHeight="1">
      <c r="A460" s="27"/>
      <c r="B460" s="317"/>
      <c r="C460" s="23"/>
      <c r="D460" s="318"/>
      <c r="E460" s="149"/>
      <c r="F460" s="149"/>
      <c r="G460" s="149"/>
      <c r="H460" s="149"/>
      <c r="I460" s="25" t="s">
        <v>1670</v>
      </c>
      <c r="J460" s="319">
        <f>ROUND(SUM(420/8),2)</f>
        <v>52.5</v>
      </c>
      <c r="K460" s="320"/>
      <c r="L460" s="52"/>
      <c r="M460" s="312"/>
      <c r="N460" s="47"/>
      <c r="O460" s="47"/>
      <c r="P460" s="47"/>
      <c r="Q460" s="47"/>
    </row>
    <row r="461" spans="1:17" s="46" customFormat="1" ht="21" customHeight="1">
      <c r="A461" s="276" t="s">
        <v>1768</v>
      </c>
      <c r="B461" s="363" t="s">
        <v>1776</v>
      </c>
      <c r="C461" s="277" t="s">
        <v>1690</v>
      </c>
      <c r="D461" s="50">
        <f>J460</f>
        <v>52.5</v>
      </c>
      <c r="E461" s="97">
        <v>38764</v>
      </c>
      <c r="F461" s="276">
        <f>INT(E461/D461)</f>
        <v>738</v>
      </c>
      <c r="G461" s="97">
        <v>58925</v>
      </c>
      <c r="H461" s="276">
        <f>INT(G461/D461)</f>
        <v>1122</v>
      </c>
      <c r="I461" s="97">
        <v>29621</v>
      </c>
      <c r="J461" s="97">
        <f>INT(SUM(I461/D461))</f>
        <v>564</v>
      </c>
      <c r="K461" s="25">
        <f>F461+H461+J461</f>
        <v>2424</v>
      </c>
      <c r="L461" s="320" t="s">
        <v>1612</v>
      </c>
      <c r="M461" s="312"/>
      <c r="N461" s="47"/>
      <c r="O461" s="47"/>
      <c r="P461" s="47"/>
      <c r="Q461" s="47"/>
    </row>
    <row r="462" spans="1:17" s="46" customFormat="1" ht="21" customHeight="1">
      <c r="A462" s="25" t="s">
        <v>184</v>
      </c>
      <c r="B462" s="27"/>
      <c r="C462" s="23"/>
      <c r="D462" s="318"/>
      <c r="E462" s="149"/>
      <c r="F462" s="149">
        <f>SUM(F461:F461)</f>
        <v>738</v>
      </c>
      <c r="G462" s="283"/>
      <c r="H462" s="149">
        <f>SUM(H461:H461)</f>
        <v>1122</v>
      </c>
      <c r="I462" s="25"/>
      <c r="J462" s="149">
        <f>SUM(J461:J461)</f>
        <v>564</v>
      </c>
      <c r="K462" s="25">
        <f>F462+H462+J462</f>
        <v>2424</v>
      </c>
      <c r="L462" s="52"/>
      <c r="M462" s="312"/>
      <c r="N462" s="47"/>
      <c r="O462" s="47"/>
      <c r="P462" s="47"/>
      <c r="Q462" s="47"/>
    </row>
    <row r="463" spans="1:17" s="46" customFormat="1" ht="21" customHeight="1">
      <c r="A463" s="364"/>
      <c r="B463" s="27"/>
      <c r="C463" s="23"/>
      <c r="D463" s="318"/>
      <c r="E463" s="149"/>
      <c r="F463" s="149"/>
      <c r="G463" s="283"/>
      <c r="H463" s="149"/>
      <c r="I463" s="25"/>
      <c r="J463" s="149"/>
      <c r="K463" s="25"/>
      <c r="L463" s="52"/>
      <c r="M463" s="312"/>
      <c r="N463" s="47"/>
      <c r="O463" s="47"/>
      <c r="P463" s="47"/>
      <c r="Q463" s="47"/>
    </row>
    <row r="464" spans="1:17" s="46" customFormat="1" ht="21" customHeight="1">
      <c r="A464" s="364"/>
      <c r="B464" s="27"/>
      <c r="C464" s="23"/>
      <c r="D464" s="318"/>
      <c r="E464" s="149"/>
      <c r="F464" s="149"/>
      <c r="G464" s="283"/>
      <c r="H464" s="149"/>
      <c r="I464" s="25"/>
      <c r="J464" s="149"/>
      <c r="K464" s="25"/>
      <c r="L464" s="52"/>
      <c r="M464" s="312"/>
      <c r="N464" s="47"/>
      <c r="O464" s="47"/>
      <c r="P464" s="47"/>
      <c r="Q464" s="47"/>
    </row>
    <row r="465" spans="1:17" s="46" customFormat="1" ht="21" customHeight="1">
      <c r="A465" s="364"/>
      <c r="B465" s="27"/>
      <c r="C465" s="23"/>
      <c r="D465" s="318"/>
      <c r="E465" s="149"/>
      <c r="F465" s="149"/>
      <c r="G465" s="283"/>
      <c r="H465" s="149"/>
      <c r="I465" s="25"/>
      <c r="J465" s="149"/>
      <c r="K465" s="25"/>
      <c r="L465" s="52"/>
      <c r="M465" s="312"/>
      <c r="N465" s="47"/>
      <c r="O465" s="47"/>
      <c r="P465" s="47"/>
      <c r="Q465" s="47"/>
    </row>
    <row r="466" spans="1:17" s="46" customFormat="1" ht="21" customHeight="1">
      <c r="A466" s="200" t="s">
        <v>1769</v>
      </c>
      <c r="B466" s="308" t="s">
        <v>1770</v>
      </c>
      <c r="C466" s="84" t="s">
        <v>1783</v>
      </c>
      <c r="D466" s="310"/>
      <c r="E466" s="311"/>
      <c r="F466" s="202">
        <f>F473</f>
        <v>1461</v>
      </c>
      <c r="G466" s="311"/>
      <c r="H466" s="202">
        <f>H473</f>
        <v>7964</v>
      </c>
      <c r="I466" s="311"/>
      <c r="J466" s="202">
        <f>J473</f>
        <v>1281</v>
      </c>
      <c r="K466" s="276"/>
      <c r="L466" s="150" t="str">
        <f>"호표 "&amp;COUNTIF($L$3:$L465,"*"&amp;"호표"&amp;"*")+1</f>
        <v>호표 56</v>
      </c>
      <c r="M466" s="71" t="s">
        <v>1785</v>
      </c>
      <c r="N466" s="47"/>
      <c r="O466" s="47"/>
      <c r="P466" s="47"/>
      <c r="Q466" s="47"/>
    </row>
    <row r="467" spans="1:17" s="46" customFormat="1" ht="21" customHeight="1">
      <c r="A467" s="27"/>
      <c r="B467" s="317"/>
      <c r="C467" s="23"/>
      <c r="D467" s="318"/>
      <c r="E467" s="149"/>
      <c r="F467" s="149"/>
      <c r="G467" s="149"/>
      <c r="H467" s="149"/>
      <c r="I467" s="25" t="s">
        <v>1670</v>
      </c>
      <c r="J467" s="319">
        <f>ROUND(SUM(130/8),2)</f>
        <v>16.25</v>
      </c>
      <c r="K467" s="320"/>
      <c r="L467" s="52"/>
      <c r="M467" s="312"/>
      <c r="N467" s="47"/>
      <c r="O467" s="47"/>
      <c r="P467" s="47"/>
      <c r="Q467" s="47"/>
    </row>
    <row r="468" spans="1:17" s="46" customFormat="1" ht="21" customHeight="1">
      <c r="A468" s="276" t="s">
        <v>1768</v>
      </c>
      <c r="B468" s="363" t="s">
        <v>1775</v>
      </c>
      <c r="C468" s="277" t="s">
        <v>1690</v>
      </c>
      <c r="D468" s="50">
        <f>J467</f>
        <v>16.25</v>
      </c>
      <c r="E468" s="97">
        <v>9857</v>
      </c>
      <c r="F468" s="276">
        <f>INT(E468/D468)</f>
        <v>606</v>
      </c>
      <c r="G468" s="97">
        <v>58925</v>
      </c>
      <c r="H468" s="276">
        <f>INT(G468/D468)</f>
        <v>3626</v>
      </c>
      <c r="I468" s="97">
        <v>13873</v>
      </c>
      <c r="J468" s="97">
        <f>INT(SUM(I468/D468))</f>
        <v>853</v>
      </c>
      <c r="K468" s="25">
        <f>F468+H468+J468</f>
        <v>5085</v>
      </c>
      <c r="L468" s="320" t="s">
        <v>1612</v>
      </c>
      <c r="M468" s="312"/>
      <c r="N468" s="47"/>
      <c r="O468" s="47"/>
      <c r="P468" s="47"/>
      <c r="Q468" s="47"/>
    </row>
    <row r="469" spans="1:17" s="46" customFormat="1" ht="21" customHeight="1">
      <c r="A469" s="276" t="s">
        <v>1772</v>
      </c>
      <c r="B469" s="363" t="s">
        <v>1773</v>
      </c>
      <c r="C469" s="277" t="s">
        <v>1774</v>
      </c>
      <c r="D469" s="50">
        <f>J467</f>
        <v>16.25</v>
      </c>
      <c r="E469" s="97">
        <v>4049</v>
      </c>
      <c r="F469" s="276">
        <f>INT(E469/D469)</f>
        <v>249</v>
      </c>
      <c r="G469" s="97"/>
      <c r="H469" s="276">
        <f>INT(G469/D469)</f>
        <v>0</v>
      </c>
      <c r="I469" s="97">
        <v>1967</v>
      </c>
      <c r="J469" s="97">
        <f>INT(SUM(I469/D469))</f>
        <v>121</v>
      </c>
      <c r="K469" s="25">
        <f>F469+H469+J469</f>
        <v>370</v>
      </c>
      <c r="L469" s="320" t="s">
        <v>1777</v>
      </c>
      <c r="M469" s="312"/>
      <c r="N469" s="47"/>
      <c r="O469" s="47"/>
      <c r="P469" s="47"/>
      <c r="Q469" s="47"/>
    </row>
    <row r="470" spans="1:17" s="46" customFormat="1" ht="21" customHeight="1">
      <c r="A470" s="276" t="s">
        <v>1778</v>
      </c>
      <c r="B470" s="363" t="s">
        <v>1779</v>
      </c>
      <c r="C470" s="277" t="s">
        <v>1780</v>
      </c>
      <c r="D470" s="50">
        <f>J467</f>
        <v>16.25</v>
      </c>
      <c r="E470" s="97">
        <v>19700</v>
      </c>
      <c r="F470" s="276">
        <f>INT(E470/D470)*0.5</f>
        <v>606</v>
      </c>
      <c r="G470" s="97">
        <v>49698</v>
      </c>
      <c r="H470" s="276">
        <f>INT(G470/D470)*0.5</f>
        <v>1529</v>
      </c>
      <c r="I470" s="97">
        <v>9986</v>
      </c>
      <c r="J470" s="97">
        <f>INT(SUM(I470/D470))*0.5</f>
        <v>307</v>
      </c>
      <c r="K470" s="25">
        <f>F470+H470+J470</f>
        <v>2442</v>
      </c>
      <c r="L470" s="320" t="s">
        <v>1786</v>
      </c>
      <c r="M470" s="312"/>
      <c r="N470" s="47"/>
      <c r="O470" s="47"/>
      <c r="P470" s="47"/>
      <c r="Q470" s="47"/>
    </row>
    <row r="471" spans="1:17" s="46" customFormat="1" ht="21" customHeight="1">
      <c r="A471" s="27" t="s">
        <v>342</v>
      </c>
      <c r="B471" s="276" t="s">
        <v>1781</v>
      </c>
      <c r="C471" s="23" t="s">
        <v>264</v>
      </c>
      <c r="D471" s="165">
        <f>ROUNDDOWN(SUM(1/130*품셈!$L$3),3)</f>
        <v>7.0000000000000001E-3</v>
      </c>
      <c r="E471" s="24"/>
      <c r="F471" s="24">
        <f>INT(D471*E471)</f>
        <v>0</v>
      </c>
      <c r="G471" s="24">
        <f>VLOOKUP($B471,단가,3,FALSE)</f>
        <v>228717</v>
      </c>
      <c r="H471" s="24">
        <f>INT(D471*G471)</f>
        <v>1601</v>
      </c>
      <c r="I471" s="24"/>
      <c r="J471" s="97">
        <f t="shared" ref="J471:J472" si="88">INT(SUM(D471*I471))</f>
        <v>0</v>
      </c>
      <c r="K471" s="48">
        <f t="shared" ref="K471:K472" si="89">F471+H471+J471</f>
        <v>1601</v>
      </c>
      <c r="L471" s="64"/>
      <c r="M471" s="71"/>
      <c r="N471" s="47"/>
      <c r="O471" s="47"/>
      <c r="P471" s="47"/>
      <c r="Q471" s="47"/>
    </row>
    <row r="472" spans="1:17" s="46" customFormat="1" ht="21" customHeight="1">
      <c r="A472" s="27" t="s">
        <v>342</v>
      </c>
      <c r="B472" s="276" t="s">
        <v>1782</v>
      </c>
      <c r="C472" s="23" t="s">
        <v>264</v>
      </c>
      <c r="D472" s="165">
        <f>ROUNDDOWN(SUM(1/130*품셈!$L$3),3)</f>
        <v>7.0000000000000001E-3</v>
      </c>
      <c r="E472" s="24"/>
      <c r="F472" s="24">
        <f>INT(D472*E472)</f>
        <v>0</v>
      </c>
      <c r="G472" s="24">
        <f>VLOOKUP($B472,단가,3,FALSE)</f>
        <v>172698</v>
      </c>
      <c r="H472" s="24">
        <f>INT(D472*G472)</f>
        <v>1208</v>
      </c>
      <c r="I472" s="24"/>
      <c r="J472" s="97">
        <f t="shared" si="88"/>
        <v>0</v>
      </c>
      <c r="K472" s="48">
        <f t="shared" si="89"/>
        <v>1208</v>
      </c>
      <c r="L472" s="64"/>
      <c r="M472" s="71"/>
      <c r="N472" s="47"/>
      <c r="O472" s="47"/>
      <c r="P472" s="47"/>
      <c r="Q472" s="47"/>
    </row>
    <row r="473" spans="1:17" s="46" customFormat="1" ht="21" customHeight="1">
      <c r="A473" s="25" t="s">
        <v>184</v>
      </c>
      <c r="B473" s="479"/>
      <c r="C473" s="23"/>
      <c r="D473" s="318"/>
      <c r="E473" s="149"/>
      <c r="F473" s="149">
        <f>SUM(F468:F472)</f>
        <v>1461</v>
      </c>
      <c r="G473" s="283"/>
      <c r="H473" s="149">
        <f>SUM(H468:H472)</f>
        <v>7964</v>
      </c>
      <c r="I473" s="25"/>
      <c r="J473" s="149">
        <f>SUM(J468:J472)</f>
        <v>1281</v>
      </c>
      <c r="K473" s="25">
        <f>F473+H473+J473</f>
        <v>10706</v>
      </c>
      <c r="L473" s="52"/>
      <c r="M473" s="312"/>
      <c r="N473" s="47"/>
      <c r="O473" s="47"/>
      <c r="P473" s="47"/>
      <c r="Q473" s="47"/>
    </row>
    <row r="474" spans="1:17" s="46" customFormat="1" ht="21.95" customHeight="1">
      <c r="A474" s="364"/>
      <c r="B474" s="27"/>
      <c r="C474" s="23"/>
      <c r="D474" s="318"/>
      <c r="E474" s="149"/>
      <c r="F474" s="149"/>
      <c r="G474" s="283"/>
      <c r="H474" s="149"/>
      <c r="I474" s="25"/>
      <c r="J474" s="149"/>
      <c r="K474" s="25"/>
      <c r="L474" s="52"/>
      <c r="M474" s="312"/>
      <c r="N474" s="47"/>
      <c r="O474" s="47"/>
      <c r="P474" s="47"/>
      <c r="Q474" s="47"/>
    </row>
    <row r="475" spans="1:17" s="46" customFormat="1" ht="23.1" customHeight="1">
      <c r="A475" s="200" t="s">
        <v>1787</v>
      </c>
      <c r="B475" s="308" t="s">
        <v>1788</v>
      </c>
      <c r="C475" s="84" t="s">
        <v>1783</v>
      </c>
      <c r="D475" s="310"/>
      <c r="E475" s="311"/>
      <c r="F475" s="202">
        <f>F483</f>
        <v>99922</v>
      </c>
      <c r="G475" s="311"/>
      <c r="H475" s="202">
        <f>H483</f>
        <v>10606.412087912087</v>
      </c>
      <c r="I475" s="311"/>
      <c r="J475" s="202">
        <f>J483</f>
        <v>3191</v>
      </c>
      <c r="K475" s="276"/>
      <c r="L475" s="150" t="str">
        <f>"호표 "&amp;COUNTIF($L$3:$L474,"*"&amp;"호표"&amp;"*")+1</f>
        <v>호표 57</v>
      </c>
      <c r="M475" s="71" t="s">
        <v>1785</v>
      </c>
      <c r="N475" s="47"/>
      <c r="O475" s="47"/>
      <c r="P475" s="47"/>
      <c r="Q475" s="47"/>
    </row>
    <row r="476" spans="1:17" s="46" customFormat="1" ht="23.1" customHeight="1">
      <c r="A476" s="27"/>
      <c r="B476" s="317"/>
      <c r="C476" s="23"/>
      <c r="D476" s="318"/>
      <c r="E476" s="149"/>
      <c r="F476" s="149"/>
      <c r="G476" s="149"/>
      <c r="H476" s="149"/>
      <c r="I476" s="25" t="s">
        <v>1670</v>
      </c>
      <c r="J476" s="319">
        <f>ROUND(SUM(130*1.4)/8,2)</f>
        <v>22.75</v>
      </c>
      <c r="K476" s="320"/>
      <c r="L476" s="52"/>
      <c r="M476" s="312"/>
      <c r="N476" s="47"/>
      <c r="O476" s="47"/>
      <c r="P476" s="47"/>
      <c r="Q476" s="47"/>
    </row>
    <row r="477" spans="1:17" s="46" customFormat="1" ht="23.1" customHeight="1">
      <c r="A477" s="27" t="s">
        <v>1793</v>
      </c>
      <c r="B477" s="276" t="s">
        <v>1794</v>
      </c>
      <c r="C477" s="277" t="s">
        <v>1690</v>
      </c>
      <c r="D477" s="50">
        <v>1</v>
      </c>
      <c r="E477" s="97">
        <v>97850</v>
      </c>
      <c r="F477" s="276">
        <f>INT(E477/D477)</f>
        <v>97850</v>
      </c>
      <c r="G477" s="97"/>
      <c r="H477" s="276">
        <f>INT(G477/D477)</f>
        <v>0</v>
      </c>
      <c r="I477" s="97"/>
      <c r="J477" s="97">
        <f>INT(SUM(I477/D477))</f>
        <v>0</v>
      </c>
      <c r="K477" s="25">
        <f>F477+H477+J477</f>
        <v>97850</v>
      </c>
      <c r="L477" s="320" t="s">
        <v>1795</v>
      </c>
      <c r="M477" s="312"/>
      <c r="N477" s="47"/>
      <c r="O477" s="47"/>
      <c r="P477" s="47"/>
      <c r="Q477" s="47"/>
    </row>
    <row r="478" spans="1:17" s="46" customFormat="1" ht="23.1" customHeight="1">
      <c r="A478" s="276" t="s">
        <v>1789</v>
      </c>
      <c r="B478" s="363" t="s">
        <v>1790</v>
      </c>
      <c r="C478" s="277" t="s">
        <v>1690</v>
      </c>
      <c r="D478" s="50">
        <f>J476</f>
        <v>22.75</v>
      </c>
      <c r="E478" s="97">
        <v>38056</v>
      </c>
      <c r="F478" s="276">
        <f>INT(E478/D478)</f>
        <v>1672</v>
      </c>
      <c r="G478" s="97">
        <v>58925</v>
      </c>
      <c r="H478" s="276">
        <f>INT(G478/D478)</f>
        <v>2590</v>
      </c>
      <c r="I478" s="97">
        <v>72600</v>
      </c>
      <c r="J478" s="97">
        <f>INT(SUM(I478/D478))</f>
        <v>3191</v>
      </c>
      <c r="K478" s="25">
        <f>F478+H478+J478</f>
        <v>7453</v>
      </c>
      <c r="L478" s="320" t="s">
        <v>1791</v>
      </c>
      <c r="M478" s="312"/>
      <c r="N478" s="47"/>
      <c r="O478" s="47"/>
      <c r="P478" s="47"/>
      <c r="Q478" s="47"/>
    </row>
    <row r="479" spans="1:17" s="46" customFormat="1" ht="23.1" customHeight="1">
      <c r="A479" s="27" t="s">
        <v>342</v>
      </c>
      <c r="B479" s="362" t="s">
        <v>1792</v>
      </c>
      <c r="C479" s="23" t="s">
        <v>264</v>
      </c>
      <c r="D479" s="165">
        <v>3</v>
      </c>
      <c r="E479" s="24"/>
      <c r="F479" s="24">
        <f>INT(D479*E479)</f>
        <v>0</v>
      </c>
      <c r="G479" s="24">
        <f>VLOOKUP($B479,단가,3,FALSE)</f>
        <v>276285</v>
      </c>
      <c r="H479" s="24">
        <f>INT(D479*G479)/182</f>
        <v>4554.1483516483513</v>
      </c>
      <c r="I479" s="24"/>
      <c r="J479" s="97">
        <f t="shared" ref="J479" si="90">INT(SUM(D479*I479))</f>
        <v>0</v>
      </c>
      <c r="K479" s="48">
        <f t="shared" ref="K479" si="91">F479+H479+J479</f>
        <v>4554.1483516483513</v>
      </c>
      <c r="L479" s="64"/>
      <c r="M479" s="312"/>
      <c r="N479" s="47"/>
      <c r="O479" s="47"/>
      <c r="P479" s="47"/>
      <c r="Q479" s="47"/>
    </row>
    <row r="480" spans="1:17" s="46" customFormat="1" ht="23.1" customHeight="1">
      <c r="A480" s="27" t="s">
        <v>342</v>
      </c>
      <c r="B480" s="276" t="s">
        <v>1781</v>
      </c>
      <c r="C480" s="23" t="s">
        <v>264</v>
      </c>
      <c r="D480" s="165">
        <v>2</v>
      </c>
      <c r="E480" s="24"/>
      <c r="F480" s="24">
        <f>INT(D480*E480)</f>
        <v>0</v>
      </c>
      <c r="G480" s="24">
        <f>VLOOKUP($B480,단가,3,FALSE)</f>
        <v>228717</v>
      </c>
      <c r="H480" s="24">
        <f>INT(D480*G480)/182</f>
        <v>2513.3736263736264</v>
      </c>
      <c r="I480" s="24"/>
      <c r="J480" s="97">
        <f t="shared" ref="J480:J481" si="92">INT(SUM(D480*I480))</f>
        <v>0</v>
      </c>
      <c r="K480" s="48">
        <f t="shared" ref="K480:K482" si="93">F480+H480+J480</f>
        <v>2513.3736263736264</v>
      </c>
      <c r="L480" s="64"/>
      <c r="M480" s="71"/>
      <c r="N480" s="47"/>
      <c r="O480" s="47"/>
      <c r="P480" s="47"/>
      <c r="Q480" s="47"/>
    </row>
    <row r="481" spans="1:17" s="46" customFormat="1" ht="23.1" customHeight="1">
      <c r="A481" s="27" t="s">
        <v>342</v>
      </c>
      <c r="B481" s="276" t="s">
        <v>1782</v>
      </c>
      <c r="C481" s="23" t="s">
        <v>264</v>
      </c>
      <c r="D481" s="165">
        <v>1</v>
      </c>
      <c r="E481" s="24"/>
      <c r="F481" s="24">
        <f>INT(D481*E481)</f>
        <v>0</v>
      </c>
      <c r="G481" s="24">
        <f>VLOOKUP($B481,단가,3,FALSE)</f>
        <v>172698</v>
      </c>
      <c r="H481" s="24">
        <f>INT(D481*G481)/182</f>
        <v>948.8901098901099</v>
      </c>
      <c r="I481" s="24"/>
      <c r="J481" s="97">
        <f t="shared" si="92"/>
        <v>0</v>
      </c>
      <c r="K481" s="48">
        <f t="shared" si="93"/>
        <v>948.8901098901099</v>
      </c>
      <c r="L481" s="64"/>
      <c r="M481" s="71"/>
      <c r="N481" s="47"/>
      <c r="O481" s="47"/>
      <c r="P481" s="47"/>
      <c r="Q481" s="47"/>
    </row>
    <row r="482" spans="1:17" s="46" customFormat="1" ht="23.1" customHeight="1">
      <c r="A482" s="85" t="s">
        <v>484</v>
      </c>
      <c r="B482" s="91">
        <v>0.05</v>
      </c>
      <c r="C482" s="86" t="s">
        <v>178</v>
      </c>
      <c r="D482" s="86">
        <v>1</v>
      </c>
      <c r="E482" s="79">
        <f>INT(H479+H480+H481)*B482</f>
        <v>400.8</v>
      </c>
      <c r="F482" s="24">
        <f>INT(D482*E482)</f>
        <v>400</v>
      </c>
      <c r="G482" s="79"/>
      <c r="H482" s="85">
        <v>0</v>
      </c>
      <c r="I482" s="49">
        <v>0</v>
      </c>
      <c r="J482" s="97">
        <f>INT(SUM(D482*I482))</f>
        <v>0</v>
      </c>
      <c r="K482" s="48">
        <f t="shared" si="93"/>
        <v>400</v>
      </c>
      <c r="L482" s="64"/>
      <c r="M482" s="71"/>
      <c r="N482" s="47"/>
      <c r="O482" s="47"/>
      <c r="P482" s="47"/>
      <c r="Q482" s="47"/>
    </row>
    <row r="483" spans="1:17" s="46" customFormat="1" ht="23.1" customHeight="1">
      <c r="A483" s="25" t="s">
        <v>184</v>
      </c>
      <c r="B483" s="27"/>
      <c r="C483" s="23"/>
      <c r="D483" s="318"/>
      <c r="E483" s="149"/>
      <c r="F483" s="149">
        <f>SUM(F477:F482)</f>
        <v>99922</v>
      </c>
      <c r="G483" s="283"/>
      <c r="H483" s="149">
        <f>SUM(H477:H482)</f>
        <v>10606.412087912087</v>
      </c>
      <c r="I483" s="25"/>
      <c r="J483" s="149">
        <f>SUM(J477:J482)</f>
        <v>3191</v>
      </c>
      <c r="K483" s="25">
        <f>F483+H483+J483</f>
        <v>113719.41208791209</v>
      </c>
      <c r="L483" s="52"/>
      <c r="M483" s="312"/>
      <c r="N483" s="47"/>
      <c r="O483" s="47"/>
      <c r="P483" s="47"/>
      <c r="Q483" s="47"/>
    </row>
    <row r="484" spans="1:17" s="46" customFormat="1" ht="23.1" customHeight="1">
      <c r="A484" s="364"/>
      <c r="B484" s="27"/>
      <c r="C484" s="23"/>
      <c r="D484" s="318"/>
      <c r="E484" s="149"/>
      <c r="F484" s="149"/>
      <c r="G484" s="283"/>
      <c r="H484" s="149"/>
      <c r="I484" s="25"/>
      <c r="J484" s="149"/>
      <c r="K484" s="25"/>
      <c r="L484" s="52"/>
      <c r="M484" s="312"/>
      <c r="N484" s="47"/>
      <c r="O484" s="47"/>
      <c r="P484" s="47"/>
      <c r="Q484" s="47"/>
    </row>
    <row r="485" spans="1:17" s="46" customFormat="1" ht="23.1" customHeight="1">
      <c r="A485" s="480"/>
      <c r="B485" s="457"/>
      <c r="C485" s="481"/>
      <c r="D485" s="482"/>
      <c r="E485" s="455"/>
      <c r="F485" s="149"/>
      <c r="G485" s="283"/>
      <c r="H485" s="149"/>
      <c r="I485" s="25"/>
      <c r="J485" s="149"/>
      <c r="K485" s="25"/>
      <c r="L485" s="52"/>
      <c r="M485" s="312"/>
      <c r="N485" s="47"/>
      <c r="O485" s="47"/>
      <c r="P485" s="47"/>
      <c r="Q485" s="47"/>
    </row>
    <row r="486" spans="1:17" s="46" customFormat="1" ht="21" customHeight="1">
      <c r="A486" s="82" t="s">
        <v>1796</v>
      </c>
      <c r="B486" s="83" t="s">
        <v>2131</v>
      </c>
      <c r="C486" s="84" t="s">
        <v>1797</v>
      </c>
      <c r="D486" s="78"/>
      <c r="E486" s="79"/>
      <c r="F486" s="80">
        <f>F497</f>
        <v>742789</v>
      </c>
      <c r="G486" s="80"/>
      <c r="H486" s="80">
        <f>H497</f>
        <v>440205.09340659343</v>
      </c>
      <c r="I486" s="59"/>
      <c r="J486" s="80">
        <f>J497</f>
        <v>21818</v>
      </c>
      <c r="K486" s="81">
        <f t="shared" ref="K486:K493" si="94">F486+H486+J486</f>
        <v>1204812.0934065934</v>
      </c>
      <c r="L486" s="100" t="str">
        <f>"호표 "&amp;COUNTIF($L$3:$L484,"*"&amp;"호표"&amp;"*")+1</f>
        <v>호표 58</v>
      </c>
      <c r="M486" s="71" t="s">
        <v>1704</v>
      </c>
      <c r="N486" s="47"/>
      <c r="O486" s="47"/>
      <c r="P486" s="47"/>
      <c r="Q486" s="47"/>
    </row>
    <row r="487" spans="1:17" s="46" customFormat="1" ht="21" customHeight="1">
      <c r="A487" s="276" t="s">
        <v>1798</v>
      </c>
      <c r="B487" s="134" t="str">
        <f>B459</f>
        <v>보통토사</v>
      </c>
      <c r="C487" s="277" t="str">
        <f>C459</f>
        <v>M3</v>
      </c>
      <c r="D487" s="50">
        <v>7.1680000000000001</v>
      </c>
      <c r="E487" s="24">
        <f>F462</f>
        <v>738</v>
      </c>
      <c r="F487" s="276">
        <f>INT(D487*E487)</f>
        <v>5289</v>
      </c>
      <c r="G487" s="97">
        <f>H462</f>
        <v>1122</v>
      </c>
      <c r="H487" s="276">
        <f>INT(D487*G487)</f>
        <v>8042</v>
      </c>
      <c r="I487" s="97">
        <f>J462</f>
        <v>564</v>
      </c>
      <c r="J487" s="97">
        <f>INT(SUM(D487*I487))</f>
        <v>4042</v>
      </c>
      <c r="K487" s="25">
        <f t="shared" si="94"/>
        <v>17373</v>
      </c>
      <c r="L487" s="326"/>
      <c r="M487" s="71"/>
      <c r="N487" s="47"/>
      <c r="O487" s="47"/>
      <c r="P487" s="47"/>
      <c r="Q487" s="47"/>
    </row>
    <row r="488" spans="1:17" s="46" customFormat="1" ht="21" customHeight="1">
      <c r="A488" s="276" t="s">
        <v>1799</v>
      </c>
      <c r="B488" s="97" t="str">
        <f>B466</f>
        <v>소형장비</v>
      </c>
      <c r="C488" s="277" t="str">
        <f>C466</f>
        <v>M3</v>
      </c>
      <c r="D488" s="50">
        <v>2.6680000000000001</v>
      </c>
      <c r="E488" s="24">
        <f>F473</f>
        <v>1461</v>
      </c>
      <c r="F488" s="276">
        <f t="shared" ref="F488:F489" si="95">INT(D488*E488)</f>
        <v>3897</v>
      </c>
      <c r="G488" s="97">
        <f>H473</f>
        <v>7964</v>
      </c>
      <c r="H488" s="276">
        <f t="shared" ref="H488:H489" si="96">INT(D488*G488)</f>
        <v>21247</v>
      </c>
      <c r="I488" s="97">
        <f>J473</f>
        <v>1281</v>
      </c>
      <c r="J488" s="97">
        <f t="shared" ref="J488:J492" si="97">INT(SUM(D488*I488))</f>
        <v>3417</v>
      </c>
      <c r="K488" s="25">
        <f t="shared" si="94"/>
        <v>28561</v>
      </c>
      <c r="L488" s="326"/>
      <c r="M488" s="71"/>
      <c r="N488" s="47"/>
      <c r="O488" s="47"/>
      <c r="P488" s="47"/>
      <c r="Q488" s="47"/>
    </row>
    <row r="489" spans="1:17" s="46" customFormat="1" ht="21" customHeight="1">
      <c r="A489" s="55" t="str">
        <f>A436</f>
        <v>합판거푸집 설치 및 해체</v>
      </c>
      <c r="B489" s="97" t="str">
        <f>B436</f>
        <v>간단 6회, 수직고 7m까지</v>
      </c>
      <c r="C489" s="277" t="str">
        <f>C436</f>
        <v>M2</v>
      </c>
      <c r="D489" s="50">
        <v>8</v>
      </c>
      <c r="E489" s="97">
        <f>F443</f>
        <v>15063</v>
      </c>
      <c r="F489" s="276">
        <f t="shared" si="95"/>
        <v>120504</v>
      </c>
      <c r="G489" s="97">
        <f>H443</f>
        <v>34444</v>
      </c>
      <c r="H489" s="276">
        <f t="shared" si="96"/>
        <v>275552</v>
      </c>
      <c r="I489" s="97"/>
      <c r="J489" s="97">
        <f t="shared" si="97"/>
        <v>0</v>
      </c>
      <c r="K489" s="25">
        <f t="shared" si="94"/>
        <v>396056</v>
      </c>
      <c r="L489" s="326"/>
      <c r="M489" s="71"/>
      <c r="N489" s="47"/>
      <c r="O489" s="47"/>
      <c r="P489" s="47"/>
      <c r="Q489" s="47"/>
    </row>
    <row r="490" spans="1:17" s="46" customFormat="1" ht="21" customHeight="1">
      <c r="A490" s="27" t="s">
        <v>1800</v>
      </c>
      <c r="B490" s="27" t="s">
        <v>1801</v>
      </c>
      <c r="C490" s="23" t="s">
        <v>1774</v>
      </c>
      <c r="D490" s="165">
        <f>0.11</f>
        <v>0.11</v>
      </c>
      <c r="E490" s="24">
        <f>F450+F457</f>
        <v>41618</v>
      </c>
      <c r="F490" s="24">
        <f t="shared" ref="F490:F496" si="98">INT(D490*E490)</f>
        <v>4577</v>
      </c>
      <c r="G490" s="24">
        <f>H450+H457</f>
        <v>793388</v>
      </c>
      <c r="H490" s="24">
        <f>INT(D490*G490)</f>
        <v>87272</v>
      </c>
      <c r="I490" s="24"/>
      <c r="J490" s="97">
        <f t="shared" si="97"/>
        <v>0</v>
      </c>
      <c r="K490" s="48">
        <f t="shared" si="94"/>
        <v>91849</v>
      </c>
      <c r="L490" s="64"/>
      <c r="M490" s="71"/>
      <c r="N490" s="47"/>
      <c r="O490" s="47"/>
      <c r="P490" s="47"/>
      <c r="Q490" s="47"/>
    </row>
    <row r="491" spans="1:17" s="46" customFormat="1" ht="21" customHeight="1">
      <c r="A491" s="27" t="str">
        <f>A475</f>
        <v>콘크리트타설</v>
      </c>
      <c r="B491" s="27" t="str">
        <f>B475</f>
        <v>S:8~12cm</v>
      </c>
      <c r="C491" s="23" t="str">
        <f>C475</f>
        <v>M3</v>
      </c>
      <c r="D491" s="165">
        <v>4.5</v>
      </c>
      <c r="E491" s="24">
        <f>F483</f>
        <v>99922</v>
      </c>
      <c r="F491" s="24">
        <f t="shared" si="98"/>
        <v>449649</v>
      </c>
      <c r="G491" s="24">
        <f>H483</f>
        <v>10606.412087912087</v>
      </c>
      <c r="H491" s="24">
        <f>INT(D491*G491)</f>
        <v>47728</v>
      </c>
      <c r="I491" s="24">
        <f>J483</f>
        <v>3191</v>
      </c>
      <c r="J491" s="97">
        <f t="shared" ref="J491" si="99">INT(SUM(D491*I491))</f>
        <v>14359</v>
      </c>
      <c r="K491" s="48">
        <f t="shared" ref="K491" si="100">F491+H491+J491</f>
        <v>511736</v>
      </c>
      <c r="L491" s="64"/>
      <c r="M491" s="71"/>
      <c r="N491" s="47"/>
      <c r="O491" s="47"/>
      <c r="P491" s="47"/>
      <c r="Q491" s="47"/>
    </row>
    <row r="492" spans="1:17" s="46" customFormat="1" ht="21" customHeight="1">
      <c r="A492" s="27" t="s">
        <v>1802</v>
      </c>
      <c r="B492" s="27" t="s">
        <v>1803</v>
      </c>
      <c r="C492" s="23" t="s">
        <v>1767</v>
      </c>
      <c r="D492" s="165">
        <v>3.7629999999999999</v>
      </c>
      <c r="E492" s="24">
        <f>VLOOKUP($B492,단가,3,FALSE)</f>
        <v>970</v>
      </c>
      <c r="F492" s="24">
        <f t="shared" si="98"/>
        <v>3650</v>
      </c>
      <c r="G492" s="24"/>
      <c r="H492" s="24">
        <f>INT(D492*G492)</f>
        <v>0</v>
      </c>
      <c r="I492" s="24"/>
      <c r="J492" s="97">
        <f t="shared" si="97"/>
        <v>0</v>
      </c>
      <c r="K492" s="48">
        <f t="shared" si="94"/>
        <v>3650</v>
      </c>
      <c r="L492" s="64"/>
      <c r="M492" s="71"/>
      <c r="N492" s="47"/>
      <c r="O492" s="47"/>
      <c r="P492" s="47"/>
      <c r="Q492" s="47"/>
    </row>
    <row r="493" spans="1:17" s="46" customFormat="1" ht="21" customHeight="1">
      <c r="A493" s="27" t="s">
        <v>1802</v>
      </c>
      <c r="B493" s="27" t="s">
        <v>2126</v>
      </c>
      <c r="C493" s="23" t="s">
        <v>1767</v>
      </c>
      <c r="D493" s="165">
        <v>85.49</v>
      </c>
      <c r="E493" s="24">
        <f>VLOOKUP($B493,단가,3,FALSE)</f>
        <v>965</v>
      </c>
      <c r="F493" s="24">
        <f t="shared" si="98"/>
        <v>82497</v>
      </c>
      <c r="G493" s="79"/>
      <c r="H493" s="85">
        <v>0</v>
      </c>
      <c r="I493" s="49">
        <v>0</v>
      </c>
      <c r="J493" s="97">
        <f>INT(SUM(D493*I493))</f>
        <v>0</v>
      </c>
      <c r="K493" s="48">
        <f t="shared" si="94"/>
        <v>82497</v>
      </c>
      <c r="L493" s="64"/>
      <c r="M493" s="71"/>
      <c r="N493" s="47"/>
      <c r="O493" s="47"/>
      <c r="P493" s="47"/>
      <c r="Q493" s="47"/>
    </row>
    <row r="494" spans="1:17" s="46" customFormat="1" ht="21" customHeight="1">
      <c r="A494" s="85" t="s">
        <v>1806</v>
      </c>
      <c r="B494" s="85" t="s">
        <v>1807</v>
      </c>
      <c r="C494" s="86" t="s">
        <v>1808</v>
      </c>
      <c r="D494" s="87">
        <v>6</v>
      </c>
      <c r="E494" s="24">
        <f>VLOOKUP($B494,단가,3,FALSE)</f>
        <v>9920</v>
      </c>
      <c r="F494" s="24">
        <f t="shared" si="98"/>
        <v>59520</v>
      </c>
      <c r="G494" s="79"/>
      <c r="H494" s="85">
        <v>0</v>
      </c>
      <c r="I494" s="49">
        <v>0</v>
      </c>
      <c r="J494" s="97">
        <f>INT(SUM(D494*I494))</f>
        <v>0</v>
      </c>
      <c r="K494" s="48">
        <f t="shared" ref="K494:K497" si="101">F494+H494+J494</f>
        <v>59520</v>
      </c>
      <c r="L494" s="64"/>
      <c r="M494" s="71"/>
      <c r="N494" s="47"/>
      <c r="O494" s="47"/>
      <c r="P494" s="47"/>
      <c r="Q494" s="47"/>
    </row>
    <row r="495" spans="1:17" s="46" customFormat="1" ht="21" customHeight="1">
      <c r="A495" s="27" t="s">
        <v>342</v>
      </c>
      <c r="B495" s="276" t="s">
        <v>1811</v>
      </c>
      <c r="C495" s="23" t="s">
        <v>264</v>
      </c>
      <c r="D495" s="165">
        <f>0.12*2</f>
        <v>0.24</v>
      </c>
      <c r="E495" s="24"/>
      <c r="F495" s="24">
        <f t="shared" si="98"/>
        <v>0</v>
      </c>
      <c r="G495" s="24">
        <f>VLOOKUP($B495,단가,3,FALSE)</f>
        <v>276108</v>
      </c>
      <c r="H495" s="24">
        <f>INT(D495*G495)/182</f>
        <v>364.0934065934066</v>
      </c>
      <c r="I495" s="24"/>
      <c r="J495" s="97">
        <f t="shared" ref="J495" si="102">INT(SUM(D495*I495))</f>
        <v>0</v>
      </c>
      <c r="K495" s="48">
        <f t="shared" si="101"/>
        <v>364.0934065934066</v>
      </c>
      <c r="L495" s="64"/>
      <c r="M495" s="71"/>
      <c r="N495" s="47"/>
      <c r="O495" s="47"/>
      <c r="P495" s="47"/>
      <c r="Q495" s="47"/>
    </row>
    <row r="496" spans="1:17" s="46" customFormat="1" ht="21" customHeight="1">
      <c r="A496" s="85" t="s">
        <v>484</v>
      </c>
      <c r="B496" s="91">
        <v>0.03</v>
      </c>
      <c r="C496" s="86" t="s">
        <v>178</v>
      </c>
      <c r="D496" s="86">
        <v>1</v>
      </c>
      <c r="E496" s="79">
        <f>INT(H497*B496)</f>
        <v>13206</v>
      </c>
      <c r="F496" s="24">
        <f t="shared" si="98"/>
        <v>13206</v>
      </c>
      <c r="G496" s="79"/>
      <c r="H496" s="85">
        <v>0</v>
      </c>
      <c r="I496" s="49">
        <v>0</v>
      </c>
      <c r="J496" s="97">
        <f>INT(SUM(D496*I496))</f>
        <v>0</v>
      </c>
      <c r="K496" s="48">
        <f t="shared" si="101"/>
        <v>13206</v>
      </c>
      <c r="L496" s="64"/>
      <c r="M496" s="71"/>
      <c r="N496" s="47"/>
      <c r="O496" s="47"/>
      <c r="P496" s="47"/>
      <c r="Q496" s="47"/>
    </row>
    <row r="497" spans="1:17" s="46" customFormat="1" ht="21" customHeight="1">
      <c r="A497" s="85" t="s">
        <v>369</v>
      </c>
      <c r="B497" s="85"/>
      <c r="C497" s="86"/>
      <c r="D497" s="87"/>
      <c r="E497" s="79"/>
      <c r="F497" s="24">
        <f>SUM(F487:F496)</f>
        <v>742789</v>
      </c>
      <c r="G497" s="79"/>
      <c r="H497" s="24">
        <f>SUM(H487:H496)</f>
        <v>440205.09340659343</v>
      </c>
      <c r="I497" s="49"/>
      <c r="J497" s="24">
        <f>SUM(J487:J496)</f>
        <v>21818</v>
      </c>
      <c r="K497" s="48">
        <f t="shared" si="101"/>
        <v>1204812.0934065934</v>
      </c>
      <c r="L497" s="64"/>
      <c r="M497" s="71"/>
      <c r="N497" s="47"/>
      <c r="O497" s="47"/>
      <c r="P497" s="47"/>
      <c r="Q497" s="47"/>
    </row>
    <row r="498" spans="1:17" s="46" customFormat="1" ht="21" customHeight="1">
      <c r="A498" s="360"/>
      <c r="B498" s="83"/>
      <c r="C498" s="86"/>
      <c r="D498" s="87"/>
      <c r="E498" s="79"/>
      <c r="F498" s="24"/>
      <c r="G498" s="79"/>
      <c r="H498" s="24"/>
      <c r="I498" s="49"/>
      <c r="J498" s="24"/>
      <c r="K498" s="48"/>
      <c r="L498" s="64"/>
      <c r="M498" s="71"/>
      <c r="N498" s="47"/>
      <c r="O498" s="47"/>
      <c r="P498" s="47"/>
      <c r="Q498" s="47"/>
    </row>
    <row r="499" spans="1:17" s="46" customFormat="1" ht="21" customHeight="1">
      <c r="A499" s="82" t="s">
        <v>1842</v>
      </c>
      <c r="B499" s="83" t="s">
        <v>2128</v>
      </c>
      <c r="C499" s="84" t="s">
        <v>489</v>
      </c>
      <c r="D499" s="78"/>
      <c r="E499" s="79"/>
      <c r="F499" s="80">
        <f>F506</f>
        <v>14495</v>
      </c>
      <c r="G499" s="80"/>
      <c r="H499" s="80">
        <f>H506</f>
        <v>29031</v>
      </c>
      <c r="I499" s="59"/>
      <c r="J499" s="80">
        <f>J506</f>
        <v>16</v>
      </c>
      <c r="K499" s="81">
        <f t="shared" ref="K499:K506" si="103">F499+H499+J499</f>
        <v>43542</v>
      </c>
      <c r="L499" s="100" t="str">
        <f>"호표 "&amp;COUNTIF($L$3:$L498,"*"&amp;"호표"&amp;"*")+1</f>
        <v>호표 59</v>
      </c>
      <c r="M499" s="71" t="s">
        <v>876</v>
      </c>
      <c r="N499" s="47"/>
      <c r="O499" s="47"/>
      <c r="P499" s="47"/>
      <c r="Q499" s="47"/>
    </row>
    <row r="500" spans="1:17" s="46" customFormat="1" ht="21" customHeight="1">
      <c r="A500" s="94" t="s">
        <v>1688</v>
      </c>
      <c r="B500" s="94" t="s">
        <v>1689</v>
      </c>
      <c r="C500" s="101" t="s">
        <v>1690</v>
      </c>
      <c r="D500" s="92">
        <f>ROUNDDOWN(SUM(0.45*0.45*0.2),2)</f>
        <v>0.04</v>
      </c>
      <c r="E500" s="24">
        <f>F434</f>
        <v>96957</v>
      </c>
      <c r="F500" s="24">
        <f t="shared" ref="F500" si="104">INT(D500*E500)</f>
        <v>3878</v>
      </c>
      <c r="G500" s="24">
        <f>H434</f>
        <v>376454</v>
      </c>
      <c r="H500" s="24">
        <f t="shared" ref="H500" si="105">INT(D500*G500)</f>
        <v>15058</v>
      </c>
      <c r="I500" s="24">
        <f>J508</f>
        <v>0</v>
      </c>
      <c r="J500" s="97">
        <f t="shared" ref="J500" si="106">INT(SUM(D500*I500))</f>
        <v>0</v>
      </c>
      <c r="K500" s="48">
        <f t="shared" si="103"/>
        <v>18936</v>
      </c>
      <c r="L500" s="64"/>
      <c r="M500" s="71"/>
      <c r="N500" s="47"/>
      <c r="O500" s="47"/>
      <c r="P500" s="47"/>
      <c r="Q500" s="47"/>
    </row>
    <row r="501" spans="1:17" s="46" customFormat="1" ht="21" customHeight="1">
      <c r="A501" s="94" t="s">
        <v>1691</v>
      </c>
      <c r="B501" s="94" t="s">
        <v>1692</v>
      </c>
      <c r="C501" s="101" t="s">
        <v>1532</v>
      </c>
      <c r="D501" s="92">
        <f>ROUNDDOWN(SUM(0.45*0.45*2),3)</f>
        <v>0.40500000000000003</v>
      </c>
      <c r="E501" s="24">
        <f>VLOOKUP($B501,단가,3,FALSE)</f>
        <v>10524</v>
      </c>
      <c r="F501" s="24">
        <f>INT(D501*E501)</f>
        <v>4262</v>
      </c>
      <c r="G501" s="79"/>
      <c r="H501" s="85">
        <v>0</v>
      </c>
      <c r="I501" s="49">
        <v>0</v>
      </c>
      <c r="J501" s="85">
        <v>0</v>
      </c>
      <c r="K501" s="48">
        <f t="shared" si="103"/>
        <v>4262</v>
      </c>
      <c r="L501" s="64"/>
      <c r="M501" s="71"/>
      <c r="N501" s="47"/>
      <c r="O501" s="47"/>
      <c r="P501" s="47"/>
      <c r="Q501" s="47"/>
    </row>
    <row r="502" spans="1:17" s="46" customFormat="1" ht="21" customHeight="1">
      <c r="A502" s="94" t="s">
        <v>1693</v>
      </c>
      <c r="B502" s="94" t="s">
        <v>1694</v>
      </c>
      <c r="C502" s="101" t="s">
        <v>1532</v>
      </c>
      <c r="D502" s="92">
        <f>ROUNDDOWN(SUM(0.45*0.2*2+0.45*0.2*2),3)</f>
        <v>0.36</v>
      </c>
      <c r="E502" s="24">
        <f>F443</f>
        <v>15063</v>
      </c>
      <c r="F502" s="24">
        <f t="shared" ref="F502:F505" si="107">INT(D502*E502)</f>
        <v>5422</v>
      </c>
      <c r="G502" s="24">
        <f>H443</f>
        <v>34444</v>
      </c>
      <c r="H502" s="24">
        <f t="shared" ref="H502:H504" si="108">INT(D502*G502)</f>
        <v>12399</v>
      </c>
      <c r="I502" s="24">
        <f>J443</f>
        <v>0</v>
      </c>
      <c r="J502" s="97">
        <f t="shared" ref="J502" si="109">INT(SUM(D502*I502))</f>
        <v>0</v>
      </c>
      <c r="K502" s="48">
        <f t="shared" si="103"/>
        <v>17821</v>
      </c>
      <c r="L502" s="332"/>
      <c r="M502" s="71"/>
      <c r="N502" s="47"/>
      <c r="O502" s="47"/>
      <c r="P502" s="47"/>
      <c r="Q502" s="47"/>
    </row>
    <row r="503" spans="1:17" s="46" customFormat="1" ht="21" customHeight="1">
      <c r="A503" s="94" t="s">
        <v>1516</v>
      </c>
      <c r="B503" s="94" t="s">
        <v>1751</v>
      </c>
      <c r="C503" s="101" t="s">
        <v>1517</v>
      </c>
      <c r="D503" s="92">
        <f>ROUNDDOWN(SUM(0.45*0.45*0.2),2)</f>
        <v>0.04</v>
      </c>
      <c r="E503" s="24">
        <f>F284</f>
        <v>562</v>
      </c>
      <c r="F503" s="24">
        <f t="shared" si="107"/>
        <v>22</v>
      </c>
      <c r="G503" s="24">
        <f>H284</f>
        <v>4831</v>
      </c>
      <c r="H503" s="24">
        <f t="shared" si="108"/>
        <v>193</v>
      </c>
      <c r="I503" s="24">
        <f>J284</f>
        <v>409</v>
      </c>
      <c r="J503" s="97">
        <f t="shared" ref="J503" si="110">INT(SUM(D503*I503))</f>
        <v>16</v>
      </c>
      <c r="K503" s="48">
        <f t="shared" si="103"/>
        <v>231</v>
      </c>
      <c r="L503" s="64"/>
      <c r="M503" s="71"/>
      <c r="N503" s="47"/>
      <c r="O503" s="47"/>
      <c r="P503" s="47"/>
      <c r="Q503" s="47"/>
    </row>
    <row r="504" spans="1:17" s="46" customFormat="1" ht="21" customHeight="1">
      <c r="A504" s="94" t="s">
        <v>1695</v>
      </c>
      <c r="B504" s="94" t="s">
        <v>1696</v>
      </c>
      <c r="C504" s="101" t="s">
        <v>1532</v>
      </c>
      <c r="D504" s="92">
        <f>ROUNDDOWN(SUM(0.45*0.45*0.2),2)</f>
        <v>0.04</v>
      </c>
      <c r="E504" s="24">
        <f>F296</f>
        <v>1036</v>
      </c>
      <c r="F504" s="24">
        <f t="shared" si="107"/>
        <v>41</v>
      </c>
      <c r="G504" s="24">
        <f>H296</f>
        <v>34539</v>
      </c>
      <c r="H504" s="24">
        <f t="shared" si="108"/>
        <v>1381</v>
      </c>
      <c r="I504" s="24">
        <f>J296</f>
        <v>0</v>
      </c>
      <c r="J504" s="97">
        <f t="shared" ref="J504" si="111">INT(SUM(D504*I504))</f>
        <v>0</v>
      </c>
      <c r="K504" s="48">
        <f t="shared" si="103"/>
        <v>1422</v>
      </c>
      <c r="L504" s="64"/>
      <c r="M504" s="71"/>
      <c r="N504" s="47"/>
      <c r="O504" s="47"/>
      <c r="P504" s="47"/>
      <c r="Q504" s="47"/>
    </row>
    <row r="505" spans="1:17" s="46" customFormat="1" ht="21" customHeight="1">
      <c r="A505" s="85" t="s">
        <v>484</v>
      </c>
      <c r="B505" s="91">
        <v>0.03</v>
      </c>
      <c r="C505" s="86" t="s">
        <v>178</v>
      </c>
      <c r="D505" s="86">
        <v>1</v>
      </c>
      <c r="E505" s="79">
        <f>INT(H506*B505)</f>
        <v>870</v>
      </c>
      <c r="F505" s="24">
        <f t="shared" si="107"/>
        <v>870</v>
      </c>
      <c r="G505" s="79"/>
      <c r="H505" s="85">
        <v>0</v>
      </c>
      <c r="I505" s="49">
        <v>0</v>
      </c>
      <c r="J505" s="97">
        <f>INT(SUM(D505*I505))</f>
        <v>0</v>
      </c>
      <c r="K505" s="48">
        <f t="shared" si="103"/>
        <v>870</v>
      </c>
      <c r="L505" s="64"/>
      <c r="M505" s="71"/>
      <c r="N505" s="47"/>
      <c r="O505" s="47"/>
      <c r="P505" s="47"/>
      <c r="Q505" s="47"/>
    </row>
    <row r="506" spans="1:17" s="46" customFormat="1" ht="21" customHeight="1">
      <c r="A506" s="85" t="s">
        <v>369</v>
      </c>
      <c r="B506" s="85"/>
      <c r="C506" s="86"/>
      <c r="D506" s="87"/>
      <c r="E506" s="79"/>
      <c r="F506" s="24">
        <f>SUM(F500:F505)</f>
        <v>14495</v>
      </c>
      <c r="G506" s="79"/>
      <c r="H506" s="24">
        <f>SUM(H500:H505)</f>
        <v>29031</v>
      </c>
      <c r="I506" s="49"/>
      <c r="J506" s="24">
        <f>SUM(J500:J505)</f>
        <v>16</v>
      </c>
      <c r="K506" s="48">
        <f t="shared" si="103"/>
        <v>43542</v>
      </c>
      <c r="L506" s="64"/>
      <c r="M506" s="71"/>
      <c r="N506" s="47"/>
      <c r="O506" s="47"/>
      <c r="P506" s="47"/>
      <c r="Q506" s="47"/>
    </row>
    <row r="507" spans="1:17" s="46" customFormat="1" ht="23.1" customHeight="1">
      <c r="A507" s="296" t="s">
        <v>1643</v>
      </c>
      <c r="B507" s="297" t="s">
        <v>1644</v>
      </c>
      <c r="C507" s="298" t="s">
        <v>489</v>
      </c>
      <c r="D507" s="299"/>
      <c r="E507" s="300"/>
      <c r="F507" s="301">
        <f>F511</f>
        <v>39</v>
      </c>
      <c r="G507" s="300"/>
      <c r="H507" s="301">
        <f>H511</f>
        <v>1311</v>
      </c>
      <c r="I507" s="300"/>
      <c r="J507" s="301">
        <f>J511</f>
        <v>0</v>
      </c>
      <c r="K507" s="300"/>
      <c r="L507" s="140" t="str">
        <f>"호표 "&amp;COUNTIF($L$3:$L506,"*"&amp;"호표"&amp;"*")+1</f>
        <v>호표 60</v>
      </c>
      <c r="M507" s="180" t="s">
        <v>2124</v>
      </c>
      <c r="N507" s="47"/>
      <c r="O507" s="47"/>
      <c r="P507" s="47"/>
      <c r="Q507" s="47"/>
    </row>
    <row r="508" spans="1:17" s="46" customFormat="1" ht="23.1" customHeight="1">
      <c r="A508" s="25" t="s">
        <v>1645</v>
      </c>
      <c r="B508" s="269" t="s">
        <v>1594</v>
      </c>
      <c r="C508" s="302" t="s">
        <v>264</v>
      </c>
      <c r="D508" s="50">
        <f>ROUNDDOWN(SUM((2/8/(500/8))*품셈!$L$3),4)</f>
        <v>4.0000000000000001E-3</v>
      </c>
      <c r="E508" s="269"/>
      <c r="F508" s="25">
        <f>INT(D508*E508)</f>
        <v>0</v>
      </c>
      <c r="G508" s="155">
        <f>VLOOKUP($B508,단가,3,FALSE)</f>
        <v>228717</v>
      </c>
      <c r="H508" s="25">
        <f>INT(D508*G508)</f>
        <v>914</v>
      </c>
      <c r="I508" s="269"/>
      <c r="J508" s="25">
        <f>INT(D508*I508)</f>
        <v>0</v>
      </c>
      <c r="K508" s="97">
        <f>F508+H508+J508</f>
        <v>914</v>
      </c>
      <c r="L508" s="269"/>
      <c r="M508" s="180"/>
      <c r="N508" s="47"/>
      <c r="O508" s="47"/>
      <c r="P508" s="47"/>
      <c r="Q508" s="47"/>
    </row>
    <row r="509" spans="1:17" s="46" customFormat="1" ht="23.1" customHeight="1">
      <c r="A509" s="25" t="s">
        <v>1645</v>
      </c>
      <c r="B509" s="269" t="s">
        <v>1595</v>
      </c>
      <c r="C509" s="302" t="s">
        <v>264</v>
      </c>
      <c r="D509" s="50">
        <f>ROUNDDOWN(SUM((1/8/(420/8))*품셈!$L$3),4)</f>
        <v>2.3E-3</v>
      </c>
      <c r="E509" s="269"/>
      <c r="F509" s="25">
        <f>INT(D509*E509)</f>
        <v>0</v>
      </c>
      <c r="G509" s="155">
        <f>VLOOKUP($B509,단가,3,FALSE)</f>
        <v>172698</v>
      </c>
      <c r="H509" s="25">
        <f>INT(D509*G509)</f>
        <v>397</v>
      </c>
      <c r="I509" s="303"/>
      <c r="J509" s="25">
        <f>INT(D509*I509)</f>
        <v>0</v>
      </c>
      <c r="K509" s="97">
        <f>F509+H509+J509</f>
        <v>397</v>
      </c>
      <c r="L509" s="269"/>
      <c r="M509" s="180"/>
      <c r="N509" s="47"/>
      <c r="O509" s="47"/>
      <c r="P509" s="47"/>
      <c r="Q509" s="47"/>
    </row>
    <row r="510" spans="1:17" s="46" customFormat="1" ht="23.1" customHeight="1">
      <c r="A510" s="85" t="s">
        <v>484</v>
      </c>
      <c r="B510" s="91">
        <v>0.03</v>
      </c>
      <c r="C510" s="86" t="s">
        <v>1598</v>
      </c>
      <c r="D510" s="86">
        <v>1</v>
      </c>
      <c r="E510" s="155">
        <f>INT(H511*B510)</f>
        <v>39</v>
      </c>
      <c r="F510" s="155">
        <f>INT(D510*E510)</f>
        <v>39</v>
      </c>
      <c r="G510" s="155"/>
      <c r="H510" s="85">
        <v>0</v>
      </c>
      <c r="I510" s="144">
        <v>0</v>
      </c>
      <c r="J510" s="85">
        <v>0</v>
      </c>
      <c r="K510" s="140">
        <f>F510+H510+J510</f>
        <v>39</v>
      </c>
      <c r="L510" s="143"/>
      <c r="M510" s="180"/>
      <c r="N510" s="47"/>
      <c r="O510" s="47"/>
      <c r="P510" s="47"/>
      <c r="Q510" s="47"/>
    </row>
    <row r="511" spans="1:17" s="46" customFormat="1" ht="23.1" customHeight="1">
      <c r="A511" s="25" t="s">
        <v>1647</v>
      </c>
      <c r="B511" s="269"/>
      <c r="C511" s="270"/>
      <c r="D511" s="304"/>
      <c r="E511" s="269"/>
      <c r="F511" s="269">
        <f>TRUNC(SUM(F508:F510),0)</f>
        <v>39</v>
      </c>
      <c r="G511" s="269"/>
      <c r="H511" s="269">
        <f>TRUNC(SUM(H508:H510),0)</f>
        <v>1311</v>
      </c>
      <c r="I511" s="269"/>
      <c r="J511" s="269">
        <f>TRUNC(SUM(J508:J510),0)</f>
        <v>0</v>
      </c>
      <c r="K511" s="25">
        <f>F511+H511+J511</f>
        <v>1350</v>
      </c>
      <c r="L511" s="269"/>
      <c r="M511" s="180"/>
      <c r="N511" s="47"/>
      <c r="O511" s="47"/>
      <c r="P511" s="47"/>
      <c r="Q511" s="47"/>
    </row>
    <row r="512" spans="1:17" s="46" customFormat="1" ht="23.1" customHeight="1">
      <c r="A512" s="25"/>
      <c r="B512" s="269"/>
      <c r="C512" s="270"/>
      <c r="D512" s="304"/>
      <c r="E512" s="269"/>
      <c r="F512" s="269"/>
      <c r="G512" s="269"/>
      <c r="H512" s="269"/>
      <c r="I512" s="269"/>
      <c r="J512" s="269"/>
      <c r="K512" s="25"/>
      <c r="L512" s="269"/>
      <c r="M512" s="180"/>
      <c r="N512" s="47"/>
      <c r="O512" s="47"/>
      <c r="P512" s="47"/>
      <c r="Q512" s="47"/>
    </row>
    <row r="513" spans="1:17" s="46" customFormat="1" ht="23.1" customHeight="1">
      <c r="A513" s="305" t="s">
        <v>1648</v>
      </c>
      <c r="B513" s="297" t="s">
        <v>1649</v>
      </c>
      <c r="C513" s="298" t="s">
        <v>489</v>
      </c>
      <c r="D513" s="299"/>
      <c r="E513" s="300"/>
      <c r="F513" s="301">
        <f>F517</f>
        <v>180</v>
      </c>
      <c r="G513" s="300"/>
      <c r="H513" s="301">
        <f>H517</f>
        <v>6007</v>
      </c>
      <c r="I513" s="300"/>
      <c r="J513" s="301">
        <f>J517</f>
        <v>0</v>
      </c>
      <c r="K513" s="300"/>
      <c r="L513" s="140" t="str">
        <f>"호표 "&amp;COUNTIF($L$3:$L511,"*"&amp;"호표"&amp;"*")+1</f>
        <v>호표 61</v>
      </c>
      <c r="M513" s="180" t="s">
        <v>2125</v>
      </c>
      <c r="N513" s="47"/>
      <c r="O513" s="47"/>
      <c r="P513" s="47"/>
      <c r="Q513" s="47"/>
    </row>
    <row r="514" spans="1:17" s="46" customFormat="1" ht="23.1" customHeight="1">
      <c r="A514" s="25" t="s">
        <v>1645</v>
      </c>
      <c r="B514" s="269" t="s">
        <v>1594</v>
      </c>
      <c r="C514" s="302" t="s">
        <v>264</v>
      </c>
      <c r="D514" s="50">
        <f>ROUNDDOWN(SUM((3/8/(150/8))*품셈!$L$3),4)</f>
        <v>0.02</v>
      </c>
      <c r="E514" s="269"/>
      <c r="F514" s="25"/>
      <c r="G514" s="155">
        <f>VLOOKUP($B514,단가,3,FALSE)</f>
        <v>228717</v>
      </c>
      <c r="H514" s="25">
        <f>INT(D514*G514)</f>
        <v>4574</v>
      </c>
      <c r="I514" s="269"/>
      <c r="J514" s="25">
        <f>INT(D514*I514)</f>
        <v>0</v>
      </c>
      <c r="K514" s="97">
        <f>F514+H514+J514</f>
        <v>4574</v>
      </c>
      <c r="L514" s="269"/>
      <c r="M514" s="180"/>
      <c r="N514" s="47"/>
      <c r="O514" s="47"/>
      <c r="P514" s="47"/>
      <c r="Q514" s="47"/>
    </row>
    <row r="515" spans="1:17" s="46" customFormat="1" ht="23.1" customHeight="1">
      <c r="A515" s="25" t="s">
        <v>1645</v>
      </c>
      <c r="B515" s="269" t="s">
        <v>1595</v>
      </c>
      <c r="C515" s="302" t="s">
        <v>264</v>
      </c>
      <c r="D515" s="50">
        <f>ROUNDDOWN(SUM((1/8/(120/8))*품셈!$L$3),4)</f>
        <v>8.3000000000000001E-3</v>
      </c>
      <c r="E515" s="269"/>
      <c r="F515" s="25">
        <f>INT(D515*E515)</f>
        <v>0</v>
      </c>
      <c r="G515" s="155">
        <f>VLOOKUP($B515,단가,3,FALSE)</f>
        <v>172698</v>
      </c>
      <c r="H515" s="25">
        <f>INT(D515*G515)</f>
        <v>1433</v>
      </c>
      <c r="I515" s="303"/>
      <c r="J515" s="25">
        <f>INT(D515*I515)</f>
        <v>0</v>
      </c>
      <c r="K515" s="97">
        <f>F515+H515+J515</f>
        <v>1433</v>
      </c>
      <c r="L515" s="269"/>
      <c r="M515" s="180"/>
      <c r="N515" s="47"/>
      <c r="O515" s="47"/>
      <c r="P515" s="47"/>
      <c r="Q515" s="47"/>
    </row>
    <row r="516" spans="1:17" s="46" customFormat="1" ht="23.1" customHeight="1">
      <c r="A516" s="85" t="s">
        <v>484</v>
      </c>
      <c r="B516" s="91">
        <v>0.03</v>
      </c>
      <c r="C516" s="86" t="s">
        <v>1598</v>
      </c>
      <c r="D516" s="86">
        <v>1</v>
      </c>
      <c r="E516" s="155">
        <f>INT(H517*B516)</f>
        <v>180</v>
      </c>
      <c r="F516" s="155">
        <f>INT(D516*E516)</f>
        <v>180</v>
      </c>
      <c r="G516" s="155"/>
      <c r="H516" s="85">
        <v>0</v>
      </c>
      <c r="I516" s="144">
        <v>0</v>
      </c>
      <c r="J516" s="85">
        <v>0</v>
      </c>
      <c r="K516" s="140">
        <f>F516+H516+J516</f>
        <v>180</v>
      </c>
      <c r="L516" s="143"/>
      <c r="M516" s="180"/>
      <c r="N516" s="47"/>
      <c r="O516" s="47"/>
      <c r="P516" s="47"/>
      <c r="Q516" s="47"/>
    </row>
    <row r="517" spans="1:17" s="46" customFormat="1" ht="23.1" customHeight="1">
      <c r="A517" s="25" t="s">
        <v>1647</v>
      </c>
      <c r="B517" s="269"/>
      <c r="C517" s="270"/>
      <c r="D517" s="304"/>
      <c r="E517" s="269"/>
      <c r="F517" s="269">
        <f>TRUNC(SUM(F514:F516),0)</f>
        <v>180</v>
      </c>
      <c r="G517" s="269"/>
      <c r="H517" s="269">
        <f>TRUNC(SUM(H514:H516),0)</f>
        <v>6007</v>
      </c>
      <c r="I517" s="269"/>
      <c r="J517" s="269">
        <f>TRUNC(SUM(J514:J516),0)</f>
        <v>0</v>
      </c>
      <c r="K517" s="25">
        <f>F517+H517+J517</f>
        <v>6187</v>
      </c>
      <c r="L517" s="269"/>
      <c r="M517" s="180"/>
      <c r="N517" s="47"/>
      <c r="O517" s="47"/>
      <c r="P517" s="47"/>
      <c r="Q517" s="47"/>
    </row>
    <row r="518" spans="1:17" s="46" customFormat="1" ht="23.1" customHeight="1">
      <c r="A518" s="25"/>
      <c r="B518" s="269"/>
      <c r="C518" s="270"/>
      <c r="D518" s="304"/>
      <c r="E518" s="269"/>
      <c r="F518" s="269"/>
      <c r="G518" s="269"/>
      <c r="H518" s="269"/>
      <c r="I518" s="269"/>
      <c r="J518" s="269"/>
      <c r="K518" s="25"/>
      <c r="L518" s="269"/>
      <c r="M518" s="180"/>
      <c r="N518" s="47"/>
      <c r="O518" s="47"/>
      <c r="P518" s="47"/>
      <c r="Q518" s="47"/>
    </row>
    <row r="519" spans="1:17" s="46" customFormat="1" ht="23.1" customHeight="1">
      <c r="A519" s="305" t="s">
        <v>2123</v>
      </c>
      <c r="B519" s="297" t="s">
        <v>2122</v>
      </c>
      <c r="C519" s="298" t="s">
        <v>489</v>
      </c>
      <c r="D519" s="299"/>
      <c r="E519" s="300"/>
      <c r="F519" s="301">
        <f>F523</f>
        <v>39</v>
      </c>
      <c r="G519" s="300"/>
      <c r="H519" s="301">
        <f>H523</f>
        <v>1311</v>
      </c>
      <c r="I519" s="300"/>
      <c r="J519" s="301">
        <f>J523</f>
        <v>0</v>
      </c>
      <c r="K519" s="300"/>
      <c r="L519" s="140" t="str">
        <f>"호표 "&amp;COUNTIF($L$3:$L517,"*"&amp;"호표"&amp;"*")+1</f>
        <v>호표 62</v>
      </c>
      <c r="M519" s="180" t="s">
        <v>2124</v>
      </c>
      <c r="N519" s="47"/>
      <c r="O519" s="47"/>
      <c r="P519" s="47"/>
      <c r="Q519" s="47"/>
    </row>
    <row r="520" spans="1:17" s="46" customFormat="1" ht="23.1" customHeight="1">
      <c r="A520" s="25" t="s">
        <v>1437</v>
      </c>
      <c r="B520" s="269" t="s">
        <v>511</v>
      </c>
      <c r="C520" s="302" t="s">
        <v>264</v>
      </c>
      <c r="D520" s="50">
        <f>ROUNDDOWN(SUM((2/8/(500/8))*품셈!$L$3),4)</f>
        <v>4.0000000000000001E-3</v>
      </c>
      <c r="E520" s="269"/>
      <c r="F520" s="25"/>
      <c r="G520" s="155">
        <f>VLOOKUP($B520,단가,3,FALSE)</f>
        <v>228717</v>
      </c>
      <c r="H520" s="25">
        <f>INT(D520*G520)</f>
        <v>914</v>
      </c>
      <c r="I520" s="269"/>
      <c r="J520" s="25">
        <f>INT(D520*I520)</f>
        <v>0</v>
      </c>
      <c r="K520" s="97">
        <f>F520+H520+J520</f>
        <v>914</v>
      </c>
      <c r="L520" s="269"/>
      <c r="M520" s="180"/>
      <c r="N520" s="47"/>
      <c r="O520" s="47"/>
      <c r="P520" s="47"/>
      <c r="Q520" s="47"/>
    </row>
    <row r="521" spans="1:17" s="46" customFormat="1" ht="23.1" customHeight="1">
      <c r="A521" s="25" t="s">
        <v>1437</v>
      </c>
      <c r="B521" s="269" t="s">
        <v>1445</v>
      </c>
      <c r="C521" s="302" t="s">
        <v>264</v>
      </c>
      <c r="D521" s="50">
        <f>ROUNDDOWN(SUM((1/8/(420/8))*품셈!$L$3),4)</f>
        <v>2.3E-3</v>
      </c>
      <c r="E521" s="269"/>
      <c r="F521" s="25">
        <f>INT(D521*E521)</f>
        <v>0</v>
      </c>
      <c r="G521" s="155">
        <f>VLOOKUP($B521,단가,3,FALSE)</f>
        <v>172698</v>
      </c>
      <c r="H521" s="25">
        <f>INT(D521*G521)</f>
        <v>397</v>
      </c>
      <c r="I521" s="303"/>
      <c r="J521" s="25">
        <f>INT(D521*I521)</f>
        <v>0</v>
      </c>
      <c r="K521" s="97">
        <f>F521+H521+J521</f>
        <v>397</v>
      </c>
      <c r="L521" s="269"/>
      <c r="M521" s="180"/>
      <c r="N521" s="47"/>
      <c r="O521" s="47"/>
      <c r="P521" s="47"/>
      <c r="Q521" s="47"/>
    </row>
    <row r="522" spans="1:17" s="46" customFormat="1" ht="23.1" customHeight="1">
      <c r="A522" s="85" t="s">
        <v>484</v>
      </c>
      <c r="B522" s="91">
        <v>0.03</v>
      </c>
      <c r="C522" s="86" t="s">
        <v>178</v>
      </c>
      <c r="D522" s="86">
        <v>1</v>
      </c>
      <c r="E522" s="155">
        <f>INT(H523*B522)</f>
        <v>39</v>
      </c>
      <c r="F522" s="155">
        <f>INT(D522*E522)</f>
        <v>39</v>
      </c>
      <c r="G522" s="155"/>
      <c r="H522" s="85">
        <v>0</v>
      </c>
      <c r="I522" s="144">
        <v>0</v>
      </c>
      <c r="J522" s="85">
        <v>0</v>
      </c>
      <c r="K522" s="140">
        <f>F522+H522+J522</f>
        <v>39</v>
      </c>
      <c r="L522" s="143"/>
      <c r="M522" s="180"/>
      <c r="N522" s="47"/>
      <c r="O522" s="47"/>
      <c r="P522" s="47"/>
      <c r="Q522" s="47"/>
    </row>
    <row r="523" spans="1:17" s="46" customFormat="1" ht="23.1" customHeight="1">
      <c r="A523" s="25" t="s">
        <v>1646</v>
      </c>
      <c r="B523" s="269"/>
      <c r="C523" s="270"/>
      <c r="D523" s="304"/>
      <c r="E523" s="269"/>
      <c r="F523" s="269">
        <f>TRUNC(SUM(F520:F522),0)</f>
        <v>39</v>
      </c>
      <c r="G523" s="269"/>
      <c r="H523" s="269">
        <f>TRUNC(SUM(H520:H522),0)</f>
        <v>1311</v>
      </c>
      <c r="I523" s="269"/>
      <c r="J523" s="269">
        <f>TRUNC(SUM(J520:J522),0)</f>
        <v>0</v>
      </c>
      <c r="K523" s="25">
        <f>F523+H523+J523</f>
        <v>1350</v>
      </c>
      <c r="L523" s="269"/>
      <c r="M523" s="180"/>
      <c r="N523" s="47"/>
      <c r="O523" s="47"/>
      <c r="P523" s="47"/>
      <c r="Q523" s="47"/>
    </row>
    <row r="524" spans="1:17" s="46" customFormat="1" ht="23.1" customHeight="1">
      <c r="A524" s="25"/>
      <c r="B524" s="269"/>
      <c r="C524" s="270"/>
      <c r="D524" s="304"/>
      <c r="E524" s="269"/>
      <c r="F524" s="269"/>
      <c r="G524" s="269"/>
      <c r="H524" s="269"/>
      <c r="I524" s="269"/>
      <c r="J524" s="269"/>
      <c r="K524" s="25"/>
      <c r="L524" s="269"/>
      <c r="M524" s="180"/>
      <c r="N524" s="47"/>
      <c r="O524" s="47"/>
      <c r="P524" s="47"/>
      <c r="Q524" s="47"/>
    </row>
    <row r="525" spans="1:17" s="46" customFormat="1" ht="23.1" customHeight="1">
      <c r="A525" s="85"/>
      <c r="B525" s="85"/>
      <c r="C525" s="86"/>
      <c r="D525" s="87"/>
      <c r="E525" s="79"/>
      <c r="F525" s="24"/>
      <c r="G525" s="79"/>
      <c r="H525" s="24"/>
      <c r="I525" s="49"/>
      <c r="J525" s="24"/>
      <c r="K525" s="48"/>
      <c r="L525" s="100"/>
      <c r="M525" s="71"/>
      <c r="N525" s="47"/>
      <c r="O525" s="47"/>
      <c r="P525" s="47"/>
      <c r="Q525" s="47"/>
    </row>
    <row r="526" spans="1:17" s="46" customFormat="1" ht="23.1" customHeight="1">
      <c r="A526" s="88" t="s">
        <v>1537</v>
      </c>
      <c r="B526" s="130" t="s">
        <v>1889</v>
      </c>
      <c r="C526" s="84" t="s">
        <v>489</v>
      </c>
      <c r="D526" s="78"/>
      <c r="E526" s="79"/>
      <c r="F526" s="80">
        <f>F531</f>
        <v>26346</v>
      </c>
      <c r="G526" s="80"/>
      <c r="H526" s="80">
        <f>H531</f>
        <v>6930</v>
      </c>
      <c r="I526" s="59"/>
      <c r="J526" s="80">
        <f>J531</f>
        <v>0</v>
      </c>
      <c r="K526" s="81">
        <f t="shared" ref="K526:K531" si="112">F526+H526+J526</f>
        <v>33276</v>
      </c>
      <c r="L526" s="100" t="str">
        <f>"호표 "&amp;COUNTIF($L$3:$L525,"*"&amp;"호표"&amp;"*")+1</f>
        <v>호표 63</v>
      </c>
      <c r="M526" s="71" t="s">
        <v>1720</v>
      </c>
      <c r="N526" s="47"/>
      <c r="O526" s="47"/>
      <c r="P526" s="47"/>
      <c r="Q526" s="47"/>
    </row>
    <row r="527" spans="1:17" s="46" customFormat="1" ht="23.1" customHeight="1">
      <c r="A527" s="25" t="s">
        <v>1537</v>
      </c>
      <c r="B527" s="25" t="s">
        <v>1889</v>
      </c>
      <c r="C527" s="52" t="s">
        <v>116</v>
      </c>
      <c r="D527" s="50">
        <v>1</v>
      </c>
      <c r="E527" s="79">
        <f>VLOOKUP($B527,단가,3,FALSE)</f>
        <v>26000</v>
      </c>
      <c r="F527" s="25">
        <f>INT(D527*E527)</f>
        <v>26000</v>
      </c>
      <c r="G527" s="79"/>
      <c r="H527" s="25">
        <f>INT(D527*G527)</f>
        <v>0</v>
      </c>
      <c r="I527" s="49">
        <v>0</v>
      </c>
      <c r="J527" s="25">
        <f>INT(D527*I527)</f>
        <v>0</v>
      </c>
      <c r="K527" s="48">
        <f t="shared" si="112"/>
        <v>26000</v>
      </c>
      <c r="L527" s="336"/>
      <c r="M527" s="71"/>
      <c r="N527" s="47"/>
      <c r="O527" s="47"/>
      <c r="P527" s="47"/>
      <c r="Q527" s="47"/>
    </row>
    <row r="528" spans="1:17" s="46" customFormat="1" ht="23.1" customHeight="1">
      <c r="A528" s="25" t="s">
        <v>342</v>
      </c>
      <c r="B528" s="25" t="s">
        <v>1594</v>
      </c>
      <c r="C528" s="52" t="s">
        <v>264</v>
      </c>
      <c r="D528" s="50">
        <f>ROUNDDOWN(SUM(2/90)*품셈!$L$3,3)</f>
        <v>2.1999999999999999E-2</v>
      </c>
      <c r="E528" s="79">
        <v>0</v>
      </c>
      <c r="F528" s="25">
        <f>INT(D528*E528)</f>
        <v>0</v>
      </c>
      <c r="G528" s="79">
        <f>VLOOKUP($B528,단가,3,FALSE)</f>
        <v>228717</v>
      </c>
      <c r="H528" s="25">
        <f>INT(D528*G528)</f>
        <v>5031</v>
      </c>
      <c r="I528" s="49">
        <v>0</v>
      </c>
      <c r="J528" s="25">
        <f>INT(D528*I528)</f>
        <v>0</v>
      </c>
      <c r="K528" s="48">
        <f t="shared" si="112"/>
        <v>5031</v>
      </c>
      <c r="L528" s="336"/>
      <c r="M528" s="71"/>
      <c r="N528" s="47"/>
      <c r="O528" s="47"/>
      <c r="P528" s="47"/>
      <c r="Q528" s="47"/>
    </row>
    <row r="529" spans="1:17" s="46" customFormat="1" ht="23.1" customHeight="1">
      <c r="A529" s="25" t="s">
        <v>342</v>
      </c>
      <c r="B529" s="25" t="s">
        <v>1595</v>
      </c>
      <c r="C529" s="52" t="s">
        <v>264</v>
      </c>
      <c r="D529" s="50">
        <f>ROUNDDOWN(SUM(1/90)*품셈!$L$3,3)</f>
        <v>1.0999999999999999E-2</v>
      </c>
      <c r="E529" s="79">
        <v>0</v>
      </c>
      <c r="F529" s="25">
        <f>INT(D529*E529)</f>
        <v>0</v>
      </c>
      <c r="G529" s="79">
        <f>VLOOKUP($B529,단가,3,FALSE)</f>
        <v>172698</v>
      </c>
      <c r="H529" s="25">
        <f>INT(D529*G529)</f>
        <v>1899</v>
      </c>
      <c r="I529" s="49">
        <v>0</v>
      </c>
      <c r="J529" s="25">
        <f>INT(D529*I529)</f>
        <v>0</v>
      </c>
      <c r="K529" s="48">
        <f t="shared" si="112"/>
        <v>1899</v>
      </c>
      <c r="L529" s="336"/>
      <c r="M529" s="71"/>
      <c r="N529" s="47"/>
      <c r="O529" s="47"/>
      <c r="P529" s="47"/>
      <c r="Q529" s="47"/>
    </row>
    <row r="530" spans="1:17" s="46" customFormat="1" ht="23.1" customHeight="1">
      <c r="A530" s="85" t="s">
        <v>484</v>
      </c>
      <c r="B530" s="91">
        <v>0.05</v>
      </c>
      <c r="C530" s="86" t="s">
        <v>1598</v>
      </c>
      <c r="D530" s="86">
        <v>1</v>
      </c>
      <c r="E530" s="79">
        <f>INT(H531*B530)</f>
        <v>346</v>
      </c>
      <c r="F530" s="24">
        <f>INT(D530*E530)</f>
        <v>346</v>
      </c>
      <c r="G530" s="79"/>
      <c r="H530" s="85">
        <v>0</v>
      </c>
      <c r="I530" s="49">
        <v>0</v>
      </c>
      <c r="J530" s="85">
        <v>0</v>
      </c>
      <c r="K530" s="48">
        <f t="shared" si="112"/>
        <v>346</v>
      </c>
      <c r="L530" s="100"/>
      <c r="M530" s="71"/>
      <c r="N530" s="47"/>
      <c r="O530" s="47"/>
      <c r="P530" s="47"/>
      <c r="Q530" s="47"/>
    </row>
    <row r="531" spans="1:17" s="46" customFormat="1" ht="23.1" customHeight="1">
      <c r="A531" s="25" t="s">
        <v>369</v>
      </c>
      <c r="B531" s="25"/>
      <c r="C531" s="52"/>
      <c r="D531" s="50"/>
      <c r="E531" s="79"/>
      <c r="F531" s="79">
        <f>SUM(F527:F530)</f>
        <v>26346</v>
      </c>
      <c r="G531" s="79"/>
      <c r="H531" s="79">
        <f>SUM(H527:H530)</f>
        <v>6930</v>
      </c>
      <c r="I531" s="49"/>
      <c r="J531" s="79">
        <f>SUM(J527:J530)</f>
        <v>0</v>
      </c>
      <c r="K531" s="48">
        <f t="shared" si="112"/>
        <v>33276</v>
      </c>
      <c r="L531" s="336"/>
      <c r="M531" s="71"/>
      <c r="N531" s="47"/>
      <c r="O531" s="47"/>
      <c r="P531" s="47"/>
      <c r="Q531" s="47"/>
    </row>
    <row r="532" spans="1:17" s="46" customFormat="1" ht="23.1" customHeight="1">
      <c r="A532" s="27"/>
      <c r="B532" s="27"/>
      <c r="C532" s="23"/>
      <c r="D532" s="165"/>
      <c r="E532" s="139"/>
      <c r="F532" s="139"/>
      <c r="G532" s="139"/>
      <c r="H532" s="139"/>
      <c r="I532" s="140"/>
      <c r="J532" s="139"/>
      <c r="K532" s="140"/>
      <c r="L532" s="143"/>
      <c r="M532" s="180"/>
      <c r="N532" s="47"/>
      <c r="O532" s="47"/>
      <c r="P532" s="47"/>
      <c r="Q532" s="47"/>
    </row>
    <row r="533" spans="1:17" s="46" customFormat="1" ht="23.1" customHeight="1">
      <c r="A533" s="88" t="s">
        <v>1969</v>
      </c>
      <c r="B533" s="88" t="s">
        <v>1970</v>
      </c>
      <c r="C533" s="84" t="s">
        <v>489</v>
      </c>
      <c r="D533" s="78"/>
      <c r="E533" s="79"/>
      <c r="F533" s="80">
        <f>F537</f>
        <v>616</v>
      </c>
      <c r="G533" s="80"/>
      <c r="H533" s="80">
        <f>H537</f>
        <v>20551</v>
      </c>
      <c r="I533" s="59"/>
      <c r="J533" s="80">
        <f>J537</f>
        <v>0</v>
      </c>
      <c r="K533" s="81">
        <f>F533+H533+J533</f>
        <v>21167</v>
      </c>
      <c r="L533" s="100" t="str">
        <f>"호표 "&amp;COUNTIF($L$3:$L532,"*"&amp;"호표"&amp;"*")+1</f>
        <v>호표 64</v>
      </c>
      <c r="M533" s="71" t="str">
        <f>VLOOKUP(B533,전기품,14,FALSE)</f>
        <v>전기5-29-2</v>
      </c>
      <c r="N533" s="47"/>
      <c r="O533" s="47"/>
      <c r="P533" s="47"/>
      <c r="Q533" s="47"/>
    </row>
    <row r="534" spans="1:17" s="46" customFormat="1" ht="23.1" customHeight="1">
      <c r="A534" s="85" t="s">
        <v>342</v>
      </c>
      <c r="B534" s="85" t="str">
        <f>VLOOKUP(B533,전기품,3,FALSE)</f>
        <v>착암공</v>
      </c>
      <c r="C534" s="86" t="s">
        <v>264</v>
      </c>
      <c r="D534" s="50">
        <f>VLOOKUP(B533,전기품,4,FALSE)</f>
        <v>0.11899999999999999</v>
      </c>
      <c r="E534" s="79">
        <v>0</v>
      </c>
      <c r="F534" s="24">
        <f>INT(D534*E534)</f>
        <v>0</v>
      </c>
      <c r="G534" s="24">
        <f>VLOOKUP($B534,단가,3,FALSE)</f>
        <v>223246</v>
      </c>
      <c r="H534" s="24">
        <f>INT(D534*G534)</f>
        <v>26566</v>
      </c>
      <c r="I534" s="49">
        <v>0</v>
      </c>
      <c r="J534" s="85">
        <v>0</v>
      </c>
      <c r="K534" s="48">
        <f>F534+H534+J534</f>
        <v>26566</v>
      </c>
      <c r="L534" s="100"/>
      <c r="M534" s="71"/>
      <c r="N534" s="47"/>
      <c r="O534" s="47"/>
      <c r="P534" s="47"/>
      <c r="Q534" s="47"/>
    </row>
    <row r="535" spans="1:17" s="46" customFormat="1" ht="23.1" customHeight="1">
      <c r="A535" s="85" t="s">
        <v>342</v>
      </c>
      <c r="B535" s="85" t="str">
        <f>VLOOKUP(B533,전기품,5,FALSE)</f>
        <v>보통인부</v>
      </c>
      <c r="C535" s="86" t="s">
        <v>264</v>
      </c>
      <c r="D535" s="50">
        <f>VLOOKUP(B533,전기품,6,FALSE)</f>
        <v>0.11899999999999999</v>
      </c>
      <c r="E535" s="79">
        <v>0</v>
      </c>
      <c r="F535" s="24">
        <f>INT(D535*E535)</f>
        <v>0</v>
      </c>
      <c r="G535" s="24">
        <f>VLOOKUP($B535,단가,3,FALSE)</f>
        <v>172698</v>
      </c>
      <c r="H535" s="24">
        <f>INT(D535*G535)</f>
        <v>20551</v>
      </c>
      <c r="I535" s="49">
        <v>0</v>
      </c>
      <c r="J535" s="85">
        <v>0</v>
      </c>
      <c r="K535" s="48">
        <f>F535+H535+J535</f>
        <v>20551</v>
      </c>
      <c r="L535" s="100"/>
      <c r="M535" s="71"/>
      <c r="N535" s="47"/>
      <c r="O535" s="47"/>
      <c r="P535" s="47"/>
      <c r="Q535" s="47"/>
    </row>
    <row r="536" spans="1:17" s="46" customFormat="1" ht="23.1" customHeight="1">
      <c r="A536" s="85" t="s">
        <v>484</v>
      </c>
      <c r="B536" s="91">
        <v>0.03</v>
      </c>
      <c r="C536" s="86" t="s">
        <v>178</v>
      </c>
      <c r="D536" s="86">
        <v>1</v>
      </c>
      <c r="E536" s="79">
        <f>INT(H537*B536)</f>
        <v>616</v>
      </c>
      <c r="F536" s="24">
        <f>INT(D536*E536)</f>
        <v>616</v>
      </c>
      <c r="G536" s="79"/>
      <c r="H536" s="85">
        <v>0</v>
      </c>
      <c r="I536" s="49">
        <v>0</v>
      </c>
      <c r="J536" s="85">
        <v>0</v>
      </c>
      <c r="K536" s="48">
        <f>F536+H536+J536</f>
        <v>616</v>
      </c>
      <c r="L536" s="100"/>
      <c r="M536" s="71"/>
      <c r="N536" s="47"/>
      <c r="O536" s="47"/>
      <c r="P536" s="47"/>
      <c r="Q536" s="47"/>
    </row>
    <row r="537" spans="1:17" s="46" customFormat="1" ht="23.1" customHeight="1">
      <c r="A537" s="85" t="s">
        <v>369</v>
      </c>
      <c r="B537" s="85"/>
      <c r="C537" s="86"/>
      <c r="D537" s="87"/>
      <c r="E537" s="79"/>
      <c r="F537" s="24">
        <f>SUM(F535:F536)</f>
        <v>616</v>
      </c>
      <c r="G537" s="79"/>
      <c r="H537" s="24">
        <f>SUM(H535:H536)</f>
        <v>20551</v>
      </c>
      <c r="I537" s="49"/>
      <c r="J537" s="24">
        <f>SUM(J535:J536)</f>
        <v>0</v>
      </c>
      <c r="K537" s="48">
        <f>F537+H537+J537</f>
        <v>21167</v>
      </c>
      <c r="L537" s="100"/>
      <c r="M537" s="71"/>
      <c r="N537" s="47"/>
      <c r="O537" s="47"/>
      <c r="P537" s="47"/>
      <c r="Q537" s="47"/>
    </row>
    <row r="538" spans="1:17" s="46" customFormat="1" ht="23.1" customHeight="1">
      <c r="A538" s="85"/>
      <c r="B538" s="85"/>
      <c r="C538" s="86"/>
      <c r="D538" s="87"/>
      <c r="E538" s="79"/>
      <c r="F538" s="24"/>
      <c r="G538" s="79"/>
      <c r="H538" s="24"/>
      <c r="I538" s="49"/>
      <c r="J538" s="24"/>
      <c r="K538" s="48"/>
      <c r="L538" s="100"/>
      <c r="M538" s="71"/>
      <c r="N538" s="47"/>
      <c r="O538" s="47"/>
      <c r="P538" s="47"/>
      <c r="Q538" s="47"/>
    </row>
    <row r="539" spans="1:17" s="46" customFormat="1" ht="23.1" customHeight="1">
      <c r="A539" s="88" t="s">
        <v>1969</v>
      </c>
      <c r="B539" s="88" t="s">
        <v>1955</v>
      </c>
      <c r="C539" s="84" t="s">
        <v>489</v>
      </c>
      <c r="D539" s="78"/>
      <c r="E539" s="79"/>
      <c r="F539" s="80">
        <f>F543</f>
        <v>1378</v>
      </c>
      <c r="G539" s="80"/>
      <c r="H539" s="80">
        <f>H543</f>
        <v>45937</v>
      </c>
      <c r="I539" s="59"/>
      <c r="J539" s="80">
        <f>J543</f>
        <v>0</v>
      </c>
      <c r="K539" s="81">
        <f>F539+H539+J539</f>
        <v>47315</v>
      </c>
      <c r="L539" s="100" t="str">
        <f>"호표 "&amp;COUNTIF($L$3:$L538,"*"&amp;"호표"&amp;"*")+1</f>
        <v>호표 65</v>
      </c>
      <c r="M539" s="71" t="str">
        <f>VLOOKUP(B539,전기품,14,FALSE)</f>
        <v>전기5-29-2</v>
      </c>
      <c r="N539" s="47"/>
      <c r="O539" s="47"/>
      <c r="P539" s="47"/>
      <c r="Q539" s="47"/>
    </row>
    <row r="540" spans="1:17" s="46" customFormat="1" ht="23.1" customHeight="1">
      <c r="A540" s="85" t="s">
        <v>342</v>
      </c>
      <c r="B540" s="85" t="str">
        <f>VLOOKUP(B539,전기품,3,FALSE)</f>
        <v>착암공</v>
      </c>
      <c r="C540" s="86" t="s">
        <v>264</v>
      </c>
      <c r="D540" s="50">
        <f>VLOOKUP(B539,전기품,4,FALSE)</f>
        <v>0.26600000000000001</v>
      </c>
      <c r="E540" s="79">
        <v>0</v>
      </c>
      <c r="F540" s="24">
        <f>INT(D540*E540)</f>
        <v>0</v>
      </c>
      <c r="G540" s="24">
        <f>VLOOKUP($B540,단가,3,FALSE)</f>
        <v>223246</v>
      </c>
      <c r="H540" s="24">
        <f>INT(D540*G540)</f>
        <v>59383</v>
      </c>
      <c r="I540" s="49">
        <v>0</v>
      </c>
      <c r="J540" s="85">
        <v>0</v>
      </c>
      <c r="K540" s="48">
        <f>F540+H540+J540</f>
        <v>59383</v>
      </c>
      <c r="L540" s="100"/>
      <c r="M540" s="71"/>
      <c r="N540" s="47"/>
      <c r="O540" s="47"/>
      <c r="P540" s="47"/>
      <c r="Q540" s="47"/>
    </row>
    <row r="541" spans="1:17" s="46" customFormat="1" ht="23.1" customHeight="1">
      <c r="A541" s="85" t="s">
        <v>342</v>
      </c>
      <c r="B541" s="85" t="str">
        <f>VLOOKUP(B539,전기품,5,FALSE)</f>
        <v>보통인부</v>
      </c>
      <c r="C541" s="86" t="s">
        <v>264</v>
      </c>
      <c r="D541" s="50">
        <f>VLOOKUP(B539,전기품,6,FALSE)</f>
        <v>0.26600000000000001</v>
      </c>
      <c r="E541" s="79">
        <v>0</v>
      </c>
      <c r="F541" s="24">
        <f>INT(D541*E541)</f>
        <v>0</v>
      </c>
      <c r="G541" s="24">
        <f>VLOOKUP($B541,단가,3,FALSE)</f>
        <v>172698</v>
      </c>
      <c r="H541" s="24">
        <f>INT(D541*G541)</f>
        <v>45937</v>
      </c>
      <c r="I541" s="49">
        <v>0</v>
      </c>
      <c r="J541" s="85">
        <v>0</v>
      </c>
      <c r="K541" s="48">
        <f>F541+H541+J541</f>
        <v>45937</v>
      </c>
      <c r="L541" s="100"/>
      <c r="M541" s="71"/>
      <c r="N541" s="47"/>
      <c r="O541" s="47"/>
      <c r="P541" s="47"/>
      <c r="Q541" s="47"/>
    </row>
    <row r="542" spans="1:17" s="46" customFormat="1" ht="23.1" customHeight="1">
      <c r="A542" s="85" t="s">
        <v>484</v>
      </c>
      <c r="B542" s="91">
        <v>0.03</v>
      </c>
      <c r="C542" s="86" t="s">
        <v>178</v>
      </c>
      <c r="D542" s="86">
        <v>1</v>
      </c>
      <c r="E542" s="79">
        <f>INT(H543*B542)</f>
        <v>1378</v>
      </c>
      <c r="F542" s="24">
        <f>INT(D542*E542)</f>
        <v>1378</v>
      </c>
      <c r="G542" s="79"/>
      <c r="H542" s="85">
        <v>0</v>
      </c>
      <c r="I542" s="49">
        <v>0</v>
      </c>
      <c r="J542" s="85">
        <v>0</v>
      </c>
      <c r="K542" s="48">
        <f>F542+H542+J542</f>
        <v>1378</v>
      </c>
      <c r="L542" s="100"/>
      <c r="M542" s="71"/>
      <c r="N542" s="47"/>
      <c r="O542" s="47"/>
      <c r="P542" s="47"/>
      <c r="Q542" s="47"/>
    </row>
    <row r="543" spans="1:17" s="46" customFormat="1" ht="23.1" customHeight="1">
      <c r="A543" s="85" t="s">
        <v>369</v>
      </c>
      <c r="B543" s="85"/>
      <c r="C543" s="86"/>
      <c r="D543" s="87"/>
      <c r="E543" s="79"/>
      <c r="F543" s="24">
        <f>SUM(F541:F542)</f>
        <v>1378</v>
      </c>
      <c r="G543" s="79"/>
      <c r="H543" s="24">
        <f>SUM(H541:H542)</f>
        <v>45937</v>
      </c>
      <c r="I543" s="49"/>
      <c r="J543" s="24">
        <f>SUM(J541:J542)</f>
        <v>0</v>
      </c>
      <c r="K543" s="48">
        <f>F543+H543+J543</f>
        <v>47315</v>
      </c>
      <c r="L543" s="100"/>
      <c r="M543" s="71"/>
      <c r="N543" s="47"/>
      <c r="O543" s="47"/>
      <c r="P543" s="47"/>
      <c r="Q543" s="47"/>
    </row>
    <row r="544" spans="1:17" s="46" customFormat="1" ht="23.1" customHeight="1">
      <c r="A544" s="85"/>
      <c r="B544" s="85"/>
      <c r="C544" s="86"/>
      <c r="D544" s="87"/>
      <c r="E544" s="79"/>
      <c r="F544" s="24"/>
      <c r="G544" s="79"/>
      <c r="H544" s="24"/>
      <c r="I544" s="49"/>
      <c r="J544" s="24"/>
      <c r="K544" s="48"/>
      <c r="L544" s="100"/>
      <c r="M544" s="71"/>
      <c r="N544" s="47"/>
      <c r="O544" s="47"/>
      <c r="P544" s="47"/>
      <c r="Q544" s="47"/>
    </row>
    <row r="545" spans="1:17" s="46" customFormat="1" ht="23.1" customHeight="1">
      <c r="A545" s="88" t="s">
        <v>2109</v>
      </c>
      <c r="B545" s="268" t="s">
        <v>2110</v>
      </c>
      <c r="C545" s="84" t="s">
        <v>1517</v>
      </c>
      <c r="D545" s="78"/>
      <c r="E545" s="155"/>
      <c r="F545" s="156">
        <f>F549</f>
        <v>383</v>
      </c>
      <c r="G545" s="156"/>
      <c r="H545" s="156">
        <f>H549</f>
        <v>12783</v>
      </c>
      <c r="I545" s="146"/>
      <c r="J545" s="156">
        <f>J549</f>
        <v>0</v>
      </c>
      <c r="K545" s="147">
        <f t="shared" ref="K545:K549" si="113">F545+H545+J545</f>
        <v>13166</v>
      </c>
      <c r="L545" s="140" t="str">
        <f>"호표 "&amp;COUNTIF($L$3:$L544,"*"&amp;"호표"&amp;"*")+1</f>
        <v>호표 66</v>
      </c>
      <c r="M545" s="180" t="s">
        <v>2120</v>
      </c>
      <c r="N545" s="47"/>
      <c r="O545" s="47"/>
      <c r="P545" s="47"/>
      <c r="Q545" s="47"/>
    </row>
    <row r="546" spans="1:17" s="46" customFormat="1" ht="23.1" customHeight="1">
      <c r="A546" s="25" t="s">
        <v>342</v>
      </c>
      <c r="B546" s="25" t="s">
        <v>2118</v>
      </c>
      <c r="C546" s="52" t="s">
        <v>264</v>
      </c>
      <c r="D546" s="340">
        <f>ROUNDDOWN((1/(670/8)),3)</f>
        <v>1.0999999999999999E-2</v>
      </c>
      <c r="E546" s="155">
        <v>0</v>
      </c>
      <c r="F546" s="25">
        <f>INT(D546*E546)</f>
        <v>0</v>
      </c>
      <c r="G546" s="155">
        <f>VLOOKUP($B546,단가,3,FALSE)</f>
        <v>235843</v>
      </c>
      <c r="H546" s="25">
        <f>INT(D546*G546)</f>
        <v>2594</v>
      </c>
      <c r="I546" s="144">
        <v>0</v>
      </c>
      <c r="J546" s="25">
        <f>INT(D546*I546)</f>
        <v>0</v>
      </c>
      <c r="K546" s="140">
        <f t="shared" si="113"/>
        <v>2594</v>
      </c>
      <c r="L546" s="144"/>
      <c r="M546" s="180"/>
      <c r="N546" s="47"/>
      <c r="O546" s="47"/>
      <c r="P546" s="47"/>
      <c r="Q546" s="47"/>
    </row>
    <row r="547" spans="1:17" s="46" customFormat="1" ht="23.1" customHeight="1">
      <c r="A547" s="25" t="s">
        <v>342</v>
      </c>
      <c r="B547" s="25" t="s">
        <v>2114</v>
      </c>
      <c r="C547" s="52" t="s">
        <v>264</v>
      </c>
      <c r="D547" s="340">
        <f>ROUNDDOWN((5/(670/8)),3)</f>
        <v>5.8999999999999997E-2</v>
      </c>
      <c r="E547" s="155">
        <v>0</v>
      </c>
      <c r="F547" s="25">
        <f>INT(D547*E547)</f>
        <v>0</v>
      </c>
      <c r="G547" s="155">
        <f>VLOOKUP($B547,단가,3,FALSE)</f>
        <v>172698</v>
      </c>
      <c r="H547" s="25">
        <f>INT(D547*G547)</f>
        <v>10189</v>
      </c>
      <c r="I547" s="144">
        <v>0</v>
      </c>
      <c r="J547" s="25">
        <f>INT(D547*I547)</f>
        <v>0</v>
      </c>
      <c r="K547" s="140">
        <f t="shared" si="113"/>
        <v>10189</v>
      </c>
      <c r="L547" s="144"/>
      <c r="M547" s="180"/>
      <c r="N547" s="47"/>
      <c r="O547" s="47"/>
      <c r="P547" s="47"/>
      <c r="Q547" s="47"/>
    </row>
    <row r="548" spans="1:17" s="46" customFormat="1" ht="23.1" customHeight="1">
      <c r="A548" s="25" t="s">
        <v>484</v>
      </c>
      <c r="B548" s="25" t="s">
        <v>1491</v>
      </c>
      <c r="C548" s="52" t="s">
        <v>1469</v>
      </c>
      <c r="D548" s="52">
        <v>1</v>
      </c>
      <c r="E548" s="155">
        <f>INT(H549*3%)</f>
        <v>383</v>
      </c>
      <c r="F548" s="25">
        <f>INT(D548*E548)</f>
        <v>383</v>
      </c>
      <c r="G548" s="155"/>
      <c r="H548" s="25">
        <f>INT(D548*G548)</f>
        <v>0</v>
      </c>
      <c r="I548" s="144">
        <v>0</v>
      </c>
      <c r="J548" s="25">
        <f>INT(D548*I548)</f>
        <v>0</v>
      </c>
      <c r="K548" s="140">
        <f t="shared" si="113"/>
        <v>383</v>
      </c>
      <c r="L548" s="144"/>
      <c r="M548" s="180"/>
      <c r="N548" s="47"/>
      <c r="O548" s="47"/>
      <c r="P548" s="47"/>
      <c r="Q548" s="47"/>
    </row>
    <row r="549" spans="1:17" s="46" customFormat="1" ht="23.1" customHeight="1">
      <c r="A549" s="25" t="s">
        <v>369</v>
      </c>
      <c r="B549" s="25"/>
      <c r="C549" s="52"/>
      <c r="D549" s="50"/>
      <c r="E549" s="155"/>
      <c r="F549" s="155">
        <f>SUM(F546:F548)</f>
        <v>383</v>
      </c>
      <c r="G549" s="155"/>
      <c r="H549" s="155">
        <f>SUM(H546:H548)</f>
        <v>12783</v>
      </c>
      <c r="I549" s="144"/>
      <c r="J549" s="155">
        <f>SUM(J546:J548)</f>
        <v>0</v>
      </c>
      <c r="K549" s="140">
        <f t="shared" si="113"/>
        <v>13166</v>
      </c>
      <c r="L549" s="144"/>
      <c r="M549" s="180"/>
      <c r="N549" s="47"/>
      <c r="O549" s="47"/>
      <c r="P549" s="47"/>
      <c r="Q549" s="47"/>
    </row>
    <row r="550" spans="1:17" s="46" customFormat="1" ht="23.1" customHeight="1">
      <c r="A550" s="82"/>
      <c r="B550" s="83"/>
      <c r="C550" s="84"/>
      <c r="D550" s="78"/>
      <c r="E550" s="79"/>
      <c r="F550" s="80"/>
      <c r="G550" s="80"/>
      <c r="H550" s="80"/>
      <c r="I550" s="59"/>
      <c r="J550" s="80"/>
      <c r="K550" s="81"/>
      <c r="L550" s="100"/>
      <c r="M550" s="71"/>
      <c r="N550" s="47"/>
      <c r="O550" s="47"/>
      <c r="P550" s="47"/>
      <c r="Q550" s="47"/>
    </row>
    <row r="551" spans="1:17" s="46" customFormat="1" ht="23.1" customHeight="1">
      <c r="A551" s="88" t="s">
        <v>2111</v>
      </c>
      <c r="B551" s="268" t="s">
        <v>2112</v>
      </c>
      <c r="C551" s="84" t="s">
        <v>1469</v>
      </c>
      <c r="D551" s="78"/>
      <c r="E551" s="155"/>
      <c r="F551" s="156">
        <f>F559</f>
        <v>68620</v>
      </c>
      <c r="G551" s="156"/>
      <c r="H551" s="156">
        <f>H559</f>
        <v>354611</v>
      </c>
      <c r="I551" s="146"/>
      <c r="J551" s="156">
        <f>J559</f>
        <v>81604</v>
      </c>
      <c r="K551" s="147">
        <f t="shared" ref="K551:K559" si="114">F551+H551+J551</f>
        <v>504835</v>
      </c>
      <c r="L551" s="140" t="str">
        <f>"호표 "&amp;COUNTIF($L$3:$L550,"*"&amp;"호표"&amp;"*")+1</f>
        <v>호표 67</v>
      </c>
      <c r="M551" s="180" t="s">
        <v>2121</v>
      </c>
      <c r="N551" s="47"/>
      <c r="O551" s="47"/>
      <c r="P551" s="47"/>
      <c r="Q551" s="47"/>
    </row>
    <row r="552" spans="1:17" s="46" customFormat="1" ht="23.1" customHeight="1">
      <c r="A552" s="27"/>
      <c r="B552" s="317"/>
      <c r="C552" s="23"/>
      <c r="D552" s="318"/>
      <c r="E552" s="149"/>
      <c r="F552" s="149"/>
      <c r="G552" s="149"/>
      <c r="H552" s="149"/>
      <c r="I552" s="25" t="s">
        <v>1670</v>
      </c>
      <c r="J552" s="319">
        <f>ROUND(SUM(2.71/8),2)</f>
        <v>0.34</v>
      </c>
      <c r="K552" s="320"/>
      <c r="L552" s="52"/>
      <c r="M552" s="180"/>
      <c r="N552" s="47"/>
      <c r="O552" s="47"/>
      <c r="P552" s="47"/>
      <c r="Q552" s="47"/>
    </row>
    <row r="553" spans="1:17" s="46" customFormat="1" ht="23.1" customHeight="1">
      <c r="A553" s="276" t="s">
        <v>1768</v>
      </c>
      <c r="B553" s="363" t="s">
        <v>1775</v>
      </c>
      <c r="C553" s="277" t="s">
        <v>1690</v>
      </c>
      <c r="D553" s="50">
        <f>J552</f>
        <v>0.34</v>
      </c>
      <c r="E553" s="97">
        <v>9857</v>
      </c>
      <c r="F553" s="276">
        <f>INT(E553/D553)</f>
        <v>28991</v>
      </c>
      <c r="G553" s="97">
        <v>58925</v>
      </c>
      <c r="H553" s="276">
        <f>INT(G553/D553)</f>
        <v>173308</v>
      </c>
      <c r="I553" s="97">
        <v>13873</v>
      </c>
      <c r="J553" s="97">
        <f>INT(SUM(I553/D553))</f>
        <v>40802</v>
      </c>
      <c r="K553" s="25">
        <f>F553+H553+J553</f>
        <v>243101</v>
      </c>
      <c r="L553" s="320" t="s">
        <v>1612</v>
      </c>
      <c r="M553" s="180"/>
      <c r="N553" s="47"/>
      <c r="O553" s="47"/>
      <c r="P553" s="47"/>
      <c r="Q553" s="47"/>
    </row>
    <row r="554" spans="1:17" s="46" customFormat="1" ht="23.1" customHeight="1">
      <c r="A554" s="276" t="s">
        <v>2117</v>
      </c>
      <c r="B554" s="363" t="s">
        <v>1775</v>
      </c>
      <c r="C554" s="277" t="s">
        <v>1690</v>
      </c>
      <c r="D554" s="50">
        <f>J552</f>
        <v>0.34</v>
      </c>
      <c r="E554" s="97">
        <v>9857</v>
      </c>
      <c r="F554" s="276">
        <f>INT(E554/D554)</f>
        <v>28991</v>
      </c>
      <c r="G554" s="97">
        <v>58925</v>
      </c>
      <c r="H554" s="276">
        <f>INT(G554/D554)</f>
        <v>173308</v>
      </c>
      <c r="I554" s="97">
        <v>13873</v>
      </c>
      <c r="J554" s="97">
        <f>INT(SUM(I554/D554))</f>
        <v>40802</v>
      </c>
      <c r="K554" s="25">
        <f>F554+H554+J554</f>
        <v>243101</v>
      </c>
      <c r="L554" s="320" t="s">
        <v>1612</v>
      </c>
      <c r="M554" s="180"/>
      <c r="N554" s="47"/>
      <c r="O554" s="47"/>
      <c r="P554" s="47"/>
      <c r="Q554" s="47"/>
    </row>
    <row r="555" spans="1:17" s="46" customFormat="1" ht="23.1" customHeight="1">
      <c r="A555" s="25" t="s">
        <v>342</v>
      </c>
      <c r="B555" s="25" t="s">
        <v>2113</v>
      </c>
      <c r="C555" s="52" t="s">
        <v>264</v>
      </c>
      <c r="D555" s="50">
        <f>ROUNDDOWN(SUM(2.14/100)*품셈!$L$3,3)</f>
        <v>2.1000000000000001E-2</v>
      </c>
      <c r="E555" s="155">
        <v>0</v>
      </c>
      <c r="F555" s="25">
        <f>INT(D555*E555)</f>
        <v>0</v>
      </c>
      <c r="G555" s="155">
        <f>VLOOKUP($B555,단가,3,FALSE)</f>
        <v>257444</v>
      </c>
      <c r="H555" s="25">
        <f>INT(D555*G555)</f>
        <v>5406</v>
      </c>
      <c r="I555" s="144">
        <v>0</v>
      </c>
      <c r="J555" s="25">
        <f>INT(D555*I555)</f>
        <v>0</v>
      </c>
      <c r="K555" s="140">
        <f t="shared" si="114"/>
        <v>5406</v>
      </c>
      <c r="L555" s="144"/>
      <c r="M555" s="180"/>
      <c r="N555" s="47"/>
      <c r="O555" s="47"/>
      <c r="P555" s="47"/>
      <c r="Q555" s="47"/>
    </row>
    <row r="556" spans="1:17" s="46" customFormat="1" ht="23.1" customHeight="1">
      <c r="A556" s="25" t="s">
        <v>342</v>
      </c>
      <c r="B556" s="25" t="s">
        <v>2114</v>
      </c>
      <c r="C556" s="52" t="s">
        <v>264</v>
      </c>
      <c r="D556" s="50">
        <f>ROUNDDOWN(SUM(0.51/100)*품셈!$L$3,3)</f>
        <v>5.0000000000000001E-3</v>
      </c>
      <c r="E556" s="155">
        <v>0</v>
      </c>
      <c r="F556" s="25">
        <f>INT(D556*E556)</f>
        <v>0</v>
      </c>
      <c r="G556" s="155">
        <f>VLOOKUP($B556,단가,3,FALSE)</f>
        <v>172698</v>
      </c>
      <c r="H556" s="25">
        <f>INT(D556*G556)</f>
        <v>863</v>
      </c>
      <c r="I556" s="144">
        <v>0</v>
      </c>
      <c r="J556" s="25">
        <f>INT(D556*I556)</f>
        <v>0</v>
      </c>
      <c r="K556" s="140">
        <f t="shared" ref="K556" si="115">F556+H556+J556</f>
        <v>863</v>
      </c>
      <c r="L556" s="144"/>
      <c r="M556" s="180"/>
      <c r="N556" s="47"/>
      <c r="O556" s="47"/>
      <c r="P556" s="47"/>
      <c r="Q556" s="47"/>
    </row>
    <row r="557" spans="1:17" s="46" customFormat="1" ht="23.1" customHeight="1">
      <c r="A557" s="25" t="s">
        <v>2116</v>
      </c>
      <c r="B557" s="25" t="s">
        <v>2114</v>
      </c>
      <c r="C557" s="52" t="s">
        <v>264</v>
      </c>
      <c r="D557" s="50">
        <f>ROUNDDOWN(SUM(1.06/100)*품셈!$L$3,3)</f>
        <v>0.01</v>
      </c>
      <c r="E557" s="155">
        <v>0</v>
      </c>
      <c r="F557" s="25">
        <f>INT(D557*E557)</f>
        <v>0</v>
      </c>
      <c r="G557" s="155">
        <f>VLOOKUP($B557,단가,3,FALSE)</f>
        <v>172698</v>
      </c>
      <c r="H557" s="25">
        <f>INT(D557*G557)</f>
        <v>1726</v>
      </c>
      <c r="I557" s="144">
        <v>0</v>
      </c>
      <c r="J557" s="25">
        <f>INT(D557*I557)</f>
        <v>0</v>
      </c>
      <c r="K557" s="140">
        <f t="shared" si="114"/>
        <v>1726</v>
      </c>
      <c r="L557" s="144"/>
      <c r="M557" s="180"/>
      <c r="N557" s="47"/>
      <c r="O557" s="47"/>
      <c r="P557" s="47"/>
      <c r="Q557" s="47"/>
    </row>
    <row r="558" spans="1:17" s="46" customFormat="1" ht="23.1" customHeight="1">
      <c r="A558" s="25" t="s">
        <v>484</v>
      </c>
      <c r="B558" s="25" t="s">
        <v>1491</v>
      </c>
      <c r="C558" s="52" t="s">
        <v>1469</v>
      </c>
      <c r="D558" s="52">
        <v>1</v>
      </c>
      <c r="E558" s="155">
        <f>INT(H559*3%)</f>
        <v>10638</v>
      </c>
      <c r="F558" s="25">
        <f>INT(D558*E558)</f>
        <v>10638</v>
      </c>
      <c r="G558" s="155"/>
      <c r="H558" s="25">
        <f>INT(D558*G558)</f>
        <v>0</v>
      </c>
      <c r="I558" s="144">
        <v>0</v>
      </c>
      <c r="J558" s="25">
        <f>INT(D558*I558)</f>
        <v>0</v>
      </c>
      <c r="K558" s="140">
        <f t="shared" si="114"/>
        <v>10638</v>
      </c>
      <c r="L558" s="144"/>
      <c r="M558" s="180"/>
      <c r="N558" s="47"/>
      <c r="O558" s="47"/>
      <c r="P558" s="47"/>
      <c r="Q558" s="47"/>
    </row>
    <row r="559" spans="1:17" s="46" customFormat="1" ht="23.1" customHeight="1">
      <c r="A559" s="25" t="s">
        <v>369</v>
      </c>
      <c r="B559" s="25"/>
      <c r="C559" s="52"/>
      <c r="D559" s="50"/>
      <c r="E559" s="155"/>
      <c r="F559" s="155">
        <f>SUM(F553:F558)</f>
        <v>68620</v>
      </c>
      <c r="G559" s="155"/>
      <c r="H559" s="155">
        <f>SUM(H553:H558)</f>
        <v>354611</v>
      </c>
      <c r="I559" s="144"/>
      <c r="J559" s="155">
        <f>SUM(J553:J558)</f>
        <v>81604</v>
      </c>
      <c r="K559" s="140">
        <f t="shared" si="114"/>
        <v>504835</v>
      </c>
      <c r="L559" s="144"/>
      <c r="M559" s="180"/>
      <c r="N559" s="47"/>
      <c r="O559" s="47"/>
      <c r="P559" s="47"/>
      <c r="Q559" s="47"/>
    </row>
    <row r="560" spans="1:17" s="46" customFormat="1" ht="23.1" customHeight="1">
      <c r="A560" s="85"/>
      <c r="B560" s="85"/>
      <c r="C560" s="86"/>
      <c r="D560" s="50"/>
      <c r="E560" s="79"/>
      <c r="F560" s="24"/>
      <c r="G560" s="24"/>
      <c r="H560" s="24"/>
      <c r="I560" s="49"/>
      <c r="J560" s="85"/>
      <c r="K560" s="48"/>
      <c r="L560" s="64"/>
      <c r="M560" s="71"/>
      <c r="N560" s="47"/>
      <c r="O560" s="47"/>
      <c r="P560" s="47"/>
      <c r="Q560" s="47"/>
    </row>
    <row r="561" spans="1:17" s="46" customFormat="1" ht="23.1" customHeight="1">
      <c r="A561" s="85"/>
      <c r="B561" s="85"/>
      <c r="C561" s="86"/>
      <c r="D561" s="50"/>
      <c r="E561" s="79"/>
      <c r="F561" s="24"/>
      <c r="G561" s="24"/>
      <c r="H561" s="24"/>
      <c r="I561" s="49"/>
      <c r="J561" s="85"/>
      <c r="K561" s="48"/>
      <c r="L561" s="64"/>
      <c r="M561" s="71"/>
      <c r="N561" s="47"/>
      <c r="O561" s="47"/>
      <c r="P561" s="47"/>
      <c r="Q561" s="47"/>
    </row>
    <row r="562" spans="1:17" s="46" customFormat="1" ht="23.1" customHeight="1">
      <c r="A562" s="85"/>
      <c r="B562" s="85"/>
      <c r="C562" s="86"/>
      <c r="D562" s="50"/>
      <c r="E562" s="79"/>
      <c r="F562" s="24"/>
      <c r="G562" s="24"/>
      <c r="H562" s="24"/>
      <c r="I562" s="49"/>
      <c r="J562" s="85"/>
      <c r="K562" s="48"/>
      <c r="L562" s="64"/>
      <c r="M562" s="71"/>
      <c r="N562" s="47"/>
      <c r="O562" s="47"/>
      <c r="P562" s="47"/>
      <c r="Q562" s="47"/>
    </row>
    <row r="563" spans="1:17" s="46" customFormat="1" ht="23.1" customHeight="1">
      <c r="A563" s="85"/>
      <c r="B563" s="85"/>
      <c r="C563" s="86"/>
      <c r="D563" s="50"/>
      <c r="E563" s="79"/>
      <c r="F563" s="24"/>
      <c r="G563" s="24"/>
      <c r="H563" s="24"/>
      <c r="I563" s="49"/>
      <c r="J563" s="85"/>
      <c r="K563" s="48"/>
      <c r="L563" s="64"/>
      <c r="M563" s="71"/>
      <c r="N563" s="47"/>
      <c r="O563" s="47"/>
      <c r="P563" s="47"/>
      <c r="Q563" s="47"/>
    </row>
    <row r="564" spans="1:17" s="142" customFormat="1" ht="21" customHeight="1">
      <c r="A564" s="452" t="s">
        <v>2165</v>
      </c>
      <c r="B564" s="452" t="s">
        <v>2185</v>
      </c>
      <c r="C564" s="453" t="s">
        <v>203</v>
      </c>
      <c r="D564" s="454"/>
      <c r="E564" s="455"/>
      <c r="F564" s="456">
        <f>F582</f>
        <v>834705</v>
      </c>
      <c r="G564" s="457"/>
      <c r="H564" s="456">
        <f>H582</f>
        <v>369285</v>
      </c>
      <c r="I564" s="458"/>
      <c r="J564" s="456">
        <f>J582</f>
        <v>0</v>
      </c>
      <c r="K564" s="459"/>
      <c r="L564" s="460" t="str">
        <f>"호표 "&amp;COUNTIF($L$3:$L563,"*"&amp;"호표"&amp;"*")+1</f>
        <v>호표 68</v>
      </c>
      <c r="M564" s="461" t="s">
        <v>795</v>
      </c>
      <c r="N564" s="179"/>
      <c r="O564" s="179"/>
    </row>
    <row r="565" spans="1:17" s="142" customFormat="1" ht="21" customHeight="1">
      <c r="A565" s="356" t="s">
        <v>2187</v>
      </c>
      <c r="B565" s="333" t="s">
        <v>2186</v>
      </c>
      <c r="C565" s="23" t="s">
        <v>203</v>
      </c>
      <c r="D565" s="553">
        <v>1</v>
      </c>
      <c r="E565" s="455">
        <v>325000</v>
      </c>
      <c r="F565" s="272">
        <f t="shared" ref="F565:F578" si="116">INT(D565*E565)</f>
        <v>325000</v>
      </c>
      <c r="G565" s="455"/>
      <c r="H565" s="462">
        <f>INT(D565*G565)</f>
        <v>0</v>
      </c>
      <c r="I565" s="455"/>
      <c r="J565" s="462">
        <f>INT(D565*I565)</f>
        <v>0</v>
      </c>
      <c r="K565" s="463">
        <f>F565+H565+J565</f>
        <v>325000</v>
      </c>
      <c r="L565" s="464"/>
      <c r="M565" s="461"/>
      <c r="N565" s="179"/>
      <c r="O565" s="179"/>
    </row>
    <row r="566" spans="1:17" s="142" customFormat="1" ht="21" customHeight="1">
      <c r="A566" s="356" t="s">
        <v>2166</v>
      </c>
      <c r="B566" s="333" t="s">
        <v>2167</v>
      </c>
      <c r="C566" s="554" t="s">
        <v>2168</v>
      </c>
      <c r="D566" s="555">
        <f>0.5*0.5</f>
        <v>0.25</v>
      </c>
      <c r="E566" s="311">
        <v>42000</v>
      </c>
      <c r="F566" s="556">
        <f t="shared" si="116"/>
        <v>10500</v>
      </c>
      <c r="G566" s="455"/>
      <c r="H566" s="462"/>
      <c r="I566" s="455"/>
      <c r="J566" s="462"/>
      <c r="K566" s="463">
        <f t="shared" ref="K566:K578" si="117">F566+H566+J566</f>
        <v>10500</v>
      </c>
      <c r="L566" s="464"/>
      <c r="M566" s="461"/>
      <c r="N566" s="179"/>
      <c r="O566" s="179"/>
    </row>
    <row r="567" spans="1:17" s="142" customFormat="1" ht="21" customHeight="1">
      <c r="A567" s="356" t="s">
        <v>2169</v>
      </c>
      <c r="B567" s="333" t="s">
        <v>2170</v>
      </c>
      <c r="C567" s="557" t="s">
        <v>116</v>
      </c>
      <c r="D567" s="553">
        <v>4</v>
      </c>
      <c r="E567" s="311">
        <v>600</v>
      </c>
      <c r="F567" s="556">
        <f t="shared" si="116"/>
        <v>2400</v>
      </c>
      <c r="G567" s="455"/>
      <c r="H567" s="462"/>
      <c r="I567" s="455"/>
      <c r="J567" s="462"/>
      <c r="K567" s="463">
        <f t="shared" si="117"/>
        <v>2400</v>
      </c>
      <c r="L567" s="464"/>
      <c r="M567" s="461"/>
      <c r="N567" s="179"/>
      <c r="O567" s="179"/>
    </row>
    <row r="568" spans="1:17" s="142" customFormat="1" ht="21" customHeight="1">
      <c r="A568" s="27" t="s">
        <v>2171</v>
      </c>
      <c r="B568" s="27" t="s">
        <v>2172</v>
      </c>
      <c r="C568" s="23" t="s">
        <v>116</v>
      </c>
      <c r="D568" s="27">
        <v>1</v>
      </c>
      <c r="E568" s="311">
        <v>4950</v>
      </c>
      <c r="F568" s="139">
        <f t="shared" si="116"/>
        <v>4950</v>
      </c>
      <c r="G568" s="455"/>
      <c r="H568" s="462"/>
      <c r="I568" s="455"/>
      <c r="J568" s="462"/>
      <c r="K568" s="463">
        <f t="shared" si="117"/>
        <v>4950</v>
      </c>
      <c r="L568" s="464"/>
      <c r="M568" s="461"/>
      <c r="N568" s="179"/>
      <c r="O568" s="179"/>
    </row>
    <row r="569" spans="1:17" s="142" customFormat="1" ht="21" customHeight="1">
      <c r="A569" s="27" t="s">
        <v>2085</v>
      </c>
      <c r="B569" s="27" t="s">
        <v>2086</v>
      </c>
      <c r="C569" s="23" t="s">
        <v>116</v>
      </c>
      <c r="D569" s="27">
        <v>1</v>
      </c>
      <c r="E569" s="311">
        <v>6600</v>
      </c>
      <c r="F569" s="139">
        <f t="shared" si="116"/>
        <v>6600</v>
      </c>
      <c r="G569" s="455"/>
      <c r="H569" s="462"/>
      <c r="I569" s="455"/>
      <c r="J569" s="462"/>
      <c r="K569" s="463">
        <f t="shared" si="117"/>
        <v>6600</v>
      </c>
      <c r="L569" s="464"/>
      <c r="M569" s="461"/>
      <c r="N569" s="179"/>
      <c r="O569" s="179"/>
    </row>
    <row r="570" spans="1:17" s="142" customFormat="1" ht="21" customHeight="1">
      <c r="A570" s="27" t="s">
        <v>2173</v>
      </c>
      <c r="B570" s="27" t="s">
        <v>2174</v>
      </c>
      <c r="C570" s="23" t="s">
        <v>379</v>
      </c>
      <c r="D570" s="27">
        <f>SUM(D571:D573)-1</f>
        <v>3</v>
      </c>
      <c r="E570" s="311">
        <v>495</v>
      </c>
      <c r="F570" s="139">
        <f t="shared" si="116"/>
        <v>1485</v>
      </c>
      <c r="G570" s="455"/>
      <c r="H570" s="462"/>
      <c r="I570" s="455"/>
      <c r="J570" s="462"/>
      <c r="K570" s="463">
        <f t="shared" si="117"/>
        <v>1485</v>
      </c>
      <c r="L570" s="464"/>
      <c r="M570" s="461"/>
      <c r="N570" s="179"/>
      <c r="O570" s="179"/>
    </row>
    <row r="571" spans="1:17" s="142" customFormat="1" ht="21" customHeight="1">
      <c r="A571" s="27" t="s">
        <v>2175</v>
      </c>
      <c r="B571" s="27" t="s">
        <v>799</v>
      </c>
      <c r="C571" s="23" t="s">
        <v>116</v>
      </c>
      <c r="D571" s="27">
        <v>1</v>
      </c>
      <c r="E571" s="266">
        <f t="shared" ref="E571:E575" si="118">VLOOKUP($B571,단가,3,FALSE)</f>
        <v>144800</v>
      </c>
      <c r="F571" s="139">
        <f t="shared" si="116"/>
        <v>144800</v>
      </c>
      <c r="G571" s="455"/>
      <c r="H571" s="462"/>
      <c r="I571" s="455"/>
      <c r="J571" s="462"/>
      <c r="K571" s="463">
        <f t="shared" si="117"/>
        <v>144800</v>
      </c>
      <c r="L571" s="464"/>
      <c r="M571" s="461">
        <f>SUM(N571*O571*P571*D571)</f>
        <v>0.47320000000000001</v>
      </c>
      <c r="N571" s="179">
        <v>1</v>
      </c>
      <c r="O571" s="179">
        <f>VLOOKUP($B571,전기품,4,FALSE)</f>
        <v>1.3520000000000001</v>
      </c>
      <c r="P571" s="179">
        <v>0.35</v>
      </c>
      <c r="Q571" s="20"/>
    </row>
    <row r="572" spans="1:17" s="142" customFormat="1" ht="21" customHeight="1">
      <c r="A572" s="27" t="s">
        <v>2089</v>
      </c>
      <c r="B572" s="333" t="s">
        <v>2188</v>
      </c>
      <c r="C572" s="23" t="s">
        <v>116</v>
      </c>
      <c r="D572" s="27">
        <v>1</v>
      </c>
      <c r="E572" s="266">
        <f t="shared" si="118"/>
        <v>231000</v>
      </c>
      <c r="F572" s="139">
        <f t="shared" ref="F572" si="119">INT(D572*E572)</f>
        <v>231000</v>
      </c>
      <c r="G572" s="455"/>
      <c r="H572" s="462"/>
      <c r="I572" s="455"/>
      <c r="J572" s="462"/>
      <c r="K572" s="463">
        <f t="shared" ref="K572" si="120">F572+H572+J572</f>
        <v>231000</v>
      </c>
      <c r="L572" s="464"/>
      <c r="M572" s="461">
        <f>SUM(N572*O572*P572*D572)</f>
        <v>0.47320000000000001</v>
      </c>
      <c r="N572" s="179">
        <v>1</v>
      </c>
      <c r="O572" s="179">
        <f t="shared" ref="O572:O575" si="121">VLOOKUP($B572,전기품,4,FALSE)</f>
        <v>1.3520000000000001</v>
      </c>
      <c r="P572" s="179">
        <v>0.35</v>
      </c>
      <c r="Q572" s="20"/>
    </row>
    <row r="573" spans="1:17" s="142" customFormat="1" ht="21" customHeight="1">
      <c r="A573" s="27" t="s">
        <v>2089</v>
      </c>
      <c r="B573" s="333" t="s">
        <v>2090</v>
      </c>
      <c r="C573" s="23" t="s">
        <v>116</v>
      </c>
      <c r="D573" s="27">
        <v>2</v>
      </c>
      <c r="E573" s="266">
        <f t="shared" si="118"/>
        <v>17400</v>
      </c>
      <c r="F573" s="139">
        <f t="shared" si="116"/>
        <v>34800</v>
      </c>
      <c r="G573" s="455"/>
      <c r="H573" s="462"/>
      <c r="I573" s="455"/>
      <c r="J573" s="462"/>
      <c r="K573" s="463">
        <f t="shared" si="117"/>
        <v>34800</v>
      </c>
      <c r="L573" s="464"/>
      <c r="M573" s="461">
        <f>SUM(N573*O573*P573*D573)</f>
        <v>0.30099999999999999</v>
      </c>
      <c r="N573" s="179">
        <v>1</v>
      </c>
      <c r="O573" s="179">
        <f t="shared" si="121"/>
        <v>0.43</v>
      </c>
      <c r="P573" s="179">
        <v>0.35</v>
      </c>
      <c r="Q573" s="20"/>
    </row>
    <row r="574" spans="1:17" s="142" customFormat="1" ht="21" customHeight="1">
      <c r="A574" s="27" t="s">
        <v>2176</v>
      </c>
      <c r="B574" s="27" t="s">
        <v>2177</v>
      </c>
      <c r="C574" s="23" t="s">
        <v>204</v>
      </c>
      <c r="D574" s="334">
        <f>0.3*4</f>
        <v>1.2</v>
      </c>
      <c r="E574" s="266">
        <f t="shared" si="118"/>
        <v>27211.65</v>
      </c>
      <c r="F574" s="139">
        <f t="shared" si="116"/>
        <v>32653</v>
      </c>
      <c r="G574" s="455"/>
      <c r="H574" s="462"/>
      <c r="I574" s="455"/>
      <c r="J574" s="462"/>
      <c r="K574" s="463">
        <f t="shared" si="117"/>
        <v>32653</v>
      </c>
      <c r="L574" s="464"/>
      <c r="M574" s="461">
        <f>SUM(N574*O574*P574*D574)</f>
        <v>8.4000000000000005E-2</v>
      </c>
      <c r="N574" s="179">
        <v>1</v>
      </c>
      <c r="O574" s="179">
        <f t="shared" si="121"/>
        <v>7.0000000000000007E-2</v>
      </c>
      <c r="P574" s="179">
        <v>1</v>
      </c>
      <c r="Q574" s="20"/>
    </row>
    <row r="575" spans="1:17" s="142" customFormat="1" ht="21" customHeight="1">
      <c r="A575" s="27" t="s">
        <v>2176</v>
      </c>
      <c r="B575" s="27" t="s">
        <v>2178</v>
      </c>
      <c r="C575" s="23" t="s">
        <v>204</v>
      </c>
      <c r="D575" s="334">
        <f>0.25*4</f>
        <v>1</v>
      </c>
      <c r="E575" s="266">
        <f t="shared" si="118"/>
        <v>16179.900000000001</v>
      </c>
      <c r="F575" s="139">
        <f t="shared" si="116"/>
        <v>16179</v>
      </c>
      <c r="G575" s="455"/>
      <c r="H575" s="462"/>
      <c r="I575" s="455"/>
      <c r="J575" s="462"/>
      <c r="K575" s="463">
        <f t="shared" si="117"/>
        <v>16179</v>
      </c>
      <c r="L575" s="464"/>
      <c r="M575" s="461">
        <f>SUM(N575*O575*P575*D575)</f>
        <v>0.06</v>
      </c>
      <c r="N575" s="179">
        <v>1</v>
      </c>
      <c r="O575" s="179">
        <f t="shared" si="121"/>
        <v>0.06</v>
      </c>
      <c r="P575" s="179">
        <v>1</v>
      </c>
      <c r="Q575" s="20"/>
    </row>
    <row r="576" spans="1:17" s="142" customFormat="1" ht="21" customHeight="1">
      <c r="A576" s="27" t="s">
        <v>2179</v>
      </c>
      <c r="B576" s="27" t="s">
        <v>2180</v>
      </c>
      <c r="C576" s="23" t="s">
        <v>204</v>
      </c>
      <c r="D576" s="334">
        <f>SUM(D574:D575)</f>
        <v>2.2000000000000002</v>
      </c>
      <c r="E576" s="311">
        <v>800</v>
      </c>
      <c r="F576" s="139">
        <f t="shared" si="116"/>
        <v>1760</v>
      </c>
      <c r="G576" s="455"/>
      <c r="H576" s="462"/>
      <c r="I576" s="455"/>
      <c r="J576" s="462"/>
      <c r="K576" s="463">
        <f t="shared" si="117"/>
        <v>1760</v>
      </c>
      <c r="L576" s="464"/>
      <c r="M576" s="461"/>
      <c r="N576" s="179"/>
      <c r="O576" s="179"/>
      <c r="P576" s="179"/>
      <c r="Q576" s="20"/>
    </row>
    <row r="577" spans="1:17" s="142" customFormat="1" ht="21" customHeight="1">
      <c r="A577" s="27" t="s">
        <v>2181</v>
      </c>
      <c r="B577" s="27" t="s">
        <v>2182</v>
      </c>
      <c r="C577" s="23" t="s">
        <v>116</v>
      </c>
      <c r="D577" s="27">
        <v>4</v>
      </c>
      <c r="E577" s="311">
        <v>1000</v>
      </c>
      <c r="F577" s="139">
        <f t="shared" si="116"/>
        <v>4000</v>
      </c>
      <c r="G577" s="455"/>
      <c r="H577" s="462"/>
      <c r="I577" s="455"/>
      <c r="J577" s="462"/>
      <c r="K577" s="463">
        <f t="shared" si="117"/>
        <v>4000</v>
      </c>
      <c r="L577" s="464"/>
      <c r="M577" s="461"/>
      <c r="N577" s="179"/>
      <c r="O577" s="179"/>
      <c r="P577" s="179"/>
      <c r="Q577" s="20"/>
    </row>
    <row r="578" spans="1:17" s="142" customFormat="1" ht="21" customHeight="1">
      <c r="A578" s="27" t="s">
        <v>2183</v>
      </c>
      <c r="B578" s="27" t="s">
        <v>2184</v>
      </c>
      <c r="C578" s="23" t="s">
        <v>116</v>
      </c>
      <c r="D578" s="27">
        <v>1</v>
      </c>
      <c r="E578" s="266">
        <v>7500</v>
      </c>
      <c r="F578" s="272">
        <f t="shared" si="116"/>
        <v>7500</v>
      </c>
      <c r="G578" s="455"/>
      <c r="H578" s="462"/>
      <c r="I578" s="455"/>
      <c r="J578" s="462"/>
      <c r="K578" s="463">
        <f t="shared" si="117"/>
        <v>7500</v>
      </c>
      <c r="L578" s="464"/>
      <c r="M578" s="465">
        <f>SUM(M565:M577)-M579</f>
        <v>1.2474000000000003</v>
      </c>
      <c r="N578" s="466"/>
      <c r="O578" s="179"/>
      <c r="P578" s="179"/>
      <c r="Q578" s="20"/>
    </row>
    <row r="579" spans="1:17" s="142" customFormat="1" ht="21" customHeight="1">
      <c r="A579" s="462" t="s">
        <v>1437</v>
      </c>
      <c r="B579" s="457" t="s">
        <v>512</v>
      </c>
      <c r="C579" s="467" t="s">
        <v>264</v>
      </c>
      <c r="D579" s="468">
        <f>M578</f>
        <v>1.2474000000000003</v>
      </c>
      <c r="E579" s="455"/>
      <c r="F579" s="462">
        <f>INT(D579*E579)</f>
        <v>0</v>
      </c>
      <c r="G579" s="455">
        <f>VLOOKUP($B579,단가,3,FALSE)</f>
        <v>276108</v>
      </c>
      <c r="H579" s="462">
        <f>INT(D579*G579)</f>
        <v>344417</v>
      </c>
      <c r="I579" s="469"/>
      <c r="J579" s="462">
        <f>INT(D579*I579)</f>
        <v>0</v>
      </c>
      <c r="K579" s="463">
        <f>F579+H579+J579</f>
        <v>344417</v>
      </c>
      <c r="L579" s="470"/>
      <c r="M579" s="465">
        <f>SUM(M574:M576)</f>
        <v>0.14400000000000002</v>
      </c>
      <c r="N579" s="466"/>
      <c r="O579" s="179"/>
      <c r="P579" s="179"/>
      <c r="Q579" s="20"/>
    </row>
    <row r="580" spans="1:17" s="142" customFormat="1" ht="21" customHeight="1">
      <c r="A580" s="462" t="s">
        <v>1437</v>
      </c>
      <c r="B580" s="457" t="s">
        <v>1445</v>
      </c>
      <c r="C580" s="467" t="s">
        <v>264</v>
      </c>
      <c r="D580" s="468">
        <f>M579</f>
        <v>0.14400000000000002</v>
      </c>
      <c r="E580" s="455"/>
      <c r="F580" s="462">
        <f>INT(D580*E580)</f>
        <v>0</v>
      </c>
      <c r="G580" s="455">
        <f>VLOOKUP($B580,단가,3,FALSE)</f>
        <v>172698</v>
      </c>
      <c r="H580" s="462">
        <f>INT(D580*G580)</f>
        <v>24868</v>
      </c>
      <c r="I580" s="469"/>
      <c r="J580" s="462">
        <f>INT(D580*I580)</f>
        <v>0</v>
      </c>
      <c r="K580" s="463">
        <f>F580+H580+J580</f>
        <v>24868</v>
      </c>
      <c r="L580" s="470"/>
      <c r="M580" s="465"/>
      <c r="N580" s="466"/>
      <c r="O580" s="179"/>
      <c r="P580" s="179"/>
      <c r="Q580" s="20"/>
    </row>
    <row r="581" spans="1:17" s="142" customFormat="1" ht="21" customHeight="1">
      <c r="A581" s="471" t="s">
        <v>484</v>
      </c>
      <c r="B581" s="472">
        <v>0.03</v>
      </c>
      <c r="C581" s="203" t="s">
        <v>178</v>
      </c>
      <c r="D581" s="203">
        <v>1</v>
      </c>
      <c r="E581" s="473">
        <f>INT(H582*B581)</f>
        <v>11078</v>
      </c>
      <c r="F581" s="473">
        <f>INT(D581*E581)</f>
        <v>11078</v>
      </c>
      <c r="G581" s="473"/>
      <c r="H581" s="471">
        <v>0</v>
      </c>
      <c r="I581" s="148">
        <v>0</v>
      </c>
      <c r="J581" s="471">
        <v>0</v>
      </c>
      <c r="K581" s="148">
        <f t="shared" ref="K581" si="122">F581+H581+J581</f>
        <v>11078</v>
      </c>
      <c r="L581" s="460"/>
      <c r="M581" s="461"/>
      <c r="N581" s="179"/>
      <c r="O581" s="179"/>
    </row>
    <row r="582" spans="1:17" s="142" customFormat="1" ht="21" customHeight="1">
      <c r="A582" s="474" t="s">
        <v>369</v>
      </c>
      <c r="B582" s="458"/>
      <c r="C582" s="454"/>
      <c r="D582" s="454"/>
      <c r="E582" s="455"/>
      <c r="F582" s="455">
        <f>SUM(F565:F581)</f>
        <v>834705</v>
      </c>
      <c r="G582" s="475"/>
      <c r="H582" s="455">
        <f>SUM(H565:H581)</f>
        <v>369285</v>
      </c>
      <c r="I582" s="458"/>
      <c r="J582" s="455">
        <f>SUM(J565:J581)</f>
        <v>0</v>
      </c>
      <c r="K582" s="462">
        <f>F582+H582+J582</f>
        <v>1203990</v>
      </c>
      <c r="L582" s="476"/>
      <c r="M582" s="461"/>
      <c r="N582" s="179"/>
      <c r="O582" s="179"/>
    </row>
    <row r="583" spans="1:17" s="46" customFormat="1" ht="23.1" customHeight="1">
      <c r="A583" s="85"/>
      <c r="B583" s="85"/>
      <c r="C583" s="86"/>
      <c r="D583" s="50"/>
      <c r="E583" s="79"/>
      <c r="F583" s="24"/>
      <c r="G583" s="24"/>
      <c r="H583" s="24"/>
      <c r="I583" s="49"/>
      <c r="J583" s="85"/>
      <c r="K583" s="48"/>
      <c r="L583" s="64"/>
      <c r="M583" s="71"/>
      <c r="N583" s="47"/>
      <c r="O583" s="47"/>
      <c r="P583" s="47"/>
      <c r="Q583" s="47"/>
    </row>
    <row r="584" spans="1:17" s="46" customFormat="1" ht="23.1" customHeight="1">
      <c r="A584" s="85"/>
      <c r="B584" s="85"/>
      <c r="C584" s="86"/>
      <c r="D584" s="50"/>
      <c r="E584" s="79"/>
      <c r="F584" s="24"/>
      <c r="G584" s="24"/>
      <c r="H584" s="24"/>
      <c r="I584" s="49"/>
      <c r="J584" s="85"/>
      <c r="K584" s="48"/>
      <c r="L584" s="64"/>
      <c r="M584" s="71"/>
      <c r="N584" s="47"/>
      <c r="O584" s="47"/>
      <c r="P584" s="47"/>
      <c r="Q584" s="47"/>
    </row>
    <row r="585" spans="1:17" ht="21.95" customHeight="1">
      <c r="A585" s="560" t="s">
        <v>2190</v>
      </c>
      <c r="B585" s="560" t="s">
        <v>2196</v>
      </c>
      <c r="C585" s="561" t="s">
        <v>379</v>
      </c>
      <c r="D585" s="562"/>
      <c r="E585" s="563"/>
      <c r="F585" s="202">
        <f>F592</f>
        <v>95032</v>
      </c>
      <c r="G585" s="155"/>
      <c r="H585" s="202">
        <f>H592</f>
        <v>82593</v>
      </c>
      <c r="I585" s="144"/>
      <c r="J585" s="202">
        <f>J592</f>
        <v>12367</v>
      </c>
      <c r="K585" s="147"/>
      <c r="L585" s="143" t="str">
        <f>"호표 "&amp;COUNTIF($L$3:$L584,"*"&amp;"호표"&amp;"*")+1</f>
        <v>호표 69</v>
      </c>
      <c r="M585" s="180" t="s">
        <v>2191</v>
      </c>
    </row>
    <row r="586" spans="1:17" ht="21.95" customHeight="1">
      <c r="A586" s="563" t="s">
        <v>2192</v>
      </c>
      <c r="B586" s="564" t="s">
        <v>2195</v>
      </c>
      <c r="C586" s="565" t="s">
        <v>379</v>
      </c>
      <c r="D586" s="566">
        <v>1</v>
      </c>
      <c r="E586" s="155">
        <f>VLOOKUP($B586,단가,3,FALSE)</f>
        <v>84000</v>
      </c>
      <c r="F586" s="563">
        <f t="shared" ref="F586:F591" si="123">INT(D586*E586)</f>
        <v>84000</v>
      </c>
      <c r="G586" s="563"/>
      <c r="H586" s="563">
        <f>INT(D586*G586)</f>
        <v>0</v>
      </c>
      <c r="I586" s="563"/>
      <c r="J586" s="563">
        <f>INT(D586*I586)</f>
        <v>0</v>
      </c>
      <c r="K586" s="281">
        <f t="shared" ref="K586:K592" si="124">F586+H586+J586</f>
        <v>84000</v>
      </c>
      <c r="L586" s="567"/>
      <c r="M586" s="180"/>
    </row>
    <row r="587" spans="1:17" ht="21.95" customHeight="1">
      <c r="A587" s="97" t="s">
        <v>1604</v>
      </c>
      <c r="B587" s="97" t="s">
        <v>1605</v>
      </c>
      <c r="C587" s="133" t="s">
        <v>178</v>
      </c>
      <c r="D587" s="278">
        <f>0.43</f>
        <v>0.43</v>
      </c>
      <c r="E587" s="155">
        <v>19679</v>
      </c>
      <c r="F587" s="272">
        <f>INT(D587*E587)</f>
        <v>8461</v>
      </c>
      <c r="G587" s="155">
        <v>58925</v>
      </c>
      <c r="H587" s="25">
        <f>INT(D587*G587)</f>
        <v>25337</v>
      </c>
      <c r="I587" s="144">
        <v>17514</v>
      </c>
      <c r="J587" s="25">
        <f>INT(D587*I587)</f>
        <v>7531</v>
      </c>
      <c r="K587" s="140">
        <f t="shared" si="124"/>
        <v>41329</v>
      </c>
      <c r="L587" s="273" t="s">
        <v>1603</v>
      </c>
      <c r="M587" s="180"/>
    </row>
    <row r="588" spans="1:17" ht="21.95" customHeight="1">
      <c r="A588" s="563" t="s">
        <v>2193</v>
      </c>
      <c r="B588" s="356" t="s">
        <v>2194</v>
      </c>
      <c r="C588" s="565" t="s">
        <v>513</v>
      </c>
      <c r="D588" s="566">
        <f>ROUNDDOWN(SUM(0.141*0.5),3)</f>
        <v>7.0000000000000007E-2</v>
      </c>
      <c r="E588" s="563">
        <v>1345</v>
      </c>
      <c r="F588" s="563">
        <f t="shared" si="123"/>
        <v>94</v>
      </c>
      <c r="G588" s="563">
        <v>33663</v>
      </c>
      <c r="H588" s="563">
        <f>INT(D588*G588)</f>
        <v>2356</v>
      </c>
      <c r="I588" s="563">
        <v>69095</v>
      </c>
      <c r="J588" s="563">
        <f>INT(D588*I588)</f>
        <v>4836</v>
      </c>
      <c r="K588" s="281">
        <f t="shared" si="124"/>
        <v>7286</v>
      </c>
      <c r="L588" s="281"/>
      <c r="M588" s="180"/>
    </row>
    <row r="589" spans="1:17" ht="21.95" customHeight="1">
      <c r="A589" s="356" t="s">
        <v>1593</v>
      </c>
      <c r="B589" s="356" t="s">
        <v>512</v>
      </c>
      <c r="C589" s="23" t="s">
        <v>264</v>
      </c>
      <c r="D589" s="165">
        <v>0.08</v>
      </c>
      <c r="E589" s="272">
        <v>0</v>
      </c>
      <c r="F589" s="272">
        <f t="shared" si="123"/>
        <v>0</v>
      </c>
      <c r="G589" s="155">
        <f>VLOOKUP($B589,단가,3,FALSE)</f>
        <v>276108</v>
      </c>
      <c r="H589" s="568">
        <f>INT(D589*G589)</f>
        <v>22088</v>
      </c>
      <c r="I589" s="140">
        <v>0</v>
      </c>
      <c r="J589" s="141">
        <f>INT(D589*I589)</f>
        <v>0</v>
      </c>
      <c r="K589" s="140">
        <f>F589+H589+J589</f>
        <v>22088</v>
      </c>
      <c r="L589" s="140"/>
      <c r="M589" s="180"/>
    </row>
    <row r="590" spans="1:17" ht="21.95" customHeight="1">
      <c r="A590" s="356" t="s">
        <v>1593</v>
      </c>
      <c r="B590" s="356" t="s">
        <v>1445</v>
      </c>
      <c r="C590" s="23" t="s">
        <v>264</v>
      </c>
      <c r="D590" s="165">
        <v>0.19</v>
      </c>
      <c r="E590" s="272">
        <v>0</v>
      </c>
      <c r="F590" s="272">
        <f t="shared" si="123"/>
        <v>0</v>
      </c>
      <c r="G590" s="155">
        <f>VLOOKUP($B590,단가,3,FALSE)</f>
        <v>172698</v>
      </c>
      <c r="H590" s="568">
        <f>INT(D590*G590)</f>
        <v>32812</v>
      </c>
      <c r="I590" s="140">
        <v>0</v>
      </c>
      <c r="J590" s="141">
        <f>INT(D590*I590)</f>
        <v>0</v>
      </c>
      <c r="K590" s="140">
        <f>F590+H590+J590</f>
        <v>32812</v>
      </c>
      <c r="L590" s="140"/>
      <c r="M590" s="180"/>
    </row>
    <row r="591" spans="1:17" ht="21.95" customHeight="1">
      <c r="A591" s="25" t="s">
        <v>484</v>
      </c>
      <c r="B591" s="25" t="s">
        <v>1491</v>
      </c>
      <c r="C591" s="52" t="s">
        <v>1469</v>
      </c>
      <c r="D591" s="52">
        <v>1</v>
      </c>
      <c r="E591" s="155">
        <f>INT(H592*3%)</f>
        <v>2477</v>
      </c>
      <c r="F591" s="25">
        <f t="shared" si="123"/>
        <v>2477</v>
      </c>
      <c r="G591" s="149"/>
      <c r="H591" s="568"/>
      <c r="I591" s="140"/>
      <c r="J591" s="141"/>
      <c r="K591" s="140">
        <f>F591+H591+J591</f>
        <v>2477</v>
      </c>
      <c r="L591" s="140"/>
      <c r="M591" s="180"/>
    </row>
    <row r="592" spans="1:17" ht="21.95" customHeight="1">
      <c r="A592" s="563" t="s">
        <v>369</v>
      </c>
      <c r="B592" s="563"/>
      <c r="C592" s="562"/>
      <c r="D592" s="562"/>
      <c r="E592" s="563"/>
      <c r="F592" s="563">
        <f>SUM(F586:F591)</f>
        <v>95032</v>
      </c>
      <c r="G592" s="563"/>
      <c r="H592" s="563">
        <f>SUM(H586:H591)</f>
        <v>82593</v>
      </c>
      <c r="I592" s="563"/>
      <c r="J592" s="563">
        <f>SUM(J586:J591)</f>
        <v>12367</v>
      </c>
      <c r="K592" s="281">
        <f t="shared" si="124"/>
        <v>189992</v>
      </c>
      <c r="L592" s="281"/>
      <c r="M592" s="180"/>
    </row>
    <row r="593" spans="1:17" s="46" customFormat="1" ht="23.1" customHeight="1">
      <c r="A593" s="85"/>
      <c r="B593" s="85"/>
      <c r="C593" s="86"/>
      <c r="D593" s="50"/>
      <c r="E593" s="79"/>
      <c r="F593" s="24"/>
      <c r="G593" s="24"/>
      <c r="H593" s="24"/>
      <c r="I593" s="49"/>
      <c r="J593" s="85"/>
      <c r="K593" s="48"/>
      <c r="L593" s="64"/>
      <c r="M593" s="71"/>
      <c r="N593" s="47"/>
      <c r="O593" s="47"/>
      <c r="P593" s="47"/>
      <c r="Q593" s="47"/>
    </row>
    <row r="594" spans="1:17" s="46" customFormat="1" ht="23.1" customHeight="1">
      <c r="A594" s="85"/>
      <c r="B594" s="85"/>
      <c r="C594" s="86"/>
      <c r="D594" s="50"/>
      <c r="E594" s="79"/>
      <c r="F594" s="24"/>
      <c r="G594" s="24"/>
      <c r="H594" s="24"/>
      <c r="I594" s="49"/>
      <c r="J594" s="85"/>
      <c r="K594" s="48"/>
      <c r="L594" s="64"/>
      <c r="M594" s="71"/>
      <c r="N594" s="47"/>
      <c r="O594" s="47"/>
      <c r="P594" s="47"/>
      <c r="Q594" s="47"/>
    </row>
    <row r="595" spans="1:17" s="46" customFormat="1" ht="23.1" customHeight="1">
      <c r="A595" s="85"/>
      <c r="B595" s="85"/>
      <c r="C595" s="86"/>
      <c r="D595" s="50"/>
      <c r="E595" s="79"/>
      <c r="F595" s="24"/>
      <c r="G595" s="24"/>
      <c r="H595" s="24"/>
      <c r="I595" s="49"/>
      <c r="J595" s="85"/>
      <c r="K595" s="48"/>
      <c r="L595" s="64"/>
      <c r="M595" s="71"/>
      <c r="N595" s="47"/>
      <c r="O595" s="47"/>
      <c r="P595" s="47"/>
      <c r="Q595" s="47"/>
    </row>
    <row r="596" spans="1:17" s="46" customFormat="1" ht="23.1" customHeight="1">
      <c r="A596" s="85"/>
      <c r="B596" s="85"/>
      <c r="C596" s="86"/>
      <c r="D596" s="50"/>
      <c r="E596" s="79"/>
      <c r="F596" s="24"/>
      <c r="G596" s="24"/>
      <c r="H596" s="24"/>
      <c r="I596" s="49"/>
      <c r="J596" s="85"/>
      <c r="K596" s="48"/>
      <c r="L596" s="64"/>
      <c r="M596" s="71"/>
      <c r="N596" s="47"/>
      <c r="O596" s="47"/>
      <c r="P596" s="47"/>
      <c r="Q596" s="47"/>
    </row>
    <row r="597" spans="1:17" s="46" customFormat="1" ht="23.1" customHeight="1">
      <c r="A597" s="85"/>
      <c r="B597" s="85"/>
      <c r="C597" s="86"/>
      <c r="D597" s="50"/>
      <c r="E597" s="79"/>
      <c r="F597" s="24"/>
      <c r="G597" s="24"/>
      <c r="H597" s="24"/>
      <c r="I597" s="49"/>
      <c r="J597" s="85"/>
      <c r="K597" s="48"/>
      <c r="L597" s="64"/>
      <c r="M597" s="71"/>
      <c r="N597" s="47"/>
      <c r="O597" s="47"/>
      <c r="P597" s="47"/>
      <c r="Q597" s="47"/>
    </row>
    <row r="598" spans="1:17" s="46" customFormat="1" ht="23.1" customHeight="1">
      <c r="A598" s="85"/>
      <c r="B598" s="85"/>
      <c r="C598" s="86"/>
      <c r="D598" s="50"/>
      <c r="E598" s="79"/>
      <c r="F598" s="24"/>
      <c r="G598" s="24"/>
      <c r="H598" s="24"/>
      <c r="I598" s="49"/>
      <c r="J598" s="85"/>
      <c r="K598" s="48"/>
      <c r="L598" s="64"/>
      <c r="M598" s="71"/>
      <c r="N598" s="47"/>
      <c r="O598" s="47"/>
      <c r="P598" s="47"/>
      <c r="Q598" s="47"/>
    </row>
    <row r="599" spans="1:17" s="46" customFormat="1" ht="23.1" customHeight="1">
      <c r="A599" s="85"/>
      <c r="B599" s="85"/>
      <c r="C599" s="86"/>
      <c r="D599" s="50"/>
      <c r="E599" s="79"/>
      <c r="F599" s="24"/>
      <c r="G599" s="24"/>
      <c r="H599" s="24"/>
      <c r="I599" s="49"/>
      <c r="J599" s="85"/>
      <c r="K599" s="48"/>
      <c r="L599" s="64"/>
      <c r="M599" s="71"/>
      <c r="N599" s="47"/>
      <c r="O599" s="47"/>
      <c r="P599" s="47"/>
      <c r="Q599" s="47"/>
    </row>
    <row r="600" spans="1:17" s="46" customFormat="1" ht="23.1" customHeight="1">
      <c r="A600" s="85"/>
      <c r="B600" s="85"/>
      <c r="C600" s="86"/>
      <c r="D600" s="50"/>
      <c r="E600" s="79"/>
      <c r="F600" s="24"/>
      <c r="G600" s="24"/>
      <c r="H600" s="24"/>
      <c r="I600" s="49"/>
      <c r="J600" s="85"/>
      <c r="K600" s="48"/>
      <c r="L600" s="64"/>
      <c r="M600" s="71"/>
      <c r="N600" s="47"/>
      <c r="O600" s="47"/>
      <c r="P600" s="47"/>
      <c r="Q600" s="47"/>
    </row>
    <row r="601" spans="1:17" s="46" customFormat="1" ht="23.1" customHeight="1">
      <c r="A601" s="85"/>
      <c r="B601" s="85"/>
      <c r="C601" s="86"/>
      <c r="D601" s="50"/>
      <c r="E601" s="79"/>
      <c r="F601" s="24"/>
      <c r="G601" s="24"/>
      <c r="H601" s="24"/>
      <c r="I601" s="49"/>
      <c r="J601" s="85"/>
      <c r="K601" s="48"/>
      <c r="L601" s="64"/>
      <c r="M601" s="71"/>
      <c r="N601" s="47"/>
      <c r="O601" s="47"/>
      <c r="P601" s="47"/>
      <c r="Q601" s="47"/>
    </row>
    <row r="602" spans="1:17" s="46" customFormat="1" ht="23.1" customHeight="1">
      <c r="A602" s="85"/>
      <c r="B602" s="85"/>
      <c r="C602" s="86"/>
      <c r="D602" s="50"/>
      <c r="E602" s="79"/>
      <c r="F602" s="24"/>
      <c r="G602" s="24"/>
      <c r="H602" s="24"/>
      <c r="I602" s="49"/>
      <c r="J602" s="85"/>
      <c r="K602" s="48"/>
      <c r="L602" s="64"/>
      <c r="M602" s="71"/>
      <c r="N602" s="47"/>
      <c r="O602" s="47"/>
      <c r="P602" s="47"/>
      <c r="Q602" s="47"/>
    </row>
    <row r="603" spans="1:17" s="46" customFormat="1" ht="23.1" customHeight="1">
      <c r="A603" s="85"/>
      <c r="B603" s="85"/>
      <c r="C603" s="86"/>
      <c r="D603" s="87"/>
      <c r="E603" s="79"/>
      <c r="F603" s="24"/>
      <c r="G603" s="79"/>
      <c r="H603" s="24"/>
      <c r="I603" s="49"/>
      <c r="J603" s="24"/>
      <c r="K603" s="48"/>
      <c r="L603" s="64"/>
      <c r="M603" s="71"/>
      <c r="N603" s="47"/>
      <c r="O603" s="47"/>
      <c r="P603" s="47"/>
      <c r="Q603" s="47"/>
    </row>
  </sheetData>
  <mergeCells count="10">
    <mergeCell ref="M1:M2"/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2" type="noConversion"/>
  <pageMargins left="0.62992125984251968" right="0.19685039370078741" top="0.98425196850393704" bottom="0.43307086614173229" header="0.55118110236220474" footer="0.35433070866141736"/>
  <pageSetup paperSize="9" orientation="landscape" r:id="rId1"/>
  <headerFooter>
    <oddHeader>&amp;C&amp;"굴림체,굵게"&amp;14일 위 대 가 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N246"/>
  <sheetViews>
    <sheetView showZeros="0" view="pageBreakPreview" zoomScale="115" zoomScaleNormal="100" zoomScaleSheetLayoutView="115" workbookViewId="0">
      <selection activeCell="D21" sqref="D21"/>
    </sheetView>
  </sheetViews>
  <sheetFormatPr defaultRowHeight="21.95" customHeight="1"/>
  <cols>
    <col min="1" max="1" width="10.77734375" customWidth="1"/>
    <col min="2" max="2" width="14.77734375" customWidth="1"/>
    <col min="3" max="3" width="4.77734375" style="75" customWidth="1"/>
    <col min="4" max="4" width="11.77734375" customWidth="1"/>
    <col min="5" max="5" width="54.77734375" customWidth="1"/>
    <col min="6" max="6" width="5.77734375" customWidth="1"/>
    <col min="7" max="7" width="6.77734375" customWidth="1"/>
    <col min="8" max="8" width="3.77734375" customWidth="1"/>
    <col min="9" max="9" width="4.77734375" customWidth="1"/>
    <col min="10" max="10" width="6.33203125" customWidth="1"/>
  </cols>
  <sheetData>
    <row r="1" spans="1:10" s="32" customFormat="1" ht="21.95" customHeight="1">
      <c r="A1" s="630" t="s">
        <v>206</v>
      </c>
      <c r="B1" s="630"/>
      <c r="C1" s="630"/>
      <c r="D1" s="631"/>
      <c r="E1" s="631"/>
      <c r="F1" s="631"/>
      <c r="G1" s="30"/>
      <c r="H1" s="31"/>
      <c r="I1" s="31"/>
      <c r="J1" s="68"/>
    </row>
    <row r="2" spans="1:10" s="35" customFormat="1" ht="21.95" customHeight="1">
      <c r="A2" s="33" t="s">
        <v>207</v>
      </c>
      <c r="B2" s="358" t="s">
        <v>208</v>
      </c>
      <c r="C2" s="74" t="s">
        <v>209</v>
      </c>
      <c r="D2" s="632" t="s">
        <v>210</v>
      </c>
      <c r="E2" s="632"/>
      <c r="F2" s="632"/>
      <c r="G2" s="34" t="s">
        <v>211</v>
      </c>
      <c r="H2" s="358" t="s">
        <v>212</v>
      </c>
      <c r="I2" s="120" t="s">
        <v>213</v>
      </c>
      <c r="J2" s="119" t="s">
        <v>343</v>
      </c>
    </row>
    <row r="3" spans="1:10" s="36" customFormat="1" ht="21.95" customHeight="1">
      <c r="A3" s="182" t="s">
        <v>1499</v>
      </c>
      <c r="B3" s="183"/>
      <c r="C3" s="184"/>
      <c r="D3" s="184"/>
      <c r="E3" s="184"/>
      <c r="F3" s="185"/>
      <c r="G3" s="185"/>
      <c r="H3" s="184"/>
      <c r="I3" s="186"/>
    </row>
    <row r="4" spans="1:10" s="36" customFormat="1" ht="21.95" customHeight="1">
      <c r="A4" s="181" t="s">
        <v>515</v>
      </c>
      <c r="B4" s="233" t="s">
        <v>536</v>
      </c>
      <c r="C4" s="233" t="s">
        <v>3</v>
      </c>
      <c r="D4" s="379" t="s">
        <v>1896</v>
      </c>
      <c r="E4" s="380" t="s">
        <v>1897</v>
      </c>
      <c r="F4" s="381"/>
      <c r="G4" s="66"/>
      <c r="H4" s="168"/>
      <c r="I4" s="212"/>
    </row>
    <row r="5" spans="1:10" s="36" customFormat="1" ht="21.95" customHeight="1">
      <c r="A5" s="181"/>
      <c r="B5" s="233"/>
      <c r="C5" s="233"/>
      <c r="D5" s="382" t="s">
        <v>1500</v>
      </c>
      <c r="E5" s="383" t="s">
        <v>1900</v>
      </c>
      <c r="F5" s="384">
        <f>계산</f>
        <v>131</v>
      </c>
      <c r="G5" s="66"/>
      <c r="H5" s="168"/>
      <c r="I5" s="212"/>
    </row>
    <row r="6" spans="1:10" s="36" customFormat="1" ht="21.95" customHeight="1">
      <c r="A6" s="157"/>
      <c r="B6" s="158"/>
      <c r="C6" s="159"/>
      <c r="D6" s="164"/>
      <c r="E6" s="162"/>
      <c r="F6" s="160"/>
      <c r="G6" s="223"/>
      <c r="H6" s="168"/>
      <c r="I6" s="212"/>
    </row>
    <row r="7" spans="1:10" s="36" customFormat="1" ht="21.95" customHeight="1">
      <c r="A7" s="157"/>
      <c r="B7" s="158"/>
      <c r="C7" s="159"/>
      <c r="D7" s="379" t="s">
        <v>1896</v>
      </c>
      <c r="E7" s="380" t="s">
        <v>1898</v>
      </c>
      <c r="F7" s="381"/>
      <c r="G7" s="66"/>
      <c r="H7" s="168"/>
      <c r="I7" s="212"/>
    </row>
    <row r="8" spans="1:10" s="36" customFormat="1" ht="21.95" customHeight="1">
      <c r="A8" s="163"/>
      <c r="B8" s="159"/>
      <c r="C8" s="158"/>
      <c r="D8" s="382" t="s">
        <v>1500</v>
      </c>
      <c r="E8" s="383" t="s">
        <v>1901</v>
      </c>
      <c r="F8" s="384">
        <f>계산</f>
        <v>4</v>
      </c>
      <c r="G8" s="223"/>
      <c r="H8" s="168"/>
      <c r="I8" s="212"/>
    </row>
    <row r="9" spans="1:10" s="36" customFormat="1" ht="21.95" customHeight="1">
      <c r="A9" s="163"/>
      <c r="B9" s="159"/>
      <c r="C9" s="158"/>
      <c r="D9" s="382"/>
      <c r="E9" s="383"/>
      <c r="F9" s="384"/>
      <c r="G9" s="223"/>
      <c r="H9" s="168"/>
      <c r="I9" s="212"/>
    </row>
    <row r="10" spans="1:10" s="36" customFormat="1" ht="21.95" customHeight="1">
      <c r="A10" s="163"/>
      <c r="B10" s="159"/>
      <c r="C10" s="158"/>
      <c r="D10" s="244" t="s">
        <v>2152</v>
      </c>
      <c r="E10" s="161" t="s">
        <v>2153</v>
      </c>
      <c r="F10" s="384"/>
      <c r="G10" s="223"/>
      <c r="H10" s="168"/>
      <c r="I10" s="212"/>
    </row>
    <row r="11" spans="1:10" s="36" customFormat="1" ht="21.95" customHeight="1">
      <c r="A11" s="163"/>
      <c r="B11" s="159"/>
      <c r="C11" s="158"/>
      <c r="D11" s="382" t="s">
        <v>2154</v>
      </c>
      <c r="E11" s="383" t="s">
        <v>2155</v>
      </c>
      <c r="F11" s="160">
        <f>계산</f>
        <v>3</v>
      </c>
      <c r="G11" s="223"/>
      <c r="H11" s="168"/>
      <c r="I11" s="212"/>
    </row>
    <row r="12" spans="1:10" s="36" customFormat="1" ht="21.95" customHeight="1">
      <c r="A12" s="163"/>
      <c r="B12" s="159"/>
      <c r="C12" s="158"/>
      <c r="D12" s="164"/>
      <c r="E12" s="161"/>
      <c r="F12" s="160"/>
      <c r="G12" s="66"/>
      <c r="H12" s="168"/>
      <c r="I12" s="212"/>
    </row>
    <row r="13" spans="1:10" s="36" customFormat="1" ht="21.95" customHeight="1">
      <c r="A13" s="163"/>
      <c r="B13" s="159"/>
      <c r="C13" s="158"/>
      <c r="D13" s="164" t="s">
        <v>1507</v>
      </c>
      <c r="E13" s="161" t="s">
        <v>1899</v>
      </c>
      <c r="F13" s="160"/>
      <c r="G13" s="223"/>
      <c r="H13" s="168"/>
      <c r="I13" s="212"/>
    </row>
    <row r="14" spans="1:10" s="36" customFormat="1" ht="21.95" customHeight="1">
      <c r="A14" s="163"/>
      <c r="B14" s="159"/>
      <c r="C14" s="158"/>
      <c r="D14" s="164" t="s">
        <v>1500</v>
      </c>
      <c r="E14" s="162" t="s">
        <v>1902</v>
      </c>
      <c r="F14" s="160">
        <f>계산</f>
        <v>72</v>
      </c>
      <c r="G14" s="385">
        <f>ROUNDDOWN(SUM(F4:F14),0)</f>
        <v>210</v>
      </c>
      <c r="H14" s="168"/>
      <c r="I14" s="212"/>
    </row>
    <row r="15" spans="1:10" s="36" customFormat="1" ht="21.95" customHeight="1">
      <c r="A15" s="163"/>
      <c r="B15" s="159"/>
      <c r="C15" s="158"/>
      <c r="D15" s="164"/>
      <c r="E15" s="161"/>
      <c r="F15" s="160"/>
      <c r="G15" s="223"/>
      <c r="H15" s="168"/>
      <c r="I15" s="212"/>
    </row>
    <row r="16" spans="1:10" s="36" customFormat="1" ht="21.95" customHeight="1">
      <c r="A16" s="157" t="s">
        <v>515</v>
      </c>
      <c r="B16" s="158" t="s">
        <v>538</v>
      </c>
      <c r="C16" s="159" t="s">
        <v>3</v>
      </c>
      <c r="D16" s="379" t="s">
        <v>1894</v>
      </c>
      <c r="E16" s="380" t="s">
        <v>1895</v>
      </c>
      <c r="F16" s="381"/>
      <c r="G16" s="66"/>
      <c r="H16" s="168"/>
      <c r="I16" s="212"/>
    </row>
    <row r="17" spans="1:9" s="36" customFormat="1" ht="21.95" customHeight="1">
      <c r="A17" s="163"/>
      <c r="B17" s="159"/>
      <c r="C17" s="158"/>
      <c r="D17" s="382" t="s">
        <v>1500</v>
      </c>
      <c r="E17" s="383" t="s">
        <v>1900</v>
      </c>
      <c r="F17" s="384">
        <f>계산</f>
        <v>131</v>
      </c>
      <c r="G17" s="66"/>
      <c r="H17" s="168"/>
      <c r="I17" s="212"/>
    </row>
    <row r="18" spans="1:9" s="36" customFormat="1" ht="21.95" customHeight="1">
      <c r="A18" s="157"/>
      <c r="B18" s="158"/>
      <c r="C18" s="159"/>
      <c r="D18" s="164"/>
      <c r="E18" s="162"/>
      <c r="F18" s="160"/>
      <c r="G18" s="223"/>
      <c r="H18" s="168"/>
      <c r="I18" s="212"/>
    </row>
    <row r="19" spans="1:9" s="36" customFormat="1" ht="21.95" customHeight="1">
      <c r="A19" s="157"/>
      <c r="B19" s="158"/>
      <c r="C19" s="159"/>
      <c r="D19" s="164" t="s">
        <v>1510</v>
      </c>
      <c r="E19" s="161" t="s">
        <v>1511</v>
      </c>
      <c r="F19" s="160"/>
      <c r="G19" s="66"/>
      <c r="H19" s="168"/>
      <c r="I19" s="212"/>
    </row>
    <row r="20" spans="1:9" s="36" customFormat="1" ht="21.95" customHeight="1">
      <c r="A20" s="69"/>
      <c r="B20" s="158"/>
      <c r="C20" s="63"/>
      <c r="D20" s="164" t="s">
        <v>1500</v>
      </c>
      <c r="E20" s="383" t="s">
        <v>1900</v>
      </c>
      <c r="F20" s="160">
        <f>계산</f>
        <v>131</v>
      </c>
      <c r="G20" s="385">
        <f>ROUNDDOWN(SUM(F16:F20),0)</f>
        <v>262</v>
      </c>
      <c r="H20" s="168"/>
      <c r="I20" s="212"/>
    </row>
    <row r="21" spans="1:9" s="36" customFormat="1" ht="21.95" customHeight="1">
      <c r="A21" s="69"/>
      <c r="B21" s="158"/>
      <c r="C21" s="63"/>
      <c r="D21" s="164"/>
      <c r="E21" s="383"/>
      <c r="F21" s="160"/>
      <c r="G21" s="385"/>
      <c r="H21" s="168"/>
      <c r="I21" s="212"/>
    </row>
    <row r="22" spans="1:9" s="36" customFormat="1" ht="21.95" customHeight="1">
      <c r="A22" s="163" t="s">
        <v>581</v>
      </c>
      <c r="B22" s="159" t="s">
        <v>602</v>
      </c>
      <c r="C22" s="159" t="s">
        <v>3</v>
      </c>
      <c r="D22" s="164" t="s">
        <v>1507</v>
      </c>
      <c r="E22" s="161" t="s">
        <v>1899</v>
      </c>
      <c r="F22" s="160"/>
      <c r="G22" s="385"/>
      <c r="H22" s="168"/>
      <c r="I22" s="212"/>
    </row>
    <row r="23" spans="1:9" s="36" customFormat="1" ht="21.95" customHeight="1">
      <c r="A23" s="69"/>
      <c r="B23" s="158"/>
      <c r="C23" s="63"/>
      <c r="D23" s="164" t="s">
        <v>1493</v>
      </c>
      <c r="E23" s="162" t="s">
        <v>1559</v>
      </c>
      <c r="F23" s="160">
        <f>계산</f>
        <v>2</v>
      </c>
      <c r="G23" s="385"/>
      <c r="H23" s="168"/>
      <c r="I23" s="212"/>
    </row>
    <row r="24" spans="1:9" s="36" customFormat="1" ht="21.95" customHeight="1">
      <c r="A24" s="69"/>
      <c r="B24" s="158"/>
      <c r="C24" s="63"/>
      <c r="D24" s="164" t="s">
        <v>1492</v>
      </c>
      <c r="E24" s="162" t="s">
        <v>1911</v>
      </c>
      <c r="F24" s="160">
        <f>계산</f>
        <v>55</v>
      </c>
      <c r="G24" s="385">
        <f>ROUNDDOWN(SUM(F22:F24),0)</f>
        <v>57</v>
      </c>
      <c r="H24" s="168"/>
      <c r="I24" s="212"/>
    </row>
    <row r="25" spans="1:9" s="36" customFormat="1" ht="21.95" customHeight="1">
      <c r="A25" s="69"/>
      <c r="B25" s="158"/>
      <c r="C25" s="63"/>
      <c r="D25" s="164"/>
      <c r="E25" s="383"/>
      <c r="F25" s="160"/>
      <c r="G25" s="385"/>
      <c r="H25" s="168"/>
      <c r="I25" s="212"/>
    </row>
    <row r="26" spans="1:9" s="36" customFormat="1" ht="21.95" customHeight="1">
      <c r="A26" s="69" t="s">
        <v>367</v>
      </c>
      <c r="B26" s="63" t="s">
        <v>1139</v>
      </c>
      <c r="C26" s="194" t="s">
        <v>379</v>
      </c>
      <c r="D26" s="164"/>
      <c r="E26" s="383" t="s">
        <v>1912</v>
      </c>
      <c r="F26" s="160">
        <f>계산</f>
        <v>6</v>
      </c>
      <c r="G26" s="385">
        <f>ROUNDDOWN(SUM(F26),0)</f>
        <v>6</v>
      </c>
      <c r="H26" s="168"/>
      <c r="I26" s="212"/>
    </row>
    <row r="27" spans="1:9" s="36" customFormat="1" ht="21.95" customHeight="1">
      <c r="A27" s="157"/>
      <c r="B27" s="158"/>
      <c r="C27" s="159"/>
      <c r="D27" s="164"/>
      <c r="E27" s="161"/>
      <c r="F27" s="160"/>
      <c r="G27" s="66"/>
      <c r="H27" s="168"/>
      <c r="I27" s="212"/>
    </row>
    <row r="28" spans="1:9" s="36" customFormat="1" ht="21.95" customHeight="1">
      <c r="A28" s="163" t="s">
        <v>1471</v>
      </c>
      <c r="B28" s="158" t="s">
        <v>510</v>
      </c>
      <c r="C28" s="158" t="s">
        <v>3</v>
      </c>
      <c r="D28" s="164" t="s">
        <v>1472</v>
      </c>
      <c r="E28" s="162" t="s">
        <v>1904</v>
      </c>
      <c r="F28" s="160">
        <f>계산</f>
        <v>131</v>
      </c>
      <c r="G28" s="66"/>
      <c r="H28" s="159"/>
      <c r="I28" s="212"/>
    </row>
    <row r="29" spans="1:9" s="36" customFormat="1" ht="21.95" customHeight="1">
      <c r="A29" s="163"/>
      <c r="B29" s="158"/>
      <c r="C29" s="158"/>
      <c r="D29" s="213" t="s">
        <v>1903</v>
      </c>
      <c r="E29" s="214" t="s">
        <v>1496</v>
      </c>
      <c r="F29" s="160">
        <f>계산</f>
        <v>2</v>
      </c>
      <c r="G29" s="66"/>
      <c r="H29" s="159"/>
      <c r="I29" s="212"/>
    </row>
    <row r="30" spans="1:9" s="36" customFormat="1" ht="21.95" customHeight="1">
      <c r="A30" s="163"/>
      <c r="B30" s="158"/>
      <c r="C30" s="158"/>
      <c r="D30" s="213" t="s">
        <v>1550</v>
      </c>
      <c r="E30" s="214" t="s">
        <v>1496</v>
      </c>
      <c r="F30" s="160">
        <f>계산</f>
        <v>2</v>
      </c>
      <c r="G30" s="66"/>
      <c r="H30" s="159"/>
      <c r="I30" s="212"/>
    </row>
    <row r="31" spans="1:9" s="99" customFormat="1" ht="21.95" customHeight="1">
      <c r="A31" s="157"/>
      <c r="B31" s="158"/>
      <c r="C31" s="159"/>
      <c r="D31" s="213" t="s">
        <v>1909</v>
      </c>
      <c r="E31" s="214" t="s">
        <v>1496</v>
      </c>
      <c r="F31" s="160">
        <f>계산</f>
        <v>2</v>
      </c>
      <c r="G31" s="385">
        <f>ROUNDDOWN(SUM(F28:F31),0)</f>
        <v>137</v>
      </c>
      <c r="H31" s="159"/>
      <c r="I31" s="212"/>
    </row>
    <row r="32" spans="1:9" s="99" customFormat="1" ht="21.95" customHeight="1">
      <c r="A32" s="157"/>
      <c r="B32" s="158"/>
      <c r="C32" s="159"/>
      <c r="D32" s="213"/>
      <c r="E32" s="214"/>
      <c r="F32" s="160"/>
      <c r="G32" s="385"/>
      <c r="H32" s="159"/>
      <c r="I32" s="212"/>
    </row>
    <row r="33" spans="1:9" s="99" customFormat="1" ht="21.95" customHeight="1">
      <c r="A33" s="163" t="s">
        <v>1471</v>
      </c>
      <c r="B33" s="158" t="s">
        <v>638</v>
      </c>
      <c r="C33" s="158" t="s">
        <v>3</v>
      </c>
      <c r="D33" s="213" t="s">
        <v>2201</v>
      </c>
      <c r="E33" s="214" t="s">
        <v>2202</v>
      </c>
      <c r="F33" s="160">
        <f>계산</f>
        <v>3</v>
      </c>
      <c r="G33" s="385">
        <f>ROUNDDOWN(SUM(F33),0)</f>
        <v>3</v>
      </c>
      <c r="H33" s="159"/>
      <c r="I33" s="212"/>
    </row>
    <row r="34" spans="1:9" s="36" customFormat="1" ht="21.95" customHeight="1">
      <c r="A34" s="157"/>
      <c r="B34" s="158"/>
      <c r="C34" s="159"/>
      <c r="D34" s="213"/>
      <c r="E34" s="214"/>
      <c r="F34" s="160"/>
      <c r="G34" s="66"/>
      <c r="H34" s="159"/>
      <c r="I34" s="212"/>
    </row>
    <row r="35" spans="1:9" s="36" customFormat="1" ht="21.95" customHeight="1">
      <c r="A35" s="163" t="s">
        <v>544</v>
      </c>
      <c r="B35" s="158" t="s">
        <v>1905</v>
      </c>
      <c r="C35" s="158" t="s">
        <v>3</v>
      </c>
      <c r="D35" s="164" t="s">
        <v>1472</v>
      </c>
      <c r="E35" s="162" t="s">
        <v>1906</v>
      </c>
      <c r="F35" s="160">
        <f>계산</f>
        <v>524</v>
      </c>
      <c r="G35" s="66"/>
      <c r="H35" s="137"/>
      <c r="I35" s="212"/>
    </row>
    <row r="36" spans="1:9" s="36" customFormat="1" ht="21.95" customHeight="1">
      <c r="A36" s="163"/>
      <c r="B36" s="158"/>
      <c r="C36" s="158"/>
      <c r="D36" s="213" t="s">
        <v>1903</v>
      </c>
      <c r="E36" s="214" t="s">
        <v>1907</v>
      </c>
      <c r="F36" s="160">
        <f>계산</f>
        <v>8</v>
      </c>
      <c r="G36" s="66"/>
      <c r="H36" s="137"/>
      <c r="I36" s="212"/>
    </row>
    <row r="37" spans="1:9" s="36" customFormat="1" ht="21.95" customHeight="1">
      <c r="A37" s="163"/>
      <c r="B37" s="158"/>
      <c r="C37" s="158"/>
      <c r="D37" s="213" t="s">
        <v>1550</v>
      </c>
      <c r="E37" s="214" t="s">
        <v>1907</v>
      </c>
      <c r="F37" s="160">
        <f>계산</f>
        <v>8</v>
      </c>
      <c r="G37" s="66"/>
      <c r="H37" s="137"/>
      <c r="I37" s="212"/>
    </row>
    <row r="38" spans="1:9" s="36" customFormat="1" ht="21.95" customHeight="1">
      <c r="A38" s="163"/>
      <c r="B38" s="158"/>
      <c r="C38" s="158"/>
      <c r="D38" s="213" t="s">
        <v>1909</v>
      </c>
      <c r="E38" s="214" t="s">
        <v>1907</v>
      </c>
      <c r="F38" s="160">
        <f>계산</f>
        <v>8</v>
      </c>
      <c r="G38" s="385">
        <f>ROUNDDOWN(SUM(F35:F38),0)</f>
        <v>548</v>
      </c>
      <c r="H38" s="137"/>
      <c r="I38" s="212"/>
    </row>
    <row r="39" spans="1:9" s="36" customFormat="1" ht="21.95" customHeight="1">
      <c r="A39" s="163"/>
      <c r="B39" s="158"/>
      <c r="C39" s="158"/>
      <c r="D39" s="213"/>
      <c r="E39" s="214"/>
      <c r="F39" s="160"/>
      <c r="G39" s="385"/>
      <c r="H39" s="137"/>
      <c r="I39" s="212"/>
    </row>
    <row r="40" spans="1:9" s="36" customFormat="1" ht="21.95" customHeight="1">
      <c r="A40" s="163" t="s">
        <v>544</v>
      </c>
      <c r="B40" s="158" t="s">
        <v>2075</v>
      </c>
      <c r="C40" s="158" t="s">
        <v>3</v>
      </c>
      <c r="D40" s="213" t="s">
        <v>1903</v>
      </c>
      <c r="E40" s="214" t="s">
        <v>2076</v>
      </c>
      <c r="F40" s="160">
        <f>계산</f>
        <v>12</v>
      </c>
      <c r="G40" s="385">
        <f>ROUNDDOWN(SUM(F40),0)</f>
        <v>12</v>
      </c>
      <c r="H40" s="137"/>
      <c r="I40" s="212"/>
    </row>
    <row r="41" spans="1:9" s="36" customFormat="1" ht="21.95" customHeight="1">
      <c r="A41" s="163"/>
      <c r="B41" s="158"/>
      <c r="C41" s="158"/>
      <c r="D41" s="213"/>
      <c r="E41" s="214"/>
      <c r="F41" s="160"/>
      <c r="G41" s="66"/>
      <c r="H41" s="137"/>
      <c r="I41" s="212"/>
    </row>
    <row r="42" spans="1:9" s="36" customFormat="1" ht="21.95" customHeight="1">
      <c r="A42" s="163" t="s">
        <v>544</v>
      </c>
      <c r="B42" s="158" t="s">
        <v>977</v>
      </c>
      <c r="C42" s="158" t="s">
        <v>3</v>
      </c>
      <c r="D42" s="164" t="s">
        <v>1472</v>
      </c>
      <c r="E42" s="162" t="s">
        <v>1908</v>
      </c>
      <c r="F42" s="160">
        <f>계산</f>
        <v>135</v>
      </c>
      <c r="G42" s="66"/>
      <c r="H42" s="137"/>
      <c r="I42" s="212"/>
    </row>
    <row r="43" spans="1:9" s="36" customFormat="1" ht="21.95" customHeight="1">
      <c r="A43" s="163"/>
      <c r="B43" s="158"/>
      <c r="C43" s="158"/>
      <c r="D43" s="213" t="s">
        <v>1903</v>
      </c>
      <c r="E43" s="214" t="s">
        <v>1496</v>
      </c>
      <c r="F43" s="160">
        <f>계산</f>
        <v>2</v>
      </c>
      <c r="G43" s="66"/>
      <c r="H43" s="137"/>
      <c r="I43" s="212"/>
    </row>
    <row r="44" spans="1:9" s="36" customFormat="1" ht="21.95" customHeight="1">
      <c r="A44" s="163"/>
      <c r="B44" s="158"/>
      <c r="C44" s="158"/>
      <c r="D44" s="213" t="s">
        <v>1550</v>
      </c>
      <c r="E44" s="214" t="s">
        <v>1496</v>
      </c>
      <c r="F44" s="160">
        <f>계산</f>
        <v>2</v>
      </c>
      <c r="G44" s="66"/>
      <c r="H44" s="137"/>
      <c r="I44" s="212"/>
    </row>
    <row r="45" spans="1:9" s="36" customFormat="1" ht="23.1" customHeight="1">
      <c r="A45" s="163"/>
      <c r="B45" s="158"/>
      <c r="C45" s="158"/>
      <c r="D45" s="213" t="s">
        <v>1909</v>
      </c>
      <c r="E45" s="214" t="s">
        <v>1569</v>
      </c>
      <c r="F45" s="160">
        <f>계산</f>
        <v>4</v>
      </c>
      <c r="G45" s="385">
        <f>ROUNDDOWN(SUM(F42:F45),0)</f>
        <v>143</v>
      </c>
      <c r="H45" s="137"/>
      <c r="I45" s="212"/>
    </row>
    <row r="46" spans="1:9" s="36" customFormat="1" ht="23.1" customHeight="1">
      <c r="A46" s="163"/>
      <c r="B46" s="158"/>
      <c r="C46" s="158"/>
      <c r="D46" s="213"/>
      <c r="E46" s="162"/>
      <c r="F46" s="160"/>
      <c r="G46" s="223"/>
      <c r="H46" s="137"/>
      <c r="I46" s="212"/>
    </row>
    <row r="47" spans="1:9" s="36" customFormat="1" ht="23.1" customHeight="1">
      <c r="A47" s="157" t="s">
        <v>146</v>
      </c>
      <c r="B47" s="158" t="s">
        <v>994</v>
      </c>
      <c r="C47" s="159" t="s">
        <v>3</v>
      </c>
      <c r="D47" s="164" t="s">
        <v>1472</v>
      </c>
      <c r="E47" s="162" t="s">
        <v>1913</v>
      </c>
      <c r="F47" s="160">
        <f>계산</f>
        <v>129</v>
      </c>
      <c r="G47" s="66"/>
      <c r="H47" s="137"/>
      <c r="I47" s="212"/>
    </row>
    <row r="48" spans="1:9" s="36" customFormat="1" ht="23.1" customHeight="1">
      <c r="A48" s="163"/>
      <c r="B48" s="158"/>
      <c r="C48" s="158"/>
      <c r="D48" s="164" t="s">
        <v>1550</v>
      </c>
      <c r="E48" s="162" t="s">
        <v>1914</v>
      </c>
      <c r="F48" s="160">
        <f>계산</f>
        <v>8</v>
      </c>
      <c r="G48" s="385">
        <f>ROUNDDOWN(SUM(F47:F48),0)</f>
        <v>137</v>
      </c>
      <c r="H48" s="137"/>
      <c r="I48" s="212"/>
    </row>
    <row r="49" spans="1:9" s="36" customFormat="1" ht="23.1" customHeight="1">
      <c r="A49" s="163"/>
      <c r="B49" s="158"/>
      <c r="C49" s="158"/>
      <c r="D49" s="164"/>
      <c r="E49" s="162"/>
      <c r="F49" s="160"/>
      <c r="G49" s="385"/>
      <c r="H49" s="137"/>
      <c r="I49" s="212"/>
    </row>
    <row r="50" spans="1:9" s="36" customFormat="1" ht="23.1" customHeight="1">
      <c r="A50" s="157" t="s">
        <v>146</v>
      </c>
      <c r="B50" s="158" t="s">
        <v>710</v>
      </c>
      <c r="C50" s="158" t="s">
        <v>204</v>
      </c>
      <c r="D50" s="164" t="s">
        <v>1472</v>
      </c>
      <c r="E50" s="162" t="s">
        <v>2158</v>
      </c>
      <c r="F50" s="160">
        <f>계산</f>
        <v>3</v>
      </c>
      <c r="G50" s="66"/>
      <c r="H50" s="137"/>
      <c r="I50" s="212"/>
    </row>
    <row r="51" spans="1:9" s="36" customFormat="1" ht="23.1" customHeight="1">
      <c r="A51" s="163"/>
      <c r="B51" s="158"/>
      <c r="C51" s="158"/>
      <c r="D51" s="164" t="s">
        <v>2156</v>
      </c>
      <c r="E51" s="162" t="s">
        <v>2157</v>
      </c>
      <c r="F51" s="160">
        <f>계산</f>
        <v>4</v>
      </c>
      <c r="G51" s="385">
        <f>ROUNDDOWN(SUM(F50:F51),0)</f>
        <v>7</v>
      </c>
      <c r="H51" s="137"/>
      <c r="I51" s="212"/>
    </row>
    <row r="52" spans="1:9" s="36" customFormat="1" ht="23.1" customHeight="1">
      <c r="A52" s="163"/>
      <c r="B52" s="158"/>
      <c r="C52" s="158"/>
      <c r="D52" s="164"/>
      <c r="E52" s="162"/>
      <c r="F52" s="160"/>
      <c r="G52" s="385"/>
      <c r="H52" s="137"/>
      <c r="I52" s="212"/>
    </row>
    <row r="53" spans="1:9" s="36" customFormat="1" ht="23.1" customHeight="1">
      <c r="A53" s="181" t="s">
        <v>1877</v>
      </c>
      <c r="B53" s="63" t="s">
        <v>1878</v>
      </c>
      <c r="C53" s="63" t="s">
        <v>1879</v>
      </c>
      <c r="D53" s="164"/>
      <c r="E53" s="162" t="s">
        <v>1914</v>
      </c>
      <c r="F53" s="160">
        <f>계산</f>
        <v>8</v>
      </c>
      <c r="G53" s="385">
        <f>ROUNDDOWN(SUM(F53),0)</f>
        <v>8</v>
      </c>
      <c r="H53" s="137"/>
      <c r="I53" s="212"/>
    </row>
    <row r="54" spans="1:9" s="36" customFormat="1" ht="23.1" customHeight="1">
      <c r="A54" s="157"/>
      <c r="B54" s="158"/>
      <c r="C54" s="158"/>
      <c r="D54" s="164"/>
      <c r="E54" s="76"/>
      <c r="F54" s="160"/>
      <c r="G54" s="167"/>
      <c r="H54" s="137"/>
      <c r="I54" s="212"/>
    </row>
    <row r="55" spans="1:9" s="36" customFormat="1" ht="23.1" customHeight="1">
      <c r="A55" s="181" t="s">
        <v>1575</v>
      </c>
      <c r="B55" s="63" t="s">
        <v>1841</v>
      </c>
      <c r="C55" s="194" t="s">
        <v>1469</v>
      </c>
      <c r="D55" s="164"/>
      <c r="E55" s="162" t="s">
        <v>1559</v>
      </c>
      <c r="F55" s="160">
        <f>계산</f>
        <v>2</v>
      </c>
      <c r="G55" s="385">
        <f>ROUNDDOWN(SUM(F55),0)</f>
        <v>2</v>
      </c>
      <c r="H55" s="137"/>
      <c r="I55" s="212"/>
    </row>
    <row r="56" spans="1:9" s="36" customFormat="1" ht="23.1" customHeight="1">
      <c r="A56" s="181"/>
      <c r="B56" s="63"/>
      <c r="C56" s="194"/>
      <c r="D56" s="164"/>
      <c r="E56" s="162"/>
      <c r="F56" s="160"/>
      <c r="G56" s="385"/>
      <c r="H56" s="137"/>
      <c r="I56" s="212"/>
    </row>
    <row r="57" spans="1:9" s="36" customFormat="1" ht="23.1" customHeight="1">
      <c r="A57" s="542" t="s">
        <v>2159</v>
      </c>
      <c r="B57" s="543" t="s">
        <v>2160</v>
      </c>
      <c r="C57" s="543" t="s">
        <v>116</v>
      </c>
      <c r="D57" s="164"/>
      <c r="E57" s="161" t="s">
        <v>2161</v>
      </c>
      <c r="F57" s="384">
        <f>ROUNDDOWN(SUM(계산),0)</f>
        <v>4</v>
      </c>
      <c r="G57" s="223">
        <f>ROUNDDOWN(SUM(F57),1)</f>
        <v>4</v>
      </c>
      <c r="H57" s="137"/>
      <c r="I57" s="212"/>
    </row>
    <row r="58" spans="1:9" s="36" customFormat="1" ht="23.1" customHeight="1">
      <c r="A58" s="542"/>
      <c r="B58" s="543"/>
      <c r="C58" s="543"/>
      <c r="D58" s="164"/>
      <c r="E58" s="161"/>
      <c r="F58" s="384"/>
      <c r="G58" s="223"/>
      <c r="H58" s="137"/>
      <c r="I58" s="212"/>
    </row>
    <row r="59" spans="1:9" s="36" customFormat="1" ht="23.1" customHeight="1">
      <c r="A59" s="157" t="s">
        <v>1503</v>
      </c>
      <c r="B59" s="158" t="s">
        <v>1428</v>
      </c>
      <c r="C59" s="159" t="s">
        <v>379</v>
      </c>
      <c r="D59" s="164" t="s">
        <v>1515</v>
      </c>
      <c r="E59" s="161" t="s">
        <v>1559</v>
      </c>
      <c r="F59" s="160">
        <f>계산</f>
        <v>2</v>
      </c>
      <c r="G59" s="385">
        <f>ROUNDDOWN(SUM(F59),0)</f>
        <v>2</v>
      </c>
      <c r="H59" s="137"/>
      <c r="I59" s="212"/>
    </row>
    <row r="60" spans="1:9" s="36" customFormat="1" ht="23.1" customHeight="1">
      <c r="A60" s="163"/>
      <c r="B60" s="158"/>
      <c r="C60" s="158"/>
      <c r="D60" s="164"/>
      <c r="E60" s="161"/>
      <c r="F60" s="160"/>
      <c r="G60" s="223"/>
      <c r="H60" s="137"/>
      <c r="I60" s="212"/>
    </row>
    <row r="61" spans="1:9" s="36" customFormat="1" ht="23.1" customHeight="1">
      <c r="A61" s="163" t="s">
        <v>142</v>
      </c>
      <c r="B61" s="158" t="s">
        <v>1086</v>
      </c>
      <c r="C61" s="159" t="s">
        <v>116</v>
      </c>
      <c r="D61" s="37" t="s">
        <v>1515</v>
      </c>
      <c r="E61" s="161" t="s">
        <v>1559</v>
      </c>
      <c r="F61" s="160">
        <f>계산</f>
        <v>2</v>
      </c>
      <c r="G61" s="385">
        <f>ROUNDDOWN(SUM(F61),0)</f>
        <v>2</v>
      </c>
      <c r="H61" s="137"/>
      <c r="I61" s="212"/>
    </row>
    <row r="62" spans="1:9" s="36" customFormat="1" ht="23.1" customHeight="1">
      <c r="A62" s="163"/>
      <c r="B62" s="158"/>
      <c r="C62" s="158"/>
      <c r="D62" s="164"/>
      <c r="E62" s="161"/>
      <c r="F62" s="160"/>
      <c r="G62" s="223"/>
      <c r="H62" s="137"/>
      <c r="I62" s="212"/>
    </row>
    <row r="63" spans="1:9" s="36" customFormat="1" ht="23.1" customHeight="1">
      <c r="A63" s="157" t="s">
        <v>1514</v>
      </c>
      <c r="B63" s="224" t="s">
        <v>1915</v>
      </c>
      <c r="C63" s="159" t="s">
        <v>116</v>
      </c>
      <c r="D63" s="37" t="s">
        <v>544</v>
      </c>
      <c r="E63" s="162" t="s">
        <v>1914</v>
      </c>
      <c r="F63" s="160">
        <f>계산</f>
        <v>8</v>
      </c>
      <c r="G63" s="385">
        <f>ROUNDDOWN(SUM(F63),0)</f>
        <v>8</v>
      </c>
      <c r="H63" s="137"/>
      <c r="I63" s="212"/>
    </row>
    <row r="64" spans="1:9" s="36" customFormat="1" ht="23.1" customHeight="1">
      <c r="A64" s="163"/>
      <c r="B64" s="158"/>
      <c r="C64" s="158"/>
      <c r="D64" s="37"/>
      <c r="E64" s="76"/>
      <c r="F64" s="160"/>
      <c r="G64" s="223"/>
      <c r="H64" s="137"/>
      <c r="I64" s="212"/>
    </row>
    <row r="65" spans="1:9" s="36" customFormat="1" ht="23.1" customHeight="1">
      <c r="A65" s="157" t="s">
        <v>1514</v>
      </c>
      <c r="B65" s="224" t="s">
        <v>1916</v>
      </c>
      <c r="C65" s="159" t="s">
        <v>116</v>
      </c>
      <c r="D65" s="37" t="s">
        <v>544</v>
      </c>
      <c r="E65" s="162" t="s">
        <v>1914</v>
      </c>
      <c r="F65" s="160">
        <f>계산</f>
        <v>8</v>
      </c>
      <c r="G65" s="385">
        <f>ROUNDDOWN(SUM(F65),0)</f>
        <v>8</v>
      </c>
      <c r="H65" s="137"/>
      <c r="I65" s="212"/>
    </row>
    <row r="66" spans="1:9" s="36" customFormat="1" ht="23.1" customHeight="1">
      <c r="A66" s="163"/>
      <c r="B66" s="158"/>
      <c r="C66" s="158"/>
      <c r="D66" s="164"/>
      <c r="E66" s="76"/>
      <c r="F66" s="160"/>
      <c r="G66" s="167"/>
      <c r="H66" s="137"/>
      <c r="I66" s="212"/>
    </row>
    <row r="67" spans="1:9" s="36" customFormat="1" ht="23.1" customHeight="1">
      <c r="A67" s="163" t="s">
        <v>1502</v>
      </c>
      <c r="B67" s="158" t="s">
        <v>833</v>
      </c>
      <c r="C67" s="159" t="s">
        <v>116</v>
      </c>
      <c r="D67" s="213" t="s">
        <v>1493</v>
      </c>
      <c r="E67" s="214" t="s">
        <v>214</v>
      </c>
      <c r="F67" s="160">
        <f>계산</f>
        <v>1</v>
      </c>
      <c r="G67" s="166"/>
      <c r="H67" s="137"/>
      <c r="I67" s="212"/>
    </row>
    <row r="68" spans="1:9" s="36" customFormat="1" ht="23.1" customHeight="1">
      <c r="A68" s="163"/>
      <c r="B68" s="158"/>
      <c r="C68" s="159"/>
      <c r="D68" s="213" t="s">
        <v>1492</v>
      </c>
      <c r="E68" s="214" t="s">
        <v>1559</v>
      </c>
      <c r="F68" s="160">
        <f>계산</f>
        <v>2</v>
      </c>
      <c r="G68" s="385">
        <f>ROUNDDOWN(SUM(F67:F68),0)</f>
        <v>3</v>
      </c>
      <c r="H68" s="137"/>
      <c r="I68" s="212"/>
    </row>
    <row r="69" spans="1:9" s="36" customFormat="1" ht="23.1" customHeight="1">
      <c r="A69" s="163"/>
      <c r="B69" s="158"/>
      <c r="C69" s="159"/>
      <c r="D69" s="213"/>
      <c r="E69" s="214"/>
      <c r="F69" s="160"/>
      <c r="G69" s="166"/>
      <c r="H69" s="137"/>
      <c r="I69" s="212"/>
    </row>
    <row r="70" spans="1:9" s="36" customFormat="1" ht="23.1" customHeight="1">
      <c r="A70" s="163" t="s">
        <v>1731</v>
      </c>
      <c r="B70" s="158" t="s">
        <v>1920</v>
      </c>
      <c r="C70" s="159" t="s">
        <v>204</v>
      </c>
      <c r="D70" s="213" t="s">
        <v>1500</v>
      </c>
      <c r="E70" s="227" t="s">
        <v>214</v>
      </c>
      <c r="F70" s="160">
        <f>계산</f>
        <v>1</v>
      </c>
      <c r="G70" s="166">
        <f>SUM(F70)</f>
        <v>1</v>
      </c>
      <c r="H70" s="137"/>
      <c r="I70" s="212"/>
    </row>
    <row r="71" spans="1:9" s="36" customFormat="1" ht="23.1" customHeight="1">
      <c r="A71" s="163"/>
      <c r="B71" s="158"/>
      <c r="C71" s="159"/>
      <c r="D71" s="213"/>
      <c r="E71" s="226"/>
      <c r="F71" s="160"/>
      <c r="G71" s="166"/>
      <c r="H71" s="137"/>
      <c r="I71" s="212"/>
    </row>
    <row r="72" spans="1:9" s="36" customFormat="1" ht="23.1" customHeight="1">
      <c r="A72" s="215" t="s">
        <v>1519</v>
      </c>
      <c r="B72" s="158" t="s">
        <v>1521</v>
      </c>
      <c r="C72" s="159" t="s">
        <v>1520</v>
      </c>
      <c r="D72" s="213" t="s">
        <v>1522</v>
      </c>
      <c r="E72" s="227" t="s">
        <v>1496</v>
      </c>
      <c r="F72" s="160">
        <f>계산</f>
        <v>2</v>
      </c>
      <c r="G72" s="66">
        <f>ROUNDDOWN(SUM(F72:F72),1)</f>
        <v>2</v>
      </c>
      <c r="H72" s="137"/>
      <c r="I72" s="212"/>
    </row>
    <row r="73" spans="1:9" s="36" customFormat="1" ht="23.1" customHeight="1">
      <c r="A73" s="215"/>
      <c r="B73" s="158"/>
      <c r="C73" s="159"/>
      <c r="D73" s="213"/>
      <c r="E73" s="227"/>
      <c r="F73" s="160"/>
      <c r="G73" s="66"/>
      <c r="H73" s="137"/>
      <c r="I73" s="212"/>
    </row>
    <row r="74" spans="1:9" s="36" customFormat="1" ht="23.1" customHeight="1">
      <c r="A74" s="157" t="s">
        <v>551</v>
      </c>
      <c r="B74" s="159" t="s">
        <v>726</v>
      </c>
      <c r="C74" s="159" t="s">
        <v>204</v>
      </c>
      <c r="D74" s="213" t="s">
        <v>1509</v>
      </c>
      <c r="E74" s="227" t="s">
        <v>1880</v>
      </c>
      <c r="F74" s="160">
        <f>계산</f>
        <v>4</v>
      </c>
      <c r="G74" s="66">
        <f>ROUNDDOWN(SUM(F74:F74),1)</f>
        <v>4</v>
      </c>
      <c r="H74" s="137"/>
      <c r="I74" s="212"/>
    </row>
    <row r="75" spans="1:9" s="36" customFormat="1" ht="23.1" customHeight="1">
      <c r="A75" s="215"/>
      <c r="B75" s="158"/>
      <c r="C75" s="159"/>
      <c r="D75" s="213"/>
      <c r="E75" s="227"/>
      <c r="F75" s="160"/>
      <c r="G75" s="66"/>
      <c r="H75" s="137"/>
      <c r="I75" s="212"/>
    </row>
    <row r="76" spans="1:9" s="36" customFormat="1" ht="23.1" customHeight="1">
      <c r="A76" s="157" t="s">
        <v>1969</v>
      </c>
      <c r="B76" s="158" t="s">
        <v>1970</v>
      </c>
      <c r="C76" s="159" t="s">
        <v>489</v>
      </c>
      <c r="D76" s="213" t="s">
        <v>1492</v>
      </c>
      <c r="E76" s="214" t="s">
        <v>214</v>
      </c>
      <c r="F76" s="160">
        <f>계산</f>
        <v>1</v>
      </c>
      <c r="G76" s="66">
        <f>ROUNDDOWN(SUM(F76:F76),1)</f>
        <v>1</v>
      </c>
      <c r="H76" s="137"/>
      <c r="I76" s="212"/>
    </row>
    <row r="77" spans="1:9" s="36" customFormat="1" ht="23.1" customHeight="1">
      <c r="A77" s="163"/>
      <c r="B77" s="158"/>
      <c r="C77" s="159"/>
      <c r="D77" s="213"/>
      <c r="E77" s="214"/>
      <c r="F77" s="160"/>
      <c r="G77" s="223"/>
      <c r="H77" s="137"/>
      <c r="I77" s="212"/>
    </row>
    <row r="78" spans="1:9" s="36" customFormat="1" ht="23.1" customHeight="1">
      <c r="A78" s="163" t="s">
        <v>1969</v>
      </c>
      <c r="B78" s="158" t="s">
        <v>1955</v>
      </c>
      <c r="C78" s="159" t="s">
        <v>489</v>
      </c>
      <c r="D78" s="213" t="s">
        <v>1493</v>
      </c>
      <c r="E78" s="214" t="s">
        <v>214</v>
      </c>
      <c r="F78" s="160">
        <f>계산</f>
        <v>1</v>
      </c>
      <c r="G78" s="166"/>
      <c r="H78" s="137"/>
      <c r="I78" s="212"/>
    </row>
    <row r="79" spans="1:9" s="36" customFormat="1" ht="23.1" customHeight="1">
      <c r="A79" s="157"/>
      <c r="B79" s="158"/>
      <c r="C79" s="159"/>
      <c r="D79" s="213" t="s">
        <v>1492</v>
      </c>
      <c r="E79" s="214" t="s">
        <v>1971</v>
      </c>
      <c r="F79" s="160">
        <f>계산</f>
        <v>3</v>
      </c>
      <c r="G79" s="385">
        <f>ROUNDDOWN(SUM(F78:F79),0)</f>
        <v>4</v>
      </c>
      <c r="H79" s="137"/>
      <c r="I79" s="212"/>
    </row>
    <row r="80" spans="1:9" s="36" customFormat="1" ht="23.1" customHeight="1">
      <c r="A80" s="163"/>
      <c r="B80" s="158"/>
      <c r="C80" s="159"/>
      <c r="D80" s="213"/>
      <c r="E80" s="214"/>
      <c r="F80" s="160"/>
      <c r="G80" s="166"/>
      <c r="H80" s="137"/>
      <c r="I80" s="212"/>
    </row>
    <row r="81" spans="1:14" s="36" customFormat="1" ht="23.1" customHeight="1">
      <c r="A81" s="169" t="s">
        <v>1504</v>
      </c>
      <c r="B81" s="170" t="s">
        <v>1505</v>
      </c>
      <c r="C81" s="171" t="s">
        <v>952</v>
      </c>
      <c r="D81" s="217" t="s">
        <v>1500</v>
      </c>
      <c r="E81" s="172" t="s">
        <v>1559</v>
      </c>
      <c r="F81" s="218">
        <f>계산</f>
        <v>2</v>
      </c>
      <c r="G81" s="98">
        <f>SUM(F81:F81)</f>
        <v>2</v>
      </c>
      <c r="H81" s="167"/>
      <c r="I81" s="212"/>
    </row>
    <row r="82" spans="1:14" s="36" customFormat="1" ht="23.1" customHeight="1">
      <c r="A82" s="169"/>
      <c r="B82" s="170"/>
      <c r="C82" s="171"/>
      <c r="D82" s="217"/>
      <c r="E82" s="383"/>
      <c r="F82" s="218"/>
      <c r="G82" s="98"/>
      <c r="H82" s="167"/>
      <c r="I82" s="212"/>
    </row>
    <row r="83" spans="1:14" s="406" customFormat="1" ht="23.1" customHeight="1">
      <c r="A83" s="181" t="s">
        <v>1523</v>
      </c>
      <c r="B83" s="63" t="s">
        <v>1972</v>
      </c>
      <c r="C83" s="404" t="s">
        <v>204</v>
      </c>
      <c r="D83" s="244"/>
      <c r="E83" s="245" t="s">
        <v>1980</v>
      </c>
      <c r="F83" s="384">
        <f>계산</f>
        <v>144</v>
      </c>
      <c r="G83" s="385">
        <f>ROUNDDOWN(SUM(F83),0)</f>
        <v>144</v>
      </c>
      <c r="H83" s="252"/>
      <c r="I83" s="405"/>
      <c r="J83" s="36"/>
      <c r="K83" s="36"/>
      <c r="L83" s="36"/>
      <c r="N83" s="407"/>
    </row>
    <row r="84" spans="1:14" s="406" customFormat="1" ht="23.1" customHeight="1">
      <c r="A84" s="181"/>
      <c r="B84" s="194"/>
      <c r="C84" s="63"/>
      <c r="D84" s="244"/>
      <c r="E84" s="245"/>
      <c r="F84" s="254"/>
      <c r="G84" s="408"/>
      <c r="H84" s="252"/>
      <c r="I84" s="405"/>
      <c r="J84" s="36"/>
      <c r="K84" s="36"/>
      <c r="L84" s="36"/>
      <c r="N84" s="407"/>
    </row>
    <row r="85" spans="1:14" s="406" customFormat="1" ht="21.95" customHeight="1">
      <c r="A85" s="181" t="s">
        <v>1525</v>
      </c>
      <c r="B85" s="194" t="s">
        <v>1600</v>
      </c>
      <c r="C85" s="63" t="s">
        <v>1609</v>
      </c>
      <c r="D85" s="409"/>
      <c r="E85" s="245" t="s">
        <v>1981</v>
      </c>
      <c r="F85" s="384">
        <f>계산</f>
        <v>10.799999999999999</v>
      </c>
      <c r="G85" s="385">
        <f>ROUNDDOWN(SUM(F85),0)</f>
        <v>10</v>
      </c>
      <c r="H85" s="252"/>
      <c r="I85" s="405"/>
      <c r="J85" s="36"/>
      <c r="K85" s="36"/>
      <c r="L85" s="36"/>
      <c r="N85" s="407"/>
    </row>
    <row r="86" spans="1:14" s="406" customFormat="1" ht="21.95" customHeight="1">
      <c r="A86" s="181"/>
      <c r="B86" s="194"/>
      <c r="C86" s="63"/>
      <c r="D86" s="244"/>
      <c r="E86" s="245"/>
      <c r="F86" s="254"/>
      <c r="G86" s="385"/>
      <c r="H86" s="252"/>
      <c r="I86" s="405"/>
      <c r="J86" s="36"/>
      <c r="K86" s="36"/>
      <c r="L86" s="36"/>
      <c r="N86" s="407"/>
    </row>
    <row r="87" spans="1:14" s="406" customFormat="1" ht="21.95" customHeight="1">
      <c r="A87" s="169" t="s">
        <v>1812</v>
      </c>
      <c r="B87" s="171" t="s">
        <v>1813</v>
      </c>
      <c r="C87" s="171" t="s">
        <v>1535</v>
      </c>
      <c r="D87" s="244"/>
      <c r="E87" s="228" t="s">
        <v>1982</v>
      </c>
      <c r="F87" s="384">
        <f>계산</f>
        <v>72</v>
      </c>
      <c r="G87" s="385">
        <f>ROUNDDOWN(SUM(F87),0)</f>
        <v>72</v>
      </c>
      <c r="H87" s="252"/>
      <c r="I87" s="405"/>
      <c r="J87" s="36"/>
      <c r="K87" s="36"/>
      <c r="L87" s="36"/>
      <c r="N87" s="407"/>
    </row>
    <row r="88" spans="1:14" s="406" customFormat="1" ht="21.95" customHeight="1">
      <c r="A88" s="169"/>
      <c r="B88" s="171"/>
      <c r="C88" s="171"/>
      <c r="D88" s="410"/>
      <c r="E88" s="228"/>
      <c r="F88" s="384"/>
      <c r="G88" s="385"/>
      <c r="H88" s="252"/>
      <c r="I88" s="405"/>
      <c r="J88" s="36"/>
      <c r="K88" s="36"/>
      <c r="L88" s="36"/>
      <c r="N88" s="407"/>
    </row>
    <row r="89" spans="1:14" s="406" customFormat="1" ht="21.95" customHeight="1">
      <c r="A89" s="169" t="s">
        <v>1812</v>
      </c>
      <c r="B89" s="171" t="s">
        <v>1814</v>
      </c>
      <c r="C89" s="171" t="s">
        <v>1535</v>
      </c>
      <c r="D89" s="410"/>
      <c r="E89" s="228" t="s">
        <v>1982</v>
      </c>
      <c r="F89" s="384">
        <f>계산</f>
        <v>72</v>
      </c>
      <c r="G89" s="385">
        <f>ROUNDDOWN(SUM(F89),0)</f>
        <v>72</v>
      </c>
      <c r="H89" s="252"/>
      <c r="I89" s="405"/>
      <c r="J89" s="36"/>
      <c r="K89" s="36"/>
      <c r="L89" s="36"/>
      <c r="N89" s="407"/>
    </row>
    <row r="90" spans="1:14" s="406" customFormat="1" ht="21.95" customHeight="1">
      <c r="A90" s="169"/>
      <c r="B90" s="171"/>
      <c r="C90" s="171"/>
      <c r="D90" s="410"/>
      <c r="E90" s="228"/>
      <c r="F90" s="384"/>
      <c r="G90" s="385"/>
      <c r="H90" s="252"/>
      <c r="I90" s="405"/>
      <c r="J90" s="36"/>
      <c r="K90" s="36"/>
      <c r="L90" s="36"/>
      <c r="N90" s="407"/>
    </row>
    <row r="91" spans="1:14" s="36" customFormat="1" ht="23.1" customHeight="1">
      <c r="A91" s="231" t="s">
        <v>1527</v>
      </c>
      <c r="B91" s="247" t="s">
        <v>1528</v>
      </c>
      <c r="C91" s="237" t="s">
        <v>1532</v>
      </c>
      <c r="D91" s="411"/>
      <c r="E91" s="228" t="s">
        <v>1985</v>
      </c>
      <c r="F91" s="384">
        <f>ROUNDDOWN(SUM(계산),0)</f>
        <v>76</v>
      </c>
      <c r="G91" s="385">
        <f>ROUNDDOWN(SUM(F91),0)</f>
        <v>76</v>
      </c>
      <c r="H91" s="166"/>
      <c r="I91" s="412"/>
      <c r="M91" s="406"/>
    </row>
    <row r="92" spans="1:14" s="36" customFormat="1" ht="23.1" customHeight="1">
      <c r="A92" s="231"/>
      <c r="B92" s="247"/>
      <c r="C92" s="237"/>
      <c r="D92" s="413"/>
      <c r="E92" s="414"/>
      <c r="F92" s="218"/>
      <c r="G92" s="223"/>
      <c r="H92" s="166"/>
      <c r="I92" s="412"/>
      <c r="M92" s="406"/>
    </row>
    <row r="93" spans="1:14" s="36" customFormat="1" ht="23.1" customHeight="1">
      <c r="A93" s="231" t="s">
        <v>1987</v>
      </c>
      <c r="B93" s="247" t="s">
        <v>1529</v>
      </c>
      <c r="C93" s="237" t="s">
        <v>1532</v>
      </c>
      <c r="D93" s="411"/>
      <c r="E93" s="228" t="s">
        <v>1985</v>
      </c>
      <c r="F93" s="384">
        <f>ROUNDDOWN(SUM(계산),0)</f>
        <v>76</v>
      </c>
      <c r="G93" s="385">
        <f>ROUNDDOWN(SUM(F93),0)</f>
        <v>76</v>
      </c>
      <c r="H93" s="166"/>
      <c r="I93" s="412"/>
      <c r="M93" s="406"/>
    </row>
    <row r="94" spans="1:14" s="36" customFormat="1" ht="23.1" customHeight="1">
      <c r="A94" s="231"/>
      <c r="B94" s="247"/>
      <c r="C94" s="237"/>
      <c r="D94" s="419"/>
      <c r="E94" s="228"/>
      <c r="F94" s="384"/>
      <c r="G94" s="385"/>
      <c r="H94" s="166"/>
      <c r="I94" s="412"/>
      <c r="M94" s="406"/>
    </row>
    <row r="95" spans="1:14" s="36" customFormat="1" ht="23.1" customHeight="1">
      <c r="A95" s="231" t="s">
        <v>1992</v>
      </c>
      <c r="B95" s="247" t="s">
        <v>1986</v>
      </c>
      <c r="C95" s="237" t="s">
        <v>1532</v>
      </c>
      <c r="D95" s="411"/>
      <c r="E95" s="228" t="s">
        <v>1993</v>
      </c>
      <c r="F95" s="384">
        <f>ROUNDDOWN(SUM(계산),0)</f>
        <v>243</v>
      </c>
      <c r="G95" s="385">
        <f>ROUNDDOWN(SUM(F95),0)</f>
        <v>243</v>
      </c>
      <c r="H95" s="166"/>
      <c r="I95" s="412"/>
      <c r="M95" s="406"/>
    </row>
    <row r="96" spans="1:14" s="36" customFormat="1" ht="23.1" customHeight="1">
      <c r="A96" s="231"/>
      <c r="B96" s="247"/>
      <c r="C96" s="237"/>
      <c r="D96" s="419"/>
      <c r="E96" s="228"/>
      <c r="F96" s="384"/>
      <c r="G96" s="223"/>
      <c r="H96" s="166"/>
      <c r="I96" s="412"/>
      <c r="M96" s="406"/>
    </row>
    <row r="97" spans="1:13" s="36" customFormat="1" ht="23.1" customHeight="1">
      <c r="A97" s="231" t="s">
        <v>1658</v>
      </c>
      <c r="B97" s="247" t="s">
        <v>1973</v>
      </c>
      <c r="C97" s="232" t="s">
        <v>1974</v>
      </c>
      <c r="D97" s="411" t="s">
        <v>1506</v>
      </c>
      <c r="E97" s="228" t="s">
        <v>1983</v>
      </c>
      <c r="F97" s="384">
        <f>계산</f>
        <v>91</v>
      </c>
      <c r="G97" s="385">
        <f>ROUNDDOWN(SUM(F97),0)</f>
        <v>91</v>
      </c>
      <c r="H97" s="167"/>
      <c r="I97" s="415"/>
      <c r="M97" s="406"/>
    </row>
    <row r="98" spans="1:13" s="36" customFormat="1" ht="23.1" customHeight="1">
      <c r="A98" s="231"/>
      <c r="B98" s="247"/>
      <c r="C98" s="232"/>
      <c r="D98" s="365"/>
      <c r="E98" s="383"/>
      <c r="F98" s="229"/>
      <c r="G98" s="230"/>
      <c r="H98" s="167"/>
      <c r="I98" s="416"/>
      <c r="M98" s="406"/>
    </row>
    <row r="99" spans="1:13" s="36" customFormat="1" ht="23.1" customHeight="1">
      <c r="A99" s="231" t="s">
        <v>1662</v>
      </c>
      <c r="B99" s="247" t="s">
        <v>1975</v>
      </c>
      <c r="C99" s="232" t="s">
        <v>1974</v>
      </c>
      <c r="D99" s="411" t="s">
        <v>1506</v>
      </c>
      <c r="E99" s="228" t="s">
        <v>1983</v>
      </c>
      <c r="F99" s="384">
        <f>계산</f>
        <v>91</v>
      </c>
      <c r="G99" s="385">
        <f>ROUNDDOWN(SUM(F99),0)</f>
        <v>91</v>
      </c>
      <c r="H99" s="167"/>
      <c r="I99" s="416"/>
      <c r="M99" s="406"/>
    </row>
    <row r="100" spans="1:13" s="36" customFormat="1" ht="23.1" customHeight="1">
      <c r="A100" s="231"/>
      <c r="B100" s="247"/>
      <c r="C100" s="232"/>
      <c r="D100" s="411"/>
      <c r="E100" s="228"/>
      <c r="F100" s="229"/>
      <c r="G100" s="223"/>
      <c r="H100" s="167"/>
      <c r="I100" s="416"/>
      <c r="M100" s="406"/>
    </row>
    <row r="101" spans="1:13" s="36" customFormat="1" ht="23.1" customHeight="1">
      <c r="A101" s="417" t="s">
        <v>1976</v>
      </c>
      <c r="B101" s="418" t="s">
        <v>1977</v>
      </c>
      <c r="C101" s="404" t="s">
        <v>204</v>
      </c>
      <c r="D101" s="409" t="s">
        <v>1500</v>
      </c>
      <c r="E101" s="383" t="s">
        <v>1984</v>
      </c>
      <c r="F101" s="384">
        <f>계산</f>
        <v>130</v>
      </c>
      <c r="G101" s="385">
        <f>ROUNDDOWN(SUM(F101),0)</f>
        <v>130</v>
      </c>
      <c r="H101" s="167"/>
      <c r="I101" s="416"/>
      <c r="M101" s="406"/>
    </row>
    <row r="102" spans="1:13" s="36" customFormat="1" ht="23.1" customHeight="1">
      <c r="A102" s="219"/>
      <c r="B102" s="158"/>
      <c r="C102" s="225"/>
      <c r="D102" s="137"/>
      <c r="E102" s="221"/>
      <c r="F102" s="218"/>
      <c r="G102" s="66"/>
      <c r="H102" s="167"/>
      <c r="I102" s="212"/>
      <c r="M102" s="406"/>
    </row>
    <row r="103" spans="1:13" s="36" customFormat="1" ht="23.1" customHeight="1">
      <c r="A103" s="231" t="s">
        <v>1530</v>
      </c>
      <c r="B103" s="236" t="s">
        <v>1531</v>
      </c>
      <c r="C103" s="237" t="s">
        <v>1979</v>
      </c>
      <c r="D103" s="217" t="s">
        <v>1512</v>
      </c>
      <c r="E103" s="216" t="s">
        <v>1988</v>
      </c>
      <c r="F103" s="234">
        <f>ROUNDDOWN(계산,1)</f>
        <v>4</v>
      </c>
      <c r="G103" s="385">
        <f>ROUNDDOWN(SUM(F103),0)</f>
        <v>4</v>
      </c>
      <c r="H103" s="167"/>
      <c r="I103" s="173"/>
    </row>
    <row r="104" spans="1:13" s="36" customFormat="1" ht="23.1" customHeight="1">
      <c r="A104" s="231"/>
      <c r="B104" s="238"/>
      <c r="C104" s="237"/>
      <c r="D104" s="217"/>
      <c r="E104" s="216"/>
      <c r="F104" s="234"/>
      <c r="G104" s="235"/>
      <c r="H104" s="167"/>
      <c r="I104" s="173"/>
    </row>
    <row r="105" spans="1:13" s="36" customFormat="1" ht="23.1" customHeight="1">
      <c r="A105" s="231" t="s">
        <v>1533</v>
      </c>
      <c r="B105" s="236" t="s">
        <v>1534</v>
      </c>
      <c r="C105" s="237" t="s">
        <v>1979</v>
      </c>
      <c r="D105" s="217" t="s">
        <v>1512</v>
      </c>
      <c r="E105" s="216" t="s">
        <v>1988</v>
      </c>
      <c r="F105" s="234">
        <f>ROUNDDOWN(계산,1)</f>
        <v>4</v>
      </c>
      <c r="G105" s="385">
        <f>ROUNDDOWN(SUM(F105),0)</f>
        <v>4</v>
      </c>
      <c r="H105" s="167"/>
      <c r="I105" s="173"/>
    </row>
    <row r="106" spans="1:13" s="36" customFormat="1" ht="23.1" customHeight="1">
      <c r="A106" s="231"/>
      <c r="B106" s="236"/>
      <c r="C106" s="237"/>
      <c r="D106" s="477"/>
      <c r="E106" s="216"/>
      <c r="F106" s="234"/>
      <c r="G106" s="385"/>
      <c r="H106" s="167"/>
      <c r="I106" s="173"/>
    </row>
    <row r="107" spans="1:13" s="36" customFormat="1" ht="23.1" customHeight="1">
      <c r="A107" s="157" t="s">
        <v>1537</v>
      </c>
      <c r="B107" s="158" t="s">
        <v>1889</v>
      </c>
      <c r="C107" s="159" t="s">
        <v>489</v>
      </c>
      <c r="D107" s="164"/>
      <c r="E107" s="162" t="s">
        <v>2099</v>
      </c>
      <c r="F107" s="234">
        <f>ROUNDDOWN(계산,1)</f>
        <v>20</v>
      </c>
      <c r="G107" s="385">
        <f>ROUNDDOWN(SUM(F107),0)</f>
        <v>20</v>
      </c>
      <c r="H107" s="167"/>
      <c r="I107" s="173"/>
    </row>
    <row r="108" spans="1:13" s="36" customFormat="1" ht="23.1" customHeight="1">
      <c r="A108" s="157"/>
      <c r="B108" s="158"/>
      <c r="C108" s="159"/>
      <c r="D108" s="164"/>
      <c r="E108" s="162"/>
      <c r="F108" s="160"/>
      <c r="G108" s="166"/>
      <c r="H108" s="167"/>
      <c r="I108" s="173"/>
    </row>
    <row r="109" spans="1:13" s="36" customFormat="1" ht="23.1" customHeight="1">
      <c r="A109" s="239" t="s">
        <v>1570</v>
      </c>
      <c r="B109" s="240" t="s">
        <v>2151</v>
      </c>
      <c r="C109" s="232" t="s">
        <v>1749</v>
      </c>
      <c r="D109" s="241" t="s">
        <v>1526</v>
      </c>
      <c r="E109" s="162" t="s">
        <v>1536</v>
      </c>
      <c r="F109" s="242">
        <f>계산</f>
        <v>1</v>
      </c>
      <c r="G109" s="385">
        <f>ROUNDDOWN(SUM(F109),0)</f>
        <v>1</v>
      </c>
      <c r="H109" s="167"/>
      <c r="I109" s="173"/>
    </row>
    <row r="110" spans="1:13" s="36" customFormat="1" ht="23.1" customHeight="1">
      <c r="A110" s="157"/>
      <c r="B110" s="158"/>
      <c r="C110" s="159"/>
      <c r="D110" s="164"/>
      <c r="E110" s="162"/>
      <c r="F110" s="160"/>
      <c r="G110" s="166"/>
      <c r="H110" s="167"/>
      <c r="I110" s="173"/>
    </row>
    <row r="111" spans="1:13" s="36" customFormat="1" ht="23.1" customHeight="1">
      <c r="A111" s="157" t="s">
        <v>1538</v>
      </c>
      <c r="B111" s="159" t="s">
        <v>2132</v>
      </c>
      <c r="C111" s="63" t="s">
        <v>489</v>
      </c>
      <c r="D111" s="243" t="s">
        <v>1539</v>
      </c>
      <c r="E111" s="162" t="s">
        <v>2127</v>
      </c>
      <c r="F111" s="160">
        <f>ROUNDDOWN(계산,0)</f>
        <v>6</v>
      </c>
      <c r="G111" s="385">
        <f>ROUNDDOWN(SUM(F111),0)</f>
        <v>6</v>
      </c>
      <c r="H111" s="167"/>
      <c r="I111" s="173"/>
    </row>
    <row r="112" spans="1:13" s="36" customFormat="1" ht="21.95" customHeight="1">
      <c r="A112" s="157"/>
      <c r="B112" s="159"/>
      <c r="C112" s="63"/>
      <c r="D112" s="243"/>
      <c r="E112" s="162"/>
      <c r="F112" s="160"/>
      <c r="G112" s="166"/>
      <c r="H112" s="167"/>
      <c r="I112" s="173"/>
    </row>
    <row r="113" spans="1:9" s="36" customFormat="1" ht="21.95" customHeight="1">
      <c r="A113" s="157" t="s">
        <v>1843</v>
      </c>
      <c r="B113" s="159" t="s">
        <v>2129</v>
      </c>
      <c r="C113" s="63" t="s">
        <v>489</v>
      </c>
      <c r="D113" s="243" t="s">
        <v>1500</v>
      </c>
      <c r="E113" s="162" t="s">
        <v>2127</v>
      </c>
      <c r="F113" s="160">
        <f>ROUNDDOWN(계산,0)</f>
        <v>6</v>
      </c>
      <c r="G113" s="385">
        <f>ROUNDDOWN(SUM(F113),0)</f>
        <v>6</v>
      </c>
      <c r="H113" s="167"/>
      <c r="I113" s="173"/>
    </row>
    <row r="114" spans="1:9" s="36" customFormat="1" ht="21.95" customHeight="1">
      <c r="A114" s="157"/>
      <c r="B114" s="159"/>
      <c r="C114" s="63"/>
      <c r="D114" s="243"/>
      <c r="E114" s="162"/>
      <c r="F114" s="160"/>
      <c r="G114" s="166"/>
      <c r="H114" s="167"/>
      <c r="I114" s="173"/>
    </row>
    <row r="115" spans="1:9" s="36" customFormat="1" ht="21.95" customHeight="1">
      <c r="A115" s="331" t="s">
        <v>1989</v>
      </c>
      <c r="B115" s="220" t="s">
        <v>1990</v>
      </c>
      <c r="C115" s="222" t="s">
        <v>1991</v>
      </c>
      <c r="D115" s="241" t="s">
        <v>1500</v>
      </c>
      <c r="E115" s="162" t="s">
        <v>214</v>
      </c>
      <c r="F115" s="242">
        <f>계산</f>
        <v>1</v>
      </c>
      <c r="G115" s="385">
        <f>ROUNDDOWN(SUM(F115),0)</f>
        <v>1</v>
      </c>
      <c r="H115" s="167"/>
      <c r="I115" s="173"/>
    </row>
    <row r="116" spans="1:9" s="36" customFormat="1" ht="21.95" customHeight="1">
      <c r="A116" s="372"/>
      <c r="B116" s="373"/>
      <c r="C116" s="374"/>
      <c r="D116" s="375"/>
      <c r="E116" s="376"/>
      <c r="F116" s="377"/>
      <c r="G116" s="378"/>
      <c r="H116" s="264"/>
      <c r="I116" s="265"/>
    </row>
    <row r="117" spans="1:9" s="36" customFormat="1" ht="21.95" customHeight="1">
      <c r="A117" s="372" t="s">
        <v>2165</v>
      </c>
      <c r="B117" s="373" t="s">
        <v>2185</v>
      </c>
      <c r="C117" s="374" t="s">
        <v>203</v>
      </c>
      <c r="D117" s="241" t="s">
        <v>1500</v>
      </c>
      <c r="E117" s="162" t="s">
        <v>214</v>
      </c>
      <c r="F117" s="242">
        <f>계산</f>
        <v>1</v>
      </c>
      <c r="G117" s="385">
        <f>ROUNDDOWN(SUM(F117),0)</f>
        <v>1</v>
      </c>
      <c r="H117" s="264"/>
      <c r="I117" s="265"/>
    </row>
    <row r="118" spans="1:9" s="36" customFormat="1" ht="21.95" customHeight="1">
      <c r="A118" s="372"/>
      <c r="B118" s="373"/>
      <c r="C118" s="374"/>
      <c r="D118" s="375"/>
      <c r="E118" s="376"/>
      <c r="F118" s="377"/>
      <c r="G118" s="378"/>
      <c r="H118" s="264"/>
      <c r="I118" s="265"/>
    </row>
    <row r="119" spans="1:9" s="36" customFormat="1" ht="21.95" customHeight="1">
      <c r="A119" s="558" t="s">
        <v>2189</v>
      </c>
      <c r="B119" s="559" t="s">
        <v>2195</v>
      </c>
      <c r="C119" s="559" t="s">
        <v>952</v>
      </c>
      <c r="D119" s="241" t="s">
        <v>1500</v>
      </c>
      <c r="E119" s="162" t="s">
        <v>1569</v>
      </c>
      <c r="F119" s="242">
        <f>계산</f>
        <v>4</v>
      </c>
      <c r="G119" s="385">
        <f>ROUNDDOWN(SUM(F119),0)</f>
        <v>4</v>
      </c>
      <c r="H119" s="264"/>
      <c r="I119" s="265"/>
    </row>
    <row r="120" spans="1:9" s="36" customFormat="1" ht="21.95" customHeight="1">
      <c r="A120" s="372"/>
      <c r="B120" s="373"/>
      <c r="C120" s="374"/>
      <c r="D120" s="375"/>
      <c r="E120" s="376"/>
      <c r="F120" s="377"/>
      <c r="G120" s="378"/>
      <c r="H120" s="264"/>
      <c r="I120" s="265"/>
    </row>
    <row r="121" spans="1:9" s="36" customFormat="1" ht="21.95" customHeight="1">
      <c r="A121" s="558" t="s">
        <v>2204</v>
      </c>
      <c r="B121" s="574" t="s">
        <v>2206</v>
      </c>
      <c r="C121" s="559" t="s">
        <v>952</v>
      </c>
      <c r="D121" s="241" t="s">
        <v>1500</v>
      </c>
      <c r="E121" s="162" t="s">
        <v>2127</v>
      </c>
      <c r="F121" s="242">
        <f>계산</f>
        <v>6</v>
      </c>
      <c r="G121" s="385">
        <f>ROUNDDOWN(SUM(F121),0)</f>
        <v>6</v>
      </c>
      <c r="H121" s="264"/>
      <c r="I121" s="265"/>
    </row>
    <row r="122" spans="1:9" s="36" customFormat="1" ht="21.95" customHeight="1">
      <c r="A122" s="372"/>
      <c r="B122" s="373"/>
      <c r="C122" s="374"/>
      <c r="D122" s="375"/>
      <c r="E122" s="376"/>
      <c r="F122" s="377"/>
      <c r="G122" s="378"/>
      <c r="H122" s="264"/>
      <c r="I122" s="265"/>
    </row>
    <row r="123" spans="1:9" s="36" customFormat="1" ht="21.95" customHeight="1">
      <c r="A123" s="372"/>
      <c r="B123" s="373"/>
      <c r="C123" s="374"/>
      <c r="D123" s="375"/>
      <c r="E123" s="376"/>
      <c r="F123" s="377"/>
      <c r="G123" s="378"/>
      <c r="H123" s="264"/>
      <c r="I123" s="265"/>
    </row>
    <row r="124" spans="1:9" s="36" customFormat="1" ht="21" customHeight="1">
      <c r="A124" s="372"/>
      <c r="B124" s="373"/>
      <c r="C124" s="374"/>
      <c r="D124" s="375"/>
      <c r="E124" s="376"/>
      <c r="F124" s="377"/>
      <c r="G124" s="378"/>
      <c r="H124" s="264"/>
      <c r="I124" s="265"/>
    </row>
    <row r="125" spans="1:9" s="36" customFormat="1" ht="23.1" customHeight="1">
      <c r="A125" s="182" t="s">
        <v>1540</v>
      </c>
      <c r="B125" s="183"/>
      <c r="C125" s="184"/>
      <c r="D125" s="184"/>
      <c r="E125" s="184"/>
      <c r="F125" s="185"/>
      <c r="G125" s="185"/>
      <c r="H125" s="184"/>
      <c r="I125" s="186"/>
    </row>
    <row r="126" spans="1:9" s="36" customFormat="1" ht="23.1" customHeight="1">
      <c r="A126" s="69" t="s">
        <v>1541</v>
      </c>
      <c r="B126" s="194" t="s">
        <v>1542</v>
      </c>
      <c r="C126" s="63" t="s">
        <v>204</v>
      </c>
      <c r="D126" s="244" t="s">
        <v>1543</v>
      </c>
      <c r="E126" s="245" t="s">
        <v>1544</v>
      </c>
      <c r="F126" s="246"/>
      <c r="G126" s="66"/>
      <c r="H126" s="194"/>
      <c r="I126" s="173"/>
    </row>
    <row r="127" spans="1:9" s="36" customFormat="1" ht="23.1" customHeight="1">
      <c r="A127" s="157"/>
      <c r="B127" s="158"/>
      <c r="C127" s="159"/>
      <c r="D127" s="164" t="s">
        <v>1545</v>
      </c>
      <c r="E127" s="162" t="s">
        <v>1994</v>
      </c>
      <c r="F127" s="160">
        <f>계산</f>
        <v>9</v>
      </c>
      <c r="G127" s="385">
        <f>ROUNDDOWN(SUM(F126:F127),0)</f>
        <v>9</v>
      </c>
      <c r="H127" s="167"/>
      <c r="I127" s="173"/>
    </row>
    <row r="128" spans="1:9" s="36" customFormat="1" ht="23.1" customHeight="1">
      <c r="A128" s="157"/>
      <c r="B128" s="158"/>
      <c r="C128" s="159"/>
      <c r="D128" s="164"/>
      <c r="E128" s="162"/>
      <c r="F128" s="160"/>
      <c r="G128" s="166"/>
      <c r="H128" s="167"/>
      <c r="I128" s="173"/>
    </row>
    <row r="129" spans="1:9" s="36" customFormat="1" ht="23.1" customHeight="1">
      <c r="A129" s="69" t="s">
        <v>367</v>
      </c>
      <c r="B129" s="194" t="s">
        <v>1546</v>
      </c>
      <c r="C129" s="247" t="s">
        <v>204</v>
      </c>
      <c r="D129" s="248"/>
      <c r="E129" s="249" t="s">
        <v>1494</v>
      </c>
      <c r="F129" s="246">
        <f t="shared" ref="F129" si="0">계산</f>
        <v>2</v>
      </c>
      <c r="G129" s="385">
        <f>ROUNDDOWN(SUM(F129),0)</f>
        <v>2</v>
      </c>
      <c r="H129" s="167"/>
      <c r="I129" s="173"/>
    </row>
    <row r="130" spans="1:9" s="36" customFormat="1" ht="23.1" customHeight="1">
      <c r="A130" s="157"/>
      <c r="B130" s="158"/>
      <c r="C130" s="159"/>
      <c r="D130" s="164"/>
      <c r="E130" s="162"/>
      <c r="F130" s="160"/>
      <c r="G130" s="166"/>
      <c r="H130" s="167"/>
      <c r="I130" s="173"/>
    </row>
    <row r="131" spans="1:9" s="36" customFormat="1" ht="23.1" customHeight="1">
      <c r="A131" s="69" t="s">
        <v>1547</v>
      </c>
      <c r="B131" s="63" t="s">
        <v>1548</v>
      </c>
      <c r="C131" s="63" t="s">
        <v>204</v>
      </c>
      <c r="D131" s="250" t="s">
        <v>1549</v>
      </c>
      <c r="E131" s="251" t="s">
        <v>1995</v>
      </c>
      <c r="F131" s="246">
        <f t="shared" ref="F131:F133" si="1">계산</f>
        <v>27</v>
      </c>
      <c r="G131" s="223"/>
      <c r="H131" s="167"/>
      <c r="I131" s="173"/>
    </row>
    <row r="132" spans="1:9" s="36" customFormat="1" ht="23.1" customHeight="1">
      <c r="A132" s="157"/>
      <c r="B132" s="158"/>
      <c r="C132" s="159"/>
      <c r="D132" s="164" t="s">
        <v>1551</v>
      </c>
      <c r="E132" s="251" t="s">
        <v>1553</v>
      </c>
      <c r="F132" s="246">
        <f t="shared" si="1"/>
        <v>6</v>
      </c>
      <c r="G132" s="166"/>
      <c r="H132" s="167"/>
      <c r="I132" s="173"/>
    </row>
    <row r="133" spans="1:9" s="36" customFormat="1" ht="23.1" customHeight="1">
      <c r="A133" s="157"/>
      <c r="B133" s="158"/>
      <c r="C133" s="159"/>
      <c r="D133" s="164" t="s">
        <v>1552</v>
      </c>
      <c r="E133" s="251" t="s">
        <v>1553</v>
      </c>
      <c r="F133" s="246">
        <f t="shared" si="1"/>
        <v>6</v>
      </c>
      <c r="G133" s="385">
        <f>ROUNDDOWN(SUM(F131:F133),0)</f>
        <v>39</v>
      </c>
      <c r="H133" s="167"/>
      <c r="I133" s="173"/>
    </row>
    <row r="134" spans="1:9" s="36" customFormat="1" ht="23.1" customHeight="1">
      <c r="A134" s="157"/>
      <c r="B134" s="158"/>
      <c r="C134" s="159"/>
      <c r="D134" s="164"/>
      <c r="E134" s="162"/>
      <c r="F134" s="160"/>
      <c r="G134" s="166"/>
      <c r="H134" s="167"/>
      <c r="I134" s="173"/>
    </row>
    <row r="135" spans="1:9" s="36" customFormat="1" ht="23.1" customHeight="1">
      <c r="A135" s="181" t="s">
        <v>1554</v>
      </c>
      <c r="B135" s="63" t="s">
        <v>1583</v>
      </c>
      <c r="C135" s="63" t="s">
        <v>1518</v>
      </c>
      <c r="D135" s="164" t="s">
        <v>1545</v>
      </c>
      <c r="E135" s="249" t="s">
        <v>214</v>
      </c>
      <c r="F135" s="246">
        <f>계산</f>
        <v>1</v>
      </c>
      <c r="G135" s="385">
        <f>ROUNDDOWN(SUM(F135),0)</f>
        <v>1</v>
      </c>
      <c r="H135" s="167"/>
      <c r="I135" s="173"/>
    </row>
    <row r="136" spans="1:9" s="36" customFormat="1" ht="23.1" customHeight="1">
      <c r="A136" s="157"/>
      <c r="B136" s="158"/>
      <c r="C136" s="159"/>
      <c r="D136" s="164"/>
      <c r="E136" s="162"/>
      <c r="F136" s="160"/>
      <c r="G136" s="166"/>
      <c r="H136" s="167"/>
      <c r="I136" s="173"/>
    </row>
    <row r="137" spans="1:9" s="36" customFormat="1" ht="23.1" customHeight="1">
      <c r="A137" s="181" t="s">
        <v>366</v>
      </c>
      <c r="B137" s="63" t="s">
        <v>1556</v>
      </c>
      <c r="C137" s="63" t="s">
        <v>116</v>
      </c>
      <c r="D137" s="164" t="s">
        <v>1545</v>
      </c>
      <c r="E137" s="253" t="s">
        <v>1559</v>
      </c>
      <c r="F137" s="254">
        <f>계산</f>
        <v>2</v>
      </c>
      <c r="G137" s="385">
        <f>ROUNDDOWN(SUM(F137),0)</f>
        <v>2</v>
      </c>
      <c r="H137" s="167"/>
      <c r="I137" s="173"/>
    </row>
    <row r="138" spans="1:9" s="36" customFormat="1" ht="23.1" customHeight="1">
      <c r="A138" s="157"/>
      <c r="B138" s="158"/>
      <c r="C138" s="159"/>
      <c r="D138" s="164"/>
      <c r="E138" s="162"/>
      <c r="F138" s="160"/>
      <c r="G138" s="166"/>
      <c r="H138" s="167"/>
      <c r="I138" s="173"/>
    </row>
    <row r="139" spans="1:9" s="36" customFormat="1" ht="23.1" customHeight="1">
      <c r="A139" s="181" t="s">
        <v>354</v>
      </c>
      <c r="B139" s="63" t="s">
        <v>355</v>
      </c>
      <c r="C139" s="194" t="s">
        <v>116</v>
      </c>
      <c r="D139" s="164" t="s">
        <v>1545</v>
      </c>
      <c r="E139" s="253" t="s">
        <v>214</v>
      </c>
      <c r="F139" s="254">
        <f>계산</f>
        <v>1</v>
      </c>
      <c r="G139" s="385">
        <f>ROUNDDOWN(SUM(F139),0)</f>
        <v>1</v>
      </c>
      <c r="H139" s="167"/>
      <c r="I139" s="173"/>
    </row>
    <row r="140" spans="1:9" s="36" customFormat="1" ht="23.1" customHeight="1">
      <c r="A140" s="181"/>
      <c r="B140" s="256"/>
      <c r="C140" s="194"/>
      <c r="D140" s="248"/>
      <c r="E140" s="253"/>
      <c r="F140" s="254"/>
      <c r="G140" s="255"/>
      <c r="H140" s="167"/>
      <c r="I140" s="173"/>
    </row>
    <row r="141" spans="1:9" s="36" customFormat="1" ht="23.1" customHeight="1">
      <c r="A141" s="181" t="s">
        <v>1557</v>
      </c>
      <c r="B141" s="63" t="s">
        <v>1558</v>
      </c>
      <c r="C141" s="194" t="s">
        <v>116</v>
      </c>
      <c r="D141" s="164" t="s">
        <v>1545</v>
      </c>
      <c r="E141" s="253" t="s">
        <v>1559</v>
      </c>
      <c r="F141" s="254">
        <f>계산</f>
        <v>2</v>
      </c>
      <c r="G141" s="385">
        <f>ROUNDDOWN(SUM(F141),0)</f>
        <v>2</v>
      </c>
      <c r="H141" s="167"/>
      <c r="I141" s="173"/>
    </row>
    <row r="142" spans="1:9" s="36" customFormat="1" ht="23.1" customHeight="1">
      <c r="A142" s="181"/>
      <c r="B142" s="63"/>
      <c r="C142" s="194"/>
      <c r="D142" s="164"/>
      <c r="E142" s="253"/>
      <c r="F142" s="254"/>
      <c r="G142" s="255"/>
      <c r="H142" s="167"/>
      <c r="I142" s="173"/>
    </row>
    <row r="143" spans="1:9" s="36" customFormat="1" ht="23.1" customHeight="1">
      <c r="A143" s="181" t="s">
        <v>112</v>
      </c>
      <c r="B143" s="63" t="s">
        <v>1586</v>
      </c>
      <c r="C143" s="194" t="s">
        <v>116</v>
      </c>
      <c r="D143" s="164" t="s">
        <v>1910</v>
      </c>
      <c r="E143" s="253" t="s">
        <v>214</v>
      </c>
      <c r="F143" s="254">
        <f>계산</f>
        <v>1</v>
      </c>
      <c r="G143" s="385">
        <f>ROUNDDOWN(SUM(F143),0)</f>
        <v>1</v>
      </c>
      <c r="H143" s="167"/>
      <c r="I143" s="173"/>
    </row>
    <row r="144" spans="1:9" s="36" customFormat="1" ht="23.1" customHeight="1">
      <c r="A144" s="181"/>
      <c r="B144" s="63"/>
      <c r="C144" s="194"/>
      <c r="D144" s="164"/>
      <c r="E144" s="253"/>
      <c r="F144" s="254"/>
      <c r="G144" s="255"/>
      <c r="H144" s="167"/>
      <c r="I144" s="173"/>
    </row>
    <row r="145" spans="1:9" s="36" customFormat="1" ht="21.95" customHeight="1">
      <c r="A145" s="181" t="s">
        <v>1996</v>
      </c>
      <c r="B145" s="63" t="s">
        <v>1997</v>
      </c>
      <c r="C145" s="194" t="s">
        <v>1991</v>
      </c>
      <c r="D145" s="164" t="s">
        <v>1910</v>
      </c>
      <c r="E145" s="253" t="s">
        <v>214</v>
      </c>
      <c r="F145" s="254">
        <f>계산</f>
        <v>1</v>
      </c>
      <c r="G145" s="385">
        <f>ROUNDDOWN(SUM(F145),0)</f>
        <v>1</v>
      </c>
      <c r="H145" s="167"/>
      <c r="I145" s="173"/>
    </row>
    <row r="146" spans="1:9" s="36" customFormat="1" ht="21.95" customHeight="1">
      <c r="A146" s="181"/>
      <c r="B146" s="63"/>
      <c r="C146" s="194"/>
      <c r="D146" s="164"/>
      <c r="E146" s="253"/>
      <c r="F146" s="254"/>
      <c r="G146" s="255"/>
      <c r="H146" s="167"/>
      <c r="I146" s="173"/>
    </row>
    <row r="147" spans="1:9" s="36" customFormat="1" ht="21.95" customHeight="1">
      <c r="A147" s="181"/>
      <c r="B147" s="63"/>
      <c r="C147" s="194"/>
      <c r="D147" s="164"/>
      <c r="E147" s="253"/>
      <c r="F147" s="254"/>
      <c r="G147" s="255"/>
      <c r="H147" s="167"/>
      <c r="I147" s="173"/>
    </row>
    <row r="148" spans="1:9" s="36" customFormat="1" ht="21.95" customHeight="1">
      <c r="A148" s="181"/>
      <c r="B148" s="63"/>
      <c r="C148" s="194"/>
      <c r="D148" s="164"/>
      <c r="E148" s="253"/>
      <c r="F148" s="254"/>
      <c r="G148" s="255"/>
      <c r="H148" s="167"/>
      <c r="I148" s="173"/>
    </row>
    <row r="149" spans="1:9" s="36" customFormat="1" ht="21.95" customHeight="1">
      <c r="A149" s="181"/>
      <c r="B149" s="63"/>
      <c r="C149" s="194"/>
      <c r="D149" s="164"/>
      <c r="E149" s="253"/>
      <c r="F149" s="254"/>
      <c r="G149" s="255"/>
      <c r="H149" s="167"/>
      <c r="I149" s="173"/>
    </row>
    <row r="150" spans="1:9" s="36" customFormat="1" ht="21.95" customHeight="1">
      <c r="A150" s="181"/>
      <c r="B150" s="63"/>
      <c r="C150" s="194"/>
      <c r="D150" s="164"/>
      <c r="E150" s="253"/>
      <c r="F150" s="254"/>
      <c r="G150" s="255"/>
      <c r="H150" s="167"/>
      <c r="I150" s="173"/>
    </row>
    <row r="151" spans="1:9" s="36" customFormat="1" ht="21.95" customHeight="1">
      <c r="A151" s="181"/>
      <c r="B151" s="63"/>
      <c r="C151" s="194"/>
      <c r="D151" s="164"/>
      <c r="E151" s="253"/>
      <c r="F151" s="254"/>
      <c r="G151" s="255"/>
      <c r="H151" s="167"/>
      <c r="I151" s="173"/>
    </row>
    <row r="152" spans="1:9" s="36" customFormat="1" ht="21.95" customHeight="1">
      <c r="A152" s="181"/>
      <c r="B152" s="63"/>
      <c r="C152" s="194"/>
      <c r="D152" s="164"/>
      <c r="E152" s="253"/>
      <c r="F152" s="254"/>
      <c r="G152" s="255"/>
      <c r="H152" s="167"/>
      <c r="I152" s="173"/>
    </row>
    <row r="153" spans="1:9" s="36" customFormat="1" ht="21.95" customHeight="1">
      <c r="A153" s="181"/>
      <c r="B153" s="63"/>
      <c r="C153" s="194"/>
      <c r="D153" s="164"/>
      <c r="E153" s="253"/>
      <c r="F153" s="254"/>
      <c r="G153" s="255"/>
      <c r="H153" s="167"/>
      <c r="I153" s="173"/>
    </row>
    <row r="154" spans="1:9" s="36" customFormat="1" ht="21.95" customHeight="1">
      <c r="A154" s="181"/>
      <c r="B154" s="63"/>
      <c r="C154" s="194"/>
      <c r="D154" s="164"/>
      <c r="E154" s="253"/>
      <c r="F154" s="254"/>
      <c r="G154" s="255"/>
      <c r="H154" s="167"/>
      <c r="I154" s="173"/>
    </row>
    <row r="155" spans="1:9" s="36" customFormat="1" ht="21.95" customHeight="1">
      <c r="A155" s="181"/>
      <c r="B155" s="63"/>
      <c r="C155" s="194"/>
      <c r="D155" s="164"/>
      <c r="E155" s="253"/>
      <c r="F155" s="254"/>
      <c r="G155" s="255"/>
      <c r="H155" s="167"/>
      <c r="I155" s="173"/>
    </row>
    <row r="156" spans="1:9" s="36" customFormat="1" ht="21.95" customHeight="1">
      <c r="A156" s="181"/>
      <c r="B156" s="63"/>
      <c r="C156" s="194"/>
      <c r="D156" s="164"/>
      <c r="E156" s="253"/>
      <c r="F156" s="254"/>
      <c r="G156" s="255"/>
      <c r="H156" s="167"/>
      <c r="I156" s="173"/>
    </row>
    <row r="157" spans="1:9" s="36" customFormat="1" ht="21.95" customHeight="1">
      <c r="A157" s="181"/>
      <c r="B157" s="63"/>
      <c r="C157" s="194"/>
      <c r="D157" s="164"/>
      <c r="E157" s="253"/>
      <c r="F157" s="254"/>
      <c r="G157" s="255"/>
      <c r="H157" s="167"/>
      <c r="I157" s="173"/>
    </row>
    <row r="158" spans="1:9" s="36" customFormat="1" ht="21.95" customHeight="1">
      <c r="A158" s="181"/>
      <c r="B158" s="63"/>
      <c r="C158" s="194"/>
      <c r="D158" s="164"/>
      <c r="E158" s="253"/>
      <c r="F158" s="254"/>
      <c r="G158" s="255"/>
      <c r="H158" s="167"/>
      <c r="I158" s="173"/>
    </row>
    <row r="159" spans="1:9" s="36" customFormat="1" ht="21.95" customHeight="1">
      <c r="A159" s="181"/>
      <c r="B159" s="63"/>
      <c r="C159" s="194"/>
      <c r="D159" s="164"/>
      <c r="E159" s="253"/>
      <c r="F159" s="254"/>
      <c r="G159" s="255"/>
      <c r="H159" s="167"/>
      <c r="I159" s="173"/>
    </row>
    <row r="160" spans="1:9" s="36" customFormat="1" ht="21.95" customHeight="1">
      <c r="A160" s="181"/>
      <c r="B160" s="63"/>
      <c r="C160" s="194"/>
      <c r="D160" s="164"/>
      <c r="E160" s="253"/>
      <c r="F160" s="254"/>
      <c r="G160" s="255"/>
      <c r="H160" s="167"/>
      <c r="I160" s="173"/>
    </row>
    <row r="161" spans="1:9" s="36" customFormat="1" ht="21.95" customHeight="1">
      <c r="A161" s="181"/>
      <c r="B161" s="63"/>
      <c r="C161" s="194"/>
      <c r="D161" s="164"/>
      <c r="E161" s="253"/>
      <c r="F161" s="254"/>
      <c r="G161" s="255"/>
      <c r="H161" s="167"/>
      <c r="I161" s="173"/>
    </row>
    <row r="162" spans="1:9" s="36" customFormat="1" ht="21.95" customHeight="1">
      <c r="A162" s="181"/>
      <c r="B162" s="63"/>
      <c r="C162" s="194"/>
      <c r="D162" s="164"/>
      <c r="E162" s="253"/>
      <c r="F162" s="254"/>
      <c r="G162" s="255"/>
      <c r="H162" s="167"/>
      <c r="I162" s="173"/>
    </row>
    <row r="163" spans="1:9" s="36" customFormat="1" ht="21.95" customHeight="1">
      <c r="A163" s="181"/>
      <c r="B163" s="63"/>
      <c r="C163" s="194"/>
      <c r="D163" s="164"/>
      <c r="E163" s="253"/>
      <c r="F163" s="254"/>
      <c r="G163" s="255"/>
      <c r="H163" s="167"/>
      <c r="I163" s="173"/>
    </row>
    <row r="164" spans="1:9" s="36" customFormat="1" ht="21.95" customHeight="1">
      <c r="A164" s="181"/>
      <c r="B164" s="63"/>
      <c r="C164" s="194"/>
      <c r="D164" s="164"/>
      <c r="E164" s="253"/>
      <c r="F164" s="254"/>
      <c r="G164" s="255"/>
      <c r="H164" s="167"/>
      <c r="I164" s="173"/>
    </row>
    <row r="165" spans="1:9" s="36" customFormat="1" ht="21.95" customHeight="1">
      <c r="A165" s="181"/>
      <c r="B165" s="63"/>
      <c r="C165" s="194"/>
      <c r="D165" s="164"/>
      <c r="E165" s="253"/>
      <c r="F165" s="254"/>
      <c r="G165" s="255"/>
      <c r="H165" s="167"/>
      <c r="I165" s="173"/>
    </row>
    <row r="166" spans="1:9" s="36" customFormat="1" ht="23.1" customHeight="1">
      <c r="A166" s="182" t="s">
        <v>1560</v>
      </c>
      <c r="B166" s="183"/>
      <c r="C166" s="184"/>
      <c r="D166" s="184"/>
      <c r="E166" s="184"/>
      <c r="F166" s="185"/>
      <c r="G166" s="185"/>
      <c r="H166" s="184"/>
      <c r="I166" s="186"/>
    </row>
    <row r="167" spans="1:9" s="36" customFormat="1" ht="23.1" customHeight="1">
      <c r="A167" s="157" t="s">
        <v>1561</v>
      </c>
      <c r="B167" s="158" t="s">
        <v>1562</v>
      </c>
      <c r="C167" s="159" t="s">
        <v>1518</v>
      </c>
      <c r="D167" s="244" t="s">
        <v>2000</v>
      </c>
      <c r="E167" s="161" t="s">
        <v>1564</v>
      </c>
      <c r="F167" s="160"/>
      <c r="G167" s="166"/>
      <c r="H167" s="167"/>
      <c r="I167" s="173"/>
    </row>
    <row r="168" spans="1:9" s="36" customFormat="1" ht="23.1" customHeight="1">
      <c r="A168" s="157"/>
      <c r="B168" s="158"/>
      <c r="C168" s="159"/>
      <c r="D168" s="164" t="s">
        <v>1493</v>
      </c>
      <c r="E168" s="162" t="s">
        <v>1998</v>
      </c>
      <c r="F168" s="160">
        <f>계산</f>
        <v>26</v>
      </c>
      <c r="G168" s="66"/>
      <c r="H168" s="167"/>
      <c r="I168" s="173"/>
    </row>
    <row r="169" spans="1:9" s="36" customFormat="1" ht="23.1" customHeight="1">
      <c r="A169" s="157"/>
      <c r="B169" s="158"/>
      <c r="C169" s="159"/>
      <c r="D169" s="164" t="s">
        <v>1492</v>
      </c>
      <c r="E169" s="162" t="s">
        <v>1999</v>
      </c>
      <c r="F169" s="160">
        <f>계산</f>
        <v>56</v>
      </c>
      <c r="G169" s="385">
        <f>ROUNDDOWN(SUM(F167:F169),0)</f>
        <v>82</v>
      </c>
      <c r="H169" s="167"/>
      <c r="I169" s="173"/>
    </row>
    <row r="170" spans="1:9" s="36" customFormat="1" ht="23.1" customHeight="1">
      <c r="A170" s="157"/>
      <c r="B170" s="158"/>
      <c r="C170" s="159"/>
      <c r="D170" s="164"/>
      <c r="E170" s="162"/>
      <c r="F170" s="160"/>
      <c r="G170" s="166"/>
      <c r="H170" s="167"/>
      <c r="I170" s="173"/>
    </row>
    <row r="171" spans="1:9" s="36" customFormat="1" ht="23.1" customHeight="1">
      <c r="A171" s="157" t="s">
        <v>146</v>
      </c>
      <c r="B171" s="158" t="s">
        <v>1563</v>
      </c>
      <c r="C171" s="158" t="s">
        <v>204</v>
      </c>
      <c r="D171" s="164" t="s">
        <v>1565</v>
      </c>
      <c r="E171" s="76" t="s">
        <v>2001</v>
      </c>
      <c r="F171" s="160">
        <f>계산</f>
        <v>82</v>
      </c>
      <c r="G171" s="167"/>
      <c r="H171" s="167"/>
      <c r="I171" s="173"/>
    </row>
    <row r="172" spans="1:9" s="36" customFormat="1" ht="23.1" customHeight="1">
      <c r="A172" s="157"/>
      <c r="B172" s="158"/>
      <c r="C172" s="159"/>
      <c r="D172" s="213" t="s">
        <v>1513</v>
      </c>
      <c r="E172" s="162" t="s">
        <v>2002</v>
      </c>
      <c r="F172" s="160">
        <f>계산</f>
        <v>1</v>
      </c>
      <c r="G172" s="66"/>
      <c r="H172" s="167"/>
      <c r="I172" s="173"/>
    </row>
    <row r="173" spans="1:9" s="36" customFormat="1" ht="23.1" customHeight="1">
      <c r="A173" s="157"/>
      <c r="B173" s="158"/>
      <c r="C173" s="159"/>
      <c r="D173" s="213" t="s">
        <v>1550</v>
      </c>
      <c r="E173" s="162" t="s">
        <v>1508</v>
      </c>
      <c r="F173" s="160">
        <f>계산</f>
        <v>4</v>
      </c>
      <c r="G173" s="223"/>
      <c r="H173" s="167"/>
      <c r="I173" s="173"/>
    </row>
    <row r="174" spans="1:9" s="36" customFormat="1" ht="23.1" customHeight="1">
      <c r="A174" s="157"/>
      <c r="B174" s="158"/>
      <c r="C174" s="159"/>
      <c r="D174" s="164" t="s">
        <v>1501</v>
      </c>
      <c r="E174" s="76" t="s">
        <v>1496</v>
      </c>
      <c r="F174" s="160">
        <f>계산</f>
        <v>2</v>
      </c>
      <c r="G174" s="385">
        <f>ROUNDDOWN(SUM(F171:F174),0)</f>
        <v>89</v>
      </c>
      <c r="H174" s="167"/>
      <c r="I174" s="173"/>
    </row>
    <row r="175" spans="1:9" s="36" customFormat="1" ht="23.1" customHeight="1">
      <c r="A175" s="157"/>
      <c r="B175" s="158"/>
      <c r="C175" s="159"/>
      <c r="D175" s="164"/>
      <c r="E175" s="162"/>
      <c r="F175" s="160"/>
      <c r="G175" s="166"/>
      <c r="H175" s="167"/>
      <c r="I175" s="173"/>
    </row>
    <row r="176" spans="1:9" s="36" customFormat="1" ht="23.1" customHeight="1">
      <c r="A176" s="181" t="s">
        <v>1554</v>
      </c>
      <c r="B176" s="63" t="s">
        <v>1555</v>
      </c>
      <c r="C176" s="63" t="s">
        <v>1518</v>
      </c>
      <c r="D176" s="164" t="s">
        <v>1545</v>
      </c>
      <c r="E176" s="249" t="s">
        <v>214</v>
      </c>
      <c r="F176" s="246">
        <f>계산</f>
        <v>1</v>
      </c>
      <c r="G176" s="385">
        <f>ROUNDDOWN(SUM(F176),0)</f>
        <v>1</v>
      </c>
      <c r="H176" s="167"/>
      <c r="I176" s="173"/>
    </row>
    <row r="177" spans="1:9" s="36" customFormat="1" ht="23.1" customHeight="1">
      <c r="A177" s="157"/>
      <c r="B177" s="158"/>
      <c r="C177" s="159"/>
      <c r="D177" s="164"/>
      <c r="E177" s="162"/>
      <c r="F177" s="160"/>
      <c r="G177" s="166"/>
      <c r="H177" s="167"/>
      <c r="I177" s="173"/>
    </row>
    <row r="178" spans="1:9" s="36" customFormat="1" ht="23.1" customHeight="1">
      <c r="A178" s="181" t="s">
        <v>366</v>
      </c>
      <c r="B178" s="63" t="s">
        <v>1556</v>
      </c>
      <c r="C178" s="63" t="s">
        <v>116</v>
      </c>
      <c r="D178" s="164" t="s">
        <v>1545</v>
      </c>
      <c r="E178" s="253" t="s">
        <v>1566</v>
      </c>
      <c r="F178" s="254">
        <f>계산</f>
        <v>1</v>
      </c>
      <c r="G178" s="385">
        <f>ROUNDDOWN(SUM(F178),0)</f>
        <v>1</v>
      </c>
      <c r="H178" s="167"/>
      <c r="I178" s="173"/>
    </row>
    <row r="179" spans="1:9" s="36" customFormat="1" ht="23.1" customHeight="1">
      <c r="A179" s="157"/>
      <c r="B179" s="158"/>
      <c r="C179" s="159"/>
      <c r="D179" s="164"/>
      <c r="E179" s="162"/>
      <c r="F179" s="160"/>
      <c r="G179" s="166"/>
      <c r="H179" s="167"/>
      <c r="I179" s="173"/>
    </row>
    <row r="180" spans="1:9" s="36" customFormat="1" ht="23.1" customHeight="1">
      <c r="A180" s="181" t="s">
        <v>357</v>
      </c>
      <c r="B180" s="63" t="s">
        <v>358</v>
      </c>
      <c r="C180" s="194" t="s">
        <v>116</v>
      </c>
      <c r="D180" s="164" t="s">
        <v>1545</v>
      </c>
      <c r="E180" s="253" t="s">
        <v>214</v>
      </c>
      <c r="F180" s="254">
        <f>계산</f>
        <v>1</v>
      </c>
      <c r="G180" s="385">
        <f>ROUNDDOWN(SUM(F180),0)</f>
        <v>1</v>
      </c>
      <c r="H180" s="167"/>
      <c r="I180" s="173"/>
    </row>
    <row r="181" spans="1:9" s="36" customFormat="1" ht="23.1" customHeight="1">
      <c r="A181" s="181"/>
      <c r="B181" s="256"/>
      <c r="C181" s="194"/>
      <c r="D181" s="248"/>
      <c r="E181" s="253"/>
      <c r="F181" s="254"/>
      <c r="G181" s="255"/>
      <c r="H181" s="167"/>
      <c r="I181" s="173"/>
    </row>
    <row r="182" spans="1:9" s="36" customFormat="1" ht="23.1" customHeight="1">
      <c r="A182" s="181" t="s">
        <v>1557</v>
      </c>
      <c r="B182" s="63" t="s">
        <v>1558</v>
      </c>
      <c r="C182" s="194" t="s">
        <v>116</v>
      </c>
      <c r="D182" s="164"/>
      <c r="E182" s="253" t="s">
        <v>214</v>
      </c>
      <c r="F182" s="254">
        <f>계산</f>
        <v>1</v>
      </c>
      <c r="G182" s="385">
        <f>ROUNDDOWN(SUM(F182),0)</f>
        <v>1</v>
      </c>
      <c r="H182" s="167"/>
      <c r="I182" s="173"/>
    </row>
    <row r="183" spans="1:9" s="36" customFormat="1" ht="23.1" customHeight="1">
      <c r="A183" s="157"/>
      <c r="B183" s="158"/>
      <c r="C183" s="159"/>
      <c r="D183" s="164"/>
      <c r="E183" s="162"/>
      <c r="F183" s="160"/>
      <c r="G183" s="166"/>
      <c r="H183" s="167"/>
      <c r="I183" s="173"/>
    </row>
    <row r="184" spans="1:9" s="36" customFormat="1" ht="23.1" customHeight="1">
      <c r="A184" s="69" t="s">
        <v>1567</v>
      </c>
      <c r="B184" s="63" t="s">
        <v>1568</v>
      </c>
      <c r="C184" s="63" t="s">
        <v>116</v>
      </c>
      <c r="D184" s="164" t="s">
        <v>1545</v>
      </c>
      <c r="E184" s="253" t="s">
        <v>214</v>
      </c>
      <c r="F184" s="246">
        <f t="shared" ref="F184" si="2">계산</f>
        <v>1</v>
      </c>
      <c r="G184" s="385">
        <f>ROUNDDOWN(SUM(F184),0)</f>
        <v>1</v>
      </c>
      <c r="H184" s="167"/>
      <c r="I184" s="173"/>
    </row>
    <row r="185" spans="1:9" s="36" customFormat="1" ht="23.1" customHeight="1">
      <c r="A185" s="69"/>
      <c r="B185" s="63"/>
      <c r="C185" s="63"/>
      <c r="D185" s="164"/>
      <c r="E185" s="253"/>
      <c r="F185" s="246"/>
      <c r="G185" s="385"/>
      <c r="H185" s="264"/>
      <c r="I185" s="265"/>
    </row>
    <row r="186" spans="1:9" s="36" customFormat="1" ht="23.1" customHeight="1">
      <c r="A186" s="542" t="s">
        <v>2159</v>
      </c>
      <c r="B186" s="543" t="s">
        <v>2160</v>
      </c>
      <c r="C186" s="543" t="s">
        <v>116</v>
      </c>
      <c r="D186" s="164"/>
      <c r="E186" s="161" t="s">
        <v>1494</v>
      </c>
      <c r="F186" s="384">
        <f>ROUNDDOWN(SUM(계산),0)</f>
        <v>2</v>
      </c>
      <c r="G186" s="223">
        <f>ROUNDDOWN(SUM(F186),1)</f>
        <v>2</v>
      </c>
      <c r="H186" s="264"/>
      <c r="I186" s="265"/>
    </row>
    <row r="187" spans="1:9" s="36" customFormat="1" ht="21" customHeight="1">
      <c r="A187" s="544"/>
      <c r="B187" s="545"/>
      <c r="C187" s="545"/>
      <c r="D187" s="164"/>
      <c r="E187" s="161"/>
      <c r="F187" s="384"/>
      <c r="G187" s="223"/>
      <c r="H187" s="264"/>
      <c r="I187" s="265"/>
    </row>
    <row r="188" spans="1:9" s="36" customFormat="1" ht="21" customHeight="1">
      <c r="A188" s="417" t="s">
        <v>1978</v>
      </c>
      <c r="B188" s="418" t="s">
        <v>1725</v>
      </c>
      <c r="C188" s="404" t="s">
        <v>1979</v>
      </c>
      <c r="D188" s="409" t="s">
        <v>1493</v>
      </c>
      <c r="E188" s="383" t="s">
        <v>2003</v>
      </c>
      <c r="F188" s="384">
        <f>계산</f>
        <v>12.786666666666667</v>
      </c>
      <c r="G188" s="223"/>
      <c r="H188" s="167"/>
      <c r="I188" s="265"/>
    </row>
    <row r="189" spans="1:9" s="36" customFormat="1" ht="21" customHeight="1">
      <c r="A189" s="258"/>
      <c r="B189" s="259"/>
      <c r="C189" s="259"/>
      <c r="D189" s="409" t="s">
        <v>1492</v>
      </c>
      <c r="E189" s="383" t="s">
        <v>2004</v>
      </c>
      <c r="F189" s="384">
        <f>계산</f>
        <v>29.453333333333333</v>
      </c>
      <c r="G189" s="385">
        <f>ROUNDDOWN(SUM(F188:F189),0)</f>
        <v>42</v>
      </c>
      <c r="H189" s="264"/>
      <c r="I189" s="265"/>
    </row>
    <row r="190" spans="1:9" s="36" customFormat="1" ht="21" customHeight="1">
      <c r="A190" s="258"/>
      <c r="B190" s="259"/>
      <c r="C190" s="259"/>
      <c r="D190" s="260"/>
      <c r="E190" s="261"/>
      <c r="F190" s="262"/>
      <c r="G190" s="263"/>
      <c r="H190" s="264"/>
      <c r="I190" s="265"/>
    </row>
    <row r="191" spans="1:9" s="36" customFormat="1" ht="21" customHeight="1">
      <c r="A191" s="258"/>
      <c r="B191" s="259"/>
      <c r="C191" s="259"/>
      <c r="D191" s="260"/>
      <c r="E191" s="261"/>
      <c r="F191" s="262"/>
      <c r="G191" s="263"/>
      <c r="H191" s="264"/>
      <c r="I191" s="265"/>
    </row>
    <row r="192" spans="1:9" s="36" customFormat="1" ht="21" customHeight="1">
      <c r="A192" s="258"/>
      <c r="B192" s="259"/>
      <c r="C192" s="259"/>
      <c r="D192" s="260"/>
      <c r="E192" s="261"/>
      <c r="F192" s="262"/>
      <c r="G192" s="263"/>
      <c r="H192" s="264"/>
      <c r="I192" s="265"/>
    </row>
    <row r="193" spans="1:9" s="36" customFormat="1" ht="21" customHeight="1">
      <c r="A193" s="258"/>
      <c r="B193" s="259"/>
      <c r="C193" s="259"/>
      <c r="D193" s="260"/>
      <c r="E193" s="261"/>
      <c r="F193" s="262"/>
      <c r="G193" s="263"/>
      <c r="H193" s="264"/>
      <c r="I193" s="265"/>
    </row>
    <row r="194" spans="1:9" s="36" customFormat="1" ht="21" customHeight="1">
      <c r="A194" s="258"/>
      <c r="B194" s="259"/>
      <c r="C194" s="259"/>
      <c r="D194" s="260"/>
      <c r="E194" s="261"/>
      <c r="F194" s="262"/>
      <c r="G194" s="263"/>
      <c r="H194" s="264"/>
      <c r="I194" s="265"/>
    </row>
    <row r="195" spans="1:9" s="36" customFormat="1" ht="21" customHeight="1">
      <c r="A195" s="258"/>
      <c r="B195" s="259"/>
      <c r="C195" s="259"/>
      <c r="D195" s="260"/>
      <c r="E195" s="261"/>
      <c r="F195" s="262"/>
      <c r="G195" s="263"/>
      <c r="H195" s="264"/>
      <c r="I195" s="265"/>
    </row>
    <row r="196" spans="1:9" s="36" customFormat="1" ht="21" customHeight="1">
      <c r="A196" s="258"/>
      <c r="B196" s="259"/>
      <c r="C196" s="259"/>
      <c r="D196" s="260"/>
      <c r="E196" s="261"/>
      <c r="F196" s="262"/>
      <c r="G196" s="263"/>
      <c r="H196" s="264"/>
      <c r="I196" s="265"/>
    </row>
    <row r="197" spans="1:9" s="36" customFormat="1" ht="21" customHeight="1">
      <c r="A197" s="258"/>
      <c r="B197" s="259"/>
      <c r="C197" s="259"/>
      <c r="D197" s="260"/>
      <c r="E197" s="261"/>
      <c r="F197" s="262"/>
      <c r="G197" s="263"/>
      <c r="H197" s="264"/>
      <c r="I197" s="265"/>
    </row>
    <row r="198" spans="1:9" s="36" customFormat="1" ht="21" customHeight="1">
      <c r="A198" s="258"/>
      <c r="B198" s="259"/>
      <c r="C198" s="259"/>
      <c r="D198" s="260"/>
      <c r="E198" s="261"/>
      <c r="F198" s="262"/>
      <c r="G198" s="263"/>
      <c r="H198" s="264"/>
      <c r="I198" s="265"/>
    </row>
    <row r="199" spans="1:9" s="36" customFormat="1" ht="21" customHeight="1">
      <c r="A199" s="258"/>
      <c r="B199" s="259"/>
      <c r="C199" s="259"/>
      <c r="D199" s="260"/>
      <c r="E199" s="261"/>
      <c r="F199" s="262"/>
      <c r="G199" s="263"/>
      <c r="H199" s="264"/>
      <c r="I199" s="265"/>
    </row>
    <row r="200" spans="1:9" s="36" customFormat="1" ht="21" customHeight="1">
      <c r="A200" s="258"/>
      <c r="B200" s="259"/>
      <c r="C200" s="259"/>
      <c r="D200" s="260"/>
      <c r="E200" s="261"/>
      <c r="F200" s="262"/>
      <c r="G200" s="263"/>
      <c r="H200" s="264"/>
      <c r="I200" s="265"/>
    </row>
    <row r="201" spans="1:9" s="36" customFormat="1" ht="21" customHeight="1">
      <c r="A201" s="258"/>
      <c r="B201" s="259"/>
      <c r="C201" s="259"/>
      <c r="D201" s="260"/>
      <c r="E201" s="261"/>
      <c r="F201" s="262"/>
      <c r="G201" s="263"/>
      <c r="H201" s="264"/>
      <c r="I201" s="265"/>
    </row>
    <row r="202" spans="1:9" s="36" customFormat="1" ht="21" customHeight="1">
      <c r="A202" s="258"/>
      <c r="B202" s="259"/>
      <c r="C202" s="259"/>
      <c r="D202" s="260"/>
      <c r="E202" s="261"/>
      <c r="F202" s="262"/>
      <c r="G202" s="263"/>
      <c r="H202" s="264"/>
      <c r="I202" s="265"/>
    </row>
    <row r="203" spans="1:9" s="36" customFormat="1" ht="21" customHeight="1">
      <c r="A203" s="258"/>
      <c r="B203" s="259"/>
      <c r="C203" s="259"/>
      <c r="D203" s="260"/>
      <c r="E203" s="261"/>
      <c r="F203" s="262"/>
      <c r="G203" s="263"/>
      <c r="H203" s="264"/>
      <c r="I203" s="265"/>
    </row>
    <row r="204" spans="1:9" s="36" customFormat="1" ht="21" customHeight="1">
      <c r="A204" s="258"/>
      <c r="B204" s="259"/>
      <c r="C204" s="259"/>
      <c r="D204" s="260"/>
      <c r="E204" s="261"/>
      <c r="F204" s="262"/>
      <c r="G204" s="263"/>
      <c r="H204" s="264"/>
      <c r="I204" s="265"/>
    </row>
    <row r="205" spans="1:9" s="36" customFormat="1" ht="21" customHeight="1">
      <c r="A205" s="258"/>
      <c r="B205" s="259"/>
      <c r="C205" s="259"/>
      <c r="D205" s="260"/>
      <c r="E205" s="261"/>
      <c r="F205" s="262"/>
      <c r="G205" s="263"/>
      <c r="H205" s="264"/>
      <c r="I205" s="265"/>
    </row>
    <row r="206" spans="1:9" s="36" customFormat="1" ht="21" customHeight="1">
      <c r="A206" s="258"/>
      <c r="B206" s="259"/>
      <c r="C206" s="259"/>
      <c r="D206" s="260"/>
      <c r="E206" s="261"/>
      <c r="F206" s="262"/>
      <c r="G206" s="263"/>
      <c r="H206" s="264"/>
      <c r="I206" s="265"/>
    </row>
    <row r="207" spans="1:9" s="36" customFormat="1" ht="21.95" customHeight="1">
      <c r="A207" s="182" t="s">
        <v>2005</v>
      </c>
      <c r="B207" s="183"/>
      <c r="C207" s="184"/>
      <c r="D207" s="184"/>
      <c r="E207" s="184"/>
      <c r="F207" s="185"/>
      <c r="G207" s="185"/>
      <c r="H207" s="184"/>
      <c r="I207" s="186"/>
    </row>
    <row r="208" spans="1:9" s="36" customFormat="1" ht="23.1" customHeight="1">
      <c r="A208" s="231" t="s">
        <v>1530</v>
      </c>
      <c r="B208" s="236" t="s">
        <v>2007</v>
      </c>
      <c r="C208" s="237" t="s">
        <v>1979</v>
      </c>
      <c r="D208" s="217" t="s">
        <v>1512</v>
      </c>
      <c r="E208" s="216" t="s">
        <v>2008</v>
      </c>
      <c r="F208" s="234">
        <f>ROUNDDOWN(계산,1)</f>
        <v>36</v>
      </c>
      <c r="G208" s="385">
        <f>ROUNDDOWN(SUM(F208),0)</f>
        <v>36</v>
      </c>
      <c r="H208" s="257"/>
      <c r="I208" s="173"/>
    </row>
    <row r="209" spans="1:9" s="36" customFormat="1" ht="23.1" customHeight="1">
      <c r="A209" s="157"/>
      <c r="B209" s="158"/>
      <c r="C209" s="159"/>
      <c r="D209" s="164"/>
      <c r="E209" s="161"/>
      <c r="F209" s="160"/>
      <c r="G209" s="223"/>
      <c r="H209" s="167"/>
      <c r="I209" s="173"/>
    </row>
    <row r="210" spans="1:9" s="36" customFormat="1" ht="23.1" customHeight="1">
      <c r="A210" s="163" t="s">
        <v>2012</v>
      </c>
      <c r="B210" s="158" t="s">
        <v>2011</v>
      </c>
      <c r="C210" s="159" t="s">
        <v>1609</v>
      </c>
      <c r="D210" s="217" t="s">
        <v>1512</v>
      </c>
      <c r="E210" s="138" t="s">
        <v>2013</v>
      </c>
      <c r="F210" s="234">
        <f>ROUNDDOWN(계산,1)</f>
        <v>112</v>
      </c>
      <c r="G210" s="385">
        <f>ROUNDDOWN(SUM(F210),0)</f>
        <v>112</v>
      </c>
      <c r="H210" s="167"/>
      <c r="I210" s="173"/>
    </row>
    <row r="211" spans="1:9" s="36" customFormat="1" ht="23.1" customHeight="1">
      <c r="A211" s="157"/>
      <c r="B211" s="158"/>
      <c r="C211" s="159"/>
      <c r="D211" s="164"/>
      <c r="E211" s="138"/>
      <c r="F211" s="160"/>
      <c r="G211" s="166"/>
      <c r="H211" s="167"/>
      <c r="I211" s="173"/>
    </row>
    <row r="212" spans="1:9" s="36" customFormat="1" ht="23.1" customHeight="1">
      <c r="A212" s="163" t="s">
        <v>2009</v>
      </c>
      <c r="B212" s="158" t="s">
        <v>2014</v>
      </c>
      <c r="C212" s="159" t="s">
        <v>178</v>
      </c>
      <c r="D212" s="217" t="s">
        <v>1512</v>
      </c>
      <c r="E212" s="138" t="s">
        <v>2010</v>
      </c>
      <c r="F212" s="234">
        <f>ROUNDDOWN(계산,1)</f>
        <v>3</v>
      </c>
      <c r="G212" s="385">
        <f>ROUNDDOWN(SUM(F212),0)</f>
        <v>3</v>
      </c>
      <c r="H212" s="167"/>
      <c r="I212" s="173"/>
    </row>
    <row r="213" spans="1:9" s="36" customFormat="1" ht="23.1" customHeight="1">
      <c r="A213" s="157"/>
      <c r="B213" s="158"/>
      <c r="C213" s="159"/>
      <c r="D213" s="164"/>
      <c r="E213" s="138"/>
      <c r="F213" s="160"/>
      <c r="G213" s="166"/>
      <c r="H213" s="167"/>
      <c r="I213" s="173"/>
    </row>
    <row r="214" spans="1:9" s="36" customFormat="1" ht="23.1" customHeight="1">
      <c r="A214" s="231" t="s">
        <v>1527</v>
      </c>
      <c r="B214" s="247" t="s">
        <v>1528</v>
      </c>
      <c r="C214" s="237" t="s">
        <v>1532</v>
      </c>
      <c r="D214" s="411"/>
      <c r="E214" s="228" t="s">
        <v>2015</v>
      </c>
      <c r="F214" s="384">
        <f>ROUNDDOWN(SUM(계산),0)</f>
        <v>125</v>
      </c>
      <c r="G214" s="385">
        <f>ROUNDDOWN(SUM(F214),0)</f>
        <v>125</v>
      </c>
      <c r="H214" s="167"/>
      <c r="I214" s="173"/>
    </row>
    <row r="215" spans="1:9" s="36" customFormat="1" ht="23.1" customHeight="1">
      <c r="A215" s="157"/>
      <c r="B215" s="158"/>
      <c r="C215" s="159"/>
      <c r="D215" s="164"/>
      <c r="E215" s="138"/>
      <c r="F215" s="160"/>
      <c r="G215" s="166"/>
      <c r="H215" s="167"/>
      <c r="I215" s="173"/>
    </row>
    <row r="216" spans="1:9" s="36" customFormat="1" ht="23.1" customHeight="1">
      <c r="A216" s="157"/>
      <c r="B216" s="158"/>
      <c r="C216" s="159"/>
      <c r="D216" s="164"/>
      <c r="E216" s="138"/>
      <c r="F216" s="160"/>
      <c r="G216" s="166"/>
      <c r="H216" s="167"/>
      <c r="I216" s="173"/>
    </row>
    <row r="217" spans="1:9" s="36" customFormat="1" ht="23.1" customHeight="1">
      <c r="A217" s="157"/>
      <c r="B217" s="158"/>
      <c r="C217" s="159"/>
      <c r="D217" s="164"/>
      <c r="E217" s="138"/>
      <c r="F217" s="160"/>
      <c r="G217" s="166"/>
      <c r="H217" s="167"/>
      <c r="I217" s="173"/>
    </row>
    <row r="218" spans="1:9" s="36" customFormat="1" ht="23.1" customHeight="1">
      <c r="A218" s="157"/>
      <c r="B218" s="158"/>
      <c r="C218" s="159"/>
      <c r="D218" s="164"/>
      <c r="E218" s="138"/>
      <c r="F218" s="160"/>
      <c r="G218" s="166"/>
      <c r="H218" s="167"/>
      <c r="I218" s="173"/>
    </row>
    <row r="219" spans="1:9" s="36" customFormat="1" ht="23.1" customHeight="1">
      <c r="A219" s="157"/>
      <c r="B219" s="158"/>
      <c r="C219" s="159"/>
      <c r="D219" s="164"/>
      <c r="E219" s="138"/>
      <c r="F219" s="160"/>
      <c r="G219" s="166"/>
      <c r="H219" s="167"/>
      <c r="I219" s="173"/>
    </row>
    <row r="220" spans="1:9" s="36" customFormat="1" ht="23.1" customHeight="1">
      <c r="A220" s="157"/>
      <c r="B220" s="158"/>
      <c r="C220" s="159"/>
      <c r="D220" s="164"/>
      <c r="E220" s="138"/>
      <c r="F220" s="160"/>
      <c r="G220" s="166"/>
      <c r="H220" s="167"/>
      <c r="I220" s="173"/>
    </row>
    <row r="221" spans="1:9" s="36" customFormat="1" ht="23.1" customHeight="1">
      <c r="A221" s="157"/>
      <c r="B221" s="158"/>
      <c r="C221" s="159"/>
      <c r="D221" s="164"/>
      <c r="E221" s="138"/>
      <c r="F221" s="160"/>
      <c r="G221" s="166"/>
      <c r="H221" s="167"/>
      <c r="I221" s="173"/>
    </row>
    <row r="222" spans="1:9" s="36" customFormat="1" ht="23.1" customHeight="1">
      <c r="A222" s="157"/>
      <c r="B222" s="158"/>
      <c r="C222" s="159"/>
      <c r="D222" s="164"/>
      <c r="E222" s="138"/>
      <c r="F222" s="160"/>
      <c r="G222" s="166"/>
      <c r="H222" s="167"/>
      <c r="I222" s="173"/>
    </row>
    <row r="223" spans="1:9" s="36" customFormat="1" ht="23.1" customHeight="1">
      <c r="A223" s="157"/>
      <c r="B223" s="158"/>
      <c r="C223" s="159"/>
      <c r="D223" s="164"/>
      <c r="E223" s="138"/>
      <c r="F223" s="160"/>
      <c r="G223" s="166"/>
      <c r="H223" s="167"/>
      <c r="I223" s="173"/>
    </row>
    <row r="224" spans="1:9" s="36" customFormat="1" ht="23.1" customHeight="1">
      <c r="A224" s="157"/>
      <c r="B224" s="158"/>
      <c r="C224" s="159"/>
      <c r="D224" s="164"/>
      <c r="E224" s="138"/>
      <c r="F224" s="160"/>
      <c r="G224" s="166"/>
      <c r="H224" s="167"/>
      <c r="I224" s="173"/>
    </row>
    <row r="225" spans="1:9" s="36" customFormat="1" ht="23.1" customHeight="1">
      <c r="A225" s="157"/>
      <c r="B225" s="158"/>
      <c r="C225" s="159"/>
      <c r="D225" s="164"/>
      <c r="E225" s="138"/>
      <c r="F225" s="160"/>
      <c r="G225" s="166"/>
      <c r="H225" s="167"/>
      <c r="I225" s="173"/>
    </row>
    <row r="226" spans="1:9" s="36" customFormat="1" ht="23.1" customHeight="1">
      <c r="A226" s="163"/>
      <c r="B226" s="158"/>
      <c r="C226" s="159"/>
      <c r="D226" s="164"/>
      <c r="E226" s="138"/>
      <c r="F226" s="196"/>
      <c r="G226" s="197"/>
      <c r="H226" s="167"/>
      <c r="I226" s="173"/>
    </row>
    <row r="227" spans="1:9" s="36" customFormat="1" ht="23.1" customHeight="1">
      <c r="A227" s="182" t="s">
        <v>1571</v>
      </c>
      <c r="B227" s="183"/>
      <c r="C227" s="184"/>
      <c r="D227" s="184"/>
      <c r="E227" s="184"/>
      <c r="F227" s="185"/>
      <c r="G227" s="185"/>
      <c r="H227" s="184"/>
      <c r="I227" s="186"/>
    </row>
    <row r="228" spans="1:9" s="36" customFormat="1" ht="23.1" customHeight="1">
      <c r="A228" s="231" t="s">
        <v>1652</v>
      </c>
      <c r="B228" s="158" t="s">
        <v>1755</v>
      </c>
      <c r="C228" s="232" t="s">
        <v>1615</v>
      </c>
      <c r="D228" s="233" t="s">
        <v>1526</v>
      </c>
      <c r="E228" s="161" t="s">
        <v>2006</v>
      </c>
      <c r="F228" s="229">
        <f>계산</f>
        <v>23.5</v>
      </c>
      <c r="G228" s="385">
        <f>ROUNDDOWN(SUM(F228),0)</f>
        <v>23</v>
      </c>
      <c r="H228" s="167"/>
      <c r="I228" s="173"/>
    </row>
    <row r="229" spans="1:9" s="36" customFormat="1" ht="23.1" customHeight="1">
      <c r="A229" s="157"/>
      <c r="B229" s="158"/>
      <c r="C229" s="159"/>
      <c r="D229" s="198"/>
      <c r="E229" s="138"/>
      <c r="F229" s="160"/>
      <c r="G229" s="166"/>
      <c r="H229" s="167"/>
      <c r="I229" s="173"/>
    </row>
    <row r="230" spans="1:9" s="36" customFormat="1" ht="23.1" customHeight="1">
      <c r="A230" s="157"/>
      <c r="B230" s="158"/>
      <c r="C230" s="159"/>
      <c r="D230" s="195"/>
      <c r="E230" s="138"/>
      <c r="F230" s="196"/>
      <c r="G230" s="197"/>
      <c r="H230" s="167"/>
      <c r="I230" s="173"/>
    </row>
    <row r="231" spans="1:9" s="36" customFormat="1" ht="23.1" customHeight="1">
      <c r="A231" s="157"/>
      <c r="B231" s="158"/>
      <c r="C231" s="159"/>
      <c r="D231" s="164"/>
      <c r="E231" s="138"/>
      <c r="F231" s="160"/>
      <c r="G231" s="166"/>
      <c r="H231" s="167"/>
      <c r="I231" s="173"/>
    </row>
    <row r="232" spans="1:9" s="36" customFormat="1" ht="23.1" customHeight="1">
      <c r="A232" s="157"/>
      <c r="B232" s="158"/>
      <c r="C232" s="159"/>
      <c r="D232" s="164"/>
      <c r="E232" s="138"/>
      <c r="F232" s="196"/>
      <c r="G232" s="197"/>
      <c r="H232" s="167"/>
      <c r="I232" s="173"/>
    </row>
    <row r="233" spans="1:9" s="36" customFormat="1" ht="23.1" customHeight="1">
      <c r="A233" s="157"/>
      <c r="B233" s="158"/>
      <c r="C233" s="159"/>
      <c r="D233" s="164"/>
      <c r="E233" s="162"/>
      <c r="F233" s="160"/>
      <c r="G233" s="166"/>
      <c r="H233" s="167"/>
      <c r="I233" s="173"/>
    </row>
    <row r="234" spans="1:9" s="36" customFormat="1" ht="23.1" customHeight="1">
      <c r="A234" s="163"/>
      <c r="B234" s="158"/>
      <c r="C234" s="159"/>
      <c r="D234" s="164"/>
      <c r="E234" s="172"/>
      <c r="F234" s="160"/>
      <c r="G234" s="166"/>
      <c r="H234" s="167"/>
      <c r="I234" s="173"/>
    </row>
    <row r="235" spans="1:9" s="36" customFormat="1" ht="23.1" customHeight="1">
      <c r="A235" s="157"/>
      <c r="B235" s="158"/>
      <c r="C235" s="159"/>
      <c r="D235" s="164"/>
      <c r="E235" s="172"/>
      <c r="F235" s="160"/>
      <c r="G235" s="166"/>
      <c r="H235" s="167"/>
      <c r="I235" s="173"/>
    </row>
    <row r="236" spans="1:9" s="36" customFormat="1" ht="23.1" customHeight="1">
      <c r="A236" s="163"/>
      <c r="B236" s="158"/>
      <c r="C236" s="159"/>
      <c r="D236" s="164"/>
      <c r="E236" s="172"/>
      <c r="F236" s="160"/>
      <c r="G236" s="166"/>
      <c r="H236" s="167"/>
      <c r="I236" s="173"/>
    </row>
    <row r="237" spans="1:9" s="36" customFormat="1" ht="23.1" customHeight="1">
      <c r="A237" s="157"/>
      <c r="B237" s="158"/>
      <c r="C237" s="159"/>
      <c r="D237" s="164"/>
      <c r="E237" s="138"/>
      <c r="F237" s="160"/>
      <c r="G237" s="166"/>
      <c r="H237" s="167"/>
      <c r="I237" s="173"/>
    </row>
    <row r="238" spans="1:9" s="36" customFormat="1" ht="23.1" customHeight="1">
      <c r="A238" s="157"/>
      <c r="B238" s="159"/>
      <c r="C238" s="159"/>
      <c r="D238" s="178"/>
      <c r="E238" s="162"/>
      <c r="F238" s="160"/>
      <c r="G238" s="166"/>
      <c r="H238" s="167"/>
      <c r="I238" s="173"/>
    </row>
    <row r="239" spans="1:9" s="36" customFormat="1" ht="23.1" customHeight="1">
      <c r="A239" s="174"/>
      <c r="B239" s="175"/>
      <c r="C239" s="176"/>
      <c r="D239" s="178"/>
      <c r="E239" s="162"/>
      <c r="F239" s="160"/>
      <c r="G239" s="166"/>
      <c r="H239" s="168"/>
      <c r="I239" s="121"/>
    </row>
    <row r="240" spans="1:9" s="36" customFormat="1" ht="23.1" customHeight="1">
      <c r="A240" s="174"/>
      <c r="B240" s="175"/>
      <c r="C240" s="176"/>
      <c r="D240" s="178"/>
      <c r="E240" s="177"/>
      <c r="F240" s="160"/>
      <c r="G240" s="167"/>
      <c r="H240" s="167"/>
      <c r="I240" s="173"/>
    </row>
    <row r="241" spans="1:9" s="36" customFormat="1" ht="23.1" customHeight="1">
      <c r="A241" s="174"/>
      <c r="B241" s="175"/>
      <c r="C241" s="176"/>
      <c r="D241" s="178"/>
      <c r="E241" s="177"/>
      <c r="F241" s="160"/>
      <c r="G241" s="167"/>
      <c r="H241" s="167"/>
      <c r="I241" s="173"/>
    </row>
    <row r="242" spans="1:9" s="36" customFormat="1" ht="23.1" customHeight="1">
      <c r="A242" s="174"/>
      <c r="B242" s="175"/>
      <c r="C242" s="176"/>
      <c r="D242" s="178"/>
      <c r="E242" s="177"/>
      <c r="F242" s="160"/>
      <c r="G242" s="167"/>
      <c r="H242" s="167"/>
      <c r="I242" s="173"/>
    </row>
    <row r="243" spans="1:9" s="36" customFormat="1" ht="23.1" customHeight="1">
      <c r="A243" s="174"/>
      <c r="B243" s="175"/>
      <c r="C243" s="176"/>
      <c r="D243" s="178"/>
      <c r="E243" s="177"/>
      <c r="F243" s="160"/>
      <c r="G243" s="167"/>
      <c r="H243" s="167"/>
      <c r="I243" s="173"/>
    </row>
    <row r="244" spans="1:9" s="36" customFormat="1" ht="23.1" customHeight="1">
      <c r="A244" s="181"/>
      <c r="B244" s="159"/>
      <c r="C244" s="176"/>
      <c r="D244" s="178"/>
      <c r="E244" s="177"/>
      <c r="F244" s="160"/>
      <c r="G244" s="167"/>
      <c r="H244" s="167"/>
      <c r="I244" s="173"/>
    </row>
    <row r="245" spans="1:9" s="36" customFormat="1" ht="23.1" customHeight="1">
      <c r="A245" s="174"/>
      <c r="B245" s="175"/>
      <c r="C245" s="176"/>
      <c r="D245" s="178"/>
      <c r="E245" s="177"/>
      <c r="F245" s="160"/>
      <c r="G245" s="167"/>
      <c r="H245" s="167"/>
      <c r="I245" s="173"/>
    </row>
    <row r="246" spans="1:9" s="36" customFormat="1" ht="23.1" customHeight="1">
      <c r="A246" s="187"/>
      <c r="B246" s="188"/>
      <c r="C246" s="188"/>
      <c r="D246" s="189"/>
      <c r="E246" s="190"/>
      <c r="F246" s="191"/>
      <c r="G246" s="192"/>
      <c r="H246" s="192"/>
      <c r="I246" s="193"/>
    </row>
  </sheetData>
  <mergeCells count="3">
    <mergeCell ref="A1:C1"/>
    <mergeCell ref="D1:F1"/>
    <mergeCell ref="D2:F2"/>
  </mergeCells>
  <phoneticPr fontId="2" type="noConversion"/>
  <pageMargins left="0.55118110236220474" right="0.19685039370078741" top="0.82677165354330717" bottom="0.59055118110236227" header="0.51181102362204722" footer="0.51181102362204722"/>
  <pageSetup paperSize="9" scale="9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 filterMode="1"/>
  <dimension ref="A1:W760"/>
  <sheetViews>
    <sheetView view="pageBreakPreview" zoomScale="115" zoomScaleNormal="100" zoomScaleSheetLayoutView="115" workbookViewId="0">
      <pane ySplit="3" topLeftCell="A4" activePane="bottomLeft" state="frozen"/>
      <selection activeCell="D21" sqref="D21"/>
      <selection pane="bottomLeft" activeCell="D21" sqref="D21"/>
    </sheetView>
  </sheetViews>
  <sheetFormatPr defaultRowHeight="24.95" customHeight="1"/>
  <cols>
    <col min="1" max="2" width="15.77734375" style="4" customWidth="1"/>
    <col min="3" max="3" width="6" style="18" customWidth="1"/>
    <col min="4" max="4" width="8.77734375" style="38" customWidth="1"/>
    <col min="5" max="5" width="8.77734375" style="4" customWidth="1"/>
    <col min="6" max="6" width="6.77734375" style="4" customWidth="1"/>
    <col min="7" max="7" width="8.77734375" style="4" customWidth="1"/>
    <col min="8" max="8" width="6.77734375" style="4" customWidth="1"/>
    <col min="9" max="9" width="8.77734375" style="4" customWidth="1"/>
    <col min="10" max="10" width="6.77734375" style="4" customWidth="1"/>
    <col min="11" max="11" width="9.77734375" style="4" customWidth="1"/>
    <col min="12" max="12" width="5.77734375" style="4" customWidth="1"/>
    <col min="13" max="13" width="6.77734375" style="4" customWidth="1"/>
    <col min="14" max="16384" width="8.88671875" style="4"/>
  </cols>
  <sheetData>
    <row r="1" spans="1:23" ht="24.95" customHeight="1">
      <c r="L1" s="39" t="s">
        <v>1490</v>
      </c>
      <c r="M1" s="4" t="s">
        <v>2200</v>
      </c>
    </row>
    <row r="2" spans="1:23" s="41" customFormat="1" ht="33.75" customHeight="1">
      <c r="A2" s="633" t="s">
        <v>0</v>
      </c>
      <c r="B2" s="633" t="s">
        <v>1</v>
      </c>
      <c r="C2" s="633" t="s">
        <v>2</v>
      </c>
      <c r="D2" s="634" t="s">
        <v>216</v>
      </c>
      <c r="E2" s="633" t="s">
        <v>300</v>
      </c>
      <c r="F2" s="633"/>
      <c r="G2" s="633" t="s">
        <v>301</v>
      </c>
      <c r="H2" s="633"/>
      <c r="I2" s="633" t="s">
        <v>302</v>
      </c>
      <c r="J2" s="633"/>
      <c r="K2" s="633" t="s">
        <v>1891</v>
      </c>
      <c r="L2" s="633" t="s">
        <v>217</v>
      </c>
      <c r="M2" s="633" t="s">
        <v>144</v>
      </c>
    </row>
    <row r="3" spans="1:23" s="41" customFormat="1" ht="20.100000000000001" customHeight="1">
      <c r="A3" s="633"/>
      <c r="B3" s="633"/>
      <c r="C3" s="633"/>
      <c r="D3" s="634"/>
      <c r="E3" s="40" t="s">
        <v>176</v>
      </c>
      <c r="F3" s="40" t="s">
        <v>303</v>
      </c>
      <c r="G3" s="40" t="s">
        <v>176</v>
      </c>
      <c r="H3" s="40" t="s">
        <v>303</v>
      </c>
      <c r="I3" s="40" t="s">
        <v>176</v>
      </c>
      <c r="J3" s="40" t="s">
        <v>303</v>
      </c>
      <c r="K3" s="633"/>
      <c r="L3" s="633"/>
      <c r="M3" s="633"/>
    </row>
    <row r="4" spans="1:23" ht="23.1" hidden="1" customHeight="1">
      <c r="A4" s="483" t="s">
        <v>515</v>
      </c>
      <c r="B4" s="483" t="s">
        <v>516</v>
      </c>
      <c r="C4" s="484" t="s">
        <v>3</v>
      </c>
      <c r="D4" s="211">
        <f>MIN(E4,G4,I4,K4,L4)</f>
        <v>390</v>
      </c>
      <c r="E4" s="210">
        <v>390</v>
      </c>
      <c r="F4" s="210">
        <v>1107</v>
      </c>
      <c r="G4" s="210">
        <v>440</v>
      </c>
      <c r="H4" s="210">
        <v>861</v>
      </c>
      <c r="I4" s="210">
        <v>457</v>
      </c>
      <c r="J4" s="210">
        <v>1024</v>
      </c>
      <c r="K4" s="210"/>
      <c r="L4" s="210"/>
      <c r="M4" s="484"/>
      <c r="O4" s="4">
        <f t="shared" ref="O4:O12" si="0">IF(SUM(Q4:R4)&gt;0,1,0)</f>
        <v>0</v>
      </c>
      <c r="Q4" s="4">
        <f>IF(COUNTIF(일위대가!$B$3:$B$603,$B4)&lt;&gt;0,1,0)</f>
        <v>0</v>
      </c>
      <c r="R4" s="4">
        <f>IF(COUNTIF(내역서!$B$3:$B$142,$B4)&lt;&gt;0,1,0)</f>
        <v>0</v>
      </c>
    </row>
    <row r="5" spans="1:23" ht="23.1" hidden="1" customHeight="1">
      <c r="A5" s="483" t="s">
        <v>515</v>
      </c>
      <c r="B5" s="483" t="s">
        <v>517</v>
      </c>
      <c r="C5" s="484" t="s">
        <v>3</v>
      </c>
      <c r="D5" s="211">
        <f t="shared" ref="D5:D92" si="1">MIN(E5,G5,I5,K5,L5)</f>
        <v>470</v>
      </c>
      <c r="E5" s="210">
        <v>470</v>
      </c>
      <c r="F5" s="210">
        <v>1107</v>
      </c>
      <c r="G5" s="210">
        <v>528</v>
      </c>
      <c r="H5" s="210">
        <v>861</v>
      </c>
      <c r="I5" s="210">
        <v>566</v>
      </c>
      <c r="J5" s="210">
        <v>1024</v>
      </c>
      <c r="K5" s="210"/>
      <c r="L5" s="210"/>
      <c r="M5" s="484"/>
      <c r="O5" s="4">
        <f t="shared" si="0"/>
        <v>0</v>
      </c>
      <c r="Q5" s="4">
        <f>IF(COUNTIF(일위대가!$B$3:$B$603,$B5)&lt;&gt;0,1,0)</f>
        <v>0</v>
      </c>
      <c r="R5" s="4">
        <f>IF(COUNTIF(내역서!$B$3:$B$142,$B5)&lt;&gt;0,1,0)</f>
        <v>0</v>
      </c>
    </row>
    <row r="6" spans="1:23" ht="23.1" hidden="1" customHeight="1">
      <c r="A6" s="483" t="s">
        <v>515</v>
      </c>
      <c r="B6" s="483" t="s">
        <v>518</v>
      </c>
      <c r="C6" s="484" t="s">
        <v>3</v>
      </c>
      <c r="D6" s="211">
        <f t="shared" si="1"/>
        <v>890</v>
      </c>
      <c r="E6" s="210">
        <v>890</v>
      </c>
      <c r="F6" s="210">
        <v>1107</v>
      </c>
      <c r="G6" s="210">
        <v>1021</v>
      </c>
      <c r="H6" s="210">
        <v>861</v>
      </c>
      <c r="I6" s="210">
        <v>1098</v>
      </c>
      <c r="J6" s="210">
        <v>1024</v>
      </c>
      <c r="K6" s="210"/>
      <c r="L6" s="210"/>
      <c r="M6" s="484"/>
      <c r="O6" s="4">
        <f t="shared" si="0"/>
        <v>0</v>
      </c>
      <c r="Q6" s="4">
        <f>IF(COUNTIF(일위대가!$B$3:$B$603,$B6)&lt;&gt;0,1,0)</f>
        <v>0</v>
      </c>
      <c r="R6" s="4">
        <f>IF(COUNTIF(내역서!$B$3:$B$142,$B6)&lt;&gt;0,1,0)</f>
        <v>0</v>
      </c>
    </row>
    <row r="7" spans="1:23" ht="23.1" hidden="1" customHeight="1">
      <c r="A7" s="483" t="s">
        <v>515</v>
      </c>
      <c r="B7" s="483" t="s">
        <v>519</v>
      </c>
      <c r="C7" s="484" t="s">
        <v>3</v>
      </c>
      <c r="D7" s="211">
        <f t="shared" si="1"/>
        <v>1373</v>
      </c>
      <c r="E7" s="210">
        <v>1440</v>
      </c>
      <c r="F7" s="210">
        <v>1107</v>
      </c>
      <c r="G7" s="210">
        <v>1373</v>
      </c>
      <c r="H7" s="210">
        <v>861</v>
      </c>
      <c r="I7" s="210">
        <v>1657</v>
      </c>
      <c r="J7" s="210">
        <v>1024</v>
      </c>
      <c r="K7" s="210"/>
      <c r="L7" s="210"/>
      <c r="M7" s="484"/>
      <c r="O7" s="4">
        <f t="shared" si="0"/>
        <v>0</v>
      </c>
      <c r="Q7" s="4">
        <f>IF(COUNTIF(일위대가!$B$3:$B$603,$B7)&lt;&gt;0,1,0)</f>
        <v>0</v>
      </c>
      <c r="R7" s="4">
        <f>IF(COUNTIF(내역서!$B$3:$B$142,$B7)&lt;&gt;0,1,0)</f>
        <v>0</v>
      </c>
    </row>
    <row r="8" spans="1:23" ht="23.1" hidden="1" customHeight="1">
      <c r="A8" s="483" t="s">
        <v>515</v>
      </c>
      <c r="B8" s="483" t="s">
        <v>520</v>
      </c>
      <c r="C8" s="484" t="s">
        <v>3</v>
      </c>
      <c r="D8" s="211">
        <f t="shared" si="1"/>
        <v>1710</v>
      </c>
      <c r="E8" s="210">
        <v>1710</v>
      </c>
      <c r="F8" s="210">
        <v>1107</v>
      </c>
      <c r="G8" s="210">
        <v>1794</v>
      </c>
      <c r="H8" s="210">
        <v>861</v>
      </c>
      <c r="I8" s="210">
        <v>2022</v>
      </c>
      <c r="J8" s="210">
        <v>1024</v>
      </c>
      <c r="K8" s="210"/>
      <c r="L8" s="210"/>
      <c r="M8" s="484"/>
      <c r="O8" s="4">
        <f t="shared" si="0"/>
        <v>0</v>
      </c>
      <c r="Q8" s="4">
        <f>IF(COUNTIF(일위대가!$B$3:$B$603,$B8)&lt;&gt;0,1,0)</f>
        <v>0</v>
      </c>
      <c r="R8" s="4">
        <f>IF(COUNTIF(내역서!$B$3:$B$142,$B8)&lt;&gt;0,1,0)</f>
        <v>0</v>
      </c>
    </row>
    <row r="9" spans="1:23" ht="23.1" hidden="1" customHeight="1">
      <c r="A9" s="483" t="s">
        <v>515</v>
      </c>
      <c r="B9" s="483" t="s">
        <v>521</v>
      </c>
      <c r="C9" s="484" t="s">
        <v>3</v>
      </c>
      <c r="D9" s="211">
        <f t="shared" si="1"/>
        <v>2360</v>
      </c>
      <c r="E9" s="210">
        <v>2360</v>
      </c>
      <c r="F9" s="210">
        <v>1107</v>
      </c>
      <c r="G9" s="210">
        <v>2546</v>
      </c>
      <c r="H9" s="210">
        <v>861</v>
      </c>
      <c r="I9" s="210">
        <v>2871</v>
      </c>
      <c r="J9" s="210">
        <v>1024</v>
      </c>
      <c r="K9" s="210"/>
      <c r="L9" s="210"/>
      <c r="M9" s="484"/>
      <c r="O9" s="4">
        <f t="shared" si="0"/>
        <v>0</v>
      </c>
      <c r="Q9" s="4">
        <f>IF(COUNTIF(일위대가!$B$3:$B$603,$B9)&lt;&gt;0,1,0)</f>
        <v>0</v>
      </c>
      <c r="R9" s="4">
        <f>IF(COUNTIF(내역서!$B$3:$B$142,$B9)&lt;&gt;0,1,0)</f>
        <v>0</v>
      </c>
    </row>
    <row r="10" spans="1:23" ht="23.1" hidden="1" customHeight="1">
      <c r="A10" s="483" t="s">
        <v>515</v>
      </c>
      <c r="B10" s="483" t="s">
        <v>522</v>
      </c>
      <c r="C10" s="484" t="s">
        <v>3</v>
      </c>
      <c r="D10" s="211">
        <f t="shared" si="1"/>
        <v>3150</v>
      </c>
      <c r="E10" s="210">
        <v>3150</v>
      </c>
      <c r="F10" s="210">
        <v>1107</v>
      </c>
      <c r="G10" s="210">
        <v>3152</v>
      </c>
      <c r="H10" s="210">
        <v>861</v>
      </c>
      <c r="I10" s="210">
        <v>3698</v>
      </c>
      <c r="J10" s="210">
        <v>1024</v>
      </c>
      <c r="K10" s="210"/>
      <c r="L10" s="210"/>
      <c r="M10" s="484"/>
      <c r="O10" s="4">
        <f t="shared" si="0"/>
        <v>0</v>
      </c>
      <c r="Q10" s="4">
        <f>IF(COUNTIF(일위대가!$B$3:$B$603,$B10)&lt;&gt;0,1,0)</f>
        <v>0</v>
      </c>
      <c r="R10" s="4">
        <f>IF(COUNTIF(내역서!$B$3:$B$142,$B10)&lt;&gt;0,1,0)</f>
        <v>0</v>
      </c>
    </row>
    <row r="11" spans="1:23" ht="23.1" hidden="1" customHeight="1">
      <c r="A11" s="483" t="s">
        <v>515</v>
      </c>
      <c r="B11" s="483" t="s">
        <v>523</v>
      </c>
      <c r="C11" s="484" t="s">
        <v>3</v>
      </c>
      <c r="D11" s="211">
        <f t="shared" si="1"/>
        <v>4730</v>
      </c>
      <c r="E11" s="210">
        <v>4730</v>
      </c>
      <c r="F11" s="210">
        <v>1107</v>
      </c>
      <c r="G11" s="210">
        <v>4997</v>
      </c>
      <c r="H11" s="210">
        <v>861</v>
      </c>
      <c r="I11" s="210">
        <v>5635</v>
      </c>
      <c r="J11" s="210">
        <v>1024</v>
      </c>
      <c r="K11" s="210"/>
      <c r="L11" s="210"/>
      <c r="M11" s="484"/>
      <c r="O11" s="4">
        <f t="shared" si="0"/>
        <v>0</v>
      </c>
      <c r="Q11" s="4">
        <f>IF(COUNTIF(일위대가!$B$3:$B$603,$B11)&lt;&gt;0,1,0)</f>
        <v>0</v>
      </c>
      <c r="R11" s="4">
        <f>IF(COUNTIF(내역서!$B$3:$B$142,$B11)&lt;&gt;0,1,0)</f>
        <v>0</v>
      </c>
    </row>
    <row r="12" spans="1:23" ht="23.1" hidden="1" customHeight="1">
      <c r="A12" s="483" t="s">
        <v>515</v>
      </c>
      <c r="B12" s="483" t="s">
        <v>524</v>
      </c>
      <c r="C12" s="484" t="s">
        <v>3</v>
      </c>
      <c r="D12" s="211">
        <f t="shared" si="1"/>
        <v>5780</v>
      </c>
      <c r="E12" s="210">
        <v>5780</v>
      </c>
      <c r="F12" s="210">
        <v>1107</v>
      </c>
      <c r="G12" s="210">
        <v>5912</v>
      </c>
      <c r="H12" s="210">
        <v>861</v>
      </c>
      <c r="I12" s="210">
        <v>6670</v>
      </c>
      <c r="J12" s="210">
        <v>1024</v>
      </c>
      <c r="K12" s="210"/>
      <c r="L12" s="210"/>
      <c r="M12" s="484"/>
      <c r="O12" s="4">
        <f t="shared" si="0"/>
        <v>0</v>
      </c>
      <c r="Q12" s="4">
        <f>IF(COUNTIF(일위대가!$B$3:$B$603,$B12)&lt;&gt;0,1,0)</f>
        <v>0</v>
      </c>
      <c r="R12" s="4">
        <f>IF(COUNTIF(내역서!$B$3:$B$142,$B12)&lt;&gt;0,1,0)</f>
        <v>0</v>
      </c>
    </row>
    <row r="13" spans="1:23" ht="23.1" customHeight="1">
      <c r="A13" s="483" t="s">
        <v>515</v>
      </c>
      <c r="B13" s="483" t="s">
        <v>218</v>
      </c>
      <c r="C13" s="484" t="s">
        <v>3</v>
      </c>
      <c r="D13" s="211">
        <f t="shared" si="1"/>
        <v>200</v>
      </c>
      <c r="E13" s="210">
        <v>200</v>
      </c>
      <c r="F13" s="210">
        <v>1104</v>
      </c>
      <c r="G13" s="210">
        <v>360</v>
      </c>
      <c r="H13" s="210">
        <v>860</v>
      </c>
      <c r="I13" s="210">
        <v>360</v>
      </c>
      <c r="J13" s="210">
        <v>1025</v>
      </c>
      <c r="K13" s="210"/>
      <c r="L13" s="210"/>
      <c r="M13" s="484"/>
      <c r="O13" s="4">
        <f t="shared" ref="O13" si="2">IF(SUM(Q13:R13)&gt;0,1,0)</f>
        <v>1</v>
      </c>
      <c r="Q13" s="4">
        <f>IF(COUNTIF(일위대가!$B$3:$B$603,$B13)&lt;&gt;0,1,0)</f>
        <v>1</v>
      </c>
      <c r="R13" s="4">
        <f>IF(COUNTIF(내역서!$B$3:$B$142,$B13)&lt;&gt;0,1,0)</f>
        <v>1</v>
      </c>
      <c r="V13" s="44"/>
      <c r="W13" s="44"/>
    </row>
    <row r="14" spans="1:23" ht="23.1" hidden="1" customHeight="1">
      <c r="A14" s="483" t="s">
        <v>515</v>
      </c>
      <c r="B14" s="483" t="s">
        <v>219</v>
      </c>
      <c r="C14" s="484" t="s">
        <v>3</v>
      </c>
      <c r="D14" s="211">
        <f t="shared" si="1"/>
        <v>300</v>
      </c>
      <c r="E14" s="210">
        <v>300</v>
      </c>
      <c r="F14" s="210">
        <v>1104</v>
      </c>
      <c r="G14" s="210">
        <v>500</v>
      </c>
      <c r="H14" s="210">
        <v>860</v>
      </c>
      <c r="I14" s="210">
        <v>500</v>
      </c>
      <c r="J14" s="210">
        <v>1025</v>
      </c>
      <c r="K14" s="210"/>
      <c r="L14" s="210"/>
      <c r="M14" s="484"/>
      <c r="O14" s="4">
        <f t="shared" ref="O14:O77" si="3">IF(SUM(Q14:R14)&gt;0,1,0)</f>
        <v>0</v>
      </c>
      <c r="Q14" s="4">
        <f>IF(COUNTIF(일위대가!$B$3:$B$603,$B14)&lt;&gt;0,1,0)</f>
        <v>0</v>
      </c>
      <c r="R14" s="4">
        <f>IF(COUNTIF(내역서!$B$3:$B$142,$B14)&lt;&gt;0,1,0)</f>
        <v>0</v>
      </c>
      <c r="V14" s="44"/>
      <c r="W14" s="44"/>
    </row>
    <row r="15" spans="1:23" ht="23.1" hidden="1" customHeight="1">
      <c r="A15" s="483" t="s">
        <v>515</v>
      </c>
      <c r="B15" s="483" t="s">
        <v>525</v>
      </c>
      <c r="C15" s="484" t="s">
        <v>3</v>
      </c>
      <c r="D15" s="211">
        <f t="shared" si="1"/>
        <v>410</v>
      </c>
      <c r="E15" s="210">
        <v>410</v>
      </c>
      <c r="F15" s="210">
        <v>1104</v>
      </c>
      <c r="G15" s="210">
        <v>740</v>
      </c>
      <c r="H15" s="210">
        <v>860</v>
      </c>
      <c r="I15" s="210">
        <v>740</v>
      </c>
      <c r="J15" s="210">
        <v>1025</v>
      </c>
      <c r="K15" s="210"/>
      <c r="L15" s="210"/>
      <c r="M15" s="484"/>
      <c r="O15" s="4">
        <f t="shared" si="3"/>
        <v>0</v>
      </c>
      <c r="Q15" s="4">
        <f>IF(COUNTIF(일위대가!$B$3:$B$603,$B15)&lt;&gt;0,1,0)</f>
        <v>0</v>
      </c>
      <c r="R15" s="4">
        <f>IF(COUNTIF(내역서!$B$3:$B$142,$B15)&lt;&gt;0,1,0)</f>
        <v>0</v>
      </c>
      <c r="V15" s="44"/>
      <c r="W15" s="44"/>
    </row>
    <row r="16" spans="1:23" ht="23.1" hidden="1" customHeight="1">
      <c r="A16" s="483" t="s">
        <v>515</v>
      </c>
      <c r="B16" s="483" t="s">
        <v>526</v>
      </c>
      <c r="C16" s="484" t="s">
        <v>3</v>
      </c>
      <c r="D16" s="211">
        <f>MIN(E16,G16,I16,K16,L16)</f>
        <v>800</v>
      </c>
      <c r="E16" s="210">
        <v>800</v>
      </c>
      <c r="F16" s="210">
        <v>1104</v>
      </c>
      <c r="G16" s="210">
        <v>1140</v>
      </c>
      <c r="H16" s="210">
        <v>860</v>
      </c>
      <c r="I16" s="210">
        <v>1140</v>
      </c>
      <c r="J16" s="210">
        <v>1025</v>
      </c>
      <c r="K16" s="210"/>
      <c r="L16" s="210"/>
      <c r="M16" s="484"/>
      <c r="O16" s="4">
        <f t="shared" si="3"/>
        <v>0</v>
      </c>
      <c r="Q16" s="4">
        <f>IF(COUNTIF(일위대가!$B$3:$B$603,$B16)&lt;&gt;0,1,0)</f>
        <v>0</v>
      </c>
      <c r="R16" s="4">
        <f>IF(COUNTIF(내역서!$B$3:$B$142,$B16)&lt;&gt;0,1,0)</f>
        <v>0</v>
      </c>
    </row>
    <row r="17" spans="1:18" ht="23.1" hidden="1" customHeight="1">
      <c r="A17" s="483" t="s">
        <v>515</v>
      </c>
      <c r="B17" s="483" t="s">
        <v>1104</v>
      </c>
      <c r="C17" s="484" t="s">
        <v>3</v>
      </c>
      <c r="D17" s="211">
        <f>MIN(E17,G17,I17,K17,L17)</f>
        <v>1390</v>
      </c>
      <c r="E17" s="210"/>
      <c r="F17" s="210"/>
      <c r="G17" s="210">
        <v>1390</v>
      </c>
      <c r="H17" s="210">
        <v>860</v>
      </c>
      <c r="I17" s="210">
        <v>1390</v>
      </c>
      <c r="J17" s="210">
        <v>1025</v>
      </c>
      <c r="K17" s="210"/>
      <c r="L17" s="210"/>
      <c r="M17" s="484"/>
      <c r="O17" s="4">
        <f t="shared" si="3"/>
        <v>0</v>
      </c>
      <c r="Q17" s="4">
        <f>IF(COUNTIF(일위대가!$B$3:$B$603,$B17)&lt;&gt;0,1,0)</f>
        <v>0</v>
      </c>
      <c r="R17" s="4">
        <f>IF(COUNTIF(내역서!$B$3:$B$142,$B17)&lt;&gt;0,1,0)</f>
        <v>0</v>
      </c>
    </row>
    <row r="18" spans="1:18" ht="23.1" hidden="1" customHeight="1">
      <c r="A18" s="483" t="s">
        <v>527</v>
      </c>
      <c r="B18" s="483" t="s">
        <v>528</v>
      </c>
      <c r="C18" s="484" t="s">
        <v>3</v>
      </c>
      <c r="D18" s="211">
        <f t="shared" si="1"/>
        <v>300</v>
      </c>
      <c r="E18" s="210">
        <v>300</v>
      </c>
      <c r="F18" s="210">
        <v>1102</v>
      </c>
      <c r="G18" s="210">
        <v>316</v>
      </c>
      <c r="H18" s="210">
        <v>861</v>
      </c>
      <c r="I18" s="210">
        <v>438</v>
      </c>
      <c r="J18" s="210">
        <v>1026</v>
      </c>
      <c r="K18" s="210"/>
      <c r="L18" s="210"/>
      <c r="M18" s="484"/>
      <c r="O18" s="4">
        <f t="shared" si="3"/>
        <v>0</v>
      </c>
      <c r="Q18" s="4">
        <f>IF(COUNTIF(일위대가!$B$3:$B$603,$B18)&lt;&gt;0,1,0)</f>
        <v>0</v>
      </c>
      <c r="R18" s="4">
        <f>IF(COUNTIF(내역서!$B$3:$B$142,$B18)&lt;&gt;0,1,0)</f>
        <v>0</v>
      </c>
    </row>
    <row r="19" spans="1:18" ht="23.1" hidden="1" customHeight="1">
      <c r="A19" s="483" t="s">
        <v>527</v>
      </c>
      <c r="B19" s="483" t="s">
        <v>529</v>
      </c>
      <c r="C19" s="484" t="s">
        <v>3</v>
      </c>
      <c r="D19" s="211">
        <f t="shared" si="1"/>
        <v>368</v>
      </c>
      <c r="E19" s="210">
        <v>440</v>
      </c>
      <c r="F19" s="210">
        <v>1102</v>
      </c>
      <c r="G19" s="210">
        <v>368</v>
      </c>
      <c r="H19" s="210">
        <v>861</v>
      </c>
      <c r="I19" s="210">
        <v>576</v>
      </c>
      <c r="J19" s="210">
        <v>1026</v>
      </c>
      <c r="K19" s="210"/>
      <c r="L19" s="210"/>
      <c r="M19" s="484"/>
      <c r="O19" s="4">
        <f t="shared" si="3"/>
        <v>0</v>
      </c>
      <c r="Q19" s="4">
        <f>IF(COUNTIF(일위대가!$B$3:$B$603,$B19)&lt;&gt;0,1,0)</f>
        <v>0</v>
      </c>
      <c r="R19" s="4">
        <f>IF(COUNTIF(내역서!$B$3:$B$142,$B19)&lt;&gt;0,1,0)</f>
        <v>0</v>
      </c>
    </row>
    <row r="20" spans="1:18" ht="23.1" hidden="1" customHeight="1">
      <c r="A20" s="483" t="s">
        <v>527</v>
      </c>
      <c r="B20" s="483" t="s">
        <v>530</v>
      </c>
      <c r="C20" s="484" t="s">
        <v>3</v>
      </c>
      <c r="D20" s="211">
        <f t="shared" si="1"/>
        <v>543</v>
      </c>
      <c r="E20" s="210">
        <v>560</v>
      </c>
      <c r="F20" s="210">
        <v>1102</v>
      </c>
      <c r="G20" s="210">
        <v>543</v>
      </c>
      <c r="H20" s="210">
        <v>861</v>
      </c>
      <c r="I20" s="210">
        <v>839</v>
      </c>
      <c r="J20" s="210">
        <v>1026</v>
      </c>
      <c r="K20" s="210"/>
      <c r="L20" s="210"/>
      <c r="M20" s="484"/>
      <c r="O20" s="4">
        <f t="shared" si="3"/>
        <v>0</v>
      </c>
      <c r="Q20" s="4">
        <f>IF(COUNTIF(일위대가!$B$3:$B$603,$B20)&lt;&gt;0,1,0)</f>
        <v>0</v>
      </c>
      <c r="R20" s="4">
        <f>IF(COUNTIF(내역서!$B$3:$B$142,$B20)&lt;&gt;0,1,0)</f>
        <v>0</v>
      </c>
    </row>
    <row r="21" spans="1:18" ht="23.1" hidden="1" customHeight="1">
      <c r="A21" s="483" t="s">
        <v>527</v>
      </c>
      <c r="B21" s="483" t="s">
        <v>531</v>
      </c>
      <c r="C21" s="484" t="s">
        <v>3</v>
      </c>
      <c r="D21" s="211">
        <f t="shared" si="1"/>
        <v>814</v>
      </c>
      <c r="E21" s="210">
        <v>840</v>
      </c>
      <c r="F21" s="210">
        <v>1102</v>
      </c>
      <c r="G21" s="210">
        <v>814</v>
      </c>
      <c r="H21" s="210">
        <v>861</v>
      </c>
      <c r="I21" s="210">
        <v>1250</v>
      </c>
      <c r="J21" s="210">
        <v>1026</v>
      </c>
      <c r="K21" s="210"/>
      <c r="L21" s="210"/>
      <c r="M21" s="484"/>
      <c r="O21" s="4">
        <f t="shared" si="3"/>
        <v>0</v>
      </c>
      <c r="Q21" s="4">
        <f>IF(COUNTIF(일위대가!$B$3:$B$603,$B21)&lt;&gt;0,1,0)</f>
        <v>0</v>
      </c>
      <c r="R21" s="4">
        <f>IF(COUNTIF(내역서!$B$3:$B$142,$B21)&lt;&gt;0,1,0)</f>
        <v>0</v>
      </c>
    </row>
    <row r="22" spans="1:18" ht="23.1" hidden="1" customHeight="1">
      <c r="A22" s="483" t="s">
        <v>527</v>
      </c>
      <c r="B22" s="483" t="s">
        <v>532</v>
      </c>
      <c r="C22" s="484" t="s">
        <v>3</v>
      </c>
      <c r="D22" s="211">
        <f t="shared" si="1"/>
        <v>980</v>
      </c>
      <c r="E22" s="210">
        <v>980</v>
      </c>
      <c r="F22" s="210">
        <v>1102</v>
      </c>
      <c r="G22" s="210">
        <v>1101</v>
      </c>
      <c r="H22" s="210">
        <v>861</v>
      </c>
      <c r="I22" s="210">
        <v>1581</v>
      </c>
      <c r="J22" s="210">
        <v>1026</v>
      </c>
      <c r="K22" s="210"/>
      <c r="L22" s="210"/>
      <c r="M22" s="484"/>
      <c r="O22" s="4">
        <f t="shared" si="3"/>
        <v>0</v>
      </c>
      <c r="Q22" s="4">
        <f>IF(COUNTIF(일위대가!$B$3:$B$603,$B22)&lt;&gt;0,1,0)</f>
        <v>0</v>
      </c>
      <c r="R22" s="4">
        <f>IF(COUNTIF(내역서!$B$3:$B$142,$B22)&lt;&gt;0,1,0)</f>
        <v>0</v>
      </c>
    </row>
    <row r="23" spans="1:18" ht="23.1" hidden="1" customHeight="1">
      <c r="A23" s="483" t="s">
        <v>527</v>
      </c>
      <c r="B23" s="483" t="s">
        <v>533</v>
      </c>
      <c r="C23" s="484" t="s">
        <v>3</v>
      </c>
      <c r="D23" s="211">
        <f t="shared" si="1"/>
        <v>1470</v>
      </c>
      <c r="E23" s="210">
        <v>1470</v>
      </c>
      <c r="F23" s="210">
        <v>1102</v>
      </c>
      <c r="G23" s="210">
        <v>1652</v>
      </c>
      <c r="H23" s="210">
        <v>861</v>
      </c>
      <c r="I23" s="210">
        <v>2294</v>
      </c>
      <c r="J23" s="210">
        <v>1026</v>
      </c>
      <c r="K23" s="210"/>
      <c r="L23" s="210"/>
      <c r="M23" s="484"/>
      <c r="O23" s="4">
        <f t="shared" si="3"/>
        <v>0</v>
      </c>
      <c r="Q23" s="4">
        <f>IF(COUNTIF(일위대가!$B$3:$B$603,$B23)&lt;&gt;0,1,0)</f>
        <v>0</v>
      </c>
      <c r="R23" s="4">
        <f>IF(COUNTIF(내역서!$B$3:$B$142,$B23)&lt;&gt;0,1,0)</f>
        <v>0</v>
      </c>
    </row>
    <row r="24" spans="1:18" ht="23.1" hidden="1" customHeight="1">
      <c r="A24" s="483" t="s">
        <v>527</v>
      </c>
      <c r="B24" s="483" t="s">
        <v>534</v>
      </c>
      <c r="C24" s="484" t="s">
        <v>3</v>
      </c>
      <c r="D24" s="211">
        <f t="shared" si="1"/>
        <v>2456</v>
      </c>
      <c r="E24" s="210">
        <v>2550</v>
      </c>
      <c r="F24" s="210">
        <v>1102</v>
      </c>
      <c r="G24" s="210">
        <v>2456</v>
      </c>
      <c r="H24" s="210">
        <v>861</v>
      </c>
      <c r="I24" s="210">
        <v>4496</v>
      </c>
      <c r="J24" s="210">
        <v>1026</v>
      </c>
      <c r="K24" s="210"/>
      <c r="L24" s="210"/>
      <c r="M24" s="484"/>
      <c r="O24" s="4">
        <f t="shared" si="3"/>
        <v>0</v>
      </c>
      <c r="Q24" s="4">
        <f>IF(COUNTIF(일위대가!$B$3:$B$603,$B24)&lt;&gt;0,1,0)</f>
        <v>0</v>
      </c>
      <c r="R24" s="4">
        <f>IF(COUNTIF(내역서!$B$3:$B$142,$B24)&lt;&gt;0,1,0)</f>
        <v>0</v>
      </c>
    </row>
    <row r="25" spans="1:18" ht="23.1" hidden="1" customHeight="1">
      <c r="A25" s="483" t="s">
        <v>527</v>
      </c>
      <c r="B25" s="483" t="s">
        <v>535</v>
      </c>
      <c r="C25" s="484" t="s">
        <v>3</v>
      </c>
      <c r="D25" s="211">
        <f t="shared" si="1"/>
        <v>3230</v>
      </c>
      <c r="E25" s="210">
        <v>3230</v>
      </c>
      <c r="F25" s="210">
        <v>1102</v>
      </c>
      <c r="G25" s="210">
        <v>3411</v>
      </c>
      <c r="H25" s="210">
        <v>861</v>
      </c>
      <c r="I25" s="210">
        <v>5181</v>
      </c>
      <c r="J25" s="210">
        <v>1026</v>
      </c>
      <c r="K25" s="210"/>
      <c r="L25" s="210"/>
      <c r="M25" s="484"/>
      <c r="O25" s="4">
        <f t="shared" si="3"/>
        <v>0</v>
      </c>
      <c r="Q25" s="4">
        <f>IF(COUNTIF(일위대가!$B$3:$B$603,$B25)&lt;&gt;0,1,0)</f>
        <v>0</v>
      </c>
      <c r="R25" s="4">
        <f>IF(COUNTIF(내역서!$B$3:$B$142,$B25)&lt;&gt;0,1,0)</f>
        <v>0</v>
      </c>
    </row>
    <row r="26" spans="1:18" ht="23.1" hidden="1" customHeight="1">
      <c r="A26" s="483" t="s">
        <v>527</v>
      </c>
      <c r="B26" s="483" t="s">
        <v>1105</v>
      </c>
      <c r="C26" s="484" t="s">
        <v>3</v>
      </c>
      <c r="D26" s="211">
        <f t="shared" si="1"/>
        <v>4801</v>
      </c>
      <c r="E26" s="210">
        <v>4810</v>
      </c>
      <c r="F26" s="210">
        <v>1102</v>
      </c>
      <c r="G26" s="210">
        <v>4801</v>
      </c>
      <c r="H26" s="210">
        <v>861</v>
      </c>
      <c r="I26" s="210">
        <v>7126</v>
      </c>
      <c r="J26" s="210">
        <v>1026</v>
      </c>
      <c r="K26" s="210"/>
      <c r="L26" s="210"/>
      <c r="M26" s="484"/>
      <c r="O26" s="4">
        <f t="shared" si="3"/>
        <v>0</v>
      </c>
      <c r="Q26" s="4">
        <f>IF(COUNTIF(일위대가!$B$3:$B$603,$B26)&lt;&gt;0,1,0)</f>
        <v>0</v>
      </c>
      <c r="R26" s="4">
        <f>IF(COUNTIF(내역서!$B$3:$B$142,$B26)&lt;&gt;0,1,0)</f>
        <v>0</v>
      </c>
    </row>
    <row r="27" spans="1:18" ht="23.1" customHeight="1">
      <c r="A27" s="483" t="s">
        <v>515</v>
      </c>
      <c r="B27" s="483" t="s">
        <v>536</v>
      </c>
      <c r="C27" s="484" t="s">
        <v>3</v>
      </c>
      <c r="D27" s="211">
        <f t="shared" si="1"/>
        <v>360</v>
      </c>
      <c r="E27" s="210">
        <v>360</v>
      </c>
      <c r="F27" s="210">
        <v>1106</v>
      </c>
      <c r="G27" s="210">
        <v>480</v>
      </c>
      <c r="H27" s="210">
        <v>861</v>
      </c>
      <c r="I27" s="210">
        <v>595</v>
      </c>
      <c r="J27" s="210">
        <v>1025</v>
      </c>
      <c r="K27" s="210"/>
      <c r="L27" s="210"/>
      <c r="M27" s="484"/>
      <c r="O27" s="4">
        <f t="shared" si="3"/>
        <v>1</v>
      </c>
      <c r="Q27" s="4">
        <f>IF(COUNTIF(일위대가!$B$3:$B$603,$B27)&lt;&gt;0,1,0)</f>
        <v>1</v>
      </c>
      <c r="R27" s="4">
        <f>IF(COUNTIF(내역서!$B$3:$B$142,$B27)&lt;&gt;0,1,0)</f>
        <v>1</v>
      </c>
    </row>
    <row r="28" spans="1:18" ht="23.1" hidden="1" customHeight="1">
      <c r="A28" s="483" t="s">
        <v>515</v>
      </c>
      <c r="B28" s="483" t="s">
        <v>537</v>
      </c>
      <c r="C28" s="484" t="s">
        <v>3</v>
      </c>
      <c r="D28" s="211">
        <f t="shared" si="1"/>
        <v>550</v>
      </c>
      <c r="E28" s="210">
        <v>550</v>
      </c>
      <c r="F28" s="210">
        <v>1106</v>
      </c>
      <c r="G28" s="210">
        <v>607</v>
      </c>
      <c r="H28" s="210">
        <v>861</v>
      </c>
      <c r="I28" s="210">
        <v>857</v>
      </c>
      <c r="J28" s="210">
        <v>1025</v>
      </c>
      <c r="K28" s="210"/>
      <c r="L28" s="210"/>
      <c r="M28" s="484"/>
      <c r="O28" s="4">
        <f t="shared" si="3"/>
        <v>0</v>
      </c>
      <c r="Q28" s="4">
        <f>IF(COUNTIF(일위대가!$B$3:$B$603,$B28)&lt;&gt;0,1,0)</f>
        <v>0</v>
      </c>
      <c r="R28" s="4">
        <f>IF(COUNTIF(내역서!$B$3:$B$142,$B28)&lt;&gt;0,1,0)</f>
        <v>0</v>
      </c>
    </row>
    <row r="29" spans="1:18" ht="23.1" customHeight="1">
      <c r="A29" s="483" t="s">
        <v>515</v>
      </c>
      <c r="B29" s="483" t="s">
        <v>538</v>
      </c>
      <c r="C29" s="484" t="s">
        <v>3</v>
      </c>
      <c r="D29" s="211">
        <f t="shared" si="1"/>
        <v>730</v>
      </c>
      <c r="E29" s="210">
        <v>730</v>
      </c>
      <c r="F29" s="210">
        <v>1106</v>
      </c>
      <c r="G29" s="210">
        <v>860</v>
      </c>
      <c r="H29" s="210">
        <v>861</v>
      </c>
      <c r="I29" s="210">
        <v>1143</v>
      </c>
      <c r="J29" s="210">
        <v>1025</v>
      </c>
      <c r="K29" s="210"/>
      <c r="L29" s="210"/>
      <c r="M29" s="484"/>
      <c r="O29" s="4">
        <f t="shared" si="3"/>
        <v>1</v>
      </c>
      <c r="Q29" s="4">
        <f>IF(COUNTIF(일위대가!$B$3:$B$603,$B29)&lt;&gt;0,1,0)</f>
        <v>1</v>
      </c>
      <c r="R29" s="4">
        <f>IF(COUNTIF(내역서!$B$3:$B$142,$B29)&lt;&gt;0,1,0)</f>
        <v>1</v>
      </c>
    </row>
    <row r="30" spans="1:18" ht="23.1" hidden="1" customHeight="1">
      <c r="A30" s="483" t="s">
        <v>515</v>
      </c>
      <c r="B30" s="483" t="s">
        <v>539</v>
      </c>
      <c r="C30" s="484" t="s">
        <v>3</v>
      </c>
      <c r="D30" s="211">
        <f t="shared" si="1"/>
        <v>1090</v>
      </c>
      <c r="E30" s="210">
        <v>1090</v>
      </c>
      <c r="F30" s="210">
        <v>1106</v>
      </c>
      <c r="G30" s="210">
        <v>1239</v>
      </c>
      <c r="H30" s="210">
        <v>861</v>
      </c>
      <c r="I30" s="210">
        <v>1905</v>
      </c>
      <c r="J30" s="210">
        <v>1025</v>
      </c>
      <c r="K30" s="210"/>
      <c r="L30" s="210"/>
      <c r="M30" s="484"/>
      <c r="O30" s="4">
        <f t="shared" si="3"/>
        <v>0</v>
      </c>
      <c r="Q30" s="4">
        <f>IF(COUNTIF(일위대가!$B$3:$B$603,$B30)&lt;&gt;0,1,0)</f>
        <v>0</v>
      </c>
      <c r="R30" s="4">
        <f>IF(COUNTIF(내역서!$B$3:$B$142,$B30)&lt;&gt;0,1,0)</f>
        <v>0</v>
      </c>
    </row>
    <row r="31" spans="1:18" ht="23.1" hidden="1" customHeight="1">
      <c r="A31" s="483" t="s">
        <v>515</v>
      </c>
      <c r="B31" s="483" t="s">
        <v>540</v>
      </c>
      <c r="C31" s="484" t="s">
        <v>3</v>
      </c>
      <c r="D31" s="211">
        <f t="shared" si="1"/>
        <v>1450</v>
      </c>
      <c r="E31" s="210">
        <v>1450</v>
      </c>
      <c r="F31" s="210">
        <v>1106</v>
      </c>
      <c r="G31" s="210">
        <v>1632</v>
      </c>
      <c r="H31" s="210">
        <v>861</v>
      </c>
      <c r="I31" s="210">
        <v>2620</v>
      </c>
      <c r="J31" s="210">
        <v>1025</v>
      </c>
      <c r="K31" s="210"/>
      <c r="L31" s="210"/>
      <c r="M31" s="484"/>
      <c r="O31" s="4">
        <f t="shared" si="3"/>
        <v>0</v>
      </c>
      <c r="Q31" s="4">
        <f>IF(COUNTIF(일위대가!$B$3:$B$603,$B31)&lt;&gt;0,1,0)</f>
        <v>0</v>
      </c>
      <c r="R31" s="4">
        <f>IF(COUNTIF(내역서!$B$3:$B$142,$B31)&lt;&gt;0,1,0)</f>
        <v>0</v>
      </c>
    </row>
    <row r="32" spans="1:18" ht="23.1" hidden="1" customHeight="1">
      <c r="A32" s="483" t="s">
        <v>515</v>
      </c>
      <c r="B32" s="483" t="s">
        <v>541</v>
      </c>
      <c r="C32" s="484" t="s">
        <v>3</v>
      </c>
      <c r="D32" s="211">
        <f t="shared" si="1"/>
        <v>1980</v>
      </c>
      <c r="E32" s="210">
        <v>1980</v>
      </c>
      <c r="F32" s="210">
        <v>1106</v>
      </c>
      <c r="G32" s="210">
        <v>2214</v>
      </c>
      <c r="H32" s="210">
        <v>861</v>
      </c>
      <c r="I32" s="210">
        <v>3336</v>
      </c>
      <c r="J32" s="210">
        <v>1025</v>
      </c>
      <c r="K32" s="210"/>
      <c r="L32" s="210"/>
      <c r="M32" s="484"/>
      <c r="O32" s="4">
        <f t="shared" si="3"/>
        <v>0</v>
      </c>
      <c r="Q32" s="4">
        <f>IF(COUNTIF(일위대가!$B$3:$B$603,$B32)&lt;&gt;0,1,0)</f>
        <v>0</v>
      </c>
      <c r="R32" s="4">
        <f>IF(COUNTIF(내역서!$B$3:$B$142,$B32)&lt;&gt;0,1,0)</f>
        <v>0</v>
      </c>
    </row>
    <row r="33" spans="1:18" ht="23.1" hidden="1" customHeight="1">
      <c r="A33" s="483" t="s">
        <v>515</v>
      </c>
      <c r="B33" s="483" t="s">
        <v>542</v>
      </c>
      <c r="C33" s="484" t="s">
        <v>3</v>
      </c>
      <c r="D33" s="211">
        <f t="shared" si="1"/>
        <v>3040</v>
      </c>
      <c r="E33" s="210">
        <v>3040</v>
      </c>
      <c r="F33" s="210">
        <v>1106</v>
      </c>
      <c r="G33" s="210">
        <v>3440</v>
      </c>
      <c r="H33" s="210">
        <v>861</v>
      </c>
      <c r="I33" s="210">
        <v>4886</v>
      </c>
      <c r="J33" s="210">
        <v>1025</v>
      </c>
      <c r="K33" s="210"/>
      <c r="L33" s="210"/>
      <c r="M33" s="484"/>
      <c r="O33" s="4">
        <f t="shared" si="3"/>
        <v>0</v>
      </c>
      <c r="Q33" s="4">
        <f>IF(COUNTIF(일위대가!$B$3:$B$603,$B33)&lt;&gt;0,1,0)</f>
        <v>0</v>
      </c>
      <c r="R33" s="4">
        <f>IF(COUNTIF(내역서!$B$3:$B$142,$B33)&lt;&gt;0,1,0)</f>
        <v>0</v>
      </c>
    </row>
    <row r="34" spans="1:18" ht="23.1" hidden="1" customHeight="1">
      <c r="A34" s="483" t="s">
        <v>515</v>
      </c>
      <c r="B34" s="483" t="s">
        <v>580</v>
      </c>
      <c r="C34" s="484" t="s">
        <v>3</v>
      </c>
      <c r="D34" s="211">
        <f t="shared" si="1"/>
        <v>3940</v>
      </c>
      <c r="E34" s="210">
        <v>3940</v>
      </c>
      <c r="F34" s="210">
        <v>1106</v>
      </c>
      <c r="G34" s="210">
        <v>4491</v>
      </c>
      <c r="H34" s="210">
        <v>861</v>
      </c>
      <c r="I34" s="210">
        <v>5956</v>
      </c>
      <c r="J34" s="210">
        <v>1025</v>
      </c>
      <c r="K34" s="210"/>
      <c r="L34" s="210"/>
      <c r="M34" s="484"/>
      <c r="O34" s="4">
        <f t="shared" si="3"/>
        <v>0</v>
      </c>
      <c r="Q34" s="4">
        <f>IF(COUNTIF(일위대가!$B$3:$B$603,$B34)&lt;&gt;0,1,0)</f>
        <v>0</v>
      </c>
      <c r="R34" s="4">
        <f>IF(COUNTIF(내역서!$B$3:$B$142,$B34)&lt;&gt;0,1,0)</f>
        <v>0</v>
      </c>
    </row>
    <row r="35" spans="1:18" ht="23.1" hidden="1" customHeight="1">
      <c r="A35" s="483" t="s">
        <v>515</v>
      </c>
      <c r="B35" s="483" t="s">
        <v>1106</v>
      </c>
      <c r="C35" s="484" t="s">
        <v>3</v>
      </c>
      <c r="D35" s="211">
        <f t="shared" si="1"/>
        <v>7510</v>
      </c>
      <c r="E35" s="210">
        <v>7510</v>
      </c>
      <c r="F35" s="210">
        <v>1106</v>
      </c>
      <c r="G35" s="210">
        <v>7906</v>
      </c>
      <c r="H35" s="210">
        <v>861</v>
      </c>
      <c r="I35" s="210">
        <v>11437</v>
      </c>
      <c r="J35" s="210">
        <v>1025</v>
      </c>
      <c r="K35" s="210"/>
      <c r="L35" s="210"/>
      <c r="M35" s="484"/>
      <c r="O35" s="4">
        <f t="shared" si="3"/>
        <v>0</v>
      </c>
      <c r="Q35" s="4">
        <f>IF(COUNTIF(일위대가!$B$3:$B$603,$B35)&lt;&gt;0,1,0)</f>
        <v>0</v>
      </c>
      <c r="R35" s="4">
        <f>IF(COUNTIF(내역서!$B$3:$B$142,$B35)&lt;&gt;0,1,0)</f>
        <v>0</v>
      </c>
    </row>
    <row r="36" spans="1:18" ht="23.1" hidden="1" customHeight="1">
      <c r="A36" s="483" t="s">
        <v>515</v>
      </c>
      <c r="B36" s="483" t="s">
        <v>1107</v>
      </c>
      <c r="C36" s="484" t="s">
        <v>3</v>
      </c>
      <c r="D36" s="211">
        <f>MIN(E36,G36,I36,K36,L36)</f>
        <v>8030</v>
      </c>
      <c r="E36" s="210">
        <v>8030</v>
      </c>
      <c r="F36" s="210">
        <v>1106</v>
      </c>
      <c r="G36" s="210">
        <v>8829</v>
      </c>
      <c r="H36" s="210">
        <v>861</v>
      </c>
      <c r="I36" s="210">
        <v>13105</v>
      </c>
      <c r="J36" s="210">
        <v>1025</v>
      </c>
      <c r="K36" s="210"/>
      <c r="L36" s="210"/>
      <c r="M36" s="484"/>
      <c r="O36" s="4">
        <f t="shared" si="3"/>
        <v>0</v>
      </c>
      <c r="Q36" s="4">
        <f>IF(COUNTIF(일위대가!$B$3:$B$603,$B36)&lt;&gt;0,1,0)</f>
        <v>0</v>
      </c>
      <c r="R36" s="4">
        <f>IF(COUNTIF(내역서!$B$3:$B$142,$B36)&lt;&gt;0,1,0)</f>
        <v>0</v>
      </c>
    </row>
    <row r="37" spans="1:18" ht="23.1" hidden="1" customHeight="1">
      <c r="A37" s="483" t="s">
        <v>515</v>
      </c>
      <c r="B37" s="483" t="s">
        <v>562</v>
      </c>
      <c r="C37" s="484" t="s">
        <v>3</v>
      </c>
      <c r="D37" s="211">
        <f t="shared" si="1"/>
        <v>2970</v>
      </c>
      <c r="E37" s="210">
        <v>3300</v>
      </c>
      <c r="F37" s="210">
        <v>1101</v>
      </c>
      <c r="G37" s="210">
        <v>3408</v>
      </c>
      <c r="H37" s="210">
        <v>864</v>
      </c>
      <c r="I37" s="210">
        <v>2970</v>
      </c>
      <c r="J37" s="210">
        <v>1029</v>
      </c>
      <c r="K37" s="210"/>
      <c r="L37" s="210"/>
      <c r="M37" s="484"/>
      <c r="O37" s="4">
        <f t="shared" si="3"/>
        <v>0</v>
      </c>
      <c r="Q37" s="4">
        <f>IF(COUNTIF(일위대가!$B$3:$B$603,$B37)&lt;&gt;0,1,0)</f>
        <v>0</v>
      </c>
      <c r="R37" s="4">
        <f>IF(COUNTIF(내역서!$B$3:$B$142,$B37)&lt;&gt;0,1,0)</f>
        <v>0</v>
      </c>
    </row>
    <row r="38" spans="1:18" ht="23.1" hidden="1" customHeight="1">
      <c r="A38" s="483" t="s">
        <v>515</v>
      </c>
      <c r="B38" s="483" t="s">
        <v>370</v>
      </c>
      <c r="C38" s="484" t="s">
        <v>3</v>
      </c>
      <c r="D38" s="211">
        <f t="shared" si="1"/>
        <v>3840</v>
      </c>
      <c r="E38" s="210">
        <v>4200</v>
      </c>
      <c r="F38" s="210">
        <v>1101</v>
      </c>
      <c r="G38" s="210">
        <v>4412</v>
      </c>
      <c r="H38" s="210">
        <v>864</v>
      </c>
      <c r="I38" s="210">
        <v>3840</v>
      </c>
      <c r="J38" s="210">
        <v>1029</v>
      </c>
      <c r="K38" s="210"/>
      <c r="L38" s="210"/>
      <c r="M38" s="484"/>
      <c r="O38" s="4">
        <f t="shared" si="3"/>
        <v>0</v>
      </c>
      <c r="Q38" s="4">
        <f>IF(COUNTIF(일위대가!$B$3:$B$603,$B38)&lt;&gt;0,1,0)</f>
        <v>0</v>
      </c>
      <c r="R38" s="4">
        <f>IF(COUNTIF(내역서!$B$3:$B$142,$B38)&lt;&gt;0,1,0)</f>
        <v>0</v>
      </c>
    </row>
    <row r="39" spans="1:18" ht="23.1" hidden="1" customHeight="1">
      <c r="A39" s="483" t="s">
        <v>515</v>
      </c>
      <c r="B39" s="483" t="s">
        <v>371</v>
      </c>
      <c r="C39" s="484" t="s">
        <v>3</v>
      </c>
      <c r="D39" s="211">
        <f t="shared" si="1"/>
        <v>5000</v>
      </c>
      <c r="E39" s="210">
        <v>5500</v>
      </c>
      <c r="F39" s="210">
        <v>1101</v>
      </c>
      <c r="G39" s="210">
        <v>5766</v>
      </c>
      <c r="H39" s="210">
        <v>864</v>
      </c>
      <c r="I39" s="210">
        <v>5000</v>
      </c>
      <c r="J39" s="210">
        <v>1029</v>
      </c>
      <c r="K39" s="210"/>
      <c r="L39" s="210"/>
      <c r="M39" s="484"/>
      <c r="O39" s="4">
        <f t="shared" si="3"/>
        <v>0</v>
      </c>
      <c r="Q39" s="4">
        <f>IF(COUNTIF(일위대가!$B$3:$B$603,$B39)&lt;&gt;0,1,0)</f>
        <v>0</v>
      </c>
      <c r="R39" s="4">
        <f>IF(COUNTIF(내역서!$B$3:$B$142,$B39)&lt;&gt;0,1,0)</f>
        <v>0</v>
      </c>
    </row>
    <row r="40" spans="1:18" ht="23.1" hidden="1" customHeight="1">
      <c r="A40" s="483" t="s">
        <v>515</v>
      </c>
      <c r="B40" s="483" t="s">
        <v>372</v>
      </c>
      <c r="C40" s="484" t="s">
        <v>3</v>
      </c>
      <c r="D40" s="211">
        <f t="shared" si="1"/>
        <v>6390</v>
      </c>
      <c r="E40" s="210">
        <v>6900</v>
      </c>
      <c r="F40" s="210">
        <v>1101</v>
      </c>
      <c r="G40" s="210">
        <v>7379</v>
      </c>
      <c r="H40" s="210">
        <v>864</v>
      </c>
      <c r="I40" s="210">
        <v>6390</v>
      </c>
      <c r="J40" s="210">
        <v>1029</v>
      </c>
      <c r="K40" s="210"/>
      <c r="L40" s="210"/>
      <c r="M40" s="484"/>
      <c r="O40" s="4">
        <f t="shared" si="3"/>
        <v>0</v>
      </c>
      <c r="Q40" s="4">
        <f>IF(COUNTIF(일위대가!$B$3:$B$603,$B40)&lt;&gt;0,1,0)</f>
        <v>0</v>
      </c>
      <c r="R40" s="4">
        <f>IF(COUNTIF(내역서!$B$3:$B$142,$B40)&lt;&gt;0,1,0)</f>
        <v>0</v>
      </c>
    </row>
    <row r="41" spans="1:18" ht="23.1" hidden="1" customHeight="1">
      <c r="A41" s="483" t="s">
        <v>515</v>
      </c>
      <c r="B41" s="483" t="s">
        <v>373</v>
      </c>
      <c r="C41" s="484" t="s">
        <v>3</v>
      </c>
      <c r="D41" s="211">
        <f t="shared" si="1"/>
        <v>7350</v>
      </c>
      <c r="E41" s="210">
        <v>8000</v>
      </c>
      <c r="F41" s="210">
        <v>1101</v>
      </c>
      <c r="G41" s="210">
        <v>8486</v>
      </c>
      <c r="H41" s="210">
        <v>864</v>
      </c>
      <c r="I41" s="210">
        <v>7350</v>
      </c>
      <c r="J41" s="210">
        <v>1029</v>
      </c>
      <c r="K41" s="210"/>
      <c r="L41" s="210"/>
      <c r="M41" s="484"/>
      <c r="O41" s="4">
        <f t="shared" si="3"/>
        <v>0</v>
      </c>
      <c r="Q41" s="4">
        <f>IF(COUNTIF(일위대가!$B$3:$B$603,$B41)&lt;&gt;0,1,0)</f>
        <v>0</v>
      </c>
      <c r="R41" s="4">
        <f>IF(COUNTIF(내역서!$B$3:$B$142,$B41)&lt;&gt;0,1,0)</f>
        <v>0</v>
      </c>
    </row>
    <row r="42" spans="1:18" ht="23.1" hidden="1" customHeight="1">
      <c r="A42" s="483" t="s">
        <v>515</v>
      </c>
      <c r="B42" s="483" t="s">
        <v>374</v>
      </c>
      <c r="C42" s="484" t="s">
        <v>3</v>
      </c>
      <c r="D42" s="211">
        <f t="shared" si="1"/>
        <v>10350</v>
      </c>
      <c r="E42" s="210">
        <v>11200</v>
      </c>
      <c r="F42" s="210">
        <v>1101</v>
      </c>
      <c r="G42" s="210">
        <v>11918</v>
      </c>
      <c r="H42" s="210">
        <v>864</v>
      </c>
      <c r="I42" s="210">
        <v>10350</v>
      </c>
      <c r="J42" s="210">
        <v>1029</v>
      </c>
      <c r="K42" s="210"/>
      <c r="L42" s="210"/>
      <c r="M42" s="484"/>
      <c r="O42" s="4">
        <f t="shared" si="3"/>
        <v>0</v>
      </c>
      <c r="Q42" s="4">
        <f>IF(COUNTIF(일위대가!$B$3:$B$603,$B42)&lt;&gt;0,1,0)</f>
        <v>0</v>
      </c>
      <c r="R42" s="4">
        <f>IF(COUNTIF(내역서!$B$3:$B$142,$B42)&lt;&gt;0,1,0)</f>
        <v>0</v>
      </c>
    </row>
    <row r="43" spans="1:18" ht="23.1" hidden="1" customHeight="1">
      <c r="A43" s="483" t="s">
        <v>515</v>
      </c>
      <c r="B43" s="483" t="s">
        <v>375</v>
      </c>
      <c r="C43" s="484" t="s">
        <v>3</v>
      </c>
      <c r="D43" s="211">
        <f t="shared" si="1"/>
        <v>13160</v>
      </c>
      <c r="E43" s="210">
        <v>14300</v>
      </c>
      <c r="F43" s="210">
        <v>1101</v>
      </c>
      <c r="G43" s="210">
        <v>15193</v>
      </c>
      <c r="H43" s="210">
        <v>864</v>
      </c>
      <c r="I43" s="210">
        <v>13160</v>
      </c>
      <c r="J43" s="210">
        <v>1029</v>
      </c>
      <c r="K43" s="210"/>
      <c r="L43" s="210"/>
      <c r="M43" s="484"/>
      <c r="O43" s="4">
        <f t="shared" si="3"/>
        <v>0</v>
      </c>
      <c r="Q43" s="4">
        <f>IF(COUNTIF(일위대가!$B$3:$B$603,$B43)&lt;&gt;0,1,0)</f>
        <v>0</v>
      </c>
      <c r="R43" s="4">
        <f>IF(COUNTIF(내역서!$B$3:$B$142,$B43)&lt;&gt;0,1,0)</f>
        <v>0</v>
      </c>
    </row>
    <row r="44" spans="1:18" ht="23.1" hidden="1" customHeight="1">
      <c r="A44" s="483" t="s">
        <v>515</v>
      </c>
      <c r="B44" s="483" t="s">
        <v>376</v>
      </c>
      <c r="C44" s="484" t="s">
        <v>3</v>
      </c>
      <c r="D44" s="211">
        <f t="shared" si="1"/>
        <v>15130</v>
      </c>
      <c r="E44" s="210">
        <v>16400</v>
      </c>
      <c r="F44" s="210">
        <v>1101</v>
      </c>
      <c r="G44" s="210">
        <v>17505</v>
      </c>
      <c r="H44" s="210">
        <v>864</v>
      </c>
      <c r="I44" s="210">
        <v>15130</v>
      </c>
      <c r="J44" s="210">
        <v>1029</v>
      </c>
      <c r="K44" s="210"/>
      <c r="L44" s="210"/>
      <c r="M44" s="484"/>
      <c r="O44" s="4">
        <f t="shared" si="3"/>
        <v>0</v>
      </c>
      <c r="Q44" s="4">
        <f>IF(COUNTIF(일위대가!$B$3:$B$603,$B44)&lt;&gt;0,1,0)</f>
        <v>0</v>
      </c>
      <c r="R44" s="4">
        <f>IF(COUNTIF(내역서!$B$3:$B$142,$B44)&lt;&gt;0,1,0)</f>
        <v>0</v>
      </c>
    </row>
    <row r="45" spans="1:18" ht="23.1" hidden="1" customHeight="1">
      <c r="A45" s="483" t="s">
        <v>515</v>
      </c>
      <c r="B45" s="483" t="s">
        <v>377</v>
      </c>
      <c r="C45" s="484" t="s">
        <v>3</v>
      </c>
      <c r="D45" s="211">
        <f t="shared" si="1"/>
        <v>24420</v>
      </c>
      <c r="E45" s="210">
        <v>26400</v>
      </c>
      <c r="F45" s="210">
        <v>1101</v>
      </c>
      <c r="G45" s="210">
        <v>28262</v>
      </c>
      <c r="H45" s="210">
        <v>864</v>
      </c>
      <c r="I45" s="210">
        <v>24420</v>
      </c>
      <c r="J45" s="210">
        <v>1029</v>
      </c>
      <c r="K45" s="210"/>
      <c r="L45" s="210"/>
      <c r="M45" s="484"/>
      <c r="O45" s="4">
        <f t="shared" si="3"/>
        <v>0</v>
      </c>
      <c r="Q45" s="4">
        <f>IF(COUNTIF(일위대가!$B$3:$B$603,$B45)&lt;&gt;0,1,0)</f>
        <v>0</v>
      </c>
      <c r="R45" s="4">
        <f>IF(COUNTIF(내역서!$B$3:$B$142,$B45)&lt;&gt;0,1,0)</f>
        <v>0</v>
      </c>
    </row>
    <row r="46" spans="1:18" ht="23.1" hidden="1" customHeight="1">
      <c r="A46" s="483" t="s">
        <v>378</v>
      </c>
      <c r="B46" s="483" t="s">
        <v>571</v>
      </c>
      <c r="C46" s="484" t="s">
        <v>3</v>
      </c>
      <c r="D46" s="211">
        <f t="shared" si="1"/>
        <v>2200</v>
      </c>
      <c r="E46" s="210">
        <v>2547</v>
      </c>
      <c r="F46" s="210">
        <v>1102</v>
      </c>
      <c r="G46" s="210">
        <v>2547</v>
      </c>
      <c r="H46" s="210">
        <v>863</v>
      </c>
      <c r="I46" s="210">
        <f>7920/3.6</f>
        <v>2200</v>
      </c>
      <c r="J46" s="210">
        <v>1029</v>
      </c>
      <c r="K46" s="210"/>
      <c r="L46" s="210"/>
      <c r="M46" s="484"/>
      <c r="O46" s="4">
        <f t="shared" si="3"/>
        <v>0</v>
      </c>
      <c r="Q46" s="4">
        <f>IF(COUNTIF(일위대가!$B$3:$B$603,$B46)&lt;&gt;0,1,0)</f>
        <v>0</v>
      </c>
      <c r="R46" s="4">
        <f>IF(COUNTIF(내역서!$B$3:$B$142,$B46)&lt;&gt;0,1,0)</f>
        <v>0</v>
      </c>
    </row>
    <row r="47" spans="1:18" ht="23.1" hidden="1" customHeight="1">
      <c r="A47" s="483" t="s">
        <v>378</v>
      </c>
      <c r="B47" s="483" t="s">
        <v>572</v>
      </c>
      <c r="C47" s="484" t="s">
        <v>3</v>
      </c>
      <c r="D47" s="211">
        <f t="shared" si="1"/>
        <v>2869.4444444444443</v>
      </c>
      <c r="E47" s="210">
        <v>3354</v>
      </c>
      <c r="F47" s="210">
        <v>1102</v>
      </c>
      <c r="G47" s="210">
        <v>3354</v>
      </c>
      <c r="H47" s="210">
        <v>863</v>
      </c>
      <c r="I47" s="210">
        <f>10330/3.6</f>
        <v>2869.4444444444443</v>
      </c>
      <c r="J47" s="210">
        <v>1029</v>
      </c>
      <c r="K47" s="210"/>
      <c r="L47" s="210"/>
      <c r="M47" s="484"/>
      <c r="O47" s="4">
        <f t="shared" si="3"/>
        <v>0</v>
      </c>
      <c r="Q47" s="4">
        <f>IF(COUNTIF(일위대가!$B$3:$B$603,$B47)&lt;&gt;0,1,0)</f>
        <v>0</v>
      </c>
      <c r="R47" s="4">
        <f>IF(COUNTIF(내역서!$B$3:$B$142,$B47)&lt;&gt;0,1,0)</f>
        <v>0</v>
      </c>
    </row>
    <row r="48" spans="1:18" ht="23.1" hidden="1" customHeight="1">
      <c r="A48" s="483" t="s">
        <v>378</v>
      </c>
      <c r="B48" s="483" t="s">
        <v>573</v>
      </c>
      <c r="C48" s="484" t="s">
        <v>3</v>
      </c>
      <c r="D48" s="211">
        <f t="shared" si="1"/>
        <v>3888.8888888888887</v>
      </c>
      <c r="E48" s="210">
        <v>4696</v>
      </c>
      <c r="F48" s="210">
        <v>1102</v>
      </c>
      <c r="G48" s="210">
        <v>4696</v>
      </c>
      <c r="H48" s="210">
        <v>863</v>
      </c>
      <c r="I48" s="210">
        <f>14000/3.6</f>
        <v>3888.8888888888887</v>
      </c>
      <c r="J48" s="210">
        <v>1029</v>
      </c>
      <c r="K48" s="210"/>
      <c r="L48" s="210"/>
      <c r="M48" s="484"/>
      <c r="O48" s="4">
        <f t="shared" si="3"/>
        <v>0</v>
      </c>
      <c r="Q48" s="4">
        <f>IF(COUNTIF(일위대가!$B$3:$B$603,$B48)&lt;&gt;0,1,0)</f>
        <v>0</v>
      </c>
      <c r="R48" s="4">
        <f>IF(COUNTIF(내역서!$B$3:$B$142,$B48)&lt;&gt;0,1,0)</f>
        <v>0</v>
      </c>
    </row>
    <row r="49" spans="1:18" ht="23.1" hidden="1" customHeight="1">
      <c r="A49" s="483" t="s">
        <v>378</v>
      </c>
      <c r="B49" s="483" t="s">
        <v>574</v>
      </c>
      <c r="C49" s="484" t="s">
        <v>3</v>
      </c>
      <c r="D49" s="211">
        <f t="shared" si="1"/>
        <v>4622.2222222222217</v>
      </c>
      <c r="E49" s="210">
        <v>5840</v>
      </c>
      <c r="F49" s="210">
        <v>1102</v>
      </c>
      <c r="G49" s="210">
        <v>5840</v>
      </c>
      <c r="H49" s="210">
        <v>863</v>
      </c>
      <c r="I49" s="210">
        <f>16640/3.6</f>
        <v>4622.2222222222217</v>
      </c>
      <c r="J49" s="210">
        <v>1029</v>
      </c>
      <c r="K49" s="210"/>
      <c r="L49" s="210"/>
      <c r="M49" s="484"/>
      <c r="O49" s="4">
        <f t="shared" si="3"/>
        <v>0</v>
      </c>
      <c r="Q49" s="4">
        <f>IF(COUNTIF(일위대가!$B$3:$B$603,$B49)&lt;&gt;0,1,0)</f>
        <v>0</v>
      </c>
      <c r="R49" s="4">
        <f>IF(COUNTIF(내역서!$B$3:$B$142,$B49)&lt;&gt;0,1,0)</f>
        <v>0</v>
      </c>
    </row>
    <row r="50" spans="1:18" ht="23.1" hidden="1" customHeight="1">
      <c r="A50" s="483" t="s">
        <v>378</v>
      </c>
      <c r="B50" s="483" t="s">
        <v>575</v>
      </c>
      <c r="C50" s="484" t="s">
        <v>3</v>
      </c>
      <c r="D50" s="211">
        <f t="shared" si="1"/>
        <v>6138.8888888888887</v>
      </c>
      <c r="E50" s="210">
        <v>7784</v>
      </c>
      <c r="F50" s="210">
        <v>1102</v>
      </c>
      <c r="G50" s="210">
        <v>7784</v>
      </c>
      <c r="H50" s="210">
        <v>863</v>
      </c>
      <c r="I50" s="210">
        <f>22100/3.6</f>
        <v>6138.8888888888887</v>
      </c>
      <c r="J50" s="210">
        <v>1029</v>
      </c>
      <c r="K50" s="210"/>
      <c r="L50" s="210"/>
      <c r="M50" s="484"/>
      <c r="O50" s="4">
        <f t="shared" si="3"/>
        <v>0</v>
      </c>
      <c r="Q50" s="4">
        <f>IF(COUNTIF(일위대가!$B$3:$B$603,$B50)&lt;&gt;0,1,0)</f>
        <v>0</v>
      </c>
      <c r="R50" s="4">
        <f>IF(COUNTIF(내역서!$B$3:$B$142,$B50)&lt;&gt;0,1,0)</f>
        <v>0</v>
      </c>
    </row>
    <row r="51" spans="1:18" ht="23.1" hidden="1" customHeight="1">
      <c r="A51" s="483" t="s">
        <v>378</v>
      </c>
      <c r="B51" s="483" t="s">
        <v>543</v>
      </c>
      <c r="C51" s="484" t="s">
        <v>3</v>
      </c>
      <c r="D51" s="211">
        <f t="shared" si="1"/>
        <v>8508.3333333333339</v>
      </c>
      <c r="E51" s="210">
        <v>11138</v>
      </c>
      <c r="F51" s="210">
        <v>1102</v>
      </c>
      <c r="G51" s="210">
        <v>11138</v>
      </c>
      <c r="H51" s="210">
        <v>863</v>
      </c>
      <c r="I51" s="210">
        <f>30630/3.6</f>
        <v>8508.3333333333339</v>
      </c>
      <c r="J51" s="210">
        <v>1029</v>
      </c>
      <c r="K51" s="210"/>
      <c r="L51" s="210"/>
      <c r="M51" s="484"/>
      <c r="O51" s="4">
        <f t="shared" si="3"/>
        <v>0</v>
      </c>
      <c r="Q51" s="4">
        <f>IF(COUNTIF(일위대가!$B$3:$B$603,$B51)&lt;&gt;0,1,0)</f>
        <v>0</v>
      </c>
      <c r="R51" s="4">
        <f>IF(COUNTIF(내역서!$B$3:$B$142,$B51)&lt;&gt;0,1,0)</f>
        <v>0</v>
      </c>
    </row>
    <row r="52" spans="1:18" ht="23.1" hidden="1" customHeight="1">
      <c r="A52" s="483" t="s">
        <v>378</v>
      </c>
      <c r="B52" s="483" t="s">
        <v>576</v>
      </c>
      <c r="C52" s="484" t="s">
        <v>3</v>
      </c>
      <c r="D52" s="211">
        <f t="shared" si="1"/>
        <v>11272.222222222223</v>
      </c>
      <c r="E52" s="210">
        <v>14049</v>
      </c>
      <c r="F52" s="210">
        <v>1102</v>
      </c>
      <c r="G52" s="210">
        <v>14049</v>
      </c>
      <c r="H52" s="210">
        <v>863</v>
      </c>
      <c r="I52" s="210">
        <f>40580/3.6</f>
        <v>11272.222222222223</v>
      </c>
      <c r="J52" s="210">
        <v>1029</v>
      </c>
      <c r="K52" s="210"/>
      <c r="L52" s="210"/>
      <c r="M52" s="484"/>
      <c r="O52" s="4">
        <f t="shared" si="3"/>
        <v>0</v>
      </c>
      <c r="Q52" s="4">
        <f>IF(COUNTIF(일위대가!$B$3:$B$603,$B52)&lt;&gt;0,1,0)</f>
        <v>0</v>
      </c>
      <c r="R52" s="4">
        <f>IF(COUNTIF(내역서!$B$3:$B$142,$B52)&lt;&gt;0,1,0)</f>
        <v>0</v>
      </c>
    </row>
    <row r="53" spans="1:18" ht="23.1" hidden="1" customHeight="1">
      <c r="A53" s="483" t="s">
        <v>1108</v>
      </c>
      <c r="B53" s="483" t="s">
        <v>1109</v>
      </c>
      <c r="C53" s="484" t="s">
        <v>379</v>
      </c>
      <c r="D53" s="211">
        <f t="shared" si="1"/>
        <v>4950</v>
      </c>
      <c r="E53" s="210">
        <v>4950</v>
      </c>
      <c r="F53" s="210">
        <v>1102</v>
      </c>
      <c r="G53" s="210">
        <v>4950</v>
      </c>
      <c r="H53" s="210">
        <v>863</v>
      </c>
      <c r="I53" s="210">
        <v>5650</v>
      </c>
      <c r="J53" s="210">
        <v>1029</v>
      </c>
      <c r="K53" s="210"/>
      <c r="L53" s="210"/>
      <c r="M53" s="484"/>
      <c r="O53" s="4">
        <f t="shared" si="3"/>
        <v>0</v>
      </c>
      <c r="Q53" s="4">
        <f>IF(COUNTIF(일위대가!$B$3:$B$603,$B53)&lt;&gt;0,1,0)</f>
        <v>0</v>
      </c>
      <c r="R53" s="4">
        <f>IF(COUNTIF(내역서!$B$3:$B$142,$B53)&lt;&gt;0,1,0)</f>
        <v>0</v>
      </c>
    </row>
    <row r="54" spans="1:18" ht="23.1" hidden="1" customHeight="1">
      <c r="A54" s="483" t="s">
        <v>1108</v>
      </c>
      <c r="B54" s="483" t="s">
        <v>1110</v>
      </c>
      <c r="C54" s="484" t="s">
        <v>379</v>
      </c>
      <c r="D54" s="211">
        <f t="shared" si="1"/>
        <v>5295</v>
      </c>
      <c r="E54" s="210">
        <v>5295</v>
      </c>
      <c r="F54" s="210">
        <v>1102</v>
      </c>
      <c r="G54" s="210">
        <v>5295</v>
      </c>
      <c r="H54" s="210">
        <v>863</v>
      </c>
      <c r="I54" s="210">
        <v>6030</v>
      </c>
      <c r="J54" s="210">
        <v>1029</v>
      </c>
      <c r="K54" s="210"/>
      <c r="L54" s="210"/>
      <c r="M54" s="484"/>
      <c r="O54" s="4">
        <f t="shared" si="3"/>
        <v>0</v>
      </c>
      <c r="Q54" s="4">
        <f>IF(COUNTIF(일위대가!$B$3:$B$603,$B54)&lt;&gt;0,1,0)</f>
        <v>0</v>
      </c>
      <c r="R54" s="4">
        <f>IF(COUNTIF(내역서!$B$3:$B$142,$B54)&lt;&gt;0,1,0)</f>
        <v>0</v>
      </c>
    </row>
    <row r="55" spans="1:18" ht="23.1" hidden="1" customHeight="1">
      <c r="A55" s="483" t="s">
        <v>1108</v>
      </c>
      <c r="B55" s="483" t="s">
        <v>1111</v>
      </c>
      <c r="C55" s="484" t="s">
        <v>379</v>
      </c>
      <c r="D55" s="211">
        <f t="shared" si="1"/>
        <v>6307</v>
      </c>
      <c r="E55" s="210">
        <v>6307</v>
      </c>
      <c r="F55" s="210">
        <v>1102</v>
      </c>
      <c r="G55" s="210">
        <v>6307</v>
      </c>
      <c r="H55" s="210">
        <v>863</v>
      </c>
      <c r="I55" s="210">
        <v>7170</v>
      </c>
      <c r="J55" s="210">
        <v>1029</v>
      </c>
      <c r="K55" s="210"/>
      <c r="L55" s="210"/>
      <c r="M55" s="484"/>
      <c r="O55" s="4">
        <f t="shared" si="3"/>
        <v>0</v>
      </c>
      <c r="Q55" s="4">
        <f>IF(COUNTIF(일위대가!$B$3:$B$603,$B55)&lt;&gt;0,1,0)</f>
        <v>0</v>
      </c>
      <c r="R55" s="4">
        <f>IF(COUNTIF(내역서!$B$3:$B$142,$B55)&lt;&gt;0,1,0)</f>
        <v>0</v>
      </c>
    </row>
    <row r="56" spans="1:18" ht="23.1" hidden="1" customHeight="1">
      <c r="A56" s="483" t="s">
        <v>1108</v>
      </c>
      <c r="B56" s="483" t="s">
        <v>1112</v>
      </c>
      <c r="C56" s="484" t="s">
        <v>379</v>
      </c>
      <c r="D56" s="211">
        <f t="shared" si="1"/>
        <v>8126</v>
      </c>
      <c r="E56" s="210">
        <v>8126</v>
      </c>
      <c r="F56" s="210">
        <v>1102</v>
      </c>
      <c r="G56" s="210">
        <v>8126</v>
      </c>
      <c r="H56" s="210">
        <v>863</v>
      </c>
      <c r="I56" s="210">
        <v>9180</v>
      </c>
      <c r="J56" s="210">
        <v>1029</v>
      </c>
      <c r="K56" s="210"/>
      <c r="L56" s="210"/>
      <c r="M56" s="484"/>
      <c r="O56" s="4">
        <f t="shared" si="3"/>
        <v>0</v>
      </c>
      <c r="Q56" s="4">
        <f>IF(COUNTIF(일위대가!$B$3:$B$603,$B56)&lt;&gt;0,1,0)</f>
        <v>0</v>
      </c>
      <c r="R56" s="4">
        <f>IF(COUNTIF(내역서!$B$3:$B$142,$B56)&lt;&gt;0,1,0)</f>
        <v>0</v>
      </c>
    </row>
    <row r="57" spans="1:18" ht="23.1" hidden="1" customHeight="1">
      <c r="A57" s="483" t="s">
        <v>1108</v>
      </c>
      <c r="B57" s="483" t="s">
        <v>1113</v>
      </c>
      <c r="C57" s="484" t="s">
        <v>379</v>
      </c>
      <c r="D57" s="211">
        <f t="shared" si="1"/>
        <v>12435</v>
      </c>
      <c r="E57" s="210">
        <v>12435</v>
      </c>
      <c r="F57" s="210">
        <v>1102</v>
      </c>
      <c r="G57" s="210">
        <v>12435</v>
      </c>
      <c r="H57" s="210">
        <v>863</v>
      </c>
      <c r="I57" s="210">
        <v>13980</v>
      </c>
      <c r="J57" s="210">
        <v>1029</v>
      </c>
      <c r="K57" s="210"/>
      <c r="L57" s="210"/>
      <c r="M57" s="484"/>
      <c r="O57" s="4">
        <f t="shared" si="3"/>
        <v>0</v>
      </c>
      <c r="Q57" s="4">
        <f>IF(COUNTIF(일위대가!$B$3:$B$603,$B57)&lt;&gt;0,1,0)</f>
        <v>0</v>
      </c>
      <c r="R57" s="4">
        <f>IF(COUNTIF(내역서!$B$3:$B$142,$B57)&lt;&gt;0,1,0)</f>
        <v>0</v>
      </c>
    </row>
    <row r="58" spans="1:18" ht="23.1" hidden="1" customHeight="1">
      <c r="A58" s="483" t="s">
        <v>1108</v>
      </c>
      <c r="B58" s="483" t="s">
        <v>1114</v>
      </c>
      <c r="C58" s="484" t="s">
        <v>379</v>
      </c>
      <c r="D58" s="211">
        <f t="shared" si="1"/>
        <v>14756</v>
      </c>
      <c r="E58" s="210">
        <v>14756</v>
      </c>
      <c r="F58" s="210">
        <v>1102</v>
      </c>
      <c r="G58" s="210">
        <v>14756</v>
      </c>
      <c r="H58" s="210">
        <v>863</v>
      </c>
      <c r="I58" s="210">
        <v>16580</v>
      </c>
      <c r="J58" s="210">
        <v>1029</v>
      </c>
      <c r="K58" s="210"/>
      <c r="L58" s="210"/>
      <c r="M58" s="484"/>
      <c r="O58" s="4">
        <f t="shared" si="3"/>
        <v>0</v>
      </c>
      <c r="Q58" s="4">
        <f>IF(COUNTIF(일위대가!$B$3:$B$603,$B58)&lt;&gt;0,1,0)</f>
        <v>0</v>
      </c>
      <c r="R58" s="4">
        <f>IF(COUNTIF(내역서!$B$3:$B$142,$B58)&lt;&gt;0,1,0)</f>
        <v>0</v>
      </c>
    </row>
    <row r="59" spans="1:18" ht="23.1" hidden="1" customHeight="1">
      <c r="A59" s="483" t="s">
        <v>1108</v>
      </c>
      <c r="B59" s="483" t="s">
        <v>1115</v>
      </c>
      <c r="C59" s="484" t="s">
        <v>379</v>
      </c>
      <c r="D59" s="211">
        <f t="shared" si="1"/>
        <v>17049</v>
      </c>
      <c r="E59" s="210">
        <v>17049</v>
      </c>
      <c r="F59" s="210">
        <v>1102</v>
      </c>
      <c r="G59" s="210">
        <v>17049</v>
      </c>
      <c r="H59" s="210">
        <v>863</v>
      </c>
      <c r="I59" s="210">
        <v>19090</v>
      </c>
      <c r="J59" s="210">
        <v>1029</v>
      </c>
      <c r="K59" s="210"/>
      <c r="L59" s="210"/>
      <c r="M59" s="484"/>
      <c r="O59" s="4">
        <f t="shared" si="3"/>
        <v>0</v>
      </c>
      <c r="Q59" s="4">
        <f>IF(COUNTIF(일위대가!$B$3:$B$603,$B59)&lt;&gt;0,1,0)</f>
        <v>0</v>
      </c>
      <c r="R59" s="4">
        <f>IF(COUNTIF(내역서!$B$3:$B$142,$B59)&lt;&gt;0,1,0)</f>
        <v>0</v>
      </c>
    </row>
    <row r="60" spans="1:18" ht="23.1" hidden="1" customHeight="1">
      <c r="A60" s="483" t="s">
        <v>1108</v>
      </c>
      <c r="B60" s="483" t="s">
        <v>1116</v>
      </c>
      <c r="C60" s="484" t="s">
        <v>379</v>
      </c>
      <c r="D60" s="211">
        <f t="shared" si="1"/>
        <v>4095</v>
      </c>
      <c r="E60" s="210">
        <v>4095</v>
      </c>
      <c r="F60" s="210">
        <v>1102</v>
      </c>
      <c r="G60" s="210">
        <v>4095</v>
      </c>
      <c r="H60" s="210">
        <v>863</v>
      </c>
      <c r="I60" s="210">
        <v>4740</v>
      </c>
      <c r="J60" s="210">
        <v>1029</v>
      </c>
      <c r="K60" s="210"/>
      <c r="L60" s="210"/>
      <c r="M60" s="484"/>
      <c r="O60" s="4">
        <f t="shared" si="3"/>
        <v>0</v>
      </c>
      <c r="Q60" s="4">
        <f>IF(COUNTIF(일위대가!$B$3:$B$603,$B60)&lt;&gt;0,1,0)</f>
        <v>0</v>
      </c>
      <c r="R60" s="4">
        <f>IF(COUNTIF(내역서!$B$3:$B$142,$B60)&lt;&gt;0,1,0)</f>
        <v>0</v>
      </c>
    </row>
    <row r="61" spans="1:18" ht="23.1" hidden="1" customHeight="1">
      <c r="A61" s="483" t="s">
        <v>1108</v>
      </c>
      <c r="B61" s="483" t="s">
        <v>1117</v>
      </c>
      <c r="C61" s="484" t="s">
        <v>379</v>
      </c>
      <c r="D61" s="211">
        <f t="shared" si="1"/>
        <v>4432</v>
      </c>
      <c r="E61" s="210">
        <v>4432</v>
      </c>
      <c r="F61" s="210">
        <v>1102</v>
      </c>
      <c r="G61" s="210">
        <v>4432</v>
      </c>
      <c r="H61" s="210">
        <v>863</v>
      </c>
      <c r="I61" s="210">
        <v>5110</v>
      </c>
      <c r="J61" s="210">
        <v>1029</v>
      </c>
      <c r="K61" s="210"/>
      <c r="L61" s="210"/>
      <c r="M61" s="484"/>
      <c r="O61" s="4">
        <f t="shared" si="3"/>
        <v>0</v>
      </c>
      <c r="Q61" s="4">
        <f>IF(COUNTIF(일위대가!$B$3:$B$603,$B61)&lt;&gt;0,1,0)</f>
        <v>0</v>
      </c>
      <c r="R61" s="4">
        <f>IF(COUNTIF(내역서!$B$3:$B$142,$B61)&lt;&gt;0,1,0)</f>
        <v>0</v>
      </c>
    </row>
    <row r="62" spans="1:18" ht="23.1" hidden="1" customHeight="1">
      <c r="A62" s="483" t="s">
        <v>1108</v>
      </c>
      <c r="B62" s="483" t="s">
        <v>1118</v>
      </c>
      <c r="C62" s="484" t="s">
        <v>379</v>
      </c>
      <c r="D62" s="211">
        <f t="shared" si="1"/>
        <v>5240</v>
      </c>
      <c r="E62" s="210">
        <v>5240</v>
      </c>
      <c r="F62" s="210">
        <v>1102</v>
      </c>
      <c r="G62" s="210">
        <v>5240</v>
      </c>
      <c r="H62" s="210">
        <v>863</v>
      </c>
      <c r="I62" s="210">
        <v>6040</v>
      </c>
      <c r="J62" s="210">
        <v>1029</v>
      </c>
      <c r="K62" s="210"/>
      <c r="L62" s="210"/>
      <c r="M62" s="484"/>
      <c r="O62" s="4">
        <f t="shared" si="3"/>
        <v>0</v>
      </c>
      <c r="Q62" s="4">
        <f>IF(COUNTIF(일위대가!$B$3:$B$603,$B62)&lt;&gt;0,1,0)</f>
        <v>0</v>
      </c>
      <c r="R62" s="4">
        <f>IF(COUNTIF(내역서!$B$3:$B$142,$B62)&lt;&gt;0,1,0)</f>
        <v>0</v>
      </c>
    </row>
    <row r="63" spans="1:18" ht="23.1" hidden="1" customHeight="1">
      <c r="A63" s="483" t="s">
        <v>1108</v>
      </c>
      <c r="B63" s="483" t="s">
        <v>1119</v>
      </c>
      <c r="C63" s="484" t="s">
        <v>379</v>
      </c>
      <c r="D63" s="211">
        <f t="shared" si="1"/>
        <v>6528</v>
      </c>
      <c r="E63" s="210">
        <v>6528</v>
      </c>
      <c r="F63" s="210">
        <v>1102</v>
      </c>
      <c r="G63" s="210">
        <v>6528</v>
      </c>
      <c r="H63" s="210">
        <v>863</v>
      </c>
      <c r="I63" s="210">
        <v>7480</v>
      </c>
      <c r="J63" s="210">
        <v>1029</v>
      </c>
      <c r="K63" s="210"/>
      <c r="L63" s="210"/>
      <c r="M63" s="484"/>
      <c r="O63" s="4">
        <f t="shared" si="3"/>
        <v>0</v>
      </c>
      <c r="Q63" s="4">
        <f>IF(COUNTIF(일위대가!$B$3:$B$603,$B63)&lt;&gt;0,1,0)</f>
        <v>0</v>
      </c>
      <c r="R63" s="4">
        <f>IF(COUNTIF(내역서!$B$3:$B$142,$B63)&lt;&gt;0,1,0)</f>
        <v>0</v>
      </c>
    </row>
    <row r="64" spans="1:18" ht="23.1" hidden="1" customHeight="1">
      <c r="A64" s="483" t="s">
        <v>1108</v>
      </c>
      <c r="B64" s="483" t="s">
        <v>1120</v>
      </c>
      <c r="C64" s="484" t="s">
        <v>379</v>
      </c>
      <c r="D64" s="211">
        <f t="shared" si="1"/>
        <v>9605</v>
      </c>
      <c r="E64" s="210">
        <v>9605</v>
      </c>
      <c r="F64" s="210">
        <v>1102</v>
      </c>
      <c r="G64" s="210">
        <v>9605</v>
      </c>
      <c r="H64" s="210">
        <v>863</v>
      </c>
      <c r="I64" s="210">
        <v>10950</v>
      </c>
      <c r="J64" s="210">
        <v>1029</v>
      </c>
      <c r="K64" s="210"/>
      <c r="L64" s="210"/>
      <c r="M64" s="484"/>
      <c r="O64" s="4">
        <f t="shared" si="3"/>
        <v>0</v>
      </c>
      <c r="Q64" s="4">
        <f>IF(COUNTIF(일위대가!$B$3:$B$603,$B64)&lt;&gt;0,1,0)</f>
        <v>0</v>
      </c>
      <c r="R64" s="4">
        <f>IF(COUNTIF(내역서!$B$3:$B$142,$B64)&lt;&gt;0,1,0)</f>
        <v>0</v>
      </c>
    </row>
    <row r="65" spans="1:18" ht="23.1" hidden="1" customHeight="1">
      <c r="A65" s="483" t="s">
        <v>1108</v>
      </c>
      <c r="B65" s="483" t="s">
        <v>1121</v>
      </c>
      <c r="C65" s="484" t="s">
        <v>379</v>
      </c>
      <c r="D65" s="211">
        <f t="shared" si="1"/>
        <v>11820</v>
      </c>
      <c r="E65" s="210">
        <v>11820</v>
      </c>
      <c r="F65" s="210">
        <v>1102</v>
      </c>
      <c r="G65" s="210">
        <v>11820</v>
      </c>
      <c r="H65" s="210">
        <v>863</v>
      </c>
      <c r="I65" s="210">
        <v>13470</v>
      </c>
      <c r="J65" s="210">
        <v>1029</v>
      </c>
      <c r="K65" s="210"/>
      <c r="L65" s="210"/>
      <c r="M65" s="484"/>
      <c r="O65" s="4">
        <f t="shared" si="3"/>
        <v>0</v>
      </c>
      <c r="Q65" s="4">
        <f>IF(COUNTIF(일위대가!$B$3:$B$603,$B65)&lt;&gt;0,1,0)</f>
        <v>0</v>
      </c>
      <c r="R65" s="4">
        <f>IF(COUNTIF(내역서!$B$3:$B$142,$B65)&lt;&gt;0,1,0)</f>
        <v>0</v>
      </c>
    </row>
    <row r="66" spans="1:18" ht="23.1" hidden="1" customHeight="1">
      <c r="A66" s="483" t="s">
        <v>1108</v>
      </c>
      <c r="B66" s="483" t="s">
        <v>1122</v>
      </c>
      <c r="C66" s="484" t="s">
        <v>379</v>
      </c>
      <c r="D66" s="211">
        <f t="shared" si="1"/>
        <v>14196</v>
      </c>
      <c r="E66" s="210">
        <v>14196</v>
      </c>
      <c r="F66" s="210">
        <v>1102</v>
      </c>
      <c r="G66" s="210">
        <v>14196</v>
      </c>
      <c r="H66" s="210">
        <v>863</v>
      </c>
      <c r="I66" s="210">
        <v>16170</v>
      </c>
      <c r="J66" s="210">
        <v>1029</v>
      </c>
      <c r="K66" s="210"/>
      <c r="L66" s="210"/>
      <c r="M66" s="484"/>
      <c r="O66" s="4">
        <f t="shared" si="3"/>
        <v>0</v>
      </c>
      <c r="Q66" s="4">
        <f>IF(COUNTIF(일위대가!$B$3:$B$603,$B66)&lt;&gt;0,1,0)</f>
        <v>0</v>
      </c>
      <c r="R66" s="4">
        <f>IF(COUNTIF(내역서!$B$3:$B$142,$B66)&lt;&gt;0,1,0)</f>
        <v>0</v>
      </c>
    </row>
    <row r="67" spans="1:18" ht="23.1" hidden="1" customHeight="1">
      <c r="A67" s="483" t="s">
        <v>1108</v>
      </c>
      <c r="B67" s="483" t="s">
        <v>1123</v>
      </c>
      <c r="C67" s="484" t="s">
        <v>379</v>
      </c>
      <c r="D67" s="211">
        <f t="shared" si="1"/>
        <v>977</v>
      </c>
      <c r="E67" s="210">
        <v>977</v>
      </c>
      <c r="F67" s="210">
        <v>1102</v>
      </c>
      <c r="G67" s="210">
        <v>977</v>
      </c>
      <c r="H67" s="210">
        <v>863</v>
      </c>
      <c r="I67" s="210">
        <v>1170</v>
      </c>
      <c r="J67" s="210">
        <v>1029</v>
      </c>
      <c r="K67" s="210"/>
      <c r="L67" s="210"/>
      <c r="M67" s="484"/>
      <c r="O67" s="4">
        <f t="shared" si="3"/>
        <v>0</v>
      </c>
      <c r="Q67" s="4">
        <f>IF(COUNTIF(일위대가!$B$3:$B$603,$B67)&lt;&gt;0,1,0)</f>
        <v>0</v>
      </c>
      <c r="R67" s="4">
        <f>IF(COUNTIF(내역서!$B$3:$B$142,$B67)&lt;&gt;0,1,0)</f>
        <v>0</v>
      </c>
    </row>
    <row r="68" spans="1:18" ht="23.1" hidden="1" customHeight="1">
      <c r="A68" s="483" t="s">
        <v>1108</v>
      </c>
      <c r="B68" s="483" t="s">
        <v>1124</v>
      </c>
      <c r="C68" s="484" t="s">
        <v>379</v>
      </c>
      <c r="D68" s="211">
        <f t="shared" si="1"/>
        <v>1193</v>
      </c>
      <c r="E68" s="210">
        <v>1193</v>
      </c>
      <c r="F68" s="210">
        <v>1102</v>
      </c>
      <c r="G68" s="210">
        <v>1193</v>
      </c>
      <c r="H68" s="210">
        <v>863</v>
      </c>
      <c r="I68" s="210">
        <v>1460</v>
      </c>
      <c r="J68" s="210">
        <v>1029</v>
      </c>
      <c r="K68" s="210"/>
      <c r="L68" s="210"/>
      <c r="M68" s="484"/>
      <c r="O68" s="4">
        <f t="shared" si="3"/>
        <v>0</v>
      </c>
      <c r="Q68" s="4">
        <f>IF(COUNTIF(일위대가!$B$3:$B$603,$B68)&lt;&gt;0,1,0)</f>
        <v>0</v>
      </c>
      <c r="R68" s="4">
        <f>IF(COUNTIF(내역서!$B$3:$B$142,$B68)&lt;&gt;0,1,0)</f>
        <v>0</v>
      </c>
    </row>
    <row r="69" spans="1:18" ht="23.1" hidden="1" customHeight="1">
      <c r="A69" s="483" t="s">
        <v>1108</v>
      </c>
      <c r="B69" s="483" t="s">
        <v>1125</v>
      </c>
      <c r="C69" s="484" t="s">
        <v>379</v>
      </c>
      <c r="D69" s="211">
        <f t="shared" si="1"/>
        <v>1467</v>
      </c>
      <c r="E69" s="210">
        <v>1467</v>
      </c>
      <c r="F69" s="210">
        <v>1102</v>
      </c>
      <c r="G69" s="210">
        <v>1467</v>
      </c>
      <c r="H69" s="210">
        <v>863</v>
      </c>
      <c r="I69" s="210">
        <v>1760</v>
      </c>
      <c r="J69" s="210">
        <v>1029</v>
      </c>
      <c r="K69" s="210"/>
      <c r="L69" s="210"/>
      <c r="M69" s="484"/>
      <c r="O69" s="4">
        <f t="shared" si="3"/>
        <v>0</v>
      </c>
      <c r="Q69" s="4">
        <f>IF(COUNTIF(일위대가!$B$3:$B$603,$B69)&lt;&gt;0,1,0)</f>
        <v>0</v>
      </c>
      <c r="R69" s="4">
        <f>IF(COUNTIF(내역서!$B$3:$B$142,$B69)&lt;&gt;0,1,0)</f>
        <v>0</v>
      </c>
    </row>
    <row r="70" spans="1:18" ht="23.1" hidden="1" customHeight="1">
      <c r="A70" s="483" t="s">
        <v>1108</v>
      </c>
      <c r="B70" s="483" t="s">
        <v>1126</v>
      </c>
      <c r="C70" s="484" t="s">
        <v>379</v>
      </c>
      <c r="D70" s="211">
        <f t="shared" si="1"/>
        <v>2131</v>
      </c>
      <c r="E70" s="210">
        <v>2131</v>
      </c>
      <c r="F70" s="210">
        <v>1102</v>
      </c>
      <c r="G70" s="210">
        <v>2131</v>
      </c>
      <c r="H70" s="210">
        <v>863</v>
      </c>
      <c r="I70" s="210">
        <v>2260</v>
      </c>
      <c r="J70" s="210">
        <v>1029</v>
      </c>
      <c r="K70" s="210"/>
      <c r="L70" s="210"/>
      <c r="M70" s="484"/>
      <c r="O70" s="4">
        <f t="shared" si="3"/>
        <v>0</v>
      </c>
      <c r="Q70" s="4">
        <f>IF(COUNTIF(일위대가!$B$3:$B$603,$B70)&lt;&gt;0,1,0)</f>
        <v>0</v>
      </c>
      <c r="R70" s="4">
        <f>IF(COUNTIF(내역서!$B$3:$B$142,$B70)&lt;&gt;0,1,0)</f>
        <v>0</v>
      </c>
    </row>
    <row r="71" spans="1:18" ht="23.1" hidden="1" customHeight="1">
      <c r="A71" s="483" t="s">
        <v>1108</v>
      </c>
      <c r="B71" s="483" t="s">
        <v>1127</v>
      </c>
      <c r="C71" s="484" t="s">
        <v>379</v>
      </c>
      <c r="D71" s="211">
        <f t="shared" si="1"/>
        <v>3203</v>
      </c>
      <c r="E71" s="210">
        <v>3203</v>
      </c>
      <c r="F71" s="210">
        <v>1102</v>
      </c>
      <c r="G71" s="210">
        <v>3203</v>
      </c>
      <c r="H71" s="210">
        <v>863</v>
      </c>
      <c r="I71" s="210">
        <v>3400</v>
      </c>
      <c r="J71" s="210">
        <v>1029</v>
      </c>
      <c r="K71" s="210"/>
      <c r="L71" s="210"/>
      <c r="M71" s="484"/>
      <c r="O71" s="4">
        <f t="shared" si="3"/>
        <v>0</v>
      </c>
      <c r="Q71" s="4">
        <f>IF(COUNTIF(일위대가!$B$3:$B$603,$B71)&lt;&gt;0,1,0)</f>
        <v>0</v>
      </c>
      <c r="R71" s="4">
        <f>IF(COUNTIF(내역서!$B$3:$B$142,$B71)&lt;&gt;0,1,0)</f>
        <v>0</v>
      </c>
    </row>
    <row r="72" spans="1:18" ht="23.1" hidden="1" customHeight="1">
      <c r="A72" s="483" t="s">
        <v>1108</v>
      </c>
      <c r="B72" s="483" t="s">
        <v>1128</v>
      </c>
      <c r="C72" s="484" t="s">
        <v>379</v>
      </c>
      <c r="D72" s="211">
        <f t="shared" si="1"/>
        <v>4220</v>
      </c>
      <c r="E72" s="210">
        <v>4220</v>
      </c>
      <c r="F72" s="210">
        <v>1102</v>
      </c>
      <c r="G72" s="210">
        <v>4220</v>
      </c>
      <c r="H72" s="210">
        <v>863</v>
      </c>
      <c r="I72" s="210">
        <v>4530</v>
      </c>
      <c r="J72" s="210">
        <v>1029</v>
      </c>
      <c r="K72" s="210"/>
      <c r="L72" s="210"/>
      <c r="M72" s="484"/>
      <c r="O72" s="4">
        <f t="shared" si="3"/>
        <v>0</v>
      </c>
      <c r="Q72" s="4">
        <f>IF(COUNTIF(일위대가!$B$3:$B$603,$B72)&lt;&gt;0,1,0)</f>
        <v>0</v>
      </c>
      <c r="R72" s="4">
        <f>IF(COUNTIF(내역서!$B$3:$B$142,$B72)&lt;&gt;0,1,0)</f>
        <v>0</v>
      </c>
    </row>
    <row r="73" spans="1:18" ht="23.1" hidden="1" customHeight="1">
      <c r="A73" s="483" t="s">
        <v>1108</v>
      </c>
      <c r="B73" s="483" t="s">
        <v>1129</v>
      </c>
      <c r="C73" s="484" t="s">
        <v>379</v>
      </c>
      <c r="D73" s="211">
        <f t="shared" si="1"/>
        <v>5227</v>
      </c>
      <c r="E73" s="210">
        <v>5227</v>
      </c>
      <c r="F73" s="210">
        <v>1102</v>
      </c>
      <c r="G73" s="210">
        <v>5227</v>
      </c>
      <c r="H73" s="210">
        <v>863</v>
      </c>
      <c r="I73" s="210">
        <v>5790</v>
      </c>
      <c r="J73" s="210">
        <v>1029</v>
      </c>
      <c r="K73" s="210"/>
      <c r="L73" s="210"/>
      <c r="M73" s="484"/>
      <c r="O73" s="4">
        <f t="shared" si="3"/>
        <v>0</v>
      </c>
      <c r="Q73" s="4">
        <f>IF(COUNTIF(일위대가!$B$3:$B$603,$B73)&lt;&gt;0,1,0)</f>
        <v>0</v>
      </c>
      <c r="R73" s="4">
        <f>IF(COUNTIF(내역서!$B$3:$B$142,$B73)&lt;&gt;0,1,0)</f>
        <v>0</v>
      </c>
    </row>
    <row r="74" spans="1:18" ht="23.1" hidden="1" customHeight="1">
      <c r="A74" s="483" t="s">
        <v>1108</v>
      </c>
      <c r="B74" s="483" t="s">
        <v>1130</v>
      </c>
      <c r="C74" s="484" t="s">
        <v>379</v>
      </c>
      <c r="D74" s="211">
        <f t="shared" si="1"/>
        <v>1279</v>
      </c>
      <c r="E74" s="210">
        <v>1279</v>
      </c>
      <c r="F74" s="210">
        <v>1102</v>
      </c>
      <c r="G74" s="210">
        <v>1279</v>
      </c>
      <c r="H74" s="210">
        <v>863</v>
      </c>
      <c r="I74" s="210">
        <v>1460</v>
      </c>
      <c r="J74" s="210">
        <v>1029</v>
      </c>
      <c r="K74" s="210"/>
      <c r="L74" s="210"/>
      <c r="M74" s="484"/>
      <c r="O74" s="4">
        <f t="shared" si="3"/>
        <v>0</v>
      </c>
      <c r="Q74" s="4">
        <f>IF(COUNTIF(일위대가!$B$3:$B$603,$B74)&lt;&gt;0,1,0)</f>
        <v>0</v>
      </c>
      <c r="R74" s="4">
        <f>IF(COUNTIF(내역서!$B$3:$B$142,$B74)&lt;&gt;0,1,0)</f>
        <v>0</v>
      </c>
    </row>
    <row r="75" spans="1:18" ht="23.1" hidden="1" customHeight="1">
      <c r="A75" s="483" t="s">
        <v>1108</v>
      </c>
      <c r="B75" s="483" t="s">
        <v>1131</v>
      </c>
      <c r="C75" s="484" t="s">
        <v>379</v>
      </c>
      <c r="D75" s="211">
        <f t="shared" si="1"/>
        <v>1480</v>
      </c>
      <c r="E75" s="210">
        <v>1480</v>
      </c>
      <c r="F75" s="210">
        <v>1102</v>
      </c>
      <c r="G75" s="210">
        <v>1480</v>
      </c>
      <c r="H75" s="210">
        <v>863</v>
      </c>
      <c r="I75" s="210">
        <v>1690</v>
      </c>
      <c r="J75" s="210">
        <v>1029</v>
      </c>
      <c r="K75" s="210"/>
      <c r="L75" s="210"/>
      <c r="M75" s="484"/>
      <c r="O75" s="4">
        <f t="shared" si="3"/>
        <v>0</v>
      </c>
      <c r="Q75" s="4">
        <f>IF(COUNTIF(일위대가!$B$3:$B$603,$B75)&lt;&gt;0,1,0)</f>
        <v>0</v>
      </c>
      <c r="R75" s="4">
        <f>IF(COUNTIF(내역서!$B$3:$B$142,$B75)&lt;&gt;0,1,0)</f>
        <v>0</v>
      </c>
    </row>
    <row r="76" spans="1:18" ht="23.1" hidden="1" customHeight="1">
      <c r="A76" s="483" t="s">
        <v>1108</v>
      </c>
      <c r="B76" s="483" t="s">
        <v>1132</v>
      </c>
      <c r="C76" s="484" t="s">
        <v>379</v>
      </c>
      <c r="D76" s="211">
        <f t="shared" si="1"/>
        <v>1781</v>
      </c>
      <c r="E76" s="210">
        <v>1781</v>
      </c>
      <c r="F76" s="210">
        <v>1102</v>
      </c>
      <c r="G76" s="210">
        <v>1781</v>
      </c>
      <c r="H76" s="210">
        <v>863</v>
      </c>
      <c r="I76" s="210">
        <v>2020</v>
      </c>
      <c r="J76" s="210">
        <v>1029</v>
      </c>
      <c r="K76" s="210"/>
      <c r="L76" s="210"/>
      <c r="M76" s="484"/>
      <c r="O76" s="4">
        <f t="shared" si="3"/>
        <v>0</v>
      </c>
      <c r="Q76" s="4">
        <f>IF(COUNTIF(일위대가!$B$3:$B$603,$B76)&lt;&gt;0,1,0)</f>
        <v>0</v>
      </c>
      <c r="R76" s="4">
        <f>IF(COUNTIF(내역서!$B$3:$B$142,$B76)&lt;&gt;0,1,0)</f>
        <v>0</v>
      </c>
    </row>
    <row r="77" spans="1:18" ht="23.1" hidden="1" customHeight="1">
      <c r="A77" s="483" t="s">
        <v>1108</v>
      </c>
      <c r="B77" s="483" t="s">
        <v>1087</v>
      </c>
      <c r="C77" s="484" t="s">
        <v>379</v>
      </c>
      <c r="D77" s="211">
        <f t="shared" si="1"/>
        <v>2334</v>
      </c>
      <c r="E77" s="210">
        <v>2334</v>
      </c>
      <c r="F77" s="210">
        <v>1102</v>
      </c>
      <c r="G77" s="210">
        <v>2334</v>
      </c>
      <c r="H77" s="210">
        <v>863</v>
      </c>
      <c r="I77" s="210">
        <v>2640</v>
      </c>
      <c r="J77" s="210">
        <v>1029</v>
      </c>
      <c r="K77" s="210"/>
      <c r="L77" s="210"/>
      <c r="M77" s="484"/>
      <c r="O77" s="4">
        <f t="shared" si="3"/>
        <v>0</v>
      </c>
      <c r="Q77" s="4">
        <f>IF(COUNTIF(일위대가!$B$3:$B$603,$B77)&lt;&gt;0,1,0)</f>
        <v>0</v>
      </c>
      <c r="R77" s="4">
        <f>IF(COUNTIF(내역서!$B$3:$B$142,$B77)&lt;&gt;0,1,0)</f>
        <v>0</v>
      </c>
    </row>
    <row r="78" spans="1:18" ht="23.1" hidden="1" customHeight="1">
      <c r="A78" s="483" t="s">
        <v>1108</v>
      </c>
      <c r="B78" s="483" t="s">
        <v>1088</v>
      </c>
      <c r="C78" s="484" t="s">
        <v>379</v>
      </c>
      <c r="D78" s="211">
        <f t="shared" si="1"/>
        <v>3508</v>
      </c>
      <c r="E78" s="210">
        <v>3508</v>
      </c>
      <c r="F78" s="210">
        <v>1102</v>
      </c>
      <c r="G78" s="210">
        <v>3508</v>
      </c>
      <c r="H78" s="210">
        <v>863</v>
      </c>
      <c r="I78" s="210">
        <v>3980</v>
      </c>
      <c r="J78" s="210">
        <v>1029</v>
      </c>
      <c r="K78" s="210"/>
      <c r="L78" s="210"/>
      <c r="M78" s="484"/>
      <c r="O78" s="4">
        <f t="shared" ref="O78:O141" si="4">IF(SUM(Q78:R78)&gt;0,1,0)</f>
        <v>0</v>
      </c>
      <c r="Q78" s="4">
        <f>IF(COUNTIF(일위대가!$B$3:$B$603,$B78)&lt;&gt;0,1,0)</f>
        <v>0</v>
      </c>
      <c r="R78" s="4">
        <f>IF(COUNTIF(내역서!$B$3:$B$142,$B78)&lt;&gt;0,1,0)</f>
        <v>0</v>
      </c>
    </row>
    <row r="79" spans="1:18" ht="23.1" hidden="1" customHeight="1">
      <c r="A79" s="483" t="s">
        <v>1108</v>
      </c>
      <c r="B79" s="483" t="s">
        <v>1084</v>
      </c>
      <c r="C79" s="484" t="s">
        <v>379</v>
      </c>
      <c r="D79" s="211">
        <f t="shared" si="1"/>
        <v>4471</v>
      </c>
      <c r="E79" s="210">
        <v>4471</v>
      </c>
      <c r="F79" s="210">
        <v>1102</v>
      </c>
      <c r="G79" s="210">
        <v>4471</v>
      </c>
      <c r="H79" s="210">
        <v>863</v>
      </c>
      <c r="I79" s="210">
        <v>5050</v>
      </c>
      <c r="J79" s="210">
        <v>1029</v>
      </c>
      <c r="K79" s="210"/>
      <c r="L79" s="210"/>
      <c r="M79" s="484"/>
      <c r="O79" s="4">
        <f t="shared" si="4"/>
        <v>0</v>
      </c>
      <c r="Q79" s="4">
        <f>IF(COUNTIF(일위대가!$B$3:$B$603,$B79)&lt;&gt;0,1,0)</f>
        <v>0</v>
      </c>
      <c r="R79" s="4">
        <f>IF(COUNTIF(내역서!$B$3:$B$142,$B79)&lt;&gt;0,1,0)</f>
        <v>0</v>
      </c>
    </row>
    <row r="80" spans="1:18" ht="23.1" hidden="1" customHeight="1">
      <c r="A80" s="483" t="s">
        <v>1108</v>
      </c>
      <c r="B80" s="483" t="s">
        <v>1133</v>
      </c>
      <c r="C80" s="484" t="s">
        <v>379</v>
      </c>
      <c r="D80" s="211">
        <f t="shared" si="1"/>
        <v>5885</v>
      </c>
      <c r="E80" s="210">
        <v>5885</v>
      </c>
      <c r="F80" s="210">
        <v>1102</v>
      </c>
      <c r="G80" s="210">
        <v>5885</v>
      </c>
      <c r="H80" s="210">
        <v>863</v>
      </c>
      <c r="I80" s="210">
        <v>6620</v>
      </c>
      <c r="J80" s="210">
        <v>1029</v>
      </c>
      <c r="K80" s="210"/>
      <c r="L80" s="210"/>
      <c r="M80" s="484"/>
      <c r="O80" s="4">
        <f t="shared" si="4"/>
        <v>0</v>
      </c>
      <c r="Q80" s="4">
        <f>IF(COUNTIF(일위대가!$B$3:$B$603,$B80)&lt;&gt;0,1,0)</f>
        <v>0</v>
      </c>
      <c r="R80" s="4">
        <f>IF(COUNTIF(내역서!$B$3:$B$142,$B80)&lt;&gt;0,1,0)</f>
        <v>0</v>
      </c>
    </row>
    <row r="81" spans="1:18" ht="23.1" hidden="1" customHeight="1">
      <c r="A81" s="483" t="s">
        <v>577</v>
      </c>
      <c r="B81" s="483" t="s">
        <v>4</v>
      </c>
      <c r="C81" s="484" t="s">
        <v>379</v>
      </c>
      <c r="D81" s="211">
        <f t="shared" si="1"/>
        <v>2170</v>
      </c>
      <c r="E81" s="210">
        <v>2170</v>
      </c>
      <c r="F81" s="210">
        <v>1101</v>
      </c>
      <c r="G81" s="210"/>
      <c r="H81" s="210"/>
      <c r="I81" s="210">
        <v>2380</v>
      </c>
      <c r="J81" s="210">
        <v>1029</v>
      </c>
      <c r="K81" s="210"/>
      <c r="L81" s="210"/>
      <c r="M81" s="484"/>
      <c r="O81" s="4">
        <f t="shared" si="4"/>
        <v>0</v>
      </c>
      <c r="Q81" s="4">
        <f>IF(COUNTIF(일위대가!$B$3:$B$603,$B81)&lt;&gt;0,1,0)</f>
        <v>0</v>
      </c>
      <c r="R81" s="4">
        <f>IF(COUNTIF(내역서!$B$3:$B$142,$B81)&lt;&gt;0,1,0)</f>
        <v>0</v>
      </c>
    </row>
    <row r="82" spans="1:18" ht="23.1" hidden="1" customHeight="1">
      <c r="A82" s="483" t="s">
        <v>577</v>
      </c>
      <c r="B82" s="483" t="s">
        <v>5</v>
      </c>
      <c r="C82" s="484" t="s">
        <v>379</v>
      </c>
      <c r="D82" s="211">
        <f t="shared" si="1"/>
        <v>2510</v>
      </c>
      <c r="E82" s="210">
        <v>2510</v>
      </c>
      <c r="F82" s="210">
        <v>1101</v>
      </c>
      <c r="G82" s="210"/>
      <c r="H82" s="210"/>
      <c r="I82" s="210">
        <v>2750</v>
      </c>
      <c r="J82" s="210">
        <v>1029</v>
      </c>
      <c r="K82" s="210"/>
      <c r="L82" s="210"/>
      <c r="M82" s="484"/>
      <c r="O82" s="4">
        <f t="shared" si="4"/>
        <v>0</v>
      </c>
      <c r="Q82" s="4">
        <f>IF(COUNTIF(일위대가!$B$3:$B$603,$B82)&lt;&gt;0,1,0)</f>
        <v>0</v>
      </c>
      <c r="R82" s="4">
        <f>IF(COUNTIF(내역서!$B$3:$B$142,$B82)&lt;&gt;0,1,0)</f>
        <v>0</v>
      </c>
    </row>
    <row r="83" spans="1:18" ht="23.1" hidden="1" customHeight="1">
      <c r="A83" s="483" t="s">
        <v>577</v>
      </c>
      <c r="B83" s="483" t="s">
        <v>6</v>
      </c>
      <c r="C83" s="484" t="s">
        <v>379</v>
      </c>
      <c r="D83" s="211">
        <f t="shared" si="1"/>
        <v>3140</v>
      </c>
      <c r="E83" s="210">
        <v>3140</v>
      </c>
      <c r="F83" s="210">
        <v>1101</v>
      </c>
      <c r="G83" s="210"/>
      <c r="H83" s="210"/>
      <c r="I83" s="210">
        <v>3440</v>
      </c>
      <c r="J83" s="210">
        <v>1029</v>
      </c>
      <c r="K83" s="210"/>
      <c r="L83" s="210"/>
      <c r="M83" s="484"/>
      <c r="O83" s="4">
        <f t="shared" si="4"/>
        <v>0</v>
      </c>
      <c r="Q83" s="4">
        <f>IF(COUNTIF(일위대가!$B$3:$B$603,$B83)&lt;&gt;0,1,0)</f>
        <v>0</v>
      </c>
      <c r="R83" s="4">
        <f>IF(COUNTIF(내역서!$B$3:$B$142,$B83)&lt;&gt;0,1,0)</f>
        <v>0</v>
      </c>
    </row>
    <row r="84" spans="1:18" ht="23.1" hidden="1" customHeight="1">
      <c r="A84" s="483" t="s">
        <v>577</v>
      </c>
      <c r="B84" s="483" t="s">
        <v>7</v>
      </c>
      <c r="C84" s="484" t="s">
        <v>379</v>
      </c>
      <c r="D84" s="211">
        <f t="shared" si="1"/>
        <v>4780</v>
      </c>
      <c r="E84" s="210">
        <v>4780</v>
      </c>
      <c r="F84" s="210">
        <v>1101</v>
      </c>
      <c r="G84" s="210"/>
      <c r="H84" s="210"/>
      <c r="I84" s="210">
        <v>5250</v>
      </c>
      <c r="J84" s="210">
        <v>1029</v>
      </c>
      <c r="K84" s="210"/>
      <c r="L84" s="210"/>
      <c r="M84" s="484"/>
      <c r="O84" s="4">
        <f t="shared" si="4"/>
        <v>0</v>
      </c>
      <c r="Q84" s="4">
        <f>IF(COUNTIF(일위대가!$B$3:$B$603,$B84)&lt;&gt;0,1,0)</f>
        <v>0</v>
      </c>
      <c r="R84" s="4">
        <f>IF(COUNTIF(내역서!$B$3:$B$142,$B84)&lt;&gt;0,1,0)</f>
        <v>0</v>
      </c>
    </row>
    <row r="85" spans="1:18" ht="23.1" hidden="1" customHeight="1">
      <c r="A85" s="483" t="s">
        <v>577</v>
      </c>
      <c r="B85" s="483" t="s">
        <v>8</v>
      </c>
      <c r="C85" s="484" t="s">
        <v>379</v>
      </c>
      <c r="D85" s="211">
        <f t="shared" si="1"/>
        <v>5070</v>
      </c>
      <c r="E85" s="210">
        <v>5070</v>
      </c>
      <c r="F85" s="210">
        <v>1101</v>
      </c>
      <c r="G85" s="210"/>
      <c r="H85" s="210"/>
      <c r="I85" s="210">
        <v>5570</v>
      </c>
      <c r="J85" s="210">
        <v>1029</v>
      </c>
      <c r="K85" s="210"/>
      <c r="L85" s="210"/>
      <c r="M85" s="484"/>
      <c r="O85" s="4">
        <f t="shared" si="4"/>
        <v>0</v>
      </c>
      <c r="Q85" s="4">
        <f>IF(COUNTIF(일위대가!$B$3:$B$603,$B85)&lt;&gt;0,1,0)</f>
        <v>0</v>
      </c>
      <c r="R85" s="4">
        <f>IF(COUNTIF(내역서!$B$3:$B$142,$B85)&lt;&gt;0,1,0)</f>
        <v>0</v>
      </c>
    </row>
    <row r="86" spans="1:18" ht="23.1" hidden="1" customHeight="1">
      <c r="A86" s="483" t="s">
        <v>577</v>
      </c>
      <c r="B86" s="483" t="s">
        <v>9</v>
      </c>
      <c r="C86" s="484" t="s">
        <v>379</v>
      </c>
      <c r="D86" s="211">
        <f t="shared" si="1"/>
        <v>7300</v>
      </c>
      <c r="E86" s="210">
        <v>7300</v>
      </c>
      <c r="F86" s="210">
        <v>1101</v>
      </c>
      <c r="G86" s="210"/>
      <c r="H86" s="210"/>
      <c r="I86" s="210">
        <v>8030</v>
      </c>
      <c r="J86" s="210">
        <v>1029</v>
      </c>
      <c r="K86" s="210"/>
      <c r="L86" s="210"/>
      <c r="M86" s="484"/>
      <c r="O86" s="4">
        <f t="shared" si="4"/>
        <v>0</v>
      </c>
      <c r="Q86" s="4">
        <f>IF(COUNTIF(일위대가!$B$3:$B$603,$B86)&lt;&gt;0,1,0)</f>
        <v>0</v>
      </c>
      <c r="R86" s="4">
        <f>IF(COUNTIF(내역서!$B$3:$B$142,$B86)&lt;&gt;0,1,0)</f>
        <v>0</v>
      </c>
    </row>
    <row r="87" spans="1:18" ht="23.1" hidden="1" customHeight="1">
      <c r="A87" s="483" t="s">
        <v>577</v>
      </c>
      <c r="B87" s="483" t="s">
        <v>10</v>
      </c>
      <c r="C87" s="484" t="s">
        <v>379</v>
      </c>
      <c r="D87" s="211">
        <f t="shared" si="1"/>
        <v>27950</v>
      </c>
      <c r="E87" s="210">
        <v>27950</v>
      </c>
      <c r="F87" s="210">
        <v>1101</v>
      </c>
      <c r="G87" s="210"/>
      <c r="H87" s="210"/>
      <c r="I87" s="210">
        <v>30780</v>
      </c>
      <c r="J87" s="210">
        <v>1029</v>
      </c>
      <c r="K87" s="210"/>
      <c r="L87" s="210"/>
      <c r="M87" s="484"/>
      <c r="O87" s="4">
        <f t="shared" si="4"/>
        <v>0</v>
      </c>
      <c r="Q87" s="4">
        <f>IF(COUNTIF(일위대가!$B$3:$B$603,$B87)&lt;&gt;0,1,0)</f>
        <v>0</v>
      </c>
      <c r="R87" s="4">
        <f>IF(COUNTIF(내역서!$B$3:$B$142,$B87)&lt;&gt;0,1,0)</f>
        <v>0</v>
      </c>
    </row>
    <row r="88" spans="1:18" ht="23.1" hidden="1" customHeight="1">
      <c r="A88" s="483" t="s">
        <v>577</v>
      </c>
      <c r="B88" s="483" t="s">
        <v>11</v>
      </c>
      <c r="C88" s="484" t="s">
        <v>379</v>
      </c>
      <c r="D88" s="211">
        <f t="shared" si="1"/>
        <v>39120</v>
      </c>
      <c r="E88" s="210">
        <v>39120</v>
      </c>
      <c r="F88" s="210">
        <v>1101</v>
      </c>
      <c r="G88" s="210"/>
      <c r="H88" s="210"/>
      <c r="I88" s="210">
        <v>43090</v>
      </c>
      <c r="J88" s="210">
        <v>1029</v>
      </c>
      <c r="K88" s="210"/>
      <c r="L88" s="210"/>
      <c r="M88" s="484"/>
      <c r="O88" s="4">
        <f t="shared" si="4"/>
        <v>0</v>
      </c>
      <c r="Q88" s="4">
        <f>IF(COUNTIF(일위대가!$B$3:$B$603,$B88)&lt;&gt;0,1,0)</f>
        <v>0</v>
      </c>
      <c r="R88" s="4">
        <f>IF(COUNTIF(내역서!$B$3:$B$142,$B88)&lt;&gt;0,1,0)</f>
        <v>0</v>
      </c>
    </row>
    <row r="89" spans="1:18" ht="23.1" hidden="1" customHeight="1">
      <c r="A89" s="483" t="s">
        <v>577</v>
      </c>
      <c r="B89" s="483" t="s">
        <v>12</v>
      </c>
      <c r="C89" s="484" t="s">
        <v>379</v>
      </c>
      <c r="D89" s="211">
        <f t="shared" si="1"/>
        <v>61400</v>
      </c>
      <c r="E89" s="210">
        <v>61400</v>
      </c>
      <c r="F89" s="210">
        <v>1101</v>
      </c>
      <c r="G89" s="210"/>
      <c r="H89" s="210"/>
      <c r="I89" s="210">
        <v>67650</v>
      </c>
      <c r="J89" s="210">
        <v>1029</v>
      </c>
      <c r="K89" s="210"/>
      <c r="L89" s="210"/>
      <c r="M89" s="484"/>
      <c r="O89" s="4">
        <f t="shared" si="4"/>
        <v>0</v>
      </c>
      <c r="Q89" s="4">
        <f>IF(COUNTIF(일위대가!$B$3:$B$603,$B89)&lt;&gt;0,1,0)</f>
        <v>0</v>
      </c>
      <c r="R89" s="4">
        <f>IF(COUNTIF(내역서!$B$3:$B$142,$B89)&lt;&gt;0,1,0)</f>
        <v>0</v>
      </c>
    </row>
    <row r="90" spans="1:18" ht="23.1" customHeight="1">
      <c r="A90" s="483" t="s">
        <v>1134</v>
      </c>
      <c r="B90" s="483" t="s">
        <v>600</v>
      </c>
      <c r="C90" s="484" t="s">
        <v>3</v>
      </c>
      <c r="D90" s="211">
        <f t="shared" si="1"/>
        <v>720</v>
      </c>
      <c r="E90" s="210">
        <v>720</v>
      </c>
      <c r="F90" s="210">
        <v>1101</v>
      </c>
      <c r="G90" s="210">
        <v>720</v>
      </c>
      <c r="H90" s="210">
        <v>860</v>
      </c>
      <c r="I90" s="210"/>
      <c r="J90" s="210">
        <v>1025</v>
      </c>
      <c r="K90" s="210"/>
      <c r="L90" s="210"/>
      <c r="M90" s="484"/>
      <c r="O90" s="4">
        <f t="shared" si="4"/>
        <v>1</v>
      </c>
      <c r="Q90" s="4">
        <f>IF(COUNTIF(일위대가!$B$3:$B$603,$B90)&lt;&gt;0,1,0)</f>
        <v>1</v>
      </c>
      <c r="R90" s="4">
        <f>IF(COUNTIF(내역서!$B$3:$B$142,$B90)&lt;&gt;0,1,0)</f>
        <v>1</v>
      </c>
    </row>
    <row r="91" spans="1:18" ht="23.1" hidden="1" customHeight="1">
      <c r="A91" s="483" t="s">
        <v>1134</v>
      </c>
      <c r="B91" s="483" t="s">
        <v>601</v>
      </c>
      <c r="C91" s="484" t="s">
        <v>3</v>
      </c>
      <c r="D91" s="211">
        <f t="shared" si="1"/>
        <v>950</v>
      </c>
      <c r="E91" s="210">
        <v>950</v>
      </c>
      <c r="F91" s="210">
        <v>1101</v>
      </c>
      <c r="G91" s="210">
        <v>950</v>
      </c>
      <c r="H91" s="210">
        <v>860</v>
      </c>
      <c r="I91" s="210"/>
      <c r="J91" s="210">
        <v>1025</v>
      </c>
      <c r="K91" s="210"/>
      <c r="L91" s="210"/>
      <c r="M91" s="484"/>
      <c r="O91" s="4">
        <f t="shared" si="4"/>
        <v>0</v>
      </c>
      <c r="Q91" s="4">
        <f>IF(COUNTIF(일위대가!$B$3:$B$603,$B91)&lt;&gt;0,1,0)</f>
        <v>0</v>
      </c>
      <c r="R91" s="4">
        <f>IF(COUNTIF(내역서!$B$3:$B$142,$B91)&lt;&gt;0,1,0)</f>
        <v>0</v>
      </c>
    </row>
    <row r="92" spans="1:18" ht="23.1" customHeight="1">
      <c r="A92" s="483" t="s">
        <v>1134</v>
      </c>
      <c r="B92" s="483" t="s">
        <v>602</v>
      </c>
      <c r="C92" s="484" t="s">
        <v>3</v>
      </c>
      <c r="D92" s="211">
        <f t="shared" si="1"/>
        <v>1380</v>
      </c>
      <c r="E92" s="210">
        <v>1380</v>
      </c>
      <c r="F92" s="210">
        <v>1101</v>
      </c>
      <c r="G92" s="210">
        <v>1380</v>
      </c>
      <c r="H92" s="210">
        <v>860</v>
      </c>
      <c r="I92" s="210"/>
      <c r="J92" s="210">
        <v>1025</v>
      </c>
      <c r="K92" s="210"/>
      <c r="L92" s="210"/>
      <c r="M92" s="484"/>
      <c r="O92" s="4">
        <f t="shared" si="4"/>
        <v>1</v>
      </c>
      <c r="Q92" s="4">
        <f>IF(COUNTIF(일위대가!$B$3:$B$603,$B92)&lt;&gt;0,1,0)</f>
        <v>1</v>
      </c>
      <c r="R92" s="4">
        <f>IF(COUNTIF(내역서!$B$3:$B$142,$B92)&lt;&gt;0,1,0)</f>
        <v>1</v>
      </c>
    </row>
    <row r="93" spans="1:18" ht="23.1" hidden="1" customHeight="1">
      <c r="A93" s="483" t="s">
        <v>1134</v>
      </c>
      <c r="B93" s="483" t="s">
        <v>603</v>
      </c>
      <c r="C93" s="484" t="s">
        <v>3</v>
      </c>
      <c r="D93" s="211">
        <f>MIN(E93,G93,I93,K93,L93)</f>
        <v>1970</v>
      </c>
      <c r="E93" s="210">
        <v>1970</v>
      </c>
      <c r="F93" s="210">
        <v>1101</v>
      </c>
      <c r="G93" s="210">
        <v>1970</v>
      </c>
      <c r="H93" s="210">
        <v>860</v>
      </c>
      <c r="I93" s="210"/>
      <c r="J93" s="210">
        <v>1025</v>
      </c>
      <c r="K93" s="210"/>
      <c r="L93" s="210"/>
      <c r="M93" s="484"/>
      <c r="O93" s="4">
        <f t="shared" si="4"/>
        <v>0</v>
      </c>
      <c r="Q93" s="4">
        <f>IF(COUNTIF(일위대가!$B$3:$B$603,$B93)&lt;&gt;0,1,0)</f>
        <v>0</v>
      </c>
      <c r="R93" s="4">
        <f>IF(COUNTIF(내역서!$B$3:$B$142,$B93)&lt;&gt;0,1,0)</f>
        <v>0</v>
      </c>
    </row>
    <row r="94" spans="1:18" ht="23.1" hidden="1" customHeight="1">
      <c r="A94" s="483" t="s">
        <v>1134</v>
      </c>
      <c r="B94" s="483" t="s">
        <v>604</v>
      </c>
      <c r="C94" s="484" t="s">
        <v>3</v>
      </c>
      <c r="D94" s="211">
        <f>MIN(E94,G94,I94,K94,L94)</f>
        <v>2400</v>
      </c>
      <c r="E94" s="210">
        <v>2400</v>
      </c>
      <c r="F94" s="210">
        <v>1101</v>
      </c>
      <c r="G94" s="210">
        <v>2400</v>
      </c>
      <c r="H94" s="210">
        <v>860</v>
      </c>
      <c r="I94" s="210"/>
      <c r="J94" s="210">
        <v>1025</v>
      </c>
      <c r="K94" s="210"/>
      <c r="L94" s="210"/>
      <c r="M94" s="484"/>
      <c r="O94" s="4">
        <f t="shared" si="4"/>
        <v>0</v>
      </c>
      <c r="Q94" s="4">
        <f>IF(COUNTIF(일위대가!$B$3:$B$603,$B94)&lt;&gt;0,1,0)</f>
        <v>0</v>
      </c>
      <c r="R94" s="4">
        <f>IF(COUNTIF(내역서!$B$3:$B$142,$B94)&lt;&gt;0,1,0)</f>
        <v>0</v>
      </c>
    </row>
    <row r="95" spans="1:18" ht="23.1" hidden="1" customHeight="1">
      <c r="A95" s="483" t="s">
        <v>1134</v>
      </c>
      <c r="B95" s="483" t="s">
        <v>605</v>
      </c>
      <c r="C95" s="484" t="s">
        <v>3</v>
      </c>
      <c r="D95" s="211">
        <f>MIN(E95,G95,I95,K95,L95)</f>
        <v>3540</v>
      </c>
      <c r="E95" s="210">
        <v>3540</v>
      </c>
      <c r="F95" s="210">
        <v>1101</v>
      </c>
      <c r="G95" s="210">
        <v>3540</v>
      </c>
      <c r="H95" s="210">
        <v>860</v>
      </c>
      <c r="I95" s="210"/>
      <c r="J95" s="210">
        <v>1025</v>
      </c>
      <c r="K95" s="210"/>
      <c r="L95" s="210"/>
      <c r="M95" s="484"/>
      <c r="O95" s="4">
        <f t="shared" si="4"/>
        <v>0</v>
      </c>
      <c r="Q95" s="4">
        <f>IF(COUNTIF(일위대가!$B$3:$B$603,$B95)&lt;&gt;0,1,0)</f>
        <v>0</v>
      </c>
      <c r="R95" s="4">
        <f>IF(COUNTIF(내역서!$B$3:$B$142,$B95)&lt;&gt;0,1,0)</f>
        <v>0</v>
      </c>
    </row>
    <row r="96" spans="1:18" ht="23.1" hidden="1" customHeight="1">
      <c r="A96" s="483" t="s">
        <v>1134</v>
      </c>
      <c r="B96" s="483" t="s">
        <v>344</v>
      </c>
      <c r="C96" s="484" t="s">
        <v>3</v>
      </c>
      <c r="D96" s="211">
        <f t="shared" ref="D96:D183" si="5">MIN(E96,G96,I96,K96,L96)</f>
        <v>700</v>
      </c>
      <c r="E96" s="210">
        <v>700</v>
      </c>
      <c r="F96" s="210">
        <v>1101</v>
      </c>
      <c r="G96" s="210">
        <v>700</v>
      </c>
      <c r="H96" s="210">
        <v>860</v>
      </c>
      <c r="I96" s="210"/>
      <c r="J96" s="210">
        <v>1025</v>
      </c>
      <c r="K96" s="210"/>
      <c r="L96" s="210"/>
      <c r="M96" s="484"/>
      <c r="O96" s="4">
        <f t="shared" si="4"/>
        <v>0</v>
      </c>
      <c r="Q96" s="4">
        <f>IF(COUNTIF(일위대가!$B$3:$B$603,$B96)&lt;&gt;0,1,0)</f>
        <v>0</v>
      </c>
      <c r="R96" s="4">
        <f>IF(COUNTIF(내역서!$B$3:$B$142,$B96)&lt;&gt;0,1,0)</f>
        <v>0</v>
      </c>
    </row>
    <row r="97" spans="1:18" ht="23.1" hidden="1" customHeight="1">
      <c r="A97" s="483" t="s">
        <v>1134</v>
      </c>
      <c r="B97" s="483" t="s">
        <v>345</v>
      </c>
      <c r="C97" s="484" t="s">
        <v>3</v>
      </c>
      <c r="D97" s="211">
        <f t="shared" si="5"/>
        <v>850</v>
      </c>
      <c r="E97" s="210">
        <v>850</v>
      </c>
      <c r="F97" s="210">
        <v>1101</v>
      </c>
      <c r="G97" s="210">
        <v>850</v>
      </c>
      <c r="H97" s="210">
        <v>860</v>
      </c>
      <c r="I97" s="210"/>
      <c r="J97" s="210">
        <v>1025</v>
      </c>
      <c r="K97" s="210"/>
      <c r="L97" s="210"/>
      <c r="M97" s="484"/>
      <c r="O97" s="4">
        <f t="shared" si="4"/>
        <v>0</v>
      </c>
      <c r="Q97" s="4">
        <f>IF(COUNTIF(일위대가!$B$3:$B$603,$B97)&lt;&gt;0,1,0)</f>
        <v>0</v>
      </c>
      <c r="R97" s="4">
        <f>IF(COUNTIF(내역서!$B$3:$B$142,$B97)&lt;&gt;0,1,0)</f>
        <v>0</v>
      </c>
    </row>
    <row r="98" spans="1:18" ht="23.1" hidden="1" customHeight="1">
      <c r="A98" s="483" t="s">
        <v>1134</v>
      </c>
      <c r="B98" s="483" t="s">
        <v>346</v>
      </c>
      <c r="C98" s="484" t="s">
        <v>3</v>
      </c>
      <c r="D98" s="211">
        <f t="shared" si="5"/>
        <v>1100</v>
      </c>
      <c r="E98" s="210">
        <v>1100</v>
      </c>
      <c r="F98" s="210">
        <v>1101</v>
      </c>
      <c r="G98" s="210">
        <v>1100</v>
      </c>
      <c r="H98" s="210">
        <v>860</v>
      </c>
      <c r="I98" s="210"/>
      <c r="J98" s="210">
        <v>1025</v>
      </c>
      <c r="K98" s="210"/>
      <c r="L98" s="210"/>
      <c r="M98" s="484"/>
      <c r="O98" s="4">
        <f t="shared" si="4"/>
        <v>0</v>
      </c>
      <c r="Q98" s="4">
        <f>IF(COUNTIF(일위대가!$B$3:$B$603,$B98)&lt;&gt;0,1,0)</f>
        <v>0</v>
      </c>
      <c r="R98" s="4">
        <f>IF(COUNTIF(내역서!$B$3:$B$142,$B98)&lt;&gt;0,1,0)</f>
        <v>0</v>
      </c>
    </row>
    <row r="99" spans="1:18" ht="23.1" hidden="1" customHeight="1">
      <c r="A99" s="483" t="s">
        <v>1134</v>
      </c>
      <c r="B99" s="483" t="s">
        <v>347</v>
      </c>
      <c r="C99" s="484" t="s">
        <v>3</v>
      </c>
      <c r="D99" s="211">
        <f t="shared" si="5"/>
        <v>2200</v>
      </c>
      <c r="E99" s="210">
        <v>2200</v>
      </c>
      <c r="F99" s="210">
        <v>1101</v>
      </c>
      <c r="G99" s="210">
        <v>2200</v>
      </c>
      <c r="H99" s="210">
        <v>860</v>
      </c>
      <c r="I99" s="210"/>
      <c r="J99" s="210">
        <v>1025</v>
      </c>
      <c r="K99" s="210"/>
      <c r="L99" s="210"/>
      <c r="M99" s="484"/>
      <c r="O99" s="4">
        <f t="shared" si="4"/>
        <v>0</v>
      </c>
      <c r="Q99" s="4">
        <f>IF(COUNTIF(일위대가!$B$3:$B$603,$B99)&lt;&gt;0,1,0)</f>
        <v>0</v>
      </c>
      <c r="R99" s="4">
        <f>IF(COUNTIF(내역서!$B$3:$B$142,$B99)&lt;&gt;0,1,0)</f>
        <v>0</v>
      </c>
    </row>
    <row r="100" spans="1:18" ht="23.1" hidden="1" customHeight="1">
      <c r="A100" s="483" t="s">
        <v>1134</v>
      </c>
      <c r="B100" s="483" t="s">
        <v>348</v>
      </c>
      <c r="C100" s="484" t="s">
        <v>3</v>
      </c>
      <c r="D100" s="211">
        <f t="shared" si="5"/>
        <v>2800</v>
      </c>
      <c r="E100" s="210">
        <v>2800</v>
      </c>
      <c r="F100" s="210">
        <v>1101</v>
      </c>
      <c r="G100" s="210">
        <v>2800</v>
      </c>
      <c r="H100" s="210">
        <v>860</v>
      </c>
      <c r="I100" s="210"/>
      <c r="J100" s="210">
        <v>1025</v>
      </c>
      <c r="K100" s="210"/>
      <c r="L100" s="210"/>
      <c r="M100" s="484"/>
      <c r="O100" s="4">
        <f t="shared" si="4"/>
        <v>0</v>
      </c>
      <c r="Q100" s="4">
        <f>IF(COUNTIF(일위대가!$B$3:$B$603,$B100)&lt;&gt;0,1,0)</f>
        <v>0</v>
      </c>
      <c r="R100" s="4">
        <f>IF(COUNTIF(내역서!$B$3:$B$142,$B100)&lt;&gt;0,1,0)</f>
        <v>0</v>
      </c>
    </row>
    <row r="101" spans="1:18" ht="23.1" hidden="1" customHeight="1">
      <c r="A101" s="483" t="s">
        <v>1134</v>
      </c>
      <c r="B101" s="483" t="s">
        <v>349</v>
      </c>
      <c r="C101" s="484" t="s">
        <v>3</v>
      </c>
      <c r="D101" s="211">
        <f t="shared" si="5"/>
        <v>3800</v>
      </c>
      <c r="E101" s="210">
        <v>3800</v>
      </c>
      <c r="F101" s="210">
        <v>1101</v>
      </c>
      <c r="G101" s="210">
        <v>3800</v>
      </c>
      <c r="H101" s="210">
        <v>860</v>
      </c>
      <c r="I101" s="210"/>
      <c r="J101" s="210">
        <v>1025</v>
      </c>
      <c r="K101" s="210"/>
      <c r="L101" s="210"/>
      <c r="M101" s="484"/>
      <c r="O101" s="4">
        <f t="shared" si="4"/>
        <v>0</v>
      </c>
      <c r="Q101" s="4">
        <f>IF(COUNTIF(일위대가!$B$3:$B$603,$B101)&lt;&gt;0,1,0)</f>
        <v>0</v>
      </c>
      <c r="R101" s="4">
        <f>IF(COUNTIF(내역서!$B$3:$B$142,$B101)&lt;&gt;0,1,0)</f>
        <v>0</v>
      </c>
    </row>
    <row r="102" spans="1:18" ht="23.1" hidden="1" customHeight="1">
      <c r="A102" s="483" t="s">
        <v>1134</v>
      </c>
      <c r="B102" s="483" t="s">
        <v>614</v>
      </c>
      <c r="C102" s="484" t="s">
        <v>3</v>
      </c>
      <c r="D102" s="211">
        <f>MIN(E102,G102,I102,K102,L102)</f>
        <v>4950</v>
      </c>
      <c r="E102" s="210">
        <v>4950</v>
      </c>
      <c r="F102" s="210">
        <v>1101</v>
      </c>
      <c r="G102" s="210">
        <v>4950</v>
      </c>
      <c r="H102" s="210">
        <v>860</v>
      </c>
      <c r="I102" s="210"/>
      <c r="J102" s="210">
        <v>1025</v>
      </c>
      <c r="K102" s="210"/>
      <c r="L102" s="210"/>
      <c r="M102" s="484"/>
      <c r="O102" s="4">
        <f t="shared" si="4"/>
        <v>0</v>
      </c>
      <c r="Q102" s="4">
        <f>IF(COUNTIF(일위대가!$B$3:$B$603,$B102)&lt;&gt;0,1,0)</f>
        <v>0</v>
      </c>
      <c r="R102" s="4">
        <f>IF(COUNTIF(내역서!$B$3:$B$142,$B102)&lt;&gt;0,1,0)</f>
        <v>0</v>
      </c>
    </row>
    <row r="103" spans="1:18" ht="23.1" hidden="1" customHeight="1">
      <c r="A103" s="483" t="s">
        <v>1134</v>
      </c>
      <c r="B103" s="483" t="s">
        <v>615</v>
      </c>
      <c r="C103" s="484" t="s">
        <v>3</v>
      </c>
      <c r="D103" s="211">
        <f>MIN(E103,G103,I103,K103,L103)</f>
        <v>6000</v>
      </c>
      <c r="E103" s="210">
        <v>6000</v>
      </c>
      <c r="F103" s="210">
        <v>1101</v>
      </c>
      <c r="G103" s="210">
        <v>6000</v>
      </c>
      <c r="H103" s="210">
        <v>860</v>
      </c>
      <c r="I103" s="210"/>
      <c r="J103" s="210">
        <v>1025</v>
      </c>
      <c r="K103" s="210"/>
      <c r="L103" s="210"/>
      <c r="M103" s="484"/>
      <c r="O103" s="4">
        <f t="shared" si="4"/>
        <v>0</v>
      </c>
      <c r="Q103" s="4">
        <f>IF(COUNTIF(일위대가!$B$3:$B$603,$B103)&lt;&gt;0,1,0)</f>
        <v>0</v>
      </c>
      <c r="R103" s="4">
        <f>IF(COUNTIF(내역서!$B$3:$B$142,$B103)&lt;&gt;0,1,0)</f>
        <v>0</v>
      </c>
    </row>
    <row r="104" spans="1:18" ht="23.1" hidden="1" customHeight="1">
      <c r="A104" s="483" t="s">
        <v>1135</v>
      </c>
      <c r="B104" s="483" t="s">
        <v>618</v>
      </c>
      <c r="C104" s="484" t="s">
        <v>3</v>
      </c>
      <c r="D104" s="211">
        <f t="shared" si="5"/>
        <v>8280</v>
      </c>
      <c r="E104" s="210"/>
      <c r="F104" s="210"/>
      <c r="G104" s="210"/>
      <c r="H104" s="210">
        <v>860</v>
      </c>
      <c r="I104" s="210"/>
      <c r="J104" s="210">
        <v>1025</v>
      </c>
      <c r="K104" s="210">
        <v>8280</v>
      </c>
      <c r="L104" s="210"/>
      <c r="M104" s="484"/>
      <c r="O104" s="4">
        <f t="shared" si="4"/>
        <v>0</v>
      </c>
      <c r="Q104" s="4">
        <f>IF(COUNTIF(일위대가!$B$3:$B$603,$B104)&lt;&gt;0,1,0)</f>
        <v>0</v>
      </c>
      <c r="R104" s="4">
        <f>IF(COUNTIF(내역서!$B$3:$B$142,$B104)&lt;&gt;0,1,0)</f>
        <v>0</v>
      </c>
    </row>
    <row r="105" spans="1:18" ht="23.1" hidden="1" customHeight="1">
      <c r="A105" s="483" t="s">
        <v>1135</v>
      </c>
      <c r="B105" s="483" t="s">
        <v>619</v>
      </c>
      <c r="C105" s="484" t="s">
        <v>3</v>
      </c>
      <c r="D105" s="211">
        <f t="shared" si="5"/>
        <v>11360</v>
      </c>
      <c r="E105" s="210"/>
      <c r="F105" s="210"/>
      <c r="G105" s="210"/>
      <c r="H105" s="210">
        <v>860</v>
      </c>
      <c r="I105" s="210"/>
      <c r="J105" s="210">
        <v>1025</v>
      </c>
      <c r="K105" s="210">
        <v>11360</v>
      </c>
      <c r="L105" s="210"/>
      <c r="M105" s="484"/>
      <c r="O105" s="4">
        <f t="shared" si="4"/>
        <v>0</v>
      </c>
      <c r="Q105" s="4">
        <f>IF(COUNTIF(일위대가!$B$3:$B$603,$B105)&lt;&gt;0,1,0)</f>
        <v>0</v>
      </c>
      <c r="R105" s="4">
        <f>IF(COUNTIF(내역서!$B$3:$B$142,$B105)&lt;&gt;0,1,0)</f>
        <v>0</v>
      </c>
    </row>
    <row r="106" spans="1:18" ht="23.1" hidden="1" customHeight="1">
      <c r="A106" s="483" t="s">
        <v>1135</v>
      </c>
      <c r="B106" s="483" t="s">
        <v>620</v>
      </c>
      <c r="C106" s="484" t="s">
        <v>3</v>
      </c>
      <c r="D106" s="211">
        <f t="shared" si="5"/>
        <v>15520</v>
      </c>
      <c r="E106" s="210"/>
      <c r="F106" s="210"/>
      <c r="G106" s="210"/>
      <c r="H106" s="210">
        <v>860</v>
      </c>
      <c r="I106" s="210"/>
      <c r="J106" s="210">
        <v>1025</v>
      </c>
      <c r="K106" s="210">
        <v>15520</v>
      </c>
      <c r="L106" s="210"/>
      <c r="M106" s="484"/>
      <c r="O106" s="4">
        <f t="shared" si="4"/>
        <v>0</v>
      </c>
      <c r="Q106" s="4">
        <f>IF(COUNTIF(일위대가!$B$3:$B$603,$B106)&lt;&gt;0,1,0)</f>
        <v>0</v>
      </c>
      <c r="R106" s="4">
        <f>IF(COUNTIF(내역서!$B$3:$B$142,$B106)&lt;&gt;0,1,0)</f>
        <v>0</v>
      </c>
    </row>
    <row r="107" spans="1:18" ht="23.1" hidden="1" customHeight="1">
      <c r="A107" s="483" t="s">
        <v>1135</v>
      </c>
      <c r="B107" s="483" t="s">
        <v>621</v>
      </c>
      <c r="C107" s="484" t="s">
        <v>3</v>
      </c>
      <c r="D107" s="211">
        <f t="shared" si="5"/>
        <v>17490</v>
      </c>
      <c r="E107" s="210"/>
      <c r="F107" s="210"/>
      <c r="G107" s="210"/>
      <c r="H107" s="210">
        <v>860</v>
      </c>
      <c r="I107" s="210"/>
      <c r="J107" s="210">
        <v>1025</v>
      </c>
      <c r="K107" s="210">
        <v>17490</v>
      </c>
      <c r="L107" s="210"/>
      <c r="M107" s="484"/>
      <c r="O107" s="4">
        <f t="shared" si="4"/>
        <v>0</v>
      </c>
      <c r="Q107" s="4">
        <f>IF(COUNTIF(일위대가!$B$3:$B$603,$B107)&lt;&gt;0,1,0)</f>
        <v>0</v>
      </c>
      <c r="R107" s="4">
        <f>IF(COUNTIF(내역서!$B$3:$B$142,$B107)&lt;&gt;0,1,0)</f>
        <v>0</v>
      </c>
    </row>
    <row r="108" spans="1:18" ht="23.1" hidden="1" customHeight="1">
      <c r="A108" s="483" t="s">
        <v>1135</v>
      </c>
      <c r="B108" s="483" t="s">
        <v>622</v>
      </c>
      <c r="C108" s="484" t="s">
        <v>3</v>
      </c>
      <c r="D108" s="211">
        <f t="shared" si="5"/>
        <v>23960</v>
      </c>
      <c r="E108" s="210"/>
      <c r="F108" s="210"/>
      <c r="G108" s="210"/>
      <c r="H108" s="210">
        <v>860</v>
      </c>
      <c r="I108" s="210"/>
      <c r="J108" s="210">
        <v>1025</v>
      </c>
      <c r="K108" s="210">
        <v>23960</v>
      </c>
      <c r="L108" s="210"/>
      <c r="M108" s="484"/>
      <c r="O108" s="4">
        <f t="shared" si="4"/>
        <v>0</v>
      </c>
      <c r="Q108" s="4">
        <f>IF(COUNTIF(일위대가!$B$3:$B$603,$B108)&lt;&gt;0,1,0)</f>
        <v>0</v>
      </c>
      <c r="R108" s="4">
        <f>IF(COUNTIF(내역서!$B$3:$B$142,$B108)&lt;&gt;0,1,0)</f>
        <v>0</v>
      </c>
    </row>
    <row r="109" spans="1:18" ht="23.1" hidden="1" customHeight="1">
      <c r="A109" s="483" t="s">
        <v>1135</v>
      </c>
      <c r="B109" s="483" t="s">
        <v>623</v>
      </c>
      <c r="C109" s="484" t="s">
        <v>3</v>
      </c>
      <c r="D109" s="211">
        <f t="shared" si="5"/>
        <v>36620</v>
      </c>
      <c r="E109" s="210"/>
      <c r="F109" s="210"/>
      <c r="G109" s="210"/>
      <c r="H109" s="210">
        <v>860</v>
      </c>
      <c r="I109" s="210"/>
      <c r="J109" s="210">
        <v>1025</v>
      </c>
      <c r="K109" s="210">
        <v>36620</v>
      </c>
      <c r="L109" s="210"/>
      <c r="M109" s="484"/>
      <c r="O109" s="4">
        <f t="shared" si="4"/>
        <v>0</v>
      </c>
      <c r="Q109" s="4">
        <f>IF(COUNTIF(일위대가!$B$3:$B$603,$B109)&lt;&gt;0,1,0)</f>
        <v>0</v>
      </c>
      <c r="R109" s="4">
        <f>IF(COUNTIF(내역서!$B$3:$B$142,$B109)&lt;&gt;0,1,0)</f>
        <v>0</v>
      </c>
    </row>
    <row r="110" spans="1:18" ht="23.1" hidden="1" customHeight="1">
      <c r="A110" s="483" t="s">
        <v>1135</v>
      </c>
      <c r="B110" s="483" t="s">
        <v>624</v>
      </c>
      <c r="C110" s="484" t="s">
        <v>3</v>
      </c>
      <c r="D110" s="211">
        <f>MIN(E110,G110,I110,K110,L110)</f>
        <v>48380</v>
      </c>
      <c r="E110" s="210"/>
      <c r="F110" s="210"/>
      <c r="G110" s="210"/>
      <c r="H110" s="210">
        <v>860</v>
      </c>
      <c r="I110" s="210"/>
      <c r="J110" s="210">
        <v>1025</v>
      </c>
      <c r="K110" s="210">
        <v>48380</v>
      </c>
      <c r="L110" s="210"/>
      <c r="M110" s="484"/>
      <c r="O110" s="4">
        <f t="shared" si="4"/>
        <v>0</v>
      </c>
      <c r="Q110" s="4">
        <f>IF(COUNTIF(일위대가!$B$3:$B$603,$B110)&lt;&gt;0,1,0)</f>
        <v>0</v>
      </c>
      <c r="R110" s="4">
        <f>IF(COUNTIF(내역서!$B$3:$B$142,$B110)&lt;&gt;0,1,0)</f>
        <v>0</v>
      </c>
    </row>
    <row r="111" spans="1:18" ht="23.1" hidden="1" customHeight="1">
      <c r="A111" s="483" t="s">
        <v>1135</v>
      </c>
      <c r="B111" s="483" t="s">
        <v>625</v>
      </c>
      <c r="C111" s="484" t="s">
        <v>3</v>
      </c>
      <c r="D111" s="211">
        <f>MIN(E111,G111,I111,K111,L111)</f>
        <v>65980</v>
      </c>
      <c r="E111" s="210"/>
      <c r="F111" s="210"/>
      <c r="G111" s="210"/>
      <c r="H111" s="210">
        <v>860</v>
      </c>
      <c r="I111" s="210"/>
      <c r="J111" s="210">
        <v>1025</v>
      </c>
      <c r="K111" s="210">
        <v>65980</v>
      </c>
      <c r="L111" s="210"/>
      <c r="M111" s="484"/>
      <c r="O111" s="4">
        <f t="shared" si="4"/>
        <v>0</v>
      </c>
      <c r="Q111" s="4">
        <f>IF(COUNTIF(일위대가!$B$3:$B$603,$B111)&lt;&gt;0,1,0)</f>
        <v>0</v>
      </c>
      <c r="R111" s="4">
        <f>IF(COUNTIF(내역서!$B$3:$B$142,$B111)&lt;&gt;0,1,0)</f>
        <v>0</v>
      </c>
    </row>
    <row r="112" spans="1:18" ht="23.1" hidden="1" customHeight="1">
      <c r="A112" s="483" t="s">
        <v>1135</v>
      </c>
      <c r="B112" s="483" t="s">
        <v>626</v>
      </c>
      <c r="C112" s="484" t="s">
        <v>3</v>
      </c>
      <c r="D112" s="211">
        <f>MIN(E112,G112,I112,K112,L112)</f>
        <v>89120</v>
      </c>
      <c r="E112" s="210"/>
      <c r="F112" s="210"/>
      <c r="G112" s="210"/>
      <c r="H112" s="210">
        <v>860</v>
      </c>
      <c r="I112" s="210"/>
      <c r="J112" s="210">
        <v>1025</v>
      </c>
      <c r="K112" s="210">
        <v>89120</v>
      </c>
      <c r="L112" s="210"/>
      <c r="M112" s="484"/>
      <c r="O112" s="4">
        <f t="shared" si="4"/>
        <v>0</v>
      </c>
      <c r="Q112" s="4">
        <f>IF(COUNTIF(일위대가!$B$3:$B$603,$B112)&lt;&gt;0,1,0)</f>
        <v>0</v>
      </c>
      <c r="R112" s="4">
        <f>IF(COUNTIF(내역서!$B$3:$B$142,$B112)&lt;&gt;0,1,0)</f>
        <v>0</v>
      </c>
    </row>
    <row r="113" spans="1:18" ht="23.1" customHeight="1">
      <c r="A113" s="483" t="s">
        <v>1136</v>
      </c>
      <c r="B113" s="483" t="s">
        <v>1137</v>
      </c>
      <c r="C113" s="484" t="s">
        <v>3</v>
      </c>
      <c r="D113" s="211">
        <f t="shared" si="5"/>
        <v>340</v>
      </c>
      <c r="E113" s="210">
        <v>340</v>
      </c>
      <c r="F113" s="210">
        <v>1101</v>
      </c>
      <c r="G113" s="210">
        <v>340</v>
      </c>
      <c r="H113" s="210">
        <v>860</v>
      </c>
      <c r="I113" s="210"/>
      <c r="J113" s="210">
        <v>1025</v>
      </c>
      <c r="K113" s="210"/>
      <c r="L113" s="210"/>
      <c r="M113" s="485"/>
      <c r="O113" s="4">
        <f t="shared" si="4"/>
        <v>1</v>
      </c>
      <c r="Q113" s="4">
        <f>IF(COUNTIF(일위대가!$B$3:$B$603,$B113)&lt;&gt;0,1,0)</f>
        <v>0</v>
      </c>
      <c r="R113" s="4">
        <f>IF(COUNTIF(내역서!$B$3:$B$142,$B113)&lt;&gt;0,1,0)</f>
        <v>1</v>
      </c>
    </row>
    <row r="114" spans="1:18" ht="23.1" hidden="1" customHeight="1">
      <c r="A114" s="483" t="s">
        <v>1136</v>
      </c>
      <c r="B114" s="483" t="s">
        <v>1138</v>
      </c>
      <c r="C114" s="484" t="s">
        <v>3</v>
      </c>
      <c r="D114" s="211">
        <f t="shared" si="5"/>
        <v>560</v>
      </c>
      <c r="E114" s="210">
        <v>560</v>
      </c>
      <c r="F114" s="210">
        <v>1101</v>
      </c>
      <c r="G114" s="210">
        <v>560</v>
      </c>
      <c r="H114" s="210">
        <v>860</v>
      </c>
      <c r="I114" s="210"/>
      <c r="J114" s="210">
        <v>1025</v>
      </c>
      <c r="K114" s="210"/>
      <c r="L114" s="210"/>
      <c r="M114" s="484"/>
      <c r="O114" s="4">
        <f t="shared" si="4"/>
        <v>0</v>
      </c>
      <c r="Q114" s="4">
        <f>IF(COUNTIF(일위대가!$B$3:$B$603,$B114)&lt;&gt;0,1,0)</f>
        <v>0</v>
      </c>
      <c r="R114" s="4">
        <f>IF(COUNTIF(내역서!$B$3:$B$142,$B114)&lt;&gt;0,1,0)</f>
        <v>0</v>
      </c>
    </row>
    <row r="115" spans="1:18" ht="23.1" customHeight="1">
      <c r="A115" s="483" t="s">
        <v>1136</v>
      </c>
      <c r="B115" s="483" t="s">
        <v>1139</v>
      </c>
      <c r="C115" s="484" t="s">
        <v>3</v>
      </c>
      <c r="D115" s="211">
        <f t="shared" si="5"/>
        <v>880</v>
      </c>
      <c r="E115" s="210">
        <v>880</v>
      </c>
      <c r="F115" s="210">
        <v>1101</v>
      </c>
      <c r="G115" s="210">
        <v>880</v>
      </c>
      <c r="H115" s="210">
        <v>860</v>
      </c>
      <c r="I115" s="210"/>
      <c r="J115" s="210">
        <v>1025</v>
      </c>
      <c r="K115" s="210"/>
      <c r="L115" s="210"/>
      <c r="M115" s="484"/>
      <c r="O115" s="4">
        <f t="shared" si="4"/>
        <v>1</v>
      </c>
      <c r="Q115" s="4">
        <f>IF(COUNTIF(일위대가!$B$3:$B$603,$B115)&lt;&gt;0,1,0)</f>
        <v>0</v>
      </c>
      <c r="R115" s="4">
        <f>IF(COUNTIF(내역서!$B$3:$B$142,$B115)&lt;&gt;0,1,0)</f>
        <v>1</v>
      </c>
    </row>
    <row r="116" spans="1:18" ht="23.1" hidden="1" customHeight="1">
      <c r="A116" s="483" t="s">
        <v>1136</v>
      </c>
      <c r="B116" s="483" t="s">
        <v>1140</v>
      </c>
      <c r="C116" s="484" t="s">
        <v>3</v>
      </c>
      <c r="D116" s="211">
        <f t="shared" si="5"/>
        <v>2650</v>
      </c>
      <c r="E116" s="210">
        <v>2650</v>
      </c>
      <c r="F116" s="210">
        <v>1103</v>
      </c>
      <c r="G116" s="210">
        <v>2650</v>
      </c>
      <c r="H116" s="210">
        <v>862</v>
      </c>
      <c r="I116" s="210">
        <v>2650</v>
      </c>
      <c r="J116" s="210">
        <v>1027</v>
      </c>
      <c r="K116" s="210"/>
      <c r="L116" s="210"/>
      <c r="M116" s="484"/>
      <c r="O116" s="4">
        <f t="shared" si="4"/>
        <v>0</v>
      </c>
      <c r="Q116" s="4">
        <f>IF(COUNTIF(일위대가!$B$3:$B$603,$B116)&lt;&gt;0,1,0)</f>
        <v>0</v>
      </c>
      <c r="R116" s="4">
        <f>IF(COUNTIF(내역서!$B$3:$B$142,$B116)&lt;&gt;0,1,0)</f>
        <v>0</v>
      </c>
    </row>
    <row r="117" spans="1:18" ht="23.1" hidden="1" customHeight="1">
      <c r="A117" s="483" t="s">
        <v>1136</v>
      </c>
      <c r="B117" s="483" t="s">
        <v>1141</v>
      </c>
      <c r="C117" s="484" t="s">
        <v>3</v>
      </c>
      <c r="D117" s="211">
        <f t="shared" si="5"/>
        <v>3200</v>
      </c>
      <c r="E117" s="210">
        <v>3200</v>
      </c>
      <c r="F117" s="210">
        <v>1103</v>
      </c>
      <c r="G117" s="210">
        <v>3200</v>
      </c>
      <c r="H117" s="210">
        <v>862</v>
      </c>
      <c r="I117" s="210">
        <v>3200</v>
      </c>
      <c r="J117" s="210">
        <v>1027</v>
      </c>
      <c r="K117" s="210"/>
      <c r="L117" s="210"/>
      <c r="M117" s="484"/>
      <c r="O117" s="4">
        <f t="shared" si="4"/>
        <v>0</v>
      </c>
      <c r="Q117" s="4">
        <f>IF(COUNTIF(일위대가!$B$3:$B$603,$B117)&lt;&gt;0,1,0)</f>
        <v>0</v>
      </c>
      <c r="R117" s="4">
        <f>IF(COUNTIF(내역서!$B$3:$B$142,$B117)&lt;&gt;0,1,0)</f>
        <v>0</v>
      </c>
    </row>
    <row r="118" spans="1:18" ht="23.1" hidden="1" customHeight="1">
      <c r="A118" s="483" t="s">
        <v>1136</v>
      </c>
      <c r="B118" s="483" t="s">
        <v>1142</v>
      </c>
      <c r="C118" s="484" t="s">
        <v>3</v>
      </c>
      <c r="D118" s="211">
        <f>MIN(E118,G118,I118,K118,L118)</f>
        <v>4440</v>
      </c>
      <c r="E118" s="210">
        <v>4440</v>
      </c>
      <c r="F118" s="210">
        <v>1103</v>
      </c>
      <c r="G118" s="210">
        <v>4440</v>
      </c>
      <c r="H118" s="210">
        <v>862</v>
      </c>
      <c r="I118" s="210">
        <v>4440</v>
      </c>
      <c r="J118" s="210">
        <v>1027</v>
      </c>
      <c r="K118" s="210"/>
      <c r="L118" s="210"/>
      <c r="M118" s="484"/>
      <c r="O118" s="4">
        <f t="shared" si="4"/>
        <v>0</v>
      </c>
      <c r="Q118" s="4">
        <f>IF(COUNTIF(일위대가!$B$3:$B$603,$B118)&lt;&gt;0,1,0)</f>
        <v>0</v>
      </c>
      <c r="R118" s="4">
        <f>IF(COUNTIF(내역서!$B$3:$B$142,$B118)&lt;&gt;0,1,0)</f>
        <v>0</v>
      </c>
    </row>
    <row r="119" spans="1:18" ht="23.1" hidden="1" customHeight="1">
      <c r="A119" s="483" t="s">
        <v>1136</v>
      </c>
      <c r="B119" s="483" t="s">
        <v>1143</v>
      </c>
      <c r="C119" s="484" t="s">
        <v>3</v>
      </c>
      <c r="D119" s="211">
        <f t="shared" si="5"/>
        <v>770</v>
      </c>
      <c r="E119" s="210">
        <v>770</v>
      </c>
      <c r="F119" s="210">
        <v>1101</v>
      </c>
      <c r="G119" s="210">
        <v>770</v>
      </c>
      <c r="H119" s="210">
        <v>860</v>
      </c>
      <c r="I119" s="210"/>
      <c r="J119" s="210">
        <v>1025</v>
      </c>
      <c r="K119" s="210"/>
      <c r="L119" s="210"/>
      <c r="M119" s="484"/>
      <c r="O119" s="4">
        <f t="shared" si="4"/>
        <v>0</v>
      </c>
      <c r="Q119" s="4">
        <f>IF(COUNTIF(일위대가!$B$3:$B$603,$B119)&lt;&gt;0,1,0)</f>
        <v>0</v>
      </c>
      <c r="R119" s="4">
        <f>IF(COUNTIF(내역서!$B$3:$B$142,$B119)&lt;&gt;0,1,0)</f>
        <v>0</v>
      </c>
    </row>
    <row r="120" spans="1:18" ht="23.1" hidden="1" customHeight="1">
      <c r="A120" s="483" t="s">
        <v>1136</v>
      </c>
      <c r="B120" s="483" t="s">
        <v>1144</v>
      </c>
      <c r="C120" s="484" t="s">
        <v>3</v>
      </c>
      <c r="D120" s="211">
        <f t="shared" si="5"/>
        <v>1000</v>
      </c>
      <c r="E120" s="210">
        <v>1000</v>
      </c>
      <c r="F120" s="210">
        <v>1101</v>
      </c>
      <c r="G120" s="210">
        <v>1000</v>
      </c>
      <c r="H120" s="210">
        <v>860</v>
      </c>
      <c r="I120" s="210"/>
      <c r="J120" s="210">
        <v>1025</v>
      </c>
      <c r="K120" s="210"/>
      <c r="L120" s="210"/>
      <c r="M120" s="484"/>
      <c r="O120" s="4">
        <f t="shared" si="4"/>
        <v>0</v>
      </c>
      <c r="Q120" s="4">
        <f>IF(COUNTIF(일위대가!$B$3:$B$603,$B120)&lt;&gt;0,1,0)</f>
        <v>0</v>
      </c>
      <c r="R120" s="4">
        <f>IF(COUNTIF(내역서!$B$3:$B$142,$B120)&lt;&gt;0,1,0)</f>
        <v>0</v>
      </c>
    </row>
    <row r="121" spans="1:18" ht="23.1" hidden="1" customHeight="1">
      <c r="A121" s="483" t="s">
        <v>1136</v>
      </c>
      <c r="B121" s="483" t="s">
        <v>1145</v>
      </c>
      <c r="C121" s="484" t="s">
        <v>3</v>
      </c>
      <c r="D121" s="211">
        <f t="shared" si="5"/>
        <v>1500</v>
      </c>
      <c r="E121" s="210">
        <v>1500</v>
      </c>
      <c r="F121" s="210">
        <v>1101</v>
      </c>
      <c r="G121" s="210">
        <v>1500</v>
      </c>
      <c r="H121" s="210">
        <v>860</v>
      </c>
      <c r="I121" s="210"/>
      <c r="J121" s="210">
        <v>1025</v>
      </c>
      <c r="K121" s="210"/>
      <c r="L121" s="210"/>
      <c r="M121" s="484"/>
      <c r="O121" s="4">
        <f t="shared" si="4"/>
        <v>0</v>
      </c>
      <c r="Q121" s="4">
        <f>IF(COUNTIF(일위대가!$B$3:$B$603,$B121)&lt;&gt;0,1,0)</f>
        <v>0</v>
      </c>
      <c r="R121" s="4">
        <f>IF(COUNTIF(내역서!$B$3:$B$142,$B121)&lt;&gt;0,1,0)</f>
        <v>0</v>
      </c>
    </row>
    <row r="122" spans="1:18" ht="23.1" hidden="1" customHeight="1">
      <c r="A122" s="483" t="s">
        <v>1136</v>
      </c>
      <c r="B122" s="483" t="s">
        <v>1089</v>
      </c>
      <c r="C122" s="484" t="s">
        <v>3</v>
      </c>
      <c r="D122" s="211">
        <f t="shared" si="5"/>
        <v>1980</v>
      </c>
      <c r="E122" s="210">
        <v>1980</v>
      </c>
      <c r="F122" s="210">
        <v>1101</v>
      </c>
      <c r="G122" s="210">
        <v>1980</v>
      </c>
      <c r="H122" s="210">
        <v>860</v>
      </c>
      <c r="I122" s="210"/>
      <c r="J122" s="210">
        <v>1025</v>
      </c>
      <c r="K122" s="210"/>
      <c r="L122" s="210"/>
      <c r="M122" s="484"/>
      <c r="O122" s="4">
        <f t="shared" si="4"/>
        <v>0</v>
      </c>
      <c r="Q122" s="4">
        <f>IF(COUNTIF(일위대가!$B$3:$B$603,$B122)&lt;&gt;0,1,0)</f>
        <v>0</v>
      </c>
      <c r="R122" s="4">
        <f>IF(COUNTIF(내역서!$B$3:$B$142,$B122)&lt;&gt;0,1,0)</f>
        <v>0</v>
      </c>
    </row>
    <row r="123" spans="1:18" ht="23.1" hidden="1" customHeight="1">
      <c r="A123" s="483" t="s">
        <v>1136</v>
      </c>
      <c r="B123" s="483" t="s">
        <v>1090</v>
      </c>
      <c r="C123" s="484" t="s">
        <v>3</v>
      </c>
      <c r="D123" s="211">
        <f t="shared" si="5"/>
        <v>2750</v>
      </c>
      <c r="E123" s="210">
        <v>2750</v>
      </c>
      <c r="F123" s="210">
        <v>1101</v>
      </c>
      <c r="G123" s="210">
        <v>2750</v>
      </c>
      <c r="H123" s="210">
        <v>860</v>
      </c>
      <c r="I123" s="210"/>
      <c r="J123" s="210">
        <v>1025</v>
      </c>
      <c r="K123" s="210"/>
      <c r="L123" s="210"/>
      <c r="M123" s="484"/>
      <c r="O123" s="4">
        <f t="shared" si="4"/>
        <v>0</v>
      </c>
      <c r="Q123" s="4">
        <f>IF(COUNTIF(일위대가!$B$3:$B$603,$B123)&lt;&gt;0,1,0)</f>
        <v>0</v>
      </c>
      <c r="R123" s="4">
        <f>IF(COUNTIF(내역서!$B$3:$B$142,$B123)&lt;&gt;0,1,0)</f>
        <v>0</v>
      </c>
    </row>
    <row r="124" spans="1:18" ht="23.1" hidden="1" customHeight="1">
      <c r="A124" s="483" t="s">
        <v>1136</v>
      </c>
      <c r="B124" s="483" t="s">
        <v>504</v>
      </c>
      <c r="C124" s="484" t="s">
        <v>3</v>
      </c>
      <c r="D124" s="211">
        <f t="shared" si="5"/>
        <v>3740</v>
      </c>
      <c r="E124" s="210">
        <v>3740</v>
      </c>
      <c r="F124" s="210">
        <v>1101</v>
      </c>
      <c r="G124" s="210">
        <v>3740</v>
      </c>
      <c r="H124" s="210">
        <v>860</v>
      </c>
      <c r="I124" s="210"/>
      <c r="J124" s="210">
        <v>1025</v>
      </c>
      <c r="K124" s="210"/>
      <c r="L124" s="210"/>
      <c r="M124" s="484"/>
      <c r="O124" s="4">
        <f t="shared" si="4"/>
        <v>0</v>
      </c>
      <c r="Q124" s="4">
        <f>IF(COUNTIF(일위대가!$B$3:$B$603,$B124)&lt;&gt;0,1,0)</f>
        <v>0</v>
      </c>
      <c r="R124" s="4">
        <f>IF(COUNTIF(내역서!$B$3:$B$142,$B124)&lt;&gt;0,1,0)</f>
        <v>0</v>
      </c>
    </row>
    <row r="125" spans="1:18" ht="23.1" hidden="1" customHeight="1">
      <c r="A125" s="483" t="s">
        <v>1136</v>
      </c>
      <c r="B125" s="483" t="s">
        <v>1085</v>
      </c>
      <c r="C125" s="484" t="s">
        <v>3</v>
      </c>
      <c r="D125" s="211">
        <f>MIN(E125,G125,I125,K125,L125)</f>
        <v>7980</v>
      </c>
      <c r="E125" s="210">
        <v>7980</v>
      </c>
      <c r="F125" s="210">
        <v>1101</v>
      </c>
      <c r="G125" s="210">
        <v>7980</v>
      </c>
      <c r="H125" s="210">
        <v>860</v>
      </c>
      <c r="I125" s="210"/>
      <c r="J125" s="210">
        <v>1025</v>
      </c>
      <c r="K125" s="210"/>
      <c r="L125" s="210"/>
      <c r="M125" s="484"/>
      <c r="O125" s="4">
        <f t="shared" si="4"/>
        <v>0</v>
      </c>
      <c r="Q125" s="4">
        <f>IF(COUNTIF(일위대가!$B$3:$B$603,$B125)&lt;&gt;0,1,0)</f>
        <v>0</v>
      </c>
      <c r="R125" s="4">
        <f>IF(COUNTIF(내역서!$B$3:$B$142,$B125)&lt;&gt;0,1,0)</f>
        <v>0</v>
      </c>
    </row>
    <row r="126" spans="1:18" ht="23.1" hidden="1" customHeight="1">
      <c r="A126" s="483" t="s">
        <v>1136</v>
      </c>
      <c r="B126" s="483" t="s">
        <v>1146</v>
      </c>
      <c r="C126" s="484" t="s">
        <v>3</v>
      </c>
      <c r="D126" s="211">
        <f>MIN(E126,G126,I126,K126,L126)</f>
        <v>13600</v>
      </c>
      <c r="E126" s="210">
        <v>13600</v>
      </c>
      <c r="F126" s="210">
        <v>1101</v>
      </c>
      <c r="G126" s="210">
        <v>13600</v>
      </c>
      <c r="H126" s="210">
        <v>860</v>
      </c>
      <c r="I126" s="210"/>
      <c r="J126" s="210">
        <v>1025</v>
      </c>
      <c r="K126" s="210"/>
      <c r="L126" s="210"/>
      <c r="M126" s="484"/>
      <c r="O126" s="4">
        <f t="shared" si="4"/>
        <v>0</v>
      </c>
      <c r="Q126" s="4">
        <f>IF(COUNTIF(일위대가!$B$3:$B$603,$B126)&lt;&gt;0,1,0)</f>
        <v>0</v>
      </c>
      <c r="R126" s="4">
        <f>IF(COUNTIF(내역서!$B$3:$B$142,$B126)&lt;&gt;0,1,0)</f>
        <v>0</v>
      </c>
    </row>
    <row r="127" spans="1:18" ht="23.1" hidden="1" customHeight="1">
      <c r="A127" s="483" t="s">
        <v>1147</v>
      </c>
      <c r="B127" s="483" t="s">
        <v>1148</v>
      </c>
      <c r="C127" s="484" t="s">
        <v>3</v>
      </c>
      <c r="D127" s="211">
        <f>MIN(E127,G127,I127,K127,L127)</f>
        <v>3650</v>
      </c>
      <c r="E127" s="210"/>
      <c r="F127" s="210"/>
      <c r="G127" s="210"/>
      <c r="H127" s="210">
        <v>860</v>
      </c>
      <c r="I127" s="210"/>
      <c r="J127" s="210">
        <v>1025</v>
      </c>
      <c r="K127" s="210">
        <v>3650</v>
      </c>
      <c r="L127" s="210"/>
      <c r="M127" s="484" t="s">
        <v>1149</v>
      </c>
      <c r="O127" s="4">
        <f t="shared" si="4"/>
        <v>0</v>
      </c>
      <c r="Q127" s="4">
        <f>IF(COUNTIF(일위대가!$B$3:$B$603,$B127)&lt;&gt;0,1,0)</f>
        <v>0</v>
      </c>
      <c r="R127" s="4">
        <f>IF(COUNTIF(내역서!$B$3:$B$142,$B127)&lt;&gt;0,1,0)</f>
        <v>0</v>
      </c>
    </row>
    <row r="128" spans="1:18" ht="23.1" hidden="1" customHeight="1">
      <c r="A128" s="483" t="s">
        <v>1147</v>
      </c>
      <c r="B128" s="483" t="s">
        <v>1150</v>
      </c>
      <c r="C128" s="484" t="s">
        <v>3</v>
      </c>
      <c r="D128" s="211">
        <f>MIN(E128,G128,I128,K128,L128)</f>
        <v>5200</v>
      </c>
      <c r="E128" s="210"/>
      <c r="F128" s="210"/>
      <c r="G128" s="210"/>
      <c r="H128" s="210">
        <v>860</v>
      </c>
      <c r="I128" s="210"/>
      <c r="J128" s="210">
        <v>1025</v>
      </c>
      <c r="K128" s="210">
        <v>5200</v>
      </c>
      <c r="L128" s="210"/>
      <c r="M128" s="484" t="s">
        <v>1149</v>
      </c>
      <c r="O128" s="4">
        <f t="shared" si="4"/>
        <v>0</v>
      </c>
      <c r="Q128" s="4">
        <f>IF(COUNTIF(일위대가!$B$3:$B$603,$B128)&lt;&gt;0,1,0)</f>
        <v>0</v>
      </c>
      <c r="R128" s="4">
        <f>IF(COUNTIF(내역서!$B$3:$B$142,$B128)&lt;&gt;0,1,0)</f>
        <v>0</v>
      </c>
    </row>
    <row r="129" spans="1:18" ht="23.1" hidden="1" customHeight="1">
      <c r="A129" s="483" t="s">
        <v>1147</v>
      </c>
      <c r="B129" s="483" t="s">
        <v>1151</v>
      </c>
      <c r="C129" s="484" t="s">
        <v>3</v>
      </c>
      <c r="D129" s="211">
        <f t="shared" si="5"/>
        <v>7030</v>
      </c>
      <c r="E129" s="210"/>
      <c r="F129" s="210"/>
      <c r="G129" s="210"/>
      <c r="H129" s="210">
        <v>860</v>
      </c>
      <c r="I129" s="210"/>
      <c r="J129" s="210">
        <v>1025</v>
      </c>
      <c r="K129" s="210">
        <v>7030</v>
      </c>
      <c r="L129" s="210"/>
      <c r="M129" s="484" t="s">
        <v>1149</v>
      </c>
      <c r="O129" s="4">
        <f t="shared" si="4"/>
        <v>0</v>
      </c>
      <c r="Q129" s="4">
        <f>IF(COUNTIF(일위대가!$B$3:$B$603,$B129)&lt;&gt;0,1,0)</f>
        <v>0</v>
      </c>
      <c r="R129" s="4">
        <f>IF(COUNTIF(내역서!$B$3:$B$142,$B129)&lt;&gt;0,1,0)</f>
        <v>0</v>
      </c>
    </row>
    <row r="130" spans="1:18" ht="23.1" hidden="1" customHeight="1">
      <c r="A130" s="483" t="s">
        <v>1147</v>
      </c>
      <c r="B130" s="483" t="s">
        <v>1152</v>
      </c>
      <c r="C130" s="484" t="s">
        <v>3</v>
      </c>
      <c r="D130" s="211">
        <f t="shared" si="5"/>
        <v>10980</v>
      </c>
      <c r="E130" s="210"/>
      <c r="F130" s="210"/>
      <c r="G130" s="210"/>
      <c r="H130" s="210">
        <v>860</v>
      </c>
      <c r="I130" s="210"/>
      <c r="J130" s="210">
        <v>1025</v>
      </c>
      <c r="K130" s="210">
        <v>10980</v>
      </c>
      <c r="L130" s="210"/>
      <c r="M130" s="484" t="s">
        <v>1149</v>
      </c>
      <c r="O130" s="4">
        <f t="shared" si="4"/>
        <v>0</v>
      </c>
      <c r="Q130" s="4">
        <f>IF(COUNTIF(일위대가!$B$3:$B$603,$B130)&lt;&gt;0,1,0)</f>
        <v>0</v>
      </c>
      <c r="R130" s="4">
        <f>IF(COUNTIF(내역서!$B$3:$B$142,$B130)&lt;&gt;0,1,0)</f>
        <v>0</v>
      </c>
    </row>
    <row r="131" spans="1:18" ht="23.1" hidden="1" customHeight="1">
      <c r="A131" s="483" t="s">
        <v>1147</v>
      </c>
      <c r="B131" s="483" t="s">
        <v>485</v>
      </c>
      <c r="C131" s="484" t="s">
        <v>3</v>
      </c>
      <c r="D131" s="211">
        <f t="shared" si="5"/>
        <v>14410</v>
      </c>
      <c r="E131" s="210"/>
      <c r="F131" s="210"/>
      <c r="G131" s="210"/>
      <c r="H131" s="210">
        <v>860</v>
      </c>
      <c r="I131" s="210"/>
      <c r="J131" s="210">
        <v>1025</v>
      </c>
      <c r="K131" s="210">
        <v>14410</v>
      </c>
      <c r="L131" s="210"/>
      <c r="M131" s="484" t="s">
        <v>1149</v>
      </c>
      <c r="O131" s="4">
        <f t="shared" si="4"/>
        <v>0</v>
      </c>
      <c r="Q131" s="4">
        <f>IF(COUNTIF(일위대가!$B$3:$B$603,$B131)&lt;&gt;0,1,0)</f>
        <v>0</v>
      </c>
      <c r="R131" s="4">
        <f>IF(COUNTIF(내역서!$B$3:$B$142,$B131)&lt;&gt;0,1,0)</f>
        <v>0</v>
      </c>
    </row>
    <row r="132" spans="1:18" ht="23.1" hidden="1" customHeight="1">
      <c r="A132" s="483" t="s">
        <v>1147</v>
      </c>
      <c r="B132" s="483" t="s">
        <v>505</v>
      </c>
      <c r="C132" s="484" t="s">
        <v>3</v>
      </c>
      <c r="D132" s="211">
        <f t="shared" si="5"/>
        <v>22980</v>
      </c>
      <c r="E132" s="210"/>
      <c r="F132" s="210"/>
      <c r="G132" s="210"/>
      <c r="H132" s="210">
        <v>860</v>
      </c>
      <c r="I132" s="210"/>
      <c r="J132" s="210">
        <v>1025</v>
      </c>
      <c r="K132" s="210">
        <v>22980</v>
      </c>
      <c r="L132" s="210"/>
      <c r="M132" s="484" t="s">
        <v>1149</v>
      </c>
      <c r="O132" s="4">
        <f t="shared" si="4"/>
        <v>0</v>
      </c>
      <c r="Q132" s="4">
        <f>IF(COUNTIF(일위대가!$B$3:$B$603,$B132)&lt;&gt;0,1,0)</f>
        <v>0</v>
      </c>
      <c r="R132" s="4">
        <f>IF(COUNTIF(내역서!$B$3:$B$142,$B132)&lt;&gt;0,1,0)</f>
        <v>0</v>
      </c>
    </row>
    <row r="133" spans="1:18" ht="23.1" hidden="1" customHeight="1">
      <c r="A133" s="483" t="s">
        <v>1147</v>
      </c>
      <c r="B133" s="483" t="s">
        <v>1153</v>
      </c>
      <c r="C133" s="484" t="s">
        <v>3</v>
      </c>
      <c r="D133" s="211">
        <f>MIN(E133,G133,I133,K133,L133)</f>
        <v>40040</v>
      </c>
      <c r="E133" s="210"/>
      <c r="F133" s="210"/>
      <c r="G133" s="210"/>
      <c r="H133" s="210">
        <v>860</v>
      </c>
      <c r="I133" s="210"/>
      <c r="J133" s="210">
        <v>1025</v>
      </c>
      <c r="K133" s="210">
        <v>40040</v>
      </c>
      <c r="L133" s="210"/>
      <c r="M133" s="484" t="s">
        <v>1149</v>
      </c>
      <c r="O133" s="4">
        <f t="shared" si="4"/>
        <v>0</v>
      </c>
      <c r="Q133" s="4">
        <f>IF(COUNTIF(일위대가!$B$3:$B$603,$B133)&lt;&gt;0,1,0)</f>
        <v>0</v>
      </c>
      <c r="R133" s="4">
        <f>IF(COUNTIF(내역서!$B$3:$B$142,$B133)&lt;&gt;0,1,0)</f>
        <v>0</v>
      </c>
    </row>
    <row r="134" spans="1:18" ht="23.1" hidden="1" customHeight="1">
      <c r="A134" s="483" t="s">
        <v>1147</v>
      </c>
      <c r="B134" s="483" t="s">
        <v>1154</v>
      </c>
      <c r="C134" s="484" t="s">
        <v>3</v>
      </c>
      <c r="D134" s="211">
        <f>MIN(E134,G134,I134,K134,L134)</f>
        <v>52520</v>
      </c>
      <c r="E134" s="210"/>
      <c r="F134" s="210"/>
      <c r="G134" s="210"/>
      <c r="H134" s="210">
        <v>860</v>
      </c>
      <c r="I134" s="210"/>
      <c r="J134" s="210">
        <v>1025</v>
      </c>
      <c r="K134" s="210">
        <v>52520</v>
      </c>
      <c r="L134" s="210"/>
      <c r="M134" s="484" t="s">
        <v>1149</v>
      </c>
      <c r="O134" s="4">
        <f t="shared" si="4"/>
        <v>0</v>
      </c>
      <c r="Q134" s="4">
        <f>IF(COUNTIF(일위대가!$B$3:$B$603,$B134)&lt;&gt;0,1,0)</f>
        <v>0</v>
      </c>
      <c r="R134" s="4">
        <f>IF(COUNTIF(내역서!$B$3:$B$142,$B134)&lt;&gt;0,1,0)</f>
        <v>0</v>
      </c>
    </row>
    <row r="135" spans="1:18" ht="23.1" hidden="1" customHeight="1">
      <c r="A135" s="483" t="s">
        <v>1147</v>
      </c>
      <c r="B135" s="483" t="s">
        <v>1155</v>
      </c>
      <c r="C135" s="484" t="s">
        <v>3</v>
      </c>
      <c r="D135" s="211">
        <f>MIN(E135,G135,I135,K135,L135)</f>
        <v>94890</v>
      </c>
      <c r="E135" s="210"/>
      <c r="F135" s="210"/>
      <c r="G135" s="210"/>
      <c r="H135" s="210">
        <v>860</v>
      </c>
      <c r="I135" s="210"/>
      <c r="J135" s="210">
        <v>1025</v>
      </c>
      <c r="K135" s="210">
        <v>94890</v>
      </c>
      <c r="L135" s="210"/>
      <c r="M135" s="484" t="s">
        <v>1149</v>
      </c>
      <c r="O135" s="4">
        <f t="shared" si="4"/>
        <v>0</v>
      </c>
      <c r="Q135" s="4">
        <f>IF(COUNTIF(일위대가!$B$3:$B$603,$B135)&lt;&gt;0,1,0)</f>
        <v>0</v>
      </c>
      <c r="R135" s="4">
        <f>IF(COUNTIF(내역서!$B$3:$B$142,$B135)&lt;&gt;0,1,0)</f>
        <v>0</v>
      </c>
    </row>
    <row r="136" spans="1:18" ht="23.1" hidden="1" customHeight="1">
      <c r="A136" s="483" t="s">
        <v>627</v>
      </c>
      <c r="B136" s="483" t="s">
        <v>13</v>
      </c>
      <c r="C136" s="484" t="s">
        <v>3</v>
      </c>
      <c r="D136" s="211">
        <f t="shared" si="5"/>
        <v>2722</v>
      </c>
      <c r="E136" s="210">
        <v>2722</v>
      </c>
      <c r="F136" s="210">
        <v>1076</v>
      </c>
      <c r="G136" s="210">
        <v>3193</v>
      </c>
      <c r="H136" s="210">
        <v>834</v>
      </c>
      <c r="I136" s="210">
        <v>2751</v>
      </c>
      <c r="J136" s="210">
        <v>995</v>
      </c>
      <c r="K136" s="210"/>
      <c r="L136" s="210"/>
      <c r="M136" s="484"/>
      <c r="O136" s="4">
        <f t="shared" si="4"/>
        <v>0</v>
      </c>
      <c r="Q136" s="4">
        <f>IF(COUNTIF(일위대가!$B$3:$B$603,$B136)&lt;&gt;0,1,0)</f>
        <v>0</v>
      </c>
      <c r="R136" s="4">
        <f>IF(COUNTIF(내역서!$B$3:$B$142,$B136)&lt;&gt;0,1,0)</f>
        <v>0</v>
      </c>
    </row>
    <row r="137" spans="1:18" ht="23.1" hidden="1" customHeight="1">
      <c r="A137" s="483" t="s">
        <v>627</v>
      </c>
      <c r="B137" s="483" t="s">
        <v>14</v>
      </c>
      <c r="C137" s="484" t="s">
        <v>3</v>
      </c>
      <c r="D137" s="211">
        <f t="shared" si="5"/>
        <v>3204</v>
      </c>
      <c r="E137" s="210">
        <v>3468</v>
      </c>
      <c r="F137" s="210">
        <v>1076</v>
      </c>
      <c r="G137" s="210">
        <v>3738</v>
      </c>
      <c r="H137" s="210">
        <v>834</v>
      </c>
      <c r="I137" s="210">
        <v>3204</v>
      </c>
      <c r="J137" s="210">
        <v>995</v>
      </c>
      <c r="K137" s="210"/>
      <c r="L137" s="210"/>
      <c r="M137" s="484"/>
      <c r="O137" s="4">
        <f t="shared" si="4"/>
        <v>0</v>
      </c>
      <c r="Q137" s="4">
        <f>IF(COUNTIF(일위대가!$B$3:$B$603,$B137)&lt;&gt;0,1,0)</f>
        <v>0</v>
      </c>
      <c r="R137" s="4">
        <f>IF(COUNTIF(내역서!$B$3:$B$142,$B137)&lt;&gt;0,1,0)</f>
        <v>0</v>
      </c>
    </row>
    <row r="138" spans="1:18" ht="23.1" hidden="1" customHeight="1">
      <c r="A138" s="483" t="s">
        <v>627</v>
      </c>
      <c r="B138" s="483" t="s">
        <v>15</v>
      </c>
      <c r="C138" s="484" t="s">
        <v>3</v>
      </c>
      <c r="D138" s="211">
        <f t="shared" si="5"/>
        <v>3714</v>
      </c>
      <c r="E138" s="210">
        <v>4033</v>
      </c>
      <c r="F138" s="210">
        <v>1076</v>
      </c>
      <c r="G138" s="210">
        <v>4330</v>
      </c>
      <c r="H138" s="210">
        <v>834</v>
      </c>
      <c r="I138" s="210">
        <v>3714</v>
      </c>
      <c r="J138" s="210">
        <v>995</v>
      </c>
      <c r="K138" s="210"/>
      <c r="L138" s="210"/>
      <c r="M138" s="484"/>
      <c r="O138" s="4">
        <f t="shared" si="4"/>
        <v>0</v>
      </c>
      <c r="Q138" s="4">
        <f>IF(COUNTIF(일위대가!$B$3:$B$603,$B138)&lt;&gt;0,1,0)</f>
        <v>0</v>
      </c>
      <c r="R138" s="4">
        <f>IF(COUNTIF(내역서!$B$3:$B$142,$B138)&lt;&gt;0,1,0)</f>
        <v>0</v>
      </c>
    </row>
    <row r="139" spans="1:18" ht="23.1" hidden="1" customHeight="1">
      <c r="A139" s="483" t="s">
        <v>627</v>
      </c>
      <c r="B139" s="483" t="s">
        <v>16</v>
      </c>
      <c r="C139" s="484" t="s">
        <v>3</v>
      </c>
      <c r="D139" s="211">
        <f t="shared" si="5"/>
        <v>4321</v>
      </c>
      <c r="E139" s="210">
        <v>4546</v>
      </c>
      <c r="F139" s="210">
        <v>1076</v>
      </c>
      <c r="G139" s="210">
        <v>5042</v>
      </c>
      <c r="H139" s="210">
        <v>834</v>
      </c>
      <c r="I139" s="210">
        <v>4321</v>
      </c>
      <c r="J139" s="210">
        <v>995</v>
      </c>
      <c r="K139" s="210"/>
      <c r="L139" s="210"/>
      <c r="M139" s="484"/>
      <c r="O139" s="4">
        <f t="shared" si="4"/>
        <v>0</v>
      </c>
      <c r="Q139" s="4">
        <f>IF(COUNTIF(일위대가!$B$3:$B$603,$B139)&lt;&gt;0,1,0)</f>
        <v>0</v>
      </c>
      <c r="R139" s="4">
        <f>IF(COUNTIF(내역서!$B$3:$B$142,$B139)&lt;&gt;0,1,0)</f>
        <v>0</v>
      </c>
    </row>
    <row r="140" spans="1:18" ht="23.1" hidden="1" customHeight="1">
      <c r="A140" s="483" t="s">
        <v>627</v>
      </c>
      <c r="B140" s="483" t="s">
        <v>17</v>
      </c>
      <c r="C140" s="484" t="s">
        <v>3</v>
      </c>
      <c r="D140" s="211">
        <f t="shared" si="5"/>
        <v>4861</v>
      </c>
      <c r="E140" s="210">
        <v>5239</v>
      </c>
      <c r="F140" s="210">
        <v>1076</v>
      </c>
      <c r="G140" s="210">
        <v>5690</v>
      </c>
      <c r="H140" s="210">
        <v>834</v>
      </c>
      <c r="I140" s="210">
        <v>4861</v>
      </c>
      <c r="J140" s="210">
        <v>995</v>
      </c>
      <c r="K140" s="210"/>
      <c r="L140" s="210"/>
      <c r="M140" s="484"/>
      <c r="O140" s="4">
        <f t="shared" si="4"/>
        <v>0</v>
      </c>
      <c r="Q140" s="4">
        <f>IF(COUNTIF(일위대가!$B$3:$B$603,$B140)&lt;&gt;0,1,0)</f>
        <v>0</v>
      </c>
      <c r="R140" s="4">
        <f>IF(COUNTIF(내역서!$B$3:$B$142,$B140)&lt;&gt;0,1,0)</f>
        <v>0</v>
      </c>
    </row>
    <row r="141" spans="1:18" ht="23.1" hidden="1" customHeight="1">
      <c r="A141" s="483" t="s">
        <v>627</v>
      </c>
      <c r="B141" s="483" t="s">
        <v>18</v>
      </c>
      <c r="C141" s="484" t="s">
        <v>3</v>
      </c>
      <c r="D141" s="211">
        <f t="shared" si="5"/>
        <v>5192</v>
      </c>
      <c r="E141" s="210">
        <v>5719</v>
      </c>
      <c r="F141" s="210">
        <v>1076</v>
      </c>
      <c r="G141" s="210">
        <v>6073</v>
      </c>
      <c r="H141" s="210">
        <v>834</v>
      </c>
      <c r="I141" s="210">
        <v>5192</v>
      </c>
      <c r="J141" s="210">
        <v>995</v>
      </c>
      <c r="K141" s="210"/>
      <c r="L141" s="210"/>
      <c r="M141" s="484"/>
      <c r="O141" s="4">
        <f t="shared" si="4"/>
        <v>0</v>
      </c>
      <c r="Q141" s="4">
        <f>IF(COUNTIF(일위대가!$B$3:$B$603,$B141)&lt;&gt;0,1,0)</f>
        <v>0</v>
      </c>
      <c r="R141" s="4">
        <f>IF(COUNTIF(내역서!$B$3:$B$142,$B141)&lt;&gt;0,1,0)</f>
        <v>0</v>
      </c>
    </row>
    <row r="142" spans="1:18" ht="23.1" hidden="1" customHeight="1">
      <c r="A142" s="483" t="s">
        <v>627</v>
      </c>
      <c r="B142" s="483" t="s">
        <v>19</v>
      </c>
      <c r="C142" s="484" t="s">
        <v>3</v>
      </c>
      <c r="D142" s="211">
        <f t="shared" si="5"/>
        <v>5756</v>
      </c>
      <c r="E142" s="210">
        <v>6726</v>
      </c>
      <c r="F142" s="210">
        <v>1076</v>
      </c>
      <c r="G142" s="210">
        <v>6737</v>
      </c>
      <c r="H142" s="210">
        <v>834</v>
      </c>
      <c r="I142" s="210">
        <v>5756</v>
      </c>
      <c r="J142" s="210">
        <v>995</v>
      </c>
      <c r="K142" s="210"/>
      <c r="L142" s="210"/>
      <c r="M142" s="484"/>
      <c r="O142" s="4">
        <f t="shared" ref="O142:O205" si="6">IF(SUM(Q142:R142)&gt;0,1,0)</f>
        <v>0</v>
      </c>
      <c r="Q142" s="4">
        <f>IF(COUNTIF(일위대가!$B$3:$B$603,$B142)&lt;&gt;0,1,0)</f>
        <v>0</v>
      </c>
      <c r="R142" s="4">
        <f>IF(COUNTIF(내역서!$B$3:$B$142,$B142)&lt;&gt;0,1,0)</f>
        <v>0</v>
      </c>
    </row>
    <row r="143" spans="1:18" ht="23.1" hidden="1" customHeight="1">
      <c r="A143" s="483" t="s">
        <v>627</v>
      </c>
      <c r="B143" s="483" t="s">
        <v>20</v>
      </c>
      <c r="C143" s="484" t="s">
        <v>3</v>
      </c>
      <c r="D143" s="211">
        <f t="shared" si="5"/>
        <v>7255</v>
      </c>
      <c r="E143" s="210">
        <v>7760</v>
      </c>
      <c r="F143" s="210">
        <v>1076</v>
      </c>
      <c r="G143" s="210">
        <v>8497</v>
      </c>
      <c r="H143" s="210">
        <v>834</v>
      </c>
      <c r="I143" s="210">
        <v>7255</v>
      </c>
      <c r="J143" s="210">
        <v>995</v>
      </c>
      <c r="K143" s="210"/>
      <c r="L143" s="210"/>
      <c r="M143" s="484"/>
      <c r="O143" s="4">
        <f t="shared" si="6"/>
        <v>0</v>
      </c>
      <c r="Q143" s="4">
        <f>IF(COUNTIF(일위대가!$B$3:$B$603,$B143)&lt;&gt;0,1,0)</f>
        <v>0</v>
      </c>
      <c r="R143" s="4">
        <f>IF(COUNTIF(내역서!$B$3:$B$142,$B143)&lt;&gt;0,1,0)</f>
        <v>0</v>
      </c>
    </row>
    <row r="144" spans="1:18" ht="23.1" hidden="1" customHeight="1">
      <c r="A144" s="483" t="s">
        <v>627</v>
      </c>
      <c r="B144" s="483" t="s">
        <v>21</v>
      </c>
      <c r="C144" s="484" t="s">
        <v>3</v>
      </c>
      <c r="D144" s="211">
        <f t="shared" si="5"/>
        <v>8148</v>
      </c>
      <c r="E144" s="210">
        <v>9055</v>
      </c>
      <c r="F144" s="210">
        <v>1076</v>
      </c>
      <c r="G144" s="210">
        <v>9552</v>
      </c>
      <c r="H144" s="210">
        <v>834</v>
      </c>
      <c r="I144" s="210">
        <v>8148</v>
      </c>
      <c r="J144" s="210">
        <v>995</v>
      </c>
      <c r="K144" s="210"/>
      <c r="L144" s="210"/>
      <c r="M144" s="484"/>
      <c r="O144" s="4">
        <f t="shared" si="6"/>
        <v>0</v>
      </c>
      <c r="Q144" s="4">
        <f>IF(COUNTIF(일위대가!$B$3:$B$603,$B144)&lt;&gt;0,1,0)</f>
        <v>0</v>
      </c>
      <c r="R144" s="4">
        <f>IF(COUNTIF(내역서!$B$3:$B$142,$B144)&lt;&gt;0,1,0)</f>
        <v>0</v>
      </c>
    </row>
    <row r="145" spans="1:18" ht="23.1" hidden="1" customHeight="1">
      <c r="A145" s="483" t="s">
        <v>627</v>
      </c>
      <c r="B145" s="483" t="s">
        <v>22</v>
      </c>
      <c r="C145" s="484" t="s">
        <v>3</v>
      </c>
      <c r="D145" s="211">
        <f t="shared" si="5"/>
        <v>9700</v>
      </c>
      <c r="E145" s="210">
        <v>10840</v>
      </c>
      <c r="F145" s="210">
        <v>1076</v>
      </c>
      <c r="G145" s="210">
        <v>11283</v>
      </c>
      <c r="H145" s="210">
        <v>834</v>
      </c>
      <c r="I145" s="210">
        <v>9700</v>
      </c>
      <c r="J145" s="210">
        <v>995</v>
      </c>
      <c r="K145" s="210"/>
      <c r="L145" s="210"/>
      <c r="M145" s="484"/>
      <c r="O145" s="4">
        <f t="shared" si="6"/>
        <v>0</v>
      </c>
      <c r="Q145" s="4">
        <f>IF(COUNTIF(일위대가!$B$3:$B$603,$B145)&lt;&gt;0,1,0)</f>
        <v>0</v>
      </c>
      <c r="R145" s="4">
        <f>IF(COUNTIF(내역서!$B$3:$B$142,$B145)&lt;&gt;0,1,0)</f>
        <v>0</v>
      </c>
    </row>
    <row r="146" spans="1:18" ht="23.1" hidden="1" customHeight="1">
      <c r="A146" s="483" t="s">
        <v>627</v>
      </c>
      <c r="B146" s="483" t="s">
        <v>23</v>
      </c>
      <c r="C146" s="484" t="s">
        <v>3</v>
      </c>
      <c r="D146" s="211">
        <f t="shared" si="5"/>
        <v>12082</v>
      </c>
      <c r="E146" s="210">
        <v>13558</v>
      </c>
      <c r="F146" s="210">
        <v>1076</v>
      </c>
      <c r="G146" s="210">
        <v>14165</v>
      </c>
      <c r="H146" s="210">
        <v>834</v>
      </c>
      <c r="I146" s="210">
        <v>12082</v>
      </c>
      <c r="J146" s="210">
        <v>995</v>
      </c>
      <c r="K146" s="210"/>
      <c r="L146" s="210"/>
      <c r="M146" s="484"/>
      <c r="O146" s="4">
        <f t="shared" si="6"/>
        <v>0</v>
      </c>
      <c r="Q146" s="4">
        <f>IF(COUNTIF(일위대가!$B$3:$B$603,$B146)&lt;&gt;0,1,0)</f>
        <v>0</v>
      </c>
      <c r="R146" s="4">
        <f>IF(COUNTIF(내역서!$B$3:$B$142,$B146)&lt;&gt;0,1,0)</f>
        <v>0</v>
      </c>
    </row>
    <row r="147" spans="1:18" ht="23.1" hidden="1" customHeight="1">
      <c r="A147" s="483" t="s">
        <v>627</v>
      </c>
      <c r="B147" s="483" t="s">
        <v>24</v>
      </c>
      <c r="C147" s="484" t="s">
        <v>3</v>
      </c>
      <c r="D147" s="211">
        <f t="shared" si="5"/>
        <v>14251</v>
      </c>
      <c r="E147" s="210">
        <v>17558</v>
      </c>
      <c r="F147" s="210">
        <v>1076</v>
      </c>
      <c r="G147" s="210">
        <v>16714</v>
      </c>
      <c r="H147" s="210">
        <v>834</v>
      </c>
      <c r="I147" s="210">
        <v>14251</v>
      </c>
      <c r="J147" s="210">
        <v>995</v>
      </c>
      <c r="K147" s="210"/>
      <c r="L147" s="210"/>
      <c r="M147" s="484"/>
      <c r="O147" s="4">
        <f t="shared" si="6"/>
        <v>0</v>
      </c>
      <c r="Q147" s="4">
        <f>IF(COUNTIF(일위대가!$B$3:$B$603,$B147)&lt;&gt;0,1,0)</f>
        <v>0</v>
      </c>
      <c r="R147" s="4">
        <f>IF(COUNTIF(내역서!$B$3:$B$142,$B147)&lt;&gt;0,1,0)</f>
        <v>0</v>
      </c>
    </row>
    <row r="148" spans="1:18" ht="23.1" hidden="1" customHeight="1">
      <c r="A148" s="483" t="s">
        <v>627</v>
      </c>
      <c r="B148" s="483" t="s">
        <v>25</v>
      </c>
      <c r="C148" s="484" t="s">
        <v>3</v>
      </c>
      <c r="D148" s="211">
        <f t="shared" si="5"/>
        <v>16984</v>
      </c>
      <c r="E148" s="210">
        <v>19412</v>
      </c>
      <c r="F148" s="210">
        <v>1076</v>
      </c>
      <c r="G148" s="210">
        <v>19932</v>
      </c>
      <c r="H148" s="210">
        <v>834</v>
      </c>
      <c r="I148" s="210">
        <v>16984</v>
      </c>
      <c r="J148" s="210">
        <v>995</v>
      </c>
      <c r="K148" s="210"/>
      <c r="L148" s="210"/>
      <c r="M148" s="484"/>
      <c r="O148" s="4">
        <f t="shared" si="6"/>
        <v>0</v>
      </c>
      <c r="Q148" s="4">
        <f>IF(COUNTIF(일위대가!$B$3:$B$603,$B148)&lt;&gt;0,1,0)</f>
        <v>0</v>
      </c>
      <c r="R148" s="4">
        <f>IF(COUNTIF(내역서!$B$3:$B$142,$B148)&lt;&gt;0,1,0)</f>
        <v>0</v>
      </c>
    </row>
    <row r="149" spans="1:18" ht="23.1" hidden="1" customHeight="1">
      <c r="A149" s="483" t="s">
        <v>627</v>
      </c>
      <c r="B149" s="483" t="s">
        <v>1156</v>
      </c>
      <c r="C149" s="484" t="s">
        <v>3</v>
      </c>
      <c r="D149" s="211">
        <f t="shared" si="5"/>
        <v>3793</v>
      </c>
      <c r="E149" s="210">
        <v>4037</v>
      </c>
      <c r="F149" s="210">
        <v>1076</v>
      </c>
      <c r="G149" s="210">
        <v>4411</v>
      </c>
      <c r="H149" s="210">
        <v>834</v>
      </c>
      <c r="I149" s="210">
        <v>3793</v>
      </c>
      <c r="J149" s="210">
        <v>995</v>
      </c>
      <c r="K149" s="210"/>
      <c r="L149" s="210"/>
      <c r="M149" s="484"/>
      <c r="O149" s="4">
        <f t="shared" si="6"/>
        <v>0</v>
      </c>
      <c r="Q149" s="4">
        <f>IF(COUNTIF(일위대가!$B$3:$B$603,$B149)&lt;&gt;0,1,0)</f>
        <v>0</v>
      </c>
      <c r="R149" s="4">
        <f>IF(COUNTIF(내역서!$B$3:$B$142,$B149)&lt;&gt;0,1,0)</f>
        <v>0</v>
      </c>
    </row>
    <row r="150" spans="1:18" ht="23.1" hidden="1" customHeight="1">
      <c r="A150" s="483" t="s">
        <v>633</v>
      </c>
      <c r="B150" s="483" t="s">
        <v>1157</v>
      </c>
      <c r="C150" s="484" t="s">
        <v>3</v>
      </c>
      <c r="D150" s="211">
        <f t="shared" si="5"/>
        <v>649</v>
      </c>
      <c r="E150" s="210">
        <v>709</v>
      </c>
      <c r="F150" s="210">
        <v>1075</v>
      </c>
      <c r="G150" s="210">
        <v>881</v>
      </c>
      <c r="H150" s="210">
        <v>836</v>
      </c>
      <c r="I150" s="210">
        <v>649</v>
      </c>
      <c r="J150" s="210">
        <v>994</v>
      </c>
      <c r="K150" s="210"/>
      <c r="L150" s="210"/>
      <c r="M150" s="484"/>
      <c r="O150" s="4">
        <f t="shared" si="6"/>
        <v>0</v>
      </c>
      <c r="Q150" s="4">
        <f>IF(COUNTIF(일위대가!$B$3:$B$603,$B150)&lt;&gt;0,1,0)</f>
        <v>0</v>
      </c>
      <c r="R150" s="4">
        <f>IF(COUNTIF(내역서!$B$3:$B$142,$B150)&lt;&gt;0,1,0)</f>
        <v>0</v>
      </c>
    </row>
    <row r="151" spans="1:18" ht="23.1" hidden="1" customHeight="1">
      <c r="A151" s="483" t="s">
        <v>633</v>
      </c>
      <c r="B151" s="483" t="s">
        <v>1158</v>
      </c>
      <c r="C151" s="484" t="s">
        <v>3</v>
      </c>
      <c r="D151" s="211">
        <f t="shared" si="5"/>
        <v>997</v>
      </c>
      <c r="E151" s="210">
        <v>1109</v>
      </c>
      <c r="F151" s="210">
        <v>1075</v>
      </c>
      <c r="G151" s="210">
        <v>1392</v>
      </c>
      <c r="H151" s="210">
        <v>836</v>
      </c>
      <c r="I151" s="210">
        <v>997</v>
      </c>
      <c r="J151" s="210">
        <v>994</v>
      </c>
      <c r="K151" s="210"/>
      <c r="L151" s="210"/>
      <c r="M151" s="484"/>
      <c r="O151" s="4">
        <f t="shared" si="6"/>
        <v>0</v>
      </c>
      <c r="Q151" s="4">
        <f>IF(COUNTIF(일위대가!$B$3:$B$603,$B151)&lt;&gt;0,1,0)</f>
        <v>0</v>
      </c>
      <c r="R151" s="4">
        <f>IF(COUNTIF(내역서!$B$3:$B$142,$B151)&lt;&gt;0,1,0)</f>
        <v>0</v>
      </c>
    </row>
    <row r="152" spans="1:18" ht="23.1" hidden="1" customHeight="1">
      <c r="A152" s="483" t="s">
        <v>633</v>
      </c>
      <c r="B152" s="483" t="s">
        <v>1159</v>
      </c>
      <c r="C152" s="484" t="s">
        <v>3</v>
      </c>
      <c r="D152" s="211">
        <f t="shared" si="5"/>
        <v>1477</v>
      </c>
      <c r="E152" s="210">
        <v>1637</v>
      </c>
      <c r="F152" s="210">
        <v>1075</v>
      </c>
      <c r="G152" s="210">
        <v>2059</v>
      </c>
      <c r="H152" s="210">
        <v>836</v>
      </c>
      <c r="I152" s="210">
        <v>1477</v>
      </c>
      <c r="J152" s="210">
        <v>994</v>
      </c>
      <c r="K152" s="210"/>
      <c r="L152" s="210"/>
      <c r="M152" s="484"/>
      <c r="O152" s="4">
        <f t="shared" si="6"/>
        <v>0</v>
      </c>
      <c r="Q152" s="4">
        <f>IF(COUNTIF(일위대가!$B$3:$B$603,$B152)&lt;&gt;0,1,0)</f>
        <v>0</v>
      </c>
      <c r="R152" s="4">
        <f>IF(COUNTIF(내역서!$B$3:$B$142,$B152)&lt;&gt;0,1,0)</f>
        <v>0</v>
      </c>
    </row>
    <row r="153" spans="1:18" ht="23.1" hidden="1" customHeight="1">
      <c r="A153" s="483" t="s">
        <v>633</v>
      </c>
      <c r="B153" s="483" t="s">
        <v>1160</v>
      </c>
      <c r="C153" s="484" t="s">
        <v>3</v>
      </c>
      <c r="D153" s="211">
        <f t="shared" si="5"/>
        <v>472</v>
      </c>
      <c r="E153" s="210">
        <v>472</v>
      </c>
      <c r="F153" s="210">
        <v>1074</v>
      </c>
      <c r="G153" s="210">
        <v>653</v>
      </c>
      <c r="H153" s="210">
        <v>833</v>
      </c>
      <c r="I153" s="210">
        <v>483</v>
      </c>
      <c r="J153" s="210">
        <v>993</v>
      </c>
      <c r="K153" s="210"/>
      <c r="L153" s="210"/>
      <c r="M153" s="484" t="s">
        <v>1161</v>
      </c>
      <c r="O153" s="4">
        <f t="shared" si="6"/>
        <v>0</v>
      </c>
      <c r="Q153" s="4">
        <f>IF(COUNTIF(일위대가!$B$3:$B$603,$B153)&lt;&gt;0,1,0)</f>
        <v>0</v>
      </c>
      <c r="R153" s="4">
        <f>IF(COUNTIF(내역서!$B$3:$B$142,$B153)&lt;&gt;0,1,0)</f>
        <v>0</v>
      </c>
    </row>
    <row r="154" spans="1:18" ht="23.1" customHeight="1">
      <c r="A154" s="483" t="s">
        <v>633</v>
      </c>
      <c r="B154" s="483" t="s">
        <v>1162</v>
      </c>
      <c r="C154" s="484" t="s">
        <v>3</v>
      </c>
      <c r="D154" s="211">
        <f t="shared" si="5"/>
        <v>686</v>
      </c>
      <c r="E154" s="210">
        <v>686</v>
      </c>
      <c r="F154" s="210">
        <v>1074</v>
      </c>
      <c r="G154" s="210">
        <v>1054</v>
      </c>
      <c r="H154" s="210">
        <v>833</v>
      </c>
      <c r="I154" s="210">
        <v>733</v>
      </c>
      <c r="J154" s="210">
        <v>993</v>
      </c>
      <c r="K154" s="210"/>
      <c r="L154" s="210"/>
      <c r="M154" s="484" t="s">
        <v>1161</v>
      </c>
      <c r="O154" s="4">
        <f t="shared" si="6"/>
        <v>1</v>
      </c>
      <c r="Q154" s="4">
        <f>IF(COUNTIF(일위대가!$B$3:$B$603,$B154)&lt;&gt;0,1,0)</f>
        <v>1</v>
      </c>
      <c r="R154" s="4">
        <f>IF(COUNTIF(내역서!$B$3:$B$142,$B154)&lt;&gt;0,1,0)</f>
        <v>1</v>
      </c>
    </row>
    <row r="155" spans="1:18" ht="23.1" hidden="1" customHeight="1">
      <c r="A155" s="483" t="s">
        <v>633</v>
      </c>
      <c r="B155" s="483" t="s">
        <v>1163</v>
      </c>
      <c r="C155" s="484" t="s">
        <v>3</v>
      </c>
      <c r="D155" s="211">
        <f t="shared" si="5"/>
        <v>1049</v>
      </c>
      <c r="E155" s="210">
        <v>1049</v>
      </c>
      <c r="F155" s="210">
        <v>1074</v>
      </c>
      <c r="G155" s="210">
        <v>1654</v>
      </c>
      <c r="H155" s="210">
        <v>833</v>
      </c>
      <c r="I155" s="210">
        <v>1111</v>
      </c>
      <c r="J155" s="210">
        <v>993</v>
      </c>
      <c r="K155" s="210"/>
      <c r="L155" s="210"/>
      <c r="M155" s="484" t="s">
        <v>1161</v>
      </c>
      <c r="O155" s="4">
        <f t="shared" si="6"/>
        <v>0</v>
      </c>
      <c r="Q155" s="4">
        <f>IF(COUNTIF(일위대가!$B$3:$B$603,$B155)&lt;&gt;0,1,0)</f>
        <v>0</v>
      </c>
      <c r="R155" s="4">
        <f>IF(COUNTIF(내역서!$B$3:$B$142,$B155)&lt;&gt;0,1,0)</f>
        <v>0</v>
      </c>
    </row>
    <row r="156" spans="1:18" ht="23.1" hidden="1" customHeight="1">
      <c r="A156" s="483" t="s">
        <v>633</v>
      </c>
      <c r="B156" s="483" t="s">
        <v>634</v>
      </c>
      <c r="C156" s="484" t="s">
        <v>3</v>
      </c>
      <c r="D156" s="211">
        <f t="shared" si="5"/>
        <v>472</v>
      </c>
      <c r="E156" s="210">
        <v>472</v>
      </c>
      <c r="F156" s="210">
        <v>1074</v>
      </c>
      <c r="G156" s="210">
        <v>653</v>
      </c>
      <c r="H156" s="210">
        <v>833</v>
      </c>
      <c r="I156" s="210">
        <v>483</v>
      </c>
      <c r="J156" s="210">
        <v>993</v>
      </c>
      <c r="K156" s="210"/>
      <c r="L156" s="210"/>
      <c r="M156" s="484" t="s">
        <v>1161</v>
      </c>
      <c r="O156" s="4">
        <f t="shared" si="6"/>
        <v>0</v>
      </c>
      <c r="Q156" s="4">
        <f>IF(COUNTIF(일위대가!$B$3:$B$603,$B156)&lt;&gt;0,1,0)</f>
        <v>0</v>
      </c>
      <c r="R156" s="4">
        <f>IF(COUNTIF(내역서!$B$3:$B$142,$B156)&lt;&gt;0,1,0)</f>
        <v>0</v>
      </c>
    </row>
    <row r="157" spans="1:18" ht="23.1" hidden="1" customHeight="1">
      <c r="A157" s="483" t="s">
        <v>633</v>
      </c>
      <c r="B157" s="483" t="s">
        <v>635</v>
      </c>
      <c r="C157" s="484" t="s">
        <v>3</v>
      </c>
      <c r="D157" s="211">
        <f t="shared" si="5"/>
        <v>686</v>
      </c>
      <c r="E157" s="210">
        <v>686</v>
      </c>
      <c r="F157" s="210">
        <v>1074</v>
      </c>
      <c r="G157" s="210">
        <v>1054</v>
      </c>
      <c r="H157" s="210">
        <v>833</v>
      </c>
      <c r="I157" s="210">
        <v>733</v>
      </c>
      <c r="J157" s="210">
        <v>993</v>
      </c>
      <c r="K157" s="210"/>
      <c r="L157" s="210"/>
      <c r="M157" s="484" t="s">
        <v>1161</v>
      </c>
      <c r="O157" s="4">
        <f t="shared" si="6"/>
        <v>0</v>
      </c>
      <c r="Q157" s="4">
        <f>IF(COUNTIF(일위대가!$B$3:$B$603,$B157)&lt;&gt;0,1,0)</f>
        <v>0</v>
      </c>
      <c r="R157" s="4">
        <f>IF(COUNTIF(내역서!$B$3:$B$142,$B157)&lt;&gt;0,1,0)</f>
        <v>0</v>
      </c>
    </row>
    <row r="158" spans="1:18" ht="23.1" hidden="1" customHeight="1">
      <c r="A158" s="483" t="s">
        <v>633</v>
      </c>
      <c r="B158" s="483" t="s">
        <v>636</v>
      </c>
      <c r="C158" s="484" t="s">
        <v>3</v>
      </c>
      <c r="D158" s="211">
        <f t="shared" si="5"/>
        <v>1049</v>
      </c>
      <c r="E158" s="210">
        <v>1049</v>
      </c>
      <c r="F158" s="210">
        <v>1074</v>
      </c>
      <c r="G158" s="210">
        <v>1654</v>
      </c>
      <c r="H158" s="210">
        <v>833</v>
      </c>
      <c r="I158" s="210">
        <v>1111</v>
      </c>
      <c r="J158" s="210">
        <v>993</v>
      </c>
      <c r="K158" s="210"/>
      <c r="L158" s="210"/>
      <c r="M158" s="484" t="s">
        <v>1161</v>
      </c>
      <c r="O158" s="4">
        <f t="shared" si="6"/>
        <v>0</v>
      </c>
      <c r="Q158" s="4">
        <f>IF(COUNTIF(일위대가!$B$3:$B$603,$B158)&lt;&gt;0,1,0)</f>
        <v>0</v>
      </c>
      <c r="R158" s="4">
        <f>IF(COUNTIF(내역서!$B$3:$B$142,$B158)&lt;&gt;0,1,0)</f>
        <v>0</v>
      </c>
    </row>
    <row r="159" spans="1:18" ht="23.1" hidden="1" customHeight="1">
      <c r="A159" s="483" t="s">
        <v>633</v>
      </c>
      <c r="B159" s="483" t="s">
        <v>1164</v>
      </c>
      <c r="C159" s="484" t="s">
        <v>3</v>
      </c>
      <c r="D159" s="211">
        <f t="shared" si="5"/>
        <v>1655</v>
      </c>
      <c r="E159" s="210">
        <v>1657</v>
      </c>
      <c r="F159" s="210">
        <v>1074</v>
      </c>
      <c r="G159" s="210">
        <v>2538</v>
      </c>
      <c r="H159" s="210">
        <v>833</v>
      </c>
      <c r="I159" s="210">
        <v>1655</v>
      </c>
      <c r="J159" s="210">
        <v>993</v>
      </c>
      <c r="K159" s="210"/>
      <c r="L159" s="210"/>
      <c r="M159" s="484"/>
      <c r="O159" s="4">
        <f t="shared" si="6"/>
        <v>0</v>
      </c>
      <c r="Q159" s="4">
        <f>IF(COUNTIF(일위대가!$B$3:$B$603,$B159)&lt;&gt;0,1,0)</f>
        <v>0</v>
      </c>
      <c r="R159" s="4">
        <f>IF(COUNTIF(내역서!$B$3:$B$142,$B159)&lt;&gt;0,1,0)</f>
        <v>0</v>
      </c>
    </row>
    <row r="160" spans="1:18" ht="23.1" hidden="1" customHeight="1">
      <c r="A160" s="483" t="s">
        <v>633</v>
      </c>
      <c r="B160" s="483" t="s">
        <v>1165</v>
      </c>
      <c r="C160" s="484" t="s">
        <v>3</v>
      </c>
      <c r="D160" s="211">
        <f t="shared" si="5"/>
        <v>2690</v>
      </c>
      <c r="E160" s="210">
        <v>2889</v>
      </c>
      <c r="F160" s="210">
        <v>1074</v>
      </c>
      <c r="G160" s="210">
        <v>4883</v>
      </c>
      <c r="H160" s="210">
        <v>833</v>
      </c>
      <c r="I160" s="210">
        <v>2690</v>
      </c>
      <c r="J160" s="210">
        <v>993</v>
      </c>
      <c r="K160" s="210"/>
      <c r="L160" s="210"/>
      <c r="M160" s="484"/>
      <c r="O160" s="4">
        <f t="shared" si="6"/>
        <v>0</v>
      </c>
      <c r="Q160" s="4">
        <f>IF(COUNTIF(일위대가!$B$3:$B$603,$B160)&lt;&gt;0,1,0)</f>
        <v>0</v>
      </c>
      <c r="R160" s="4">
        <f>IF(COUNTIF(내역서!$B$3:$B$142,$B160)&lt;&gt;0,1,0)</f>
        <v>0</v>
      </c>
    </row>
    <row r="161" spans="1:18" ht="23.1" hidden="1" customHeight="1">
      <c r="A161" s="483" t="s">
        <v>633</v>
      </c>
      <c r="B161" s="483" t="s">
        <v>1166</v>
      </c>
      <c r="C161" s="484" t="s">
        <v>3</v>
      </c>
      <c r="D161" s="211">
        <f t="shared" si="5"/>
        <v>4279</v>
      </c>
      <c r="E161" s="210">
        <v>4604</v>
      </c>
      <c r="F161" s="210">
        <v>1074</v>
      </c>
      <c r="G161" s="210">
        <v>6639</v>
      </c>
      <c r="H161" s="210">
        <v>833</v>
      </c>
      <c r="I161" s="210">
        <v>4279</v>
      </c>
      <c r="J161" s="210">
        <v>993</v>
      </c>
      <c r="K161" s="210"/>
      <c r="L161" s="210"/>
      <c r="M161" s="484"/>
      <c r="O161" s="4">
        <f t="shared" si="6"/>
        <v>0</v>
      </c>
      <c r="Q161" s="4">
        <f>IF(COUNTIF(일위대가!$B$3:$B$603,$B161)&lt;&gt;0,1,0)</f>
        <v>0</v>
      </c>
      <c r="R161" s="4">
        <f>IF(COUNTIF(내역서!$B$3:$B$142,$B161)&lt;&gt;0,1,0)</f>
        <v>0</v>
      </c>
    </row>
    <row r="162" spans="1:18" ht="23.1" hidden="1" customHeight="1">
      <c r="A162" s="483" t="s">
        <v>633</v>
      </c>
      <c r="B162" s="483" t="s">
        <v>508</v>
      </c>
      <c r="C162" s="484" t="s">
        <v>3</v>
      </c>
      <c r="D162" s="211">
        <f t="shared" si="5"/>
        <v>1247</v>
      </c>
      <c r="E162" s="210">
        <v>1429</v>
      </c>
      <c r="F162" s="210">
        <v>1075</v>
      </c>
      <c r="G162" s="210">
        <v>1247</v>
      </c>
      <c r="H162" s="210">
        <v>833</v>
      </c>
      <c r="I162" s="210">
        <v>1312</v>
      </c>
      <c r="J162" s="210">
        <v>994</v>
      </c>
      <c r="K162" s="210"/>
      <c r="L162" s="210"/>
      <c r="M162" s="484"/>
      <c r="O162" s="4">
        <f t="shared" si="6"/>
        <v>0</v>
      </c>
      <c r="Q162" s="4">
        <f>IF(COUNTIF(일위대가!$B$3:$B$603,$B162)&lt;&gt;0,1,0)</f>
        <v>0</v>
      </c>
      <c r="R162" s="4">
        <f>IF(COUNTIF(내역서!$B$3:$B$142,$B162)&lt;&gt;0,1,0)</f>
        <v>0</v>
      </c>
    </row>
    <row r="163" spans="1:18" ht="23.1" hidden="1" customHeight="1">
      <c r="A163" s="483" t="s">
        <v>633</v>
      </c>
      <c r="B163" s="483" t="s">
        <v>46</v>
      </c>
      <c r="C163" s="484" t="s">
        <v>3</v>
      </c>
      <c r="D163" s="211">
        <f t="shared" si="5"/>
        <v>1624</v>
      </c>
      <c r="E163" s="210">
        <v>1854</v>
      </c>
      <c r="F163" s="210">
        <v>1075</v>
      </c>
      <c r="G163" s="210">
        <v>1744</v>
      </c>
      <c r="H163" s="210">
        <v>833</v>
      </c>
      <c r="I163" s="210">
        <v>1624</v>
      </c>
      <c r="J163" s="210">
        <v>994</v>
      </c>
      <c r="K163" s="210"/>
      <c r="L163" s="210"/>
      <c r="M163" s="484"/>
      <c r="O163" s="4">
        <f t="shared" si="6"/>
        <v>0</v>
      </c>
      <c r="Q163" s="4">
        <f>IF(COUNTIF(일위대가!$B$3:$B$603,$B163)&lt;&gt;0,1,0)</f>
        <v>0</v>
      </c>
      <c r="R163" s="4">
        <f>IF(COUNTIF(내역서!$B$3:$B$142,$B163)&lt;&gt;0,1,0)</f>
        <v>0</v>
      </c>
    </row>
    <row r="164" spans="1:18" ht="23.1" hidden="1" customHeight="1">
      <c r="A164" s="483" t="s">
        <v>633</v>
      </c>
      <c r="B164" s="483" t="s">
        <v>47</v>
      </c>
      <c r="C164" s="484" t="s">
        <v>3</v>
      </c>
      <c r="D164" s="211">
        <f t="shared" si="5"/>
        <v>2004</v>
      </c>
      <c r="E164" s="210">
        <v>2428</v>
      </c>
      <c r="F164" s="210">
        <v>1075</v>
      </c>
      <c r="G164" s="210">
        <v>2004</v>
      </c>
      <c r="H164" s="210">
        <v>833</v>
      </c>
      <c r="I164" s="210">
        <v>2104</v>
      </c>
      <c r="J164" s="210">
        <v>994</v>
      </c>
      <c r="K164" s="210"/>
      <c r="L164" s="210"/>
      <c r="M164" s="484"/>
      <c r="O164" s="4">
        <f t="shared" si="6"/>
        <v>0</v>
      </c>
      <c r="Q164" s="4">
        <f>IF(COUNTIF(일위대가!$B$3:$B$603,$B164)&lt;&gt;0,1,0)</f>
        <v>0</v>
      </c>
      <c r="R164" s="4">
        <f>IF(COUNTIF(내역서!$B$3:$B$142,$B164)&lt;&gt;0,1,0)</f>
        <v>0</v>
      </c>
    </row>
    <row r="165" spans="1:18" ht="23.1" hidden="1" customHeight="1">
      <c r="A165" s="483" t="s">
        <v>633</v>
      </c>
      <c r="B165" s="483" t="s">
        <v>509</v>
      </c>
      <c r="C165" s="484" t="s">
        <v>3</v>
      </c>
      <c r="D165" s="211">
        <f t="shared" si="5"/>
        <v>3312</v>
      </c>
      <c r="E165" s="210">
        <v>3685</v>
      </c>
      <c r="F165" s="210">
        <v>1075</v>
      </c>
      <c r="G165" s="210">
        <v>3374</v>
      </c>
      <c r="H165" s="210">
        <v>833</v>
      </c>
      <c r="I165" s="210">
        <v>3312</v>
      </c>
      <c r="J165" s="210">
        <v>994</v>
      </c>
      <c r="K165" s="210"/>
      <c r="L165" s="210"/>
      <c r="M165" s="484"/>
      <c r="O165" s="4">
        <f t="shared" si="6"/>
        <v>0</v>
      </c>
      <c r="Q165" s="4">
        <f>IF(COUNTIF(일위대가!$B$3:$B$603,$B165)&lt;&gt;0,1,0)</f>
        <v>0</v>
      </c>
      <c r="R165" s="4">
        <f>IF(COUNTIF(내역서!$B$3:$B$142,$B165)&lt;&gt;0,1,0)</f>
        <v>0</v>
      </c>
    </row>
    <row r="166" spans="1:18" ht="23.1" customHeight="1">
      <c r="A166" s="483" t="s">
        <v>633</v>
      </c>
      <c r="B166" s="483" t="s">
        <v>510</v>
      </c>
      <c r="C166" s="484" t="s">
        <v>3</v>
      </c>
      <c r="D166" s="211">
        <f t="shared" si="5"/>
        <v>4607</v>
      </c>
      <c r="E166" s="210">
        <v>5178</v>
      </c>
      <c r="F166" s="210">
        <v>1075</v>
      </c>
      <c r="G166" s="210">
        <v>4607</v>
      </c>
      <c r="H166" s="210">
        <v>833</v>
      </c>
      <c r="I166" s="210">
        <v>4650</v>
      </c>
      <c r="J166" s="210">
        <v>994</v>
      </c>
      <c r="K166" s="210"/>
      <c r="L166" s="210"/>
      <c r="M166" s="484"/>
      <c r="O166" s="4">
        <f t="shared" si="6"/>
        <v>1</v>
      </c>
      <c r="Q166" s="4">
        <f>IF(COUNTIF(일위대가!$B$3:$B$603,$B166)&lt;&gt;0,1,0)</f>
        <v>1</v>
      </c>
      <c r="R166" s="4">
        <f>IF(COUNTIF(내역서!$B$3:$B$142,$B166)&lt;&gt;0,1,0)</f>
        <v>1</v>
      </c>
    </row>
    <row r="167" spans="1:18" ht="23.1" customHeight="1">
      <c r="A167" s="483" t="s">
        <v>633</v>
      </c>
      <c r="B167" s="483" t="s">
        <v>638</v>
      </c>
      <c r="C167" s="484" t="s">
        <v>3</v>
      </c>
      <c r="D167" s="211">
        <f t="shared" si="5"/>
        <v>7095</v>
      </c>
      <c r="E167" s="210">
        <v>8030</v>
      </c>
      <c r="F167" s="210">
        <v>1075</v>
      </c>
      <c r="G167" s="210">
        <v>7095</v>
      </c>
      <c r="H167" s="210">
        <v>833</v>
      </c>
      <c r="I167" s="210">
        <v>7222</v>
      </c>
      <c r="J167" s="210">
        <v>994</v>
      </c>
      <c r="K167" s="210"/>
      <c r="L167" s="210"/>
      <c r="M167" s="484"/>
      <c r="O167" s="4">
        <f t="shared" si="6"/>
        <v>1</v>
      </c>
      <c r="Q167" s="4">
        <f>IF(COUNTIF(일위대가!$B$3:$B$603,$B167)&lt;&gt;0,1,0)</f>
        <v>1</v>
      </c>
      <c r="R167" s="4">
        <f>IF(COUNTIF(내역서!$B$3:$B$142,$B167)&lt;&gt;0,1,0)</f>
        <v>0</v>
      </c>
    </row>
    <row r="168" spans="1:18" ht="23.1" hidden="1" customHeight="1">
      <c r="A168" s="483" t="s">
        <v>633</v>
      </c>
      <c r="B168" s="483" t="s">
        <v>639</v>
      </c>
      <c r="C168" s="484" t="s">
        <v>3</v>
      </c>
      <c r="D168" s="211">
        <f t="shared" si="5"/>
        <v>10021</v>
      </c>
      <c r="E168" s="210">
        <v>10919</v>
      </c>
      <c r="F168" s="210">
        <v>1075</v>
      </c>
      <c r="G168" s="210">
        <v>10021</v>
      </c>
      <c r="H168" s="210">
        <v>833</v>
      </c>
      <c r="I168" s="210">
        <v>10054</v>
      </c>
      <c r="J168" s="210">
        <v>994</v>
      </c>
      <c r="K168" s="210"/>
      <c r="L168" s="210"/>
      <c r="M168" s="484"/>
      <c r="O168" s="4">
        <f t="shared" si="6"/>
        <v>0</v>
      </c>
      <c r="Q168" s="4">
        <f>IF(COUNTIF(일위대가!$B$3:$B$603,$B168)&lt;&gt;0,1,0)</f>
        <v>0</v>
      </c>
      <c r="R168" s="4">
        <f>IF(COUNTIF(내역서!$B$3:$B$142,$B168)&lt;&gt;0,1,0)</f>
        <v>0</v>
      </c>
    </row>
    <row r="169" spans="1:18" ht="23.1" hidden="1" customHeight="1">
      <c r="A169" s="483" t="s">
        <v>633</v>
      </c>
      <c r="B169" s="483" t="s">
        <v>640</v>
      </c>
      <c r="C169" s="484" t="s">
        <v>3</v>
      </c>
      <c r="D169" s="211">
        <f t="shared" si="5"/>
        <v>13483</v>
      </c>
      <c r="E169" s="210">
        <v>14717</v>
      </c>
      <c r="F169" s="210">
        <v>1075</v>
      </c>
      <c r="G169" s="210">
        <v>13641</v>
      </c>
      <c r="H169" s="210">
        <v>833</v>
      </c>
      <c r="I169" s="210">
        <v>13483</v>
      </c>
      <c r="J169" s="210">
        <v>994</v>
      </c>
      <c r="K169" s="210"/>
      <c r="L169" s="210"/>
      <c r="M169" s="484"/>
      <c r="O169" s="4">
        <f t="shared" si="6"/>
        <v>0</v>
      </c>
      <c r="Q169" s="4">
        <f>IF(COUNTIF(일위대가!$B$3:$B$603,$B169)&lt;&gt;0,1,0)</f>
        <v>0</v>
      </c>
      <c r="R169" s="4">
        <f>IF(COUNTIF(내역서!$B$3:$B$142,$B169)&lt;&gt;0,1,0)</f>
        <v>0</v>
      </c>
    </row>
    <row r="170" spans="1:18" ht="23.1" hidden="1" customHeight="1">
      <c r="A170" s="483" t="s">
        <v>633</v>
      </c>
      <c r="B170" s="483" t="s">
        <v>641</v>
      </c>
      <c r="C170" s="484" t="s">
        <v>3</v>
      </c>
      <c r="D170" s="211">
        <f t="shared" si="5"/>
        <v>18711</v>
      </c>
      <c r="E170" s="210">
        <v>20839</v>
      </c>
      <c r="F170" s="210">
        <v>1075</v>
      </c>
      <c r="G170" s="210">
        <v>19204</v>
      </c>
      <c r="H170" s="210">
        <v>833</v>
      </c>
      <c r="I170" s="210">
        <v>18711</v>
      </c>
      <c r="J170" s="210">
        <v>994</v>
      </c>
      <c r="K170" s="210"/>
      <c r="L170" s="210"/>
      <c r="M170" s="484"/>
      <c r="O170" s="4">
        <f t="shared" si="6"/>
        <v>0</v>
      </c>
      <c r="Q170" s="4">
        <f>IF(COUNTIF(일위대가!$B$3:$B$603,$B170)&lt;&gt;0,1,0)</f>
        <v>0</v>
      </c>
      <c r="R170" s="4">
        <f>IF(COUNTIF(내역서!$B$3:$B$142,$B170)&lt;&gt;0,1,0)</f>
        <v>0</v>
      </c>
    </row>
    <row r="171" spans="1:18" ht="23.1" hidden="1" customHeight="1">
      <c r="A171" s="483" t="s">
        <v>633</v>
      </c>
      <c r="B171" s="483" t="s">
        <v>642</v>
      </c>
      <c r="C171" s="484" t="s">
        <v>3</v>
      </c>
      <c r="D171" s="211">
        <f t="shared" si="5"/>
        <v>25854</v>
      </c>
      <c r="E171" s="210">
        <v>28508</v>
      </c>
      <c r="F171" s="210">
        <v>1075</v>
      </c>
      <c r="G171" s="210">
        <v>25855</v>
      </c>
      <c r="H171" s="210">
        <v>833</v>
      </c>
      <c r="I171" s="210">
        <v>25854</v>
      </c>
      <c r="J171" s="210">
        <v>994</v>
      </c>
      <c r="K171" s="210"/>
      <c r="L171" s="210"/>
      <c r="M171" s="484"/>
      <c r="O171" s="4">
        <f t="shared" si="6"/>
        <v>0</v>
      </c>
      <c r="Q171" s="4">
        <f>IF(COUNTIF(일위대가!$B$3:$B$603,$B171)&lt;&gt;0,1,0)</f>
        <v>0</v>
      </c>
      <c r="R171" s="4">
        <f>IF(COUNTIF(내역서!$B$3:$B$142,$B171)&lt;&gt;0,1,0)</f>
        <v>0</v>
      </c>
    </row>
    <row r="172" spans="1:18" ht="23.1" hidden="1" customHeight="1">
      <c r="A172" s="483" t="s">
        <v>633</v>
      </c>
      <c r="B172" s="483" t="s">
        <v>643</v>
      </c>
      <c r="C172" s="484" t="s">
        <v>3</v>
      </c>
      <c r="D172" s="211">
        <f t="shared" si="5"/>
        <v>31641</v>
      </c>
      <c r="E172" s="210">
        <v>35897</v>
      </c>
      <c r="F172" s="210">
        <v>1075</v>
      </c>
      <c r="G172" s="210">
        <v>31641</v>
      </c>
      <c r="H172" s="210">
        <v>833</v>
      </c>
      <c r="I172" s="210">
        <v>32570</v>
      </c>
      <c r="J172" s="210">
        <v>994</v>
      </c>
      <c r="K172" s="210"/>
      <c r="L172" s="210"/>
      <c r="M172" s="484"/>
      <c r="O172" s="4">
        <f t="shared" si="6"/>
        <v>0</v>
      </c>
      <c r="Q172" s="4">
        <f>IF(COUNTIF(일위대가!$B$3:$B$603,$B172)&lt;&gt;0,1,0)</f>
        <v>0</v>
      </c>
      <c r="R172" s="4">
        <f>IF(COUNTIF(내역서!$B$3:$B$142,$B172)&lt;&gt;0,1,0)</f>
        <v>0</v>
      </c>
    </row>
    <row r="173" spans="1:18" ht="23.1" hidden="1" customHeight="1">
      <c r="A173" s="483" t="s">
        <v>633</v>
      </c>
      <c r="B173" s="483" t="s">
        <v>1167</v>
      </c>
      <c r="C173" s="484" t="s">
        <v>3</v>
      </c>
      <c r="D173" s="211">
        <f t="shared" si="5"/>
        <v>38486</v>
      </c>
      <c r="E173" s="210">
        <v>43669</v>
      </c>
      <c r="F173" s="210">
        <v>1075</v>
      </c>
      <c r="G173" s="210">
        <v>38486</v>
      </c>
      <c r="H173" s="210">
        <v>833</v>
      </c>
      <c r="I173" s="210">
        <v>39609</v>
      </c>
      <c r="J173" s="210">
        <v>994</v>
      </c>
      <c r="K173" s="210"/>
      <c r="L173" s="210"/>
      <c r="M173" s="484"/>
      <c r="O173" s="4">
        <f t="shared" si="6"/>
        <v>0</v>
      </c>
      <c r="Q173" s="4">
        <f>IF(COUNTIF(일위대가!$B$3:$B$603,$B173)&lt;&gt;0,1,0)</f>
        <v>0</v>
      </c>
      <c r="R173" s="4">
        <f>IF(COUNTIF(내역서!$B$3:$B$142,$B173)&lt;&gt;0,1,0)</f>
        <v>0</v>
      </c>
    </row>
    <row r="174" spans="1:18" ht="23.1" hidden="1" customHeight="1">
      <c r="A174" s="483" t="s">
        <v>633</v>
      </c>
      <c r="B174" s="483" t="s">
        <v>646</v>
      </c>
      <c r="C174" s="484" t="s">
        <v>3</v>
      </c>
      <c r="D174" s="211">
        <f t="shared" si="5"/>
        <v>11068</v>
      </c>
      <c r="E174" s="210">
        <v>19335</v>
      </c>
      <c r="F174" s="210">
        <v>1080</v>
      </c>
      <c r="G174" s="210">
        <v>11068</v>
      </c>
      <c r="H174" s="210">
        <v>842</v>
      </c>
      <c r="I174" s="210"/>
      <c r="J174" s="210">
        <v>1008</v>
      </c>
      <c r="K174" s="210"/>
      <c r="L174" s="210"/>
      <c r="M174" s="484"/>
      <c r="O174" s="4">
        <f t="shared" si="6"/>
        <v>0</v>
      </c>
      <c r="Q174" s="4">
        <f>IF(COUNTIF(일위대가!$B$3:$B$603,$B174)&lt;&gt;0,1,0)</f>
        <v>0</v>
      </c>
      <c r="R174" s="4">
        <f>IF(COUNTIF(내역서!$B$3:$B$142,$B174)&lt;&gt;0,1,0)</f>
        <v>0</v>
      </c>
    </row>
    <row r="175" spans="1:18" ht="23.1" hidden="1" customHeight="1">
      <c r="A175" s="483" t="s">
        <v>633</v>
      </c>
      <c r="B175" s="483" t="s">
        <v>647</v>
      </c>
      <c r="C175" s="484" t="s">
        <v>3</v>
      </c>
      <c r="D175" s="211">
        <f t="shared" si="5"/>
        <v>15929</v>
      </c>
      <c r="E175" s="210">
        <v>27845</v>
      </c>
      <c r="F175" s="210">
        <v>1080</v>
      </c>
      <c r="G175" s="210">
        <v>15929</v>
      </c>
      <c r="H175" s="210">
        <v>842</v>
      </c>
      <c r="I175" s="210"/>
      <c r="J175" s="210">
        <v>1008</v>
      </c>
      <c r="K175" s="210"/>
      <c r="L175" s="210"/>
      <c r="M175" s="484"/>
      <c r="O175" s="4">
        <f t="shared" si="6"/>
        <v>0</v>
      </c>
      <c r="Q175" s="4">
        <f>IF(COUNTIF(일위대가!$B$3:$B$603,$B175)&lt;&gt;0,1,0)</f>
        <v>0</v>
      </c>
      <c r="R175" s="4">
        <f>IF(COUNTIF(내역서!$B$3:$B$142,$B175)&lt;&gt;0,1,0)</f>
        <v>0</v>
      </c>
    </row>
    <row r="176" spans="1:18" ht="23.1" hidden="1" customHeight="1">
      <c r="A176" s="483" t="s">
        <v>544</v>
      </c>
      <c r="B176" s="483" t="s">
        <v>48</v>
      </c>
      <c r="C176" s="484" t="s">
        <v>3</v>
      </c>
      <c r="D176" s="211">
        <f t="shared" si="5"/>
        <v>1318</v>
      </c>
      <c r="E176" s="210">
        <v>1762</v>
      </c>
      <c r="F176" s="210">
        <v>1075</v>
      </c>
      <c r="G176" s="210">
        <v>1318</v>
      </c>
      <c r="H176" s="210">
        <v>834</v>
      </c>
      <c r="I176" s="210">
        <v>1591</v>
      </c>
      <c r="J176" s="210">
        <v>993</v>
      </c>
      <c r="K176" s="210"/>
      <c r="L176" s="210"/>
      <c r="M176" s="484"/>
      <c r="O176" s="4">
        <f t="shared" si="6"/>
        <v>0</v>
      </c>
      <c r="Q176" s="4">
        <f>IF(COUNTIF(일위대가!$B$3:$B$603,$B176)&lt;&gt;0,1,0)</f>
        <v>0</v>
      </c>
      <c r="R176" s="4">
        <f>IF(COUNTIF(내역서!$B$3:$B$142,$B176)&lt;&gt;0,1,0)</f>
        <v>0</v>
      </c>
    </row>
    <row r="177" spans="1:18" ht="23.1" hidden="1" customHeight="1">
      <c r="A177" s="483" t="s">
        <v>544</v>
      </c>
      <c r="B177" s="483" t="s">
        <v>49</v>
      </c>
      <c r="C177" s="484" t="s">
        <v>3</v>
      </c>
      <c r="D177" s="211">
        <f t="shared" si="5"/>
        <v>1878</v>
      </c>
      <c r="E177" s="210">
        <v>2222</v>
      </c>
      <c r="F177" s="210">
        <v>1075</v>
      </c>
      <c r="G177" s="210">
        <v>1929</v>
      </c>
      <c r="H177" s="210">
        <v>834</v>
      </c>
      <c r="I177" s="210">
        <v>1878</v>
      </c>
      <c r="J177" s="210">
        <v>993</v>
      </c>
      <c r="K177" s="210"/>
      <c r="L177" s="210"/>
      <c r="M177" s="484"/>
      <c r="O177" s="4">
        <f t="shared" si="6"/>
        <v>0</v>
      </c>
      <c r="Q177" s="4">
        <f>IF(COUNTIF(일위대가!$B$3:$B$603,$B177)&lt;&gt;0,1,0)</f>
        <v>0</v>
      </c>
      <c r="R177" s="4">
        <f>IF(COUNTIF(내역서!$B$3:$B$142,$B177)&lt;&gt;0,1,0)</f>
        <v>0</v>
      </c>
    </row>
    <row r="178" spans="1:18" ht="23.1" hidden="1" customHeight="1">
      <c r="A178" s="483" t="s">
        <v>544</v>
      </c>
      <c r="B178" s="483" t="s">
        <v>50</v>
      </c>
      <c r="C178" s="484" t="s">
        <v>3</v>
      </c>
      <c r="D178" s="211">
        <f t="shared" si="5"/>
        <v>2983</v>
      </c>
      <c r="E178" s="210">
        <v>3486</v>
      </c>
      <c r="F178" s="210">
        <v>1075</v>
      </c>
      <c r="G178" s="210">
        <v>2983</v>
      </c>
      <c r="H178" s="210">
        <v>834</v>
      </c>
      <c r="I178" s="210">
        <v>3138</v>
      </c>
      <c r="J178" s="210">
        <v>993</v>
      </c>
      <c r="K178" s="210"/>
      <c r="L178" s="210"/>
      <c r="M178" s="484"/>
      <c r="O178" s="4">
        <f t="shared" si="6"/>
        <v>0</v>
      </c>
      <c r="Q178" s="4">
        <f>IF(COUNTIF(일위대가!$B$3:$B$603,$B178)&lt;&gt;0,1,0)</f>
        <v>0</v>
      </c>
      <c r="R178" s="4">
        <f>IF(COUNTIF(내역서!$B$3:$B$142,$B178)&lt;&gt;0,1,0)</f>
        <v>0</v>
      </c>
    </row>
    <row r="179" spans="1:18" ht="23.1" hidden="1" customHeight="1">
      <c r="A179" s="483" t="s">
        <v>544</v>
      </c>
      <c r="B179" s="483" t="s">
        <v>51</v>
      </c>
      <c r="C179" s="484" t="s">
        <v>3</v>
      </c>
      <c r="D179" s="211">
        <f t="shared" si="5"/>
        <v>4681</v>
      </c>
      <c r="E179" s="210">
        <v>5019</v>
      </c>
      <c r="F179" s="210">
        <v>1075</v>
      </c>
      <c r="G179" s="210">
        <v>4681</v>
      </c>
      <c r="H179" s="210">
        <v>834</v>
      </c>
      <c r="I179" s="210">
        <v>4681</v>
      </c>
      <c r="J179" s="210">
        <v>993</v>
      </c>
      <c r="K179" s="210"/>
      <c r="L179" s="210"/>
      <c r="M179" s="484"/>
      <c r="O179" s="4">
        <f t="shared" si="6"/>
        <v>0</v>
      </c>
      <c r="Q179" s="4">
        <f>IF(COUNTIF(일위대가!$B$3:$B$603,$B179)&lt;&gt;0,1,0)</f>
        <v>0</v>
      </c>
      <c r="R179" s="4">
        <f>IF(COUNTIF(내역서!$B$3:$B$142,$B179)&lt;&gt;0,1,0)</f>
        <v>0</v>
      </c>
    </row>
    <row r="180" spans="1:18" ht="23.1" hidden="1" customHeight="1">
      <c r="A180" s="483" t="s">
        <v>544</v>
      </c>
      <c r="B180" s="483" t="s">
        <v>52</v>
      </c>
      <c r="C180" s="484" t="s">
        <v>3</v>
      </c>
      <c r="D180" s="211">
        <f t="shared" si="5"/>
        <v>7070</v>
      </c>
      <c r="E180" s="210">
        <v>7985</v>
      </c>
      <c r="F180" s="210">
        <v>1075</v>
      </c>
      <c r="G180" s="210">
        <v>7140</v>
      </c>
      <c r="H180" s="210">
        <v>834</v>
      </c>
      <c r="I180" s="210">
        <v>7070</v>
      </c>
      <c r="J180" s="210">
        <v>993</v>
      </c>
      <c r="K180" s="210"/>
      <c r="L180" s="210"/>
      <c r="M180" s="484"/>
      <c r="O180" s="4">
        <f t="shared" si="6"/>
        <v>0</v>
      </c>
      <c r="Q180" s="4">
        <f>IF(COUNTIF(일위대가!$B$3:$B$603,$B180)&lt;&gt;0,1,0)</f>
        <v>0</v>
      </c>
      <c r="R180" s="4">
        <f>IF(COUNTIF(내역서!$B$3:$B$142,$B180)&lt;&gt;0,1,0)</f>
        <v>0</v>
      </c>
    </row>
    <row r="181" spans="1:18" ht="23.1" customHeight="1">
      <c r="A181" s="483" t="s">
        <v>544</v>
      </c>
      <c r="B181" s="483" t="s">
        <v>53</v>
      </c>
      <c r="C181" s="484" t="s">
        <v>3</v>
      </c>
      <c r="D181" s="211">
        <f t="shared" si="5"/>
        <v>9649</v>
      </c>
      <c r="E181" s="210">
        <v>10802</v>
      </c>
      <c r="F181" s="210">
        <v>1075</v>
      </c>
      <c r="G181" s="210">
        <v>10069</v>
      </c>
      <c r="H181" s="210">
        <v>834</v>
      </c>
      <c r="I181" s="210">
        <v>9649</v>
      </c>
      <c r="J181" s="210">
        <v>993</v>
      </c>
      <c r="K181" s="210"/>
      <c r="L181" s="210"/>
      <c r="M181" s="484"/>
      <c r="O181" s="4">
        <f t="shared" si="6"/>
        <v>1</v>
      </c>
      <c r="Q181" s="4">
        <f>IF(COUNTIF(일위대가!$B$3:$B$603,$B181)&lt;&gt;0,1,0)</f>
        <v>1</v>
      </c>
      <c r="R181" s="4">
        <f>IF(COUNTIF(내역서!$B$3:$B$142,$B181)&lt;&gt;0,1,0)</f>
        <v>1</v>
      </c>
    </row>
    <row r="182" spans="1:18" ht="23.1" customHeight="1">
      <c r="A182" s="483" t="s">
        <v>544</v>
      </c>
      <c r="B182" s="483" t="s">
        <v>54</v>
      </c>
      <c r="C182" s="484" t="s">
        <v>3</v>
      </c>
      <c r="D182" s="211">
        <f t="shared" si="5"/>
        <v>12898</v>
      </c>
      <c r="E182" s="210">
        <v>14159</v>
      </c>
      <c r="F182" s="210">
        <v>1075</v>
      </c>
      <c r="G182" s="210">
        <v>13614</v>
      </c>
      <c r="H182" s="210">
        <v>834</v>
      </c>
      <c r="I182" s="210">
        <v>12898</v>
      </c>
      <c r="J182" s="210">
        <v>993</v>
      </c>
      <c r="K182" s="210"/>
      <c r="L182" s="210"/>
      <c r="M182" s="484"/>
      <c r="O182" s="4">
        <f t="shared" si="6"/>
        <v>1</v>
      </c>
      <c r="Q182" s="4">
        <f>IF(COUNTIF(일위대가!$B$3:$B$603,$B182)&lt;&gt;0,1,0)</f>
        <v>1</v>
      </c>
      <c r="R182" s="4">
        <f>IF(COUNTIF(내역서!$B$3:$B$142,$B182)&lt;&gt;0,1,0)</f>
        <v>1</v>
      </c>
    </row>
    <row r="183" spans="1:18" ht="23.1" hidden="1" customHeight="1">
      <c r="A183" s="483" t="s">
        <v>544</v>
      </c>
      <c r="B183" s="483" t="s">
        <v>55</v>
      </c>
      <c r="C183" s="484" t="s">
        <v>3</v>
      </c>
      <c r="D183" s="211">
        <f t="shared" si="5"/>
        <v>17985</v>
      </c>
      <c r="E183" s="210">
        <v>20400</v>
      </c>
      <c r="F183" s="210">
        <v>1075</v>
      </c>
      <c r="G183" s="210">
        <v>18313</v>
      </c>
      <c r="H183" s="210">
        <v>834</v>
      </c>
      <c r="I183" s="210">
        <v>17985</v>
      </c>
      <c r="J183" s="210">
        <v>993</v>
      </c>
      <c r="K183" s="210"/>
      <c r="L183" s="210"/>
      <c r="M183" s="484"/>
      <c r="O183" s="4">
        <f t="shared" si="6"/>
        <v>0</v>
      </c>
      <c r="Q183" s="4">
        <f>IF(COUNTIF(일위대가!$B$3:$B$603,$B183)&lt;&gt;0,1,0)</f>
        <v>0</v>
      </c>
      <c r="R183" s="4">
        <f>IF(COUNTIF(내역서!$B$3:$B$142,$B183)&lt;&gt;0,1,0)</f>
        <v>0</v>
      </c>
    </row>
    <row r="184" spans="1:18" ht="23.1" hidden="1" customHeight="1">
      <c r="A184" s="483" t="s">
        <v>544</v>
      </c>
      <c r="B184" s="483" t="s">
        <v>56</v>
      </c>
      <c r="C184" s="484" t="s">
        <v>3</v>
      </c>
      <c r="D184" s="211">
        <f t="shared" ref="D184:D261" si="7">MIN(E184,G184,I184,K184,L184)</f>
        <v>22412</v>
      </c>
      <c r="E184" s="210">
        <v>27664</v>
      </c>
      <c r="F184" s="210">
        <v>1075</v>
      </c>
      <c r="G184" s="210">
        <v>25758</v>
      </c>
      <c r="H184" s="210">
        <v>834</v>
      </c>
      <c r="I184" s="210">
        <v>22412</v>
      </c>
      <c r="J184" s="210">
        <v>993</v>
      </c>
      <c r="K184" s="210"/>
      <c r="L184" s="210"/>
      <c r="M184" s="484"/>
      <c r="O184" s="4">
        <f t="shared" si="6"/>
        <v>0</v>
      </c>
      <c r="Q184" s="4">
        <f>IF(COUNTIF(일위대가!$B$3:$B$603,$B184)&lt;&gt;0,1,0)</f>
        <v>0</v>
      </c>
      <c r="R184" s="4">
        <f>IF(COUNTIF(내역서!$B$3:$B$142,$B184)&lt;&gt;0,1,0)</f>
        <v>0</v>
      </c>
    </row>
    <row r="185" spans="1:18" ht="23.1" hidden="1" customHeight="1">
      <c r="A185" s="483" t="s">
        <v>544</v>
      </c>
      <c r="B185" s="483" t="s">
        <v>652</v>
      </c>
      <c r="C185" s="484" t="s">
        <v>3</v>
      </c>
      <c r="D185" s="211">
        <f t="shared" si="7"/>
        <v>27741</v>
      </c>
      <c r="E185" s="210">
        <v>34493</v>
      </c>
      <c r="F185" s="210">
        <v>1075</v>
      </c>
      <c r="G185" s="210">
        <v>31586</v>
      </c>
      <c r="H185" s="210">
        <v>834</v>
      </c>
      <c r="I185" s="210">
        <v>27741</v>
      </c>
      <c r="J185" s="210">
        <v>993</v>
      </c>
      <c r="K185" s="210"/>
      <c r="L185" s="210"/>
      <c r="M185" s="484"/>
      <c r="O185" s="4">
        <f t="shared" si="6"/>
        <v>0</v>
      </c>
      <c r="Q185" s="4">
        <f>IF(COUNTIF(일위대가!$B$3:$B$603,$B185)&lt;&gt;0,1,0)</f>
        <v>0</v>
      </c>
      <c r="R185" s="4">
        <f>IF(COUNTIF(내역서!$B$3:$B$142,$B185)&lt;&gt;0,1,0)</f>
        <v>0</v>
      </c>
    </row>
    <row r="186" spans="1:18" ht="23.1" hidden="1" customHeight="1">
      <c r="A186" s="483" t="s">
        <v>544</v>
      </c>
      <c r="B186" s="483" t="s">
        <v>57</v>
      </c>
      <c r="C186" s="484" t="s">
        <v>3</v>
      </c>
      <c r="D186" s="211">
        <f t="shared" si="7"/>
        <v>34188</v>
      </c>
      <c r="E186" s="210">
        <v>42623</v>
      </c>
      <c r="F186" s="210">
        <v>1075</v>
      </c>
      <c r="G186" s="210">
        <v>38395</v>
      </c>
      <c r="H186" s="210">
        <v>834</v>
      </c>
      <c r="I186" s="210">
        <v>34188</v>
      </c>
      <c r="J186" s="210">
        <v>993</v>
      </c>
      <c r="K186" s="210"/>
      <c r="L186" s="210"/>
      <c r="M186" s="484"/>
      <c r="O186" s="4">
        <f t="shared" si="6"/>
        <v>0</v>
      </c>
      <c r="Q186" s="4">
        <f>IF(COUNTIF(일위대가!$B$3:$B$603,$B186)&lt;&gt;0,1,0)</f>
        <v>0</v>
      </c>
      <c r="R186" s="4">
        <f>IF(COUNTIF(내역서!$B$3:$B$142,$B186)&lt;&gt;0,1,0)</f>
        <v>0</v>
      </c>
    </row>
    <row r="187" spans="1:18" ht="23.1" hidden="1" customHeight="1">
      <c r="A187" s="483" t="s">
        <v>544</v>
      </c>
      <c r="B187" s="483" t="s">
        <v>653</v>
      </c>
      <c r="C187" s="484" t="s">
        <v>3</v>
      </c>
      <c r="D187" s="211">
        <f t="shared" si="7"/>
        <v>42302</v>
      </c>
      <c r="E187" s="210">
        <v>53080</v>
      </c>
      <c r="F187" s="210">
        <v>1075</v>
      </c>
      <c r="G187" s="210">
        <v>47398</v>
      </c>
      <c r="H187" s="210">
        <v>834</v>
      </c>
      <c r="I187" s="210">
        <v>42302</v>
      </c>
      <c r="J187" s="210">
        <v>993</v>
      </c>
      <c r="K187" s="210"/>
      <c r="L187" s="210"/>
      <c r="M187" s="484"/>
      <c r="O187" s="4">
        <f t="shared" si="6"/>
        <v>0</v>
      </c>
      <c r="Q187" s="4">
        <f>IF(COUNTIF(일위대가!$B$3:$B$603,$B187)&lt;&gt;0,1,0)</f>
        <v>0</v>
      </c>
      <c r="R187" s="4">
        <f>IF(COUNTIF(내역서!$B$3:$B$142,$B187)&lt;&gt;0,1,0)</f>
        <v>0</v>
      </c>
    </row>
    <row r="188" spans="1:18" ht="23.1" hidden="1" customHeight="1">
      <c r="A188" s="483" t="s">
        <v>544</v>
      </c>
      <c r="B188" s="483" t="s">
        <v>654</v>
      </c>
      <c r="C188" s="484" t="s">
        <v>3</v>
      </c>
      <c r="D188" s="211">
        <f t="shared" si="7"/>
        <v>54518</v>
      </c>
      <c r="E188" s="210">
        <v>69374</v>
      </c>
      <c r="F188" s="210">
        <v>1075</v>
      </c>
      <c r="G188" s="210">
        <v>62031</v>
      </c>
      <c r="H188" s="210">
        <v>834</v>
      </c>
      <c r="I188" s="210">
        <v>54518</v>
      </c>
      <c r="J188" s="210">
        <v>993</v>
      </c>
      <c r="K188" s="210"/>
      <c r="L188" s="210"/>
      <c r="M188" s="484"/>
      <c r="O188" s="4">
        <f t="shared" si="6"/>
        <v>0</v>
      </c>
      <c r="Q188" s="4">
        <f>IF(COUNTIF(일위대가!$B$3:$B$603,$B188)&lt;&gt;0,1,0)</f>
        <v>0</v>
      </c>
      <c r="R188" s="4">
        <f>IF(COUNTIF(내역서!$B$3:$B$142,$B188)&lt;&gt;0,1,0)</f>
        <v>0</v>
      </c>
    </row>
    <row r="189" spans="1:18" ht="23.1" hidden="1" customHeight="1">
      <c r="A189" s="483" t="s">
        <v>544</v>
      </c>
      <c r="B189" s="483" t="s">
        <v>655</v>
      </c>
      <c r="C189" s="484" t="s">
        <v>3</v>
      </c>
      <c r="D189" s="211">
        <f t="shared" si="7"/>
        <v>69407</v>
      </c>
      <c r="E189" s="210">
        <v>87103</v>
      </c>
      <c r="F189" s="210">
        <v>1075</v>
      </c>
      <c r="G189" s="210">
        <v>77487</v>
      </c>
      <c r="H189" s="210">
        <v>834</v>
      </c>
      <c r="I189" s="210">
        <v>69407</v>
      </c>
      <c r="J189" s="210">
        <v>993</v>
      </c>
      <c r="K189" s="210"/>
      <c r="L189" s="210"/>
      <c r="M189" s="484"/>
      <c r="O189" s="4">
        <f t="shared" si="6"/>
        <v>0</v>
      </c>
      <c r="Q189" s="4">
        <f>IF(COUNTIF(일위대가!$B$3:$B$603,$B189)&lt;&gt;0,1,0)</f>
        <v>0</v>
      </c>
      <c r="R189" s="4">
        <f>IF(COUNTIF(내역서!$B$3:$B$142,$B189)&lt;&gt;0,1,0)</f>
        <v>0</v>
      </c>
    </row>
    <row r="190" spans="1:18" ht="23.1" hidden="1" customHeight="1">
      <c r="A190" s="483" t="s">
        <v>544</v>
      </c>
      <c r="B190" s="483" t="s">
        <v>656</v>
      </c>
      <c r="C190" s="484" t="s">
        <v>3</v>
      </c>
      <c r="D190" s="211">
        <f t="shared" si="7"/>
        <v>96881</v>
      </c>
      <c r="E190" s="210">
        <v>107417</v>
      </c>
      <c r="F190" s="210">
        <v>1075</v>
      </c>
      <c r="G190" s="210">
        <v>109483</v>
      </c>
      <c r="H190" s="210">
        <v>834</v>
      </c>
      <c r="I190" s="210">
        <v>96881</v>
      </c>
      <c r="J190" s="210">
        <v>993</v>
      </c>
      <c r="K190" s="210"/>
      <c r="L190" s="210"/>
      <c r="M190" s="484"/>
      <c r="O190" s="4">
        <f t="shared" si="6"/>
        <v>0</v>
      </c>
      <c r="Q190" s="4">
        <f>IF(COUNTIF(일위대가!$B$3:$B$603,$B190)&lt;&gt;0,1,0)</f>
        <v>0</v>
      </c>
      <c r="R190" s="4">
        <f>IF(COUNTIF(내역서!$B$3:$B$142,$B190)&lt;&gt;0,1,0)</f>
        <v>0</v>
      </c>
    </row>
    <row r="191" spans="1:18" ht="23.1" hidden="1" customHeight="1">
      <c r="A191" s="483" t="s">
        <v>544</v>
      </c>
      <c r="B191" s="483" t="s">
        <v>657</v>
      </c>
      <c r="C191" s="484" t="s">
        <v>3</v>
      </c>
      <c r="D191" s="211">
        <f t="shared" si="7"/>
        <v>119977</v>
      </c>
      <c r="E191" s="210"/>
      <c r="F191" s="210">
        <v>1075</v>
      </c>
      <c r="G191" s="210">
        <v>135880</v>
      </c>
      <c r="H191" s="210">
        <v>834</v>
      </c>
      <c r="I191" s="210">
        <v>119977</v>
      </c>
      <c r="J191" s="210">
        <v>993</v>
      </c>
      <c r="K191" s="210"/>
      <c r="L191" s="210"/>
      <c r="M191" s="484"/>
      <c r="O191" s="4">
        <f t="shared" si="6"/>
        <v>0</v>
      </c>
      <c r="Q191" s="4">
        <f>IF(COUNTIF(일위대가!$B$3:$B$603,$B191)&lt;&gt;0,1,0)</f>
        <v>0</v>
      </c>
      <c r="R191" s="4">
        <f>IF(COUNTIF(내역서!$B$3:$B$142,$B191)&lt;&gt;0,1,0)</f>
        <v>0</v>
      </c>
    </row>
    <row r="192" spans="1:18" ht="23.1" hidden="1" customHeight="1">
      <c r="A192" s="483" t="s">
        <v>544</v>
      </c>
      <c r="B192" s="483" t="s">
        <v>658</v>
      </c>
      <c r="C192" s="484" t="s">
        <v>3</v>
      </c>
      <c r="D192" s="211">
        <f t="shared" si="7"/>
        <v>152960</v>
      </c>
      <c r="E192" s="210"/>
      <c r="F192" s="210">
        <v>1075</v>
      </c>
      <c r="G192" s="210">
        <v>176017</v>
      </c>
      <c r="H192" s="210">
        <v>834</v>
      </c>
      <c r="I192" s="210">
        <v>152960</v>
      </c>
      <c r="J192" s="210">
        <v>993</v>
      </c>
      <c r="K192" s="210"/>
      <c r="L192" s="210"/>
      <c r="M192" s="484"/>
      <c r="O192" s="4">
        <f t="shared" si="6"/>
        <v>0</v>
      </c>
      <c r="Q192" s="4">
        <f>IF(COUNTIF(일위대가!$B$3:$B$603,$B192)&lt;&gt;0,1,0)</f>
        <v>0</v>
      </c>
      <c r="R192" s="4">
        <f>IF(COUNTIF(내역서!$B$3:$B$142,$B192)&lt;&gt;0,1,0)</f>
        <v>0</v>
      </c>
    </row>
    <row r="193" spans="1:18" ht="23.1" hidden="1" customHeight="1">
      <c r="A193" s="483" t="s">
        <v>544</v>
      </c>
      <c r="B193" s="483" t="s">
        <v>659</v>
      </c>
      <c r="C193" s="484" t="s">
        <v>3</v>
      </c>
      <c r="D193" s="211">
        <f t="shared" si="7"/>
        <v>2269</v>
      </c>
      <c r="E193" s="210">
        <v>2567</v>
      </c>
      <c r="F193" s="210">
        <v>1075</v>
      </c>
      <c r="G193" s="210">
        <v>2269</v>
      </c>
      <c r="H193" s="210">
        <v>834</v>
      </c>
      <c r="I193" s="210">
        <v>2378</v>
      </c>
      <c r="J193" s="210">
        <v>993</v>
      </c>
      <c r="K193" s="210"/>
      <c r="L193" s="210"/>
      <c r="M193" s="484"/>
      <c r="O193" s="4">
        <f t="shared" si="6"/>
        <v>0</v>
      </c>
      <c r="Q193" s="4">
        <f>IF(COUNTIF(일위대가!$B$3:$B$603,$B193)&lt;&gt;0,1,0)</f>
        <v>0</v>
      </c>
      <c r="R193" s="4">
        <f>IF(COUNTIF(내역서!$B$3:$B$142,$B193)&lt;&gt;0,1,0)</f>
        <v>0</v>
      </c>
    </row>
    <row r="194" spans="1:18" ht="23.1" hidden="1" customHeight="1">
      <c r="A194" s="483" t="s">
        <v>544</v>
      </c>
      <c r="B194" s="483" t="s">
        <v>58</v>
      </c>
      <c r="C194" s="484" t="s">
        <v>3</v>
      </c>
      <c r="D194" s="211">
        <f t="shared" si="7"/>
        <v>3137</v>
      </c>
      <c r="E194" s="210">
        <v>3486</v>
      </c>
      <c r="F194" s="210">
        <v>1075</v>
      </c>
      <c r="G194" s="210">
        <v>3137</v>
      </c>
      <c r="H194" s="210">
        <v>834</v>
      </c>
      <c r="I194" s="210">
        <v>3305</v>
      </c>
      <c r="J194" s="210">
        <v>993</v>
      </c>
      <c r="K194" s="210"/>
      <c r="L194" s="210"/>
      <c r="M194" s="484"/>
      <c r="O194" s="4">
        <f t="shared" si="6"/>
        <v>0</v>
      </c>
      <c r="Q194" s="4">
        <f>IF(COUNTIF(일위대가!$B$3:$B$603,$B194)&lt;&gt;0,1,0)</f>
        <v>0</v>
      </c>
      <c r="R194" s="4">
        <f>IF(COUNTIF(내역서!$B$3:$B$142,$B194)&lt;&gt;0,1,0)</f>
        <v>0</v>
      </c>
    </row>
    <row r="195" spans="1:18" ht="23.1" hidden="1" customHeight="1">
      <c r="A195" s="483" t="s">
        <v>544</v>
      </c>
      <c r="B195" s="483" t="s">
        <v>59</v>
      </c>
      <c r="C195" s="484" t="s">
        <v>3</v>
      </c>
      <c r="D195" s="211">
        <f t="shared" si="7"/>
        <v>4256</v>
      </c>
      <c r="E195" s="210">
        <v>4691</v>
      </c>
      <c r="F195" s="210">
        <v>1075</v>
      </c>
      <c r="G195" s="210">
        <v>4256</v>
      </c>
      <c r="H195" s="210">
        <v>834</v>
      </c>
      <c r="I195" s="210">
        <v>4470</v>
      </c>
      <c r="J195" s="210">
        <v>993</v>
      </c>
      <c r="K195" s="210"/>
      <c r="L195" s="210"/>
      <c r="M195" s="484"/>
      <c r="O195" s="4">
        <f t="shared" si="6"/>
        <v>0</v>
      </c>
      <c r="Q195" s="4">
        <f>IF(COUNTIF(일위대가!$B$3:$B$603,$B195)&lt;&gt;0,1,0)</f>
        <v>0</v>
      </c>
      <c r="R195" s="4">
        <f>IF(COUNTIF(내역서!$B$3:$B$142,$B195)&lt;&gt;0,1,0)</f>
        <v>0</v>
      </c>
    </row>
    <row r="196" spans="1:18" ht="23.1" hidden="1" customHeight="1">
      <c r="A196" s="483" t="s">
        <v>544</v>
      </c>
      <c r="B196" s="483" t="s">
        <v>60</v>
      </c>
      <c r="C196" s="484" t="s">
        <v>3</v>
      </c>
      <c r="D196" s="211">
        <f t="shared" si="7"/>
        <v>6472</v>
      </c>
      <c r="E196" s="210">
        <v>7321</v>
      </c>
      <c r="F196" s="210">
        <v>1075</v>
      </c>
      <c r="G196" s="210">
        <v>6472</v>
      </c>
      <c r="H196" s="210">
        <v>834</v>
      </c>
      <c r="I196" s="210">
        <v>6800</v>
      </c>
      <c r="J196" s="210">
        <v>993</v>
      </c>
      <c r="K196" s="210"/>
      <c r="L196" s="210"/>
      <c r="M196" s="484"/>
      <c r="O196" s="4">
        <f t="shared" si="6"/>
        <v>0</v>
      </c>
      <c r="Q196" s="4">
        <f>IF(COUNTIF(일위대가!$B$3:$B$603,$B196)&lt;&gt;0,1,0)</f>
        <v>0</v>
      </c>
      <c r="R196" s="4">
        <f>IF(COUNTIF(내역서!$B$3:$B$142,$B196)&lt;&gt;0,1,0)</f>
        <v>0</v>
      </c>
    </row>
    <row r="197" spans="1:18" ht="23.1" hidden="1" customHeight="1">
      <c r="A197" s="483" t="s">
        <v>544</v>
      </c>
      <c r="B197" s="483" t="s">
        <v>61</v>
      </c>
      <c r="C197" s="484" t="s">
        <v>3</v>
      </c>
      <c r="D197" s="211">
        <f t="shared" si="7"/>
        <v>9899</v>
      </c>
      <c r="E197" s="210">
        <v>10591</v>
      </c>
      <c r="F197" s="210">
        <v>1075</v>
      </c>
      <c r="G197" s="210">
        <v>9899</v>
      </c>
      <c r="H197" s="210">
        <v>834</v>
      </c>
      <c r="I197" s="210">
        <v>9959</v>
      </c>
      <c r="J197" s="210">
        <v>993</v>
      </c>
      <c r="K197" s="210"/>
      <c r="L197" s="210"/>
      <c r="M197" s="484"/>
      <c r="O197" s="4">
        <f t="shared" si="6"/>
        <v>0</v>
      </c>
      <c r="Q197" s="4">
        <f>IF(COUNTIF(일위대가!$B$3:$B$603,$B197)&lt;&gt;0,1,0)</f>
        <v>0</v>
      </c>
      <c r="R197" s="4">
        <f>IF(COUNTIF(내역서!$B$3:$B$142,$B197)&lt;&gt;0,1,0)</f>
        <v>0</v>
      </c>
    </row>
    <row r="198" spans="1:18" ht="23.1" hidden="1" customHeight="1">
      <c r="A198" s="483" t="s">
        <v>544</v>
      </c>
      <c r="B198" s="483" t="s">
        <v>62</v>
      </c>
      <c r="C198" s="484" t="s">
        <v>3</v>
      </c>
      <c r="D198" s="211">
        <f t="shared" si="7"/>
        <v>15238</v>
      </c>
      <c r="E198" s="210">
        <v>16456</v>
      </c>
      <c r="F198" s="210">
        <v>1075</v>
      </c>
      <c r="G198" s="210">
        <v>15367</v>
      </c>
      <c r="H198" s="210">
        <v>834</v>
      </c>
      <c r="I198" s="210">
        <v>15238</v>
      </c>
      <c r="J198" s="210">
        <v>993</v>
      </c>
      <c r="K198" s="210"/>
      <c r="L198" s="210"/>
      <c r="M198" s="484"/>
      <c r="O198" s="4">
        <f t="shared" si="6"/>
        <v>0</v>
      </c>
      <c r="Q198" s="4">
        <f>IF(COUNTIF(일위대가!$B$3:$B$603,$B198)&lt;&gt;0,1,0)</f>
        <v>0</v>
      </c>
      <c r="R198" s="4">
        <f>IF(COUNTIF(내역서!$B$3:$B$142,$B198)&lt;&gt;0,1,0)</f>
        <v>0</v>
      </c>
    </row>
    <row r="199" spans="1:18" ht="23.1" hidden="1" customHeight="1">
      <c r="A199" s="483" t="s">
        <v>544</v>
      </c>
      <c r="B199" s="483" t="s">
        <v>660</v>
      </c>
      <c r="C199" s="484" t="s">
        <v>3</v>
      </c>
      <c r="D199" s="211">
        <f t="shared" si="7"/>
        <v>2941</v>
      </c>
      <c r="E199" s="210">
        <v>3540</v>
      </c>
      <c r="F199" s="210">
        <v>1075</v>
      </c>
      <c r="G199" s="210">
        <v>2941</v>
      </c>
      <c r="H199" s="210">
        <v>834</v>
      </c>
      <c r="I199" s="210">
        <v>3090</v>
      </c>
      <c r="J199" s="210">
        <v>993</v>
      </c>
      <c r="K199" s="210"/>
      <c r="L199" s="210"/>
      <c r="M199" s="484"/>
      <c r="O199" s="4">
        <f t="shared" si="6"/>
        <v>0</v>
      </c>
      <c r="Q199" s="4">
        <f>IF(COUNTIF(일위대가!$B$3:$B$603,$B199)&lt;&gt;0,1,0)</f>
        <v>0</v>
      </c>
      <c r="R199" s="4">
        <f>IF(COUNTIF(내역서!$B$3:$B$142,$B199)&lt;&gt;0,1,0)</f>
        <v>0</v>
      </c>
    </row>
    <row r="200" spans="1:18" ht="23.1" customHeight="1">
      <c r="A200" s="483" t="s">
        <v>544</v>
      </c>
      <c r="B200" s="483" t="s">
        <v>64</v>
      </c>
      <c r="C200" s="484" t="s">
        <v>3</v>
      </c>
      <c r="D200" s="211">
        <f t="shared" si="7"/>
        <v>4148</v>
      </c>
      <c r="E200" s="210">
        <v>4788</v>
      </c>
      <c r="F200" s="210">
        <v>1075</v>
      </c>
      <c r="G200" s="210">
        <v>4148</v>
      </c>
      <c r="H200" s="210">
        <v>834</v>
      </c>
      <c r="I200" s="210">
        <v>4374</v>
      </c>
      <c r="J200" s="210">
        <v>993</v>
      </c>
      <c r="K200" s="210"/>
      <c r="L200" s="210"/>
      <c r="M200" s="484"/>
      <c r="O200" s="4">
        <f t="shared" si="6"/>
        <v>1</v>
      </c>
      <c r="Q200" s="4">
        <f>IF(COUNTIF(일위대가!$B$3:$B$603,$B200)&lt;&gt;0,1,0)</f>
        <v>1</v>
      </c>
      <c r="R200" s="4">
        <f>IF(COUNTIF(내역서!$B$3:$B$142,$B200)&lt;&gt;0,1,0)</f>
        <v>1</v>
      </c>
    </row>
    <row r="201" spans="1:18" ht="23.1" hidden="1" customHeight="1">
      <c r="A201" s="483" t="s">
        <v>544</v>
      </c>
      <c r="B201" s="483" t="s">
        <v>65</v>
      </c>
      <c r="C201" s="484" t="s">
        <v>3</v>
      </c>
      <c r="D201" s="211">
        <f t="shared" si="7"/>
        <v>5712</v>
      </c>
      <c r="E201" s="210">
        <v>6517</v>
      </c>
      <c r="F201" s="210">
        <v>1075</v>
      </c>
      <c r="G201" s="210">
        <v>5712</v>
      </c>
      <c r="H201" s="210">
        <v>834</v>
      </c>
      <c r="I201" s="210">
        <v>6039</v>
      </c>
      <c r="J201" s="210">
        <v>993</v>
      </c>
      <c r="K201" s="210"/>
      <c r="L201" s="210"/>
      <c r="M201" s="484"/>
      <c r="O201" s="4">
        <f t="shared" si="6"/>
        <v>0</v>
      </c>
      <c r="Q201" s="4">
        <f>IF(COUNTIF(일위대가!$B$3:$B$603,$B201)&lt;&gt;0,1,0)</f>
        <v>0</v>
      </c>
      <c r="R201" s="4">
        <f>IF(COUNTIF(내역서!$B$3:$B$142,$B201)&lt;&gt;0,1,0)</f>
        <v>0</v>
      </c>
    </row>
    <row r="202" spans="1:18" ht="23.1" hidden="1" customHeight="1">
      <c r="A202" s="483" t="s">
        <v>544</v>
      </c>
      <c r="B202" s="483" t="s">
        <v>66</v>
      </c>
      <c r="C202" s="484" t="s">
        <v>3</v>
      </c>
      <c r="D202" s="211">
        <f t="shared" si="7"/>
        <v>9281</v>
      </c>
      <c r="E202" s="210">
        <v>10302</v>
      </c>
      <c r="F202" s="210">
        <v>1075</v>
      </c>
      <c r="G202" s="210">
        <v>9281</v>
      </c>
      <c r="H202" s="210">
        <v>834</v>
      </c>
      <c r="I202" s="210">
        <v>9606</v>
      </c>
      <c r="J202" s="210">
        <v>993</v>
      </c>
      <c r="K202" s="210"/>
      <c r="L202" s="210"/>
      <c r="M202" s="484"/>
      <c r="O202" s="4">
        <f t="shared" si="6"/>
        <v>0</v>
      </c>
      <c r="Q202" s="4">
        <f>IF(COUNTIF(일위대가!$B$3:$B$603,$B202)&lt;&gt;0,1,0)</f>
        <v>0</v>
      </c>
      <c r="R202" s="4">
        <f>IF(COUNTIF(내역서!$B$3:$B$142,$B202)&lt;&gt;0,1,0)</f>
        <v>0</v>
      </c>
    </row>
    <row r="203" spans="1:18" ht="23.1" hidden="1" customHeight="1">
      <c r="A203" s="483" t="s">
        <v>544</v>
      </c>
      <c r="B203" s="483" t="s">
        <v>67</v>
      </c>
      <c r="C203" s="484" t="s">
        <v>3</v>
      </c>
      <c r="D203" s="211">
        <f t="shared" si="7"/>
        <v>14044</v>
      </c>
      <c r="E203" s="210">
        <v>15168</v>
      </c>
      <c r="F203" s="210">
        <v>1075</v>
      </c>
      <c r="G203" s="210">
        <v>14086</v>
      </c>
      <c r="H203" s="210">
        <v>834</v>
      </c>
      <c r="I203" s="210">
        <v>14044</v>
      </c>
      <c r="J203" s="210">
        <v>993</v>
      </c>
      <c r="K203" s="210"/>
      <c r="L203" s="210"/>
      <c r="M203" s="484"/>
      <c r="O203" s="4">
        <f t="shared" si="6"/>
        <v>0</v>
      </c>
      <c r="Q203" s="4">
        <f>IF(COUNTIF(일위대가!$B$3:$B$603,$B203)&lt;&gt;0,1,0)</f>
        <v>0</v>
      </c>
      <c r="R203" s="4">
        <f>IF(COUNTIF(내역서!$B$3:$B$142,$B203)&lt;&gt;0,1,0)</f>
        <v>0</v>
      </c>
    </row>
    <row r="204" spans="1:18" ht="23.1" hidden="1" customHeight="1">
      <c r="A204" s="483" t="s">
        <v>544</v>
      </c>
      <c r="B204" s="483" t="s">
        <v>68</v>
      </c>
      <c r="C204" s="484" t="s">
        <v>3</v>
      </c>
      <c r="D204" s="211">
        <f t="shared" si="7"/>
        <v>21830</v>
      </c>
      <c r="E204" s="210">
        <v>23774</v>
      </c>
      <c r="F204" s="210">
        <v>1075</v>
      </c>
      <c r="G204" s="210">
        <v>21882</v>
      </c>
      <c r="H204" s="210">
        <v>834</v>
      </c>
      <c r="I204" s="210">
        <v>21830</v>
      </c>
      <c r="J204" s="210">
        <v>993</v>
      </c>
      <c r="K204" s="210"/>
      <c r="L204" s="210"/>
      <c r="M204" s="484"/>
      <c r="O204" s="4">
        <f t="shared" si="6"/>
        <v>0</v>
      </c>
      <c r="Q204" s="4">
        <f>IF(COUNTIF(일위대가!$B$3:$B$603,$B204)&lt;&gt;0,1,0)</f>
        <v>0</v>
      </c>
      <c r="R204" s="4">
        <f>IF(COUNTIF(내역서!$B$3:$B$142,$B204)&lt;&gt;0,1,0)</f>
        <v>0</v>
      </c>
    </row>
    <row r="205" spans="1:18" ht="23.1" hidden="1" customHeight="1">
      <c r="A205" s="483" t="s">
        <v>544</v>
      </c>
      <c r="B205" s="483" t="s">
        <v>661</v>
      </c>
      <c r="C205" s="484" t="s">
        <v>3</v>
      </c>
      <c r="D205" s="211">
        <f t="shared" si="7"/>
        <v>3674</v>
      </c>
      <c r="E205" s="210">
        <v>4278</v>
      </c>
      <c r="F205" s="210">
        <v>1075</v>
      </c>
      <c r="G205" s="210">
        <v>3674</v>
      </c>
      <c r="H205" s="210">
        <v>834</v>
      </c>
      <c r="I205" s="210">
        <v>3864</v>
      </c>
      <c r="J205" s="210">
        <v>993</v>
      </c>
      <c r="K205" s="210"/>
      <c r="L205" s="210"/>
      <c r="M205" s="484"/>
      <c r="O205" s="4">
        <f t="shared" si="6"/>
        <v>0</v>
      </c>
      <c r="Q205" s="4">
        <f>IF(COUNTIF(일위대가!$B$3:$B$603,$B205)&lt;&gt;0,1,0)</f>
        <v>0</v>
      </c>
      <c r="R205" s="4">
        <f>IF(COUNTIF(내역서!$B$3:$B$142,$B205)&lt;&gt;0,1,0)</f>
        <v>0</v>
      </c>
    </row>
    <row r="206" spans="1:18" ht="23.1" hidden="1" customHeight="1">
      <c r="A206" s="483" t="s">
        <v>544</v>
      </c>
      <c r="B206" s="483" t="s">
        <v>70</v>
      </c>
      <c r="C206" s="484" t="s">
        <v>3</v>
      </c>
      <c r="D206" s="211">
        <f t="shared" si="7"/>
        <v>5270</v>
      </c>
      <c r="E206" s="210">
        <v>6154</v>
      </c>
      <c r="F206" s="210">
        <v>1075</v>
      </c>
      <c r="G206" s="210">
        <v>5270</v>
      </c>
      <c r="H206" s="210">
        <v>834</v>
      </c>
      <c r="I206" s="210">
        <v>5539</v>
      </c>
      <c r="J206" s="210">
        <v>993</v>
      </c>
      <c r="K206" s="210"/>
      <c r="L206" s="210"/>
      <c r="M206" s="484"/>
      <c r="O206" s="4">
        <f t="shared" ref="O206:O269" si="8">IF(SUM(Q206:R206)&gt;0,1,0)</f>
        <v>0</v>
      </c>
      <c r="Q206" s="4">
        <f>IF(COUNTIF(일위대가!$B$3:$B$603,$B206)&lt;&gt;0,1,0)</f>
        <v>0</v>
      </c>
      <c r="R206" s="4">
        <f>IF(COUNTIF(내역서!$B$3:$B$142,$B206)&lt;&gt;0,1,0)</f>
        <v>0</v>
      </c>
    </row>
    <row r="207" spans="1:18" ht="23.1" hidden="1" customHeight="1">
      <c r="A207" s="483" t="s">
        <v>544</v>
      </c>
      <c r="B207" s="483" t="s">
        <v>71</v>
      </c>
      <c r="C207" s="484" t="s">
        <v>3</v>
      </c>
      <c r="D207" s="211">
        <f t="shared" si="7"/>
        <v>7422</v>
      </c>
      <c r="E207" s="210">
        <v>8442</v>
      </c>
      <c r="F207" s="210">
        <v>1075</v>
      </c>
      <c r="G207" s="210">
        <v>7422</v>
      </c>
      <c r="H207" s="210">
        <v>834</v>
      </c>
      <c r="I207" s="210">
        <v>7774</v>
      </c>
      <c r="J207" s="210">
        <v>993</v>
      </c>
      <c r="K207" s="210"/>
      <c r="L207" s="210"/>
      <c r="M207" s="484"/>
      <c r="O207" s="4">
        <f t="shared" si="8"/>
        <v>0</v>
      </c>
      <c r="Q207" s="4">
        <f>IF(COUNTIF(일위대가!$B$3:$B$603,$B207)&lt;&gt;0,1,0)</f>
        <v>0</v>
      </c>
      <c r="R207" s="4">
        <f>IF(COUNTIF(내역서!$B$3:$B$142,$B207)&lt;&gt;0,1,0)</f>
        <v>0</v>
      </c>
    </row>
    <row r="208" spans="1:18" ht="23.1" hidden="1" customHeight="1">
      <c r="A208" s="483" t="s">
        <v>544</v>
      </c>
      <c r="B208" s="483" t="s">
        <v>72</v>
      </c>
      <c r="C208" s="484" t="s">
        <v>3</v>
      </c>
      <c r="D208" s="211">
        <f t="shared" si="7"/>
        <v>11779</v>
      </c>
      <c r="E208" s="210">
        <v>13605</v>
      </c>
      <c r="F208" s="210">
        <v>1075</v>
      </c>
      <c r="G208" s="210">
        <v>11779</v>
      </c>
      <c r="H208" s="210">
        <v>834</v>
      </c>
      <c r="I208" s="210">
        <v>12340</v>
      </c>
      <c r="J208" s="210">
        <v>993</v>
      </c>
      <c r="K208" s="210"/>
      <c r="L208" s="210"/>
      <c r="M208" s="484"/>
      <c r="O208" s="4">
        <f t="shared" si="8"/>
        <v>0</v>
      </c>
      <c r="Q208" s="4">
        <f>IF(COUNTIF(일위대가!$B$3:$B$603,$B208)&lt;&gt;0,1,0)</f>
        <v>0</v>
      </c>
      <c r="R208" s="4">
        <f>IF(COUNTIF(내역서!$B$3:$B$142,$B208)&lt;&gt;0,1,0)</f>
        <v>0</v>
      </c>
    </row>
    <row r="209" spans="1:18" ht="23.1" hidden="1" customHeight="1">
      <c r="A209" s="483" t="s">
        <v>544</v>
      </c>
      <c r="B209" s="483" t="s">
        <v>73</v>
      </c>
      <c r="C209" s="484" t="s">
        <v>3</v>
      </c>
      <c r="D209" s="211">
        <f t="shared" si="7"/>
        <v>18596</v>
      </c>
      <c r="E209" s="210">
        <v>19894</v>
      </c>
      <c r="F209" s="210">
        <v>1075</v>
      </c>
      <c r="G209" s="210">
        <v>18624</v>
      </c>
      <c r="H209" s="210">
        <v>834</v>
      </c>
      <c r="I209" s="210">
        <v>18596</v>
      </c>
      <c r="J209" s="210">
        <v>993</v>
      </c>
      <c r="K209" s="210"/>
      <c r="L209" s="210"/>
      <c r="M209" s="484"/>
      <c r="O209" s="4">
        <f t="shared" si="8"/>
        <v>0</v>
      </c>
      <c r="Q209" s="4">
        <f>IF(COUNTIF(일위대가!$B$3:$B$603,$B209)&lt;&gt;0,1,0)</f>
        <v>0</v>
      </c>
      <c r="R209" s="4">
        <f>IF(COUNTIF(내역서!$B$3:$B$142,$B209)&lt;&gt;0,1,0)</f>
        <v>0</v>
      </c>
    </row>
    <row r="210" spans="1:18" ht="23.1" hidden="1" customHeight="1">
      <c r="A210" s="483" t="s">
        <v>544</v>
      </c>
      <c r="B210" s="483" t="s">
        <v>74</v>
      </c>
      <c r="C210" s="484" t="s">
        <v>3</v>
      </c>
      <c r="D210" s="211">
        <f t="shared" si="7"/>
        <v>28708</v>
      </c>
      <c r="E210" s="210">
        <v>31347</v>
      </c>
      <c r="F210" s="210">
        <v>1075</v>
      </c>
      <c r="G210" s="210">
        <v>28910</v>
      </c>
      <c r="H210" s="210">
        <v>834</v>
      </c>
      <c r="I210" s="210">
        <v>28708</v>
      </c>
      <c r="J210" s="210">
        <v>993</v>
      </c>
      <c r="K210" s="210"/>
      <c r="L210" s="210"/>
      <c r="M210" s="484"/>
      <c r="O210" s="4">
        <f t="shared" si="8"/>
        <v>0</v>
      </c>
      <c r="Q210" s="4">
        <f>IF(COUNTIF(일위대가!$B$3:$B$603,$B210)&lt;&gt;0,1,0)</f>
        <v>0</v>
      </c>
      <c r="R210" s="4">
        <f>IF(COUNTIF(내역서!$B$3:$B$142,$B210)&lt;&gt;0,1,0)</f>
        <v>0</v>
      </c>
    </row>
    <row r="211" spans="1:18" ht="23.1" hidden="1" customHeight="1">
      <c r="A211" s="483" t="s">
        <v>544</v>
      </c>
      <c r="B211" s="483" t="s">
        <v>1168</v>
      </c>
      <c r="C211" s="484" t="s">
        <v>3</v>
      </c>
      <c r="D211" s="211">
        <f t="shared" si="7"/>
        <v>38334</v>
      </c>
      <c r="E211" s="210">
        <v>42623</v>
      </c>
      <c r="F211" s="210">
        <v>1075</v>
      </c>
      <c r="G211" s="210">
        <v>39914</v>
      </c>
      <c r="H211" s="210">
        <v>834</v>
      </c>
      <c r="I211" s="210">
        <v>38334</v>
      </c>
      <c r="J211" s="210">
        <v>993</v>
      </c>
      <c r="K211" s="210"/>
      <c r="L211" s="210"/>
      <c r="M211" s="484"/>
      <c r="O211" s="4">
        <f t="shared" si="8"/>
        <v>0</v>
      </c>
      <c r="Q211" s="4">
        <f>IF(COUNTIF(일위대가!$B$3:$B$603,$B211)&lt;&gt;0,1,0)</f>
        <v>0</v>
      </c>
      <c r="R211" s="4">
        <f>IF(COUNTIF(내역서!$B$3:$B$142,$B211)&lt;&gt;0,1,0)</f>
        <v>0</v>
      </c>
    </row>
    <row r="212" spans="1:18" ht="23.1" hidden="1" customHeight="1">
      <c r="A212" s="483" t="s">
        <v>544</v>
      </c>
      <c r="B212" s="483" t="s">
        <v>664</v>
      </c>
      <c r="C212" s="484" t="s">
        <v>3</v>
      </c>
      <c r="D212" s="211">
        <f t="shared" si="7"/>
        <v>8076</v>
      </c>
      <c r="E212" s="210">
        <v>9688</v>
      </c>
      <c r="F212" s="210">
        <v>1078</v>
      </c>
      <c r="G212" s="210">
        <v>8076</v>
      </c>
      <c r="H212" s="210">
        <v>837</v>
      </c>
      <c r="I212" s="210"/>
      <c r="J212" s="210">
        <v>998</v>
      </c>
      <c r="K212" s="210"/>
      <c r="L212" s="210"/>
      <c r="M212" s="484" t="s">
        <v>1094</v>
      </c>
      <c r="O212" s="4">
        <f t="shared" si="8"/>
        <v>0</v>
      </c>
      <c r="Q212" s="4">
        <f>IF(COUNTIF(일위대가!$B$3:$B$603,$B212)&lt;&gt;0,1,0)</f>
        <v>0</v>
      </c>
      <c r="R212" s="4">
        <f>IF(COUNTIF(내역서!$B$3:$B$142,$B212)&lt;&gt;0,1,0)</f>
        <v>0</v>
      </c>
    </row>
    <row r="213" spans="1:18" ht="23.1" hidden="1" customHeight="1">
      <c r="A213" s="483" t="s">
        <v>544</v>
      </c>
      <c r="B213" s="483" t="s">
        <v>665</v>
      </c>
      <c r="C213" s="484" t="s">
        <v>3</v>
      </c>
      <c r="D213" s="211">
        <f t="shared" si="7"/>
        <v>11396</v>
      </c>
      <c r="E213" s="486">
        <v>13241</v>
      </c>
      <c r="F213" s="210">
        <v>1078</v>
      </c>
      <c r="G213" s="210">
        <v>11396</v>
      </c>
      <c r="H213" s="210">
        <v>837</v>
      </c>
      <c r="I213" s="210"/>
      <c r="J213" s="210">
        <v>998</v>
      </c>
      <c r="K213" s="210"/>
      <c r="L213" s="210"/>
      <c r="M213" s="484" t="s">
        <v>1094</v>
      </c>
      <c r="O213" s="4">
        <f t="shared" si="8"/>
        <v>0</v>
      </c>
      <c r="Q213" s="4">
        <f>IF(COUNTIF(일위대가!$B$3:$B$603,$B213)&lt;&gt;0,1,0)</f>
        <v>0</v>
      </c>
      <c r="R213" s="4">
        <f>IF(COUNTIF(내역서!$B$3:$B$142,$B213)&lt;&gt;0,1,0)</f>
        <v>0</v>
      </c>
    </row>
    <row r="214" spans="1:18" ht="23.1" hidden="1" customHeight="1">
      <c r="A214" s="483" t="s">
        <v>544</v>
      </c>
      <c r="B214" s="483" t="s">
        <v>666</v>
      </c>
      <c r="C214" s="484" t="s">
        <v>3</v>
      </c>
      <c r="D214" s="211">
        <f t="shared" si="7"/>
        <v>15380</v>
      </c>
      <c r="E214" s="486">
        <v>17538</v>
      </c>
      <c r="F214" s="210">
        <v>1078</v>
      </c>
      <c r="G214" s="210">
        <v>15380</v>
      </c>
      <c r="H214" s="210">
        <v>837</v>
      </c>
      <c r="I214" s="210"/>
      <c r="J214" s="210">
        <v>998</v>
      </c>
      <c r="K214" s="210"/>
      <c r="L214" s="210"/>
      <c r="M214" s="484" t="s">
        <v>1094</v>
      </c>
      <c r="O214" s="4">
        <f t="shared" si="8"/>
        <v>0</v>
      </c>
      <c r="Q214" s="4">
        <f>IF(COUNTIF(일위대가!$B$3:$B$603,$B214)&lt;&gt;0,1,0)</f>
        <v>0</v>
      </c>
      <c r="R214" s="4">
        <f>IF(COUNTIF(내역서!$B$3:$B$142,$B214)&lt;&gt;0,1,0)</f>
        <v>0</v>
      </c>
    </row>
    <row r="215" spans="1:18" ht="23.1" hidden="1" customHeight="1">
      <c r="A215" s="483" t="s">
        <v>544</v>
      </c>
      <c r="B215" s="483" t="s">
        <v>667</v>
      </c>
      <c r="C215" s="484" t="s">
        <v>3</v>
      </c>
      <c r="D215" s="211">
        <f t="shared" si="7"/>
        <v>21792</v>
      </c>
      <c r="E215" s="486">
        <v>24574</v>
      </c>
      <c r="F215" s="210">
        <v>1078</v>
      </c>
      <c r="G215" s="210">
        <v>21792</v>
      </c>
      <c r="H215" s="210">
        <v>837</v>
      </c>
      <c r="I215" s="210"/>
      <c r="J215" s="210">
        <v>998</v>
      </c>
      <c r="K215" s="210"/>
      <c r="L215" s="210"/>
      <c r="M215" s="484" t="s">
        <v>1094</v>
      </c>
      <c r="O215" s="4">
        <f t="shared" si="8"/>
        <v>0</v>
      </c>
      <c r="Q215" s="4">
        <f>IF(COUNTIF(일위대가!$B$3:$B$603,$B215)&lt;&gt;0,1,0)</f>
        <v>0</v>
      </c>
      <c r="R215" s="4">
        <f>IF(COUNTIF(내역서!$B$3:$B$142,$B215)&lt;&gt;0,1,0)</f>
        <v>0</v>
      </c>
    </row>
    <row r="216" spans="1:18" ht="23.1" hidden="1" customHeight="1">
      <c r="A216" s="483" t="s">
        <v>544</v>
      </c>
      <c r="B216" s="483" t="s">
        <v>668</v>
      </c>
      <c r="C216" s="484" t="s">
        <v>3</v>
      </c>
      <c r="D216" s="211">
        <f t="shared" si="7"/>
        <v>27037</v>
      </c>
      <c r="E216" s="486">
        <v>33400</v>
      </c>
      <c r="F216" s="210">
        <v>1078</v>
      </c>
      <c r="G216" s="210">
        <v>27037</v>
      </c>
      <c r="H216" s="210">
        <v>837</v>
      </c>
      <c r="I216" s="210"/>
      <c r="J216" s="210">
        <v>998</v>
      </c>
      <c r="K216" s="210"/>
      <c r="L216" s="210"/>
      <c r="M216" s="484" t="s">
        <v>1094</v>
      </c>
      <c r="O216" s="4">
        <f t="shared" si="8"/>
        <v>0</v>
      </c>
      <c r="Q216" s="4">
        <f>IF(COUNTIF(일위대가!$B$3:$B$603,$B216)&lt;&gt;0,1,0)</f>
        <v>0</v>
      </c>
      <c r="R216" s="4">
        <f>IF(COUNTIF(내역서!$B$3:$B$142,$B216)&lt;&gt;0,1,0)</f>
        <v>0</v>
      </c>
    </row>
    <row r="217" spans="1:18" ht="23.1" hidden="1" customHeight="1">
      <c r="A217" s="483" t="s">
        <v>544</v>
      </c>
      <c r="B217" s="483" t="s">
        <v>669</v>
      </c>
      <c r="C217" s="484" t="s">
        <v>3</v>
      </c>
      <c r="D217" s="211">
        <f t="shared" si="7"/>
        <v>33154</v>
      </c>
      <c r="E217" s="486">
        <v>41987</v>
      </c>
      <c r="F217" s="210">
        <v>1078</v>
      </c>
      <c r="G217" s="210">
        <v>33154</v>
      </c>
      <c r="H217" s="210">
        <v>837</v>
      </c>
      <c r="I217" s="210"/>
      <c r="J217" s="210">
        <v>998</v>
      </c>
      <c r="K217" s="210"/>
      <c r="L217" s="210"/>
      <c r="M217" s="484" t="s">
        <v>1094</v>
      </c>
      <c r="O217" s="4">
        <f t="shared" si="8"/>
        <v>0</v>
      </c>
      <c r="Q217" s="4">
        <f>IF(COUNTIF(일위대가!$B$3:$B$603,$B217)&lt;&gt;0,1,0)</f>
        <v>0</v>
      </c>
      <c r="R217" s="4">
        <f>IF(COUNTIF(내역서!$B$3:$B$142,$B217)&lt;&gt;0,1,0)</f>
        <v>0</v>
      </c>
    </row>
    <row r="218" spans="1:18" ht="23.1" hidden="1" customHeight="1">
      <c r="A218" s="483" t="s">
        <v>544</v>
      </c>
      <c r="B218" s="483" t="s">
        <v>670</v>
      </c>
      <c r="C218" s="484" t="s">
        <v>3</v>
      </c>
      <c r="D218" s="211">
        <f t="shared" si="7"/>
        <v>40306</v>
      </c>
      <c r="E218" s="486">
        <v>51226</v>
      </c>
      <c r="F218" s="210">
        <v>1078</v>
      </c>
      <c r="G218" s="210">
        <v>40306</v>
      </c>
      <c r="H218" s="210">
        <v>837</v>
      </c>
      <c r="I218" s="210"/>
      <c r="J218" s="210">
        <v>998</v>
      </c>
      <c r="K218" s="210"/>
      <c r="L218" s="210"/>
      <c r="M218" s="484" t="s">
        <v>1094</v>
      </c>
      <c r="O218" s="4">
        <f t="shared" si="8"/>
        <v>0</v>
      </c>
      <c r="Q218" s="4">
        <f>IF(COUNTIF(일위대가!$B$3:$B$603,$B218)&lt;&gt;0,1,0)</f>
        <v>0</v>
      </c>
      <c r="R218" s="4">
        <f>IF(COUNTIF(내역서!$B$3:$B$142,$B218)&lt;&gt;0,1,0)</f>
        <v>0</v>
      </c>
    </row>
    <row r="219" spans="1:18" ht="23.1" hidden="1" customHeight="1">
      <c r="A219" s="483" t="s">
        <v>544</v>
      </c>
      <c r="B219" s="483" t="s">
        <v>671</v>
      </c>
      <c r="C219" s="484" t="s">
        <v>3</v>
      </c>
      <c r="D219" s="211">
        <f t="shared" si="7"/>
        <v>47682</v>
      </c>
      <c r="E219" s="486">
        <v>63497</v>
      </c>
      <c r="F219" s="210">
        <v>1078</v>
      </c>
      <c r="G219" s="210">
        <v>47682</v>
      </c>
      <c r="H219" s="210">
        <v>837</v>
      </c>
      <c r="I219" s="210"/>
      <c r="J219" s="210">
        <v>998</v>
      </c>
      <c r="K219" s="210"/>
      <c r="L219" s="210"/>
      <c r="M219" s="484" t="s">
        <v>1094</v>
      </c>
      <c r="O219" s="4">
        <f t="shared" si="8"/>
        <v>0</v>
      </c>
      <c r="Q219" s="4">
        <f>IF(COUNTIF(일위대가!$B$3:$B$603,$B219)&lt;&gt;0,1,0)</f>
        <v>0</v>
      </c>
      <c r="R219" s="4">
        <f>IF(COUNTIF(내역서!$B$3:$B$142,$B219)&lt;&gt;0,1,0)</f>
        <v>0</v>
      </c>
    </row>
    <row r="220" spans="1:18" ht="23.1" hidden="1" customHeight="1">
      <c r="A220" s="483" t="s">
        <v>544</v>
      </c>
      <c r="B220" s="483" t="s">
        <v>672</v>
      </c>
      <c r="C220" s="484" t="s">
        <v>3</v>
      </c>
      <c r="D220" s="211">
        <f t="shared" si="7"/>
        <v>62423</v>
      </c>
      <c r="E220" s="486">
        <v>82631</v>
      </c>
      <c r="F220" s="210">
        <v>1078</v>
      </c>
      <c r="G220" s="210">
        <v>62423</v>
      </c>
      <c r="H220" s="210">
        <v>837</v>
      </c>
      <c r="I220" s="210"/>
      <c r="J220" s="210">
        <v>998</v>
      </c>
      <c r="K220" s="210"/>
      <c r="L220" s="210"/>
      <c r="M220" s="484" t="s">
        <v>1094</v>
      </c>
      <c r="O220" s="4">
        <f t="shared" si="8"/>
        <v>0</v>
      </c>
      <c r="Q220" s="4">
        <f>IF(COUNTIF(일위대가!$B$3:$B$603,$B220)&lt;&gt;0,1,0)</f>
        <v>0</v>
      </c>
      <c r="R220" s="4">
        <f>IF(COUNTIF(내역서!$B$3:$B$142,$B220)&lt;&gt;0,1,0)</f>
        <v>0</v>
      </c>
    </row>
    <row r="221" spans="1:18" ht="23.1" hidden="1" customHeight="1">
      <c r="A221" s="483" t="s">
        <v>544</v>
      </c>
      <c r="B221" s="483" t="s">
        <v>673</v>
      </c>
      <c r="C221" s="484" t="s">
        <v>3</v>
      </c>
      <c r="D221" s="211">
        <f t="shared" si="7"/>
        <v>77964</v>
      </c>
      <c r="E221" s="486">
        <v>102337</v>
      </c>
      <c r="F221" s="210">
        <v>1078</v>
      </c>
      <c r="G221" s="210">
        <v>77964</v>
      </c>
      <c r="H221" s="210">
        <v>837</v>
      </c>
      <c r="I221" s="210"/>
      <c r="J221" s="210">
        <v>998</v>
      </c>
      <c r="K221" s="210"/>
      <c r="L221" s="210"/>
      <c r="M221" s="484" t="s">
        <v>1094</v>
      </c>
      <c r="O221" s="4">
        <f t="shared" si="8"/>
        <v>0</v>
      </c>
      <c r="Q221" s="4">
        <f>IF(COUNTIF(일위대가!$B$3:$B$603,$B221)&lt;&gt;0,1,0)</f>
        <v>0</v>
      </c>
      <c r="R221" s="4">
        <f>IF(COUNTIF(내역서!$B$3:$B$142,$B221)&lt;&gt;0,1,0)</f>
        <v>0</v>
      </c>
    </row>
    <row r="222" spans="1:18" ht="23.1" hidden="1" customHeight="1">
      <c r="A222" s="483" t="s">
        <v>544</v>
      </c>
      <c r="B222" s="483" t="s">
        <v>1476</v>
      </c>
      <c r="C222" s="484" t="s">
        <v>3</v>
      </c>
      <c r="D222" s="211">
        <f t="shared" si="7"/>
        <v>3651</v>
      </c>
      <c r="E222" s="210">
        <v>3651</v>
      </c>
      <c r="F222" s="210">
        <v>1078</v>
      </c>
      <c r="G222" s="210">
        <v>3764</v>
      </c>
      <c r="H222" s="210">
        <v>837</v>
      </c>
      <c r="I222" s="210">
        <v>5086</v>
      </c>
      <c r="J222" s="210">
        <v>998</v>
      </c>
      <c r="K222" s="210"/>
      <c r="L222" s="210"/>
      <c r="M222" s="484" t="s">
        <v>1094</v>
      </c>
      <c r="O222" s="4">
        <f t="shared" si="8"/>
        <v>0</v>
      </c>
      <c r="Q222" s="4">
        <f>IF(COUNTIF(일위대가!$B$3:$B$603,$B222)&lt;&gt;0,1,0)</f>
        <v>0</v>
      </c>
      <c r="R222" s="4">
        <f>IF(COUNTIF(내역서!$B$3:$B$142,$B222)&lt;&gt;0,1,0)</f>
        <v>0</v>
      </c>
    </row>
    <row r="223" spans="1:18" ht="23.1" hidden="1" customHeight="1">
      <c r="A223" s="483" t="s">
        <v>544</v>
      </c>
      <c r="B223" s="483" t="s">
        <v>1477</v>
      </c>
      <c r="C223" s="484" t="s">
        <v>3</v>
      </c>
      <c r="D223" s="211">
        <f t="shared" si="7"/>
        <v>7204</v>
      </c>
      <c r="E223" s="210">
        <v>7204</v>
      </c>
      <c r="F223" s="210">
        <v>1078</v>
      </c>
      <c r="G223" s="210">
        <v>7462</v>
      </c>
      <c r="H223" s="210">
        <v>837</v>
      </c>
      <c r="I223" s="210">
        <v>8232</v>
      </c>
      <c r="J223" s="210">
        <v>998</v>
      </c>
      <c r="K223" s="210"/>
      <c r="L223" s="210"/>
      <c r="M223" s="484" t="s">
        <v>1094</v>
      </c>
      <c r="O223" s="4">
        <f t="shared" si="8"/>
        <v>0</v>
      </c>
      <c r="Q223" s="4">
        <f>IF(COUNTIF(일위대가!$B$3:$B$603,$B223)&lt;&gt;0,1,0)</f>
        <v>0</v>
      </c>
      <c r="R223" s="4">
        <f>IF(COUNTIF(내역서!$B$3:$B$142,$B223)&lt;&gt;0,1,0)</f>
        <v>0</v>
      </c>
    </row>
    <row r="224" spans="1:18" ht="23.1" hidden="1" customHeight="1">
      <c r="A224" s="483" t="s">
        <v>544</v>
      </c>
      <c r="B224" s="483" t="s">
        <v>689</v>
      </c>
      <c r="C224" s="484" t="s">
        <v>3</v>
      </c>
      <c r="D224" s="211">
        <f t="shared" si="7"/>
        <v>14539</v>
      </c>
      <c r="E224" s="210"/>
      <c r="F224" s="210">
        <v>1078</v>
      </c>
      <c r="G224" s="210"/>
      <c r="H224" s="210">
        <v>837</v>
      </c>
      <c r="I224" s="210">
        <v>14539</v>
      </c>
      <c r="J224" s="210">
        <v>998</v>
      </c>
      <c r="K224" s="210"/>
      <c r="L224" s="210"/>
      <c r="M224" s="484" t="s">
        <v>1094</v>
      </c>
      <c r="O224" s="4">
        <f t="shared" si="8"/>
        <v>0</v>
      </c>
      <c r="Q224" s="4">
        <f>IF(COUNTIF(일위대가!$B$3:$B$603,$B224)&lt;&gt;0,1,0)</f>
        <v>0</v>
      </c>
      <c r="R224" s="4">
        <f>IF(COUNTIF(내역서!$B$3:$B$142,$B224)&lt;&gt;0,1,0)</f>
        <v>0</v>
      </c>
    </row>
    <row r="225" spans="1:18" ht="23.1" hidden="1" customHeight="1">
      <c r="A225" s="483" t="s">
        <v>544</v>
      </c>
      <c r="B225" s="483" t="s">
        <v>1091</v>
      </c>
      <c r="C225" s="484" t="s">
        <v>3</v>
      </c>
      <c r="D225" s="211">
        <f t="shared" si="7"/>
        <v>4299</v>
      </c>
      <c r="E225" s="486">
        <v>4299</v>
      </c>
      <c r="F225" s="210">
        <v>1078</v>
      </c>
      <c r="G225" s="210">
        <v>4435</v>
      </c>
      <c r="H225" s="210">
        <v>837</v>
      </c>
      <c r="I225" s="210">
        <v>6667</v>
      </c>
      <c r="J225" s="210">
        <v>998</v>
      </c>
      <c r="K225" s="210"/>
      <c r="L225" s="210"/>
      <c r="M225" s="484" t="s">
        <v>1094</v>
      </c>
      <c r="O225" s="4">
        <f t="shared" si="8"/>
        <v>0</v>
      </c>
      <c r="Q225" s="4">
        <f>IF(COUNTIF(일위대가!$B$3:$B$603,$B225)&lt;&gt;0,1,0)</f>
        <v>0</v>
      </c>
      <c r="R225" s="4">
        <f>IF(COUNTIF(내역서!$B$3:$B$142,$B225)&lt;&gt;0,1,0)</f>
        <v>0</v>
      </c>
    </row>
    <row r="226" spans="1:18" ht="23.1" hidden="1" customHeight="1">
      <c r="A226" s="483" t="s">
        <v>544</v>
      </c>
      <c r="B226" s="483" t="s">
        <v>674</v>
      </c>
      <c r="C226" s="484" t="s">
        <v>3</v>
      </c>
      <c r="D226" s="211">
        <f t="shared" si="7"/>
        <v>5456</v>
      </c>
      <c r="E226" s="487">
        <v>5456</v>
      </c>
      <c r="F226" s="210">
        <v>1078</v>
      </c>
      <c r="G226" s="210">
        <v>5648</v>
      </c>
      <c r="H226" s="210">
        <v>837</v>
      </c>
      <c r="I226" s="210">
        <v>6909</v>
      </c>
      <c r="J226" s="210">
        <v>998</v>
      </c>
      <c r="K226" s="210"/>
      <c r="L226" s="210"/>
      <c r="M226" s="484" t="s">
        <v>1094</v>
      </c>
      <c r="O226" s="4">
        <f t="shared" si="8"/>
        <v>0</v>
      </c>
      <c r="Q226" s="4">
        <f>IF(COUNTIF(일위대가!$B$3:$B$603,$B226)&lt;&gt;0,1,0)</f>
        <v>0</v>
      </c>
      <c r="R226" s="4">
        <f>IF(COUNTIF(내역서!$B$3:$B$142,$B226)&lt;&gt;0,1,0)</f>
        <v>0</v>
      </c>
    </row>
    <row r="227" spans="1:18" ht="23.1" hidden="1" customHeight="1">
      <c r="A227" s="483" t="s">
        <v>544</v>
      </c>
      <c r="B227" s="483" t="s">
        <v>675</v>
      </c>
      <c r="C227" s="484" t="s">
        <v>3</v>
      </c>
      <c r="D227" s="211">
        <f t="shared" si="7"/>
        <v>6586</v>
      </c>
      <c r="E227" s="210">
        <v>6772</v>
      </c>
      <c r="F227" s="210">
        <v>1078</v>
      </c>
      <c r="G227" s="210">
        <v>6586</v>
      </c>
      <c r="H227" s="210">
        <v>837</v>
      </c>
      <c r="I227" s="210"/>
      <c r="J227" s="210">
        <v>998</v>
      </c>
      <c r="K227" s="210"/>
      <c r="L227" s="210"/>
      <c r="M227" s="484" t="s">
        <v>1094</v>
      </c>
      <c r="O227" s="4">
        <f t="shared" si="8"/>
        <v>0</v>
      </c>
      <c r="Q227" s="4">
        <f>IF(COUNTIF(일위대가!$B$3:$B$603,$B227)&lt;&gt;0,1,0)</f>
        <v>0</v>
      </c>
      <c r="R227" s="4">
        <f>IF(COUNTIF(내역서!$B$3:$B$142,$B227)&lt;&gt;0,1,0)</f>
        <v>0</v>
      </c>
    </row>
    <row r="228" spans="1:18" ht="23.1" hidden="1" customHeight="1">
      <c r="A228" s="483" t="s">
        <v>544</v>
      </c>
      <c r="B228" s="483" t="s">
        <v>1169</v>
      </c>
      <c r="C228" s="484" t="s">
        <v>3</v>
      </c>
      <c r="D228" s="211">
        <f t="shared" si="7"/>
        <v>6379</v>
      </c>
      <c r="E228" s="210">
        <v>6379</v>
      </c>
      <c r="F228" s="210">
        <v>1078</v>
      </c>
      <c r="G228" s="210">
        <v>6605</v>
      </c>
      <c r="H228" s="210">
        <v>837</v>
      </c>
      <c r="I228" s="210">
        <v>8964</v>
      </c>
      <c r="J228" s="210">
        <v>998</v>
      </c>
      <c r="K228" s="210"/>
      <c r="L228" s="210"/>
      <c r="M228" s="484" t="s">
        <v>1094</v>
      </c>
      <c r="O228" s="4">
        <f t="shared" si="8"/>
        <v>0</v>
      </c>
      <c r="Q228" s="4">
        <f>IF(COUNTIF(일위대가!$B$3:$B$603,$B228)&lt;&gt;0,1,0)</f>
        <v>0</v>
      </c>
      <c r="R228" s="4">
        <f>IF(COUNTIF(내역서!$B$3:$B$142,$B228)&lt;&gt;0,1,0)</f>
        <v>0</v>
      </c>
    </row>
    <row r="229" spans="1:18" ht="23.1" hidden="1" customHeight="1">
      <c r="A229" s="483" t="s">
        <v>544</v>
      </c>
      <c r="B229" s="483" t="s">
        <v>679</v>
      </c>
      <c r="C229" s="484" t="s">
        <v>3</v>
      </c>
      <c r="D229" s="211">
        <f t="shared" si="7"/>
        <v>8429</v>
      </c>
      <c r="E229" s="210">
        <v>8524</v>
      </c>
      <c r="F229" s="210">
        <v>1078</v>
      </c>
      <c r="G229" s="210">
        <v>8429</v>
      </c>
      <c r="H229" s="210">
        <v>837</v>
      </c>
      <c r="I229" s="210">
        <v>10280</v>
      </c>
      <c r="J229" s="210">
        <v>998</v>
      </c>
      <c r="K229" s="210"/>
      <c r="L229" s="210"/>
      <c r="M229" s="484" t="s">
        <v>1094</v>
      </c>
      <c r="O229" s="4">
        <f t="shared" si="8"/>
        <v>0</v>
      </c>
      <c r="Q229" s="4">
        <f>IF(COUNTIF(일위대가!$B$3:$B$603,$B229)&lt;&gt;0,1,0)</f>
        <v>0</v>
      </c>
      <c r="R229" s="4">
        <f>IF(COUNTIF(내역서!$B$3:$B$142,$B229)&lt;&gt;0,1,0)</f>
        <v>0</v>
      </c>
    </row>
    <row r="230" spans="1:18" ht="23.1" hidden="1" customHeight="1">
      <c r="A230" s="483" t="s">
        <v>544</v>
      </c>
      <c r="B230" s="483" t="s">
        <v>680</v>
      </c>
      <c r="C230" s="484" t="s">
        <v>3</v>
      </c>
      <c r="D230" s="211">
        <f t="shared" si="7"/>
        <v>9441</v>
      </c>
      <c r="E230" s="210">
        <v>9441</v>
      </c>
      <c r="F230" s="210">
        <v>1078</v>
      </c>
      <c r="G230" s="210">
        <v>9797</v>
      </c>
      <c r="H230" s="210">
        <v>837</v>
      </c>
      <c r="I230" s="210"/>
      <c r="J230" s="210">
        <v>998</v>
      </c>
      <c r="K230" s="210"/>
      <c r="L230" s="210"/>
      <c r="M230" s="484" t="s">
        <v>1094</v>
      </c>
      <c r="O230" s="4">
        <f t="shared" si="8"/>
        <v>0</v>
      </c>
      <c r="Q230" s="4">
        <f>IF(COUNTIF(일위대가!$B$3:$B$603,$B230)&lt;&gt;0,1,0)</f>
        <v>0</v>
      </c>
      <c r="R230" s="4">
        <f>IF(COUNTIF(내역서!$B$3:$B$142,$B230)&lt;&gt;0,1,0)</f>
        <v>0</v>
      </c>
    </row>
    <row r="231" spans="1:18" ht="23.1" hidden="1" customHeight="1">
      <c r="A231" s="483" t="s">
        <v>544</v>
      </c>
      <c r="B231" s="483" t="s">
        <v>681</v>
      </c>
      <c r="C231" s="484" t="s">
        <v>3</v>
      </c>
      <c r="D231" s="211">
        <f t="shared" si="7"/>
        <v>13602</v>
      </c>
      <c r="E231" s="210">
        <v>13602</v>
      </c>
      <c r="F231" s="210">
        <v>1078</v>
      </c>
      <c r="G231" s="210">
        <v>14118</v>
      </c>
      <c r="H231" s="210">
        <v>837</v>
      </c>
      <c r="I231" s="210"/>
      <c r="J231" s="210">
        <v>998</v>
      </c>
      <c r="K231" s="210"/>
      <c r="L231" s="210"/>
      <c r="M231" s="484" t="s">
        <v>1094</v>
      </c>
      <c r="O231" s="4">
        <f t="shared" si="8"/>
        <v>0</v>
      </c>
      <c r="Q231" s="4">
        <f>IF(COUNTIF(일위대가!$B$3:$B$603,$B231)&lt;&gt;0,1,0)</f>
        <v>0</v>
      </c>
      <c r="R231" s="4">
        <f>IF(COUNTIF(내역서!$B$3:$B$142,$B231)&lt;&gt;0,1,0)</f>
        <v>0</v>
      </c>
    </row>
    <row r="232" spans="1:18" ht="23.1" hidden="1" customHeight="1">
      <c r="A232" s="483" t="s">
        <v>544</v>
      </c>
      <c r="B232" s="483" t="s">
        <v>682</v>
      </c>
      <c r="C232" s="484" t="s">
        <v>3</v>
      </c>
      <c r="D232" s="211">
        <f t="shared" si="7"/>
        <v>17010</v>
      </c>
      <c r="E232" s="210">
        <v>20152</v>
      </c>
      <c r="F232" s="210">
        <v>1078</v>
      </c>
      <c r="G232" s="210">
        <v>17010</v>
      </c>
      <c r="H232" s="210">
        <v>837</v>
      </c>
      <c r="I232" s="210"/>
      <c r="J232" s="210">
        <v>998</v>
      </c>
      <c r="K232" s="210"/>
      <c r="L232" s="210"/>
      <c r="M232" s="484" t="s">
        <v>1094</v>
      </c>
      <c r="O232" s="4">
        <f t="shared" si="8"/>
        <v>0</v>
      </c>
      <c r="Q232" s="4">
        <f>IF(COUNTIF(일위대가!$B$3:$B$603,$B232)&lt;&gt;0,1,0)</f>
        <v>0</v>
      </c>
      <c r="R232" s="4">
        <f>IF(COUNTIF(내역서!$B$3:$B$142,$B232)&lt;&gt;0,1,0)</f>
        <v>0</v>
      </c>
    </row>
    <row r="233" spans="1:18" ht="23.1" hidden="1" customHeight="1">
      <c r="A233" s="483" t="s">
        <v>544</v>
      </c>
      <c r="B233" s="483" t="s">
        <v>1170</v>
      </c>
      <c r="C233" s="484" t="s">
        <v>3</v>
      </c>
      <c r="D233" s="211">
        <f>MIN(E233,G233,I233,K233,L233)</f>
        <v>8459</v>
      </c>
      <c r="E233" s="210">
        <v>8459</v>
      </c>
      <c r="F233" s="210">
        <v>1078</v>
      </c>
      <c r="G233" s="210">
        <v>8788</v>
      </c>
      <c r="H233" s="210">
        <v>837</v>
      </c>
      <c r="I233" s="210">
        <v>11375</v>
      </c>
      <c r="J233" s="210">
        <v>998</v>
      </c>
      <c r="K233" s="210"/>
      <c r="L233" s="210"/>
      <c r="M233" s="484" t="s">
        <v>1094</v>
      </c>
      <c r="O233" s="4">
        <f t="shared" si="8"/>
        <v>0</v>
      </c>
      <c r="Q233" s="4">
        <f>IF(COUNTIF(일위대가!$B$3:$B$603,$B233)&lt;&gt;0,1,0)</f>
        <v>0</v>
      </c>
      <c r="R233" s="4">
        <f>IF(COUNTIF(내역서!$B$3:$B$142,$B233)&lt;&gt;0,1,0)</f>
        <v>0</v>
      </c>
    </row>
    <row r="234" spans="1:18" ht="23.1" hidden="1" customHeight="1">
      <c r="A234" s="483" t="s">
        <v>544</v>
      </c>
      <c r="B234" s="483" t="s">
        <v>684</v>
      </c>
      <c r="C234" s="484" t="s">
        <v>3</v>
      </c>
      <c r="D234" s="211">
        <f t="shared" si="7"/>
        <v>10776</v>
      </c>
      <c r="E234" s="210">
        <v>10776</v>
      </c>
      <c r="F234" s="210">
        <v>1078</v>
      </c>
      <c r="G234" s="210">
        <v>11201</v>
      </c>
      <c r="H234" s="210">
        <v>837</v>
      </c>
      <c r="I234" s="210">
        <v>13651</v>
      </c>
      <c r="J234" s="210">
        <v>998</v>
      </c>
      <c r="K234" s="210"/>
      <c r="L234" s="210"/>
      <c r="M234" s="484" t="s">
        <v>1094</v>
      </c>
      <c r="O234" s="4">
        <f t="shared" si="8"/>
        <v>0</v>
      </c>
      <c r="Q234" s="4">
        <f>IF(COUNTIF(일위대가!$B$3:$B$603,$B234)&lt;&gt;0,1,0)</f>
        <v>0</v>
      </c>
      <c r="R234" s="4">
        <f>IF(COUNTIF(내역서!$B$3:$B$142,$B234)&lt;&gt;0,1,0)</f>
        <v>0</v>
      </c>
    </row>
    <row r="235" spans="1:18" ht="23.1" hidden="1" customHeight="1">
      <c r="A235" s="483" t="s">
        <v>544</v>
      </c>
      <c r="B235" s="483" t="s">
        <v>685</v>
      </c>
      <c r="C235" s="484" t="s">
        <v>3</v>
      </c>
      <c r="D235" s="211">
        <f t="shared" si="7"/>
        <v>12755</v>
      </c>
      <c r="E235" s="210">
        <v>12755</v>
      </c>
      <c r="F235" s="210">
        <v>1078</v>
      </c>
      <c r="G235" s="210">
        <v>13023</v>
      </c>
      <c r="H235" s="210">
        <v>837</v>
      </c>
      <c r="I235" s="210"/>
      <c r="J235" s="210">
        <v>998</v>
      </c>
      <c r="K235" s="210"/>
      <c r="L235" s="210"/>
      <c r="M235" s="484" t="s">
        <v>1094</v>
      </c>
      <c r="O235" s="4">
        <f t="shared" si="8"/>
        <v>0</v>
      </c>
      <c r="Q235" s="4">
        <f>IF(COUNTIF(일위대가!$B$3:$B$603,$B235)&lt;&gt;0,1,0)</f>
        <v>0</v>
      </c>
      <c r="R235" s="4">
        <f>IF(COUNTIF(내역서!$B$3:$B$142,$B235)&lt;&gt;0,1,0)</f>
        <v>0</v>
      </c>
    </row>
    <row r="236" spans="1:18" ht="23.1" hidden="1" customHeight="1">
      <c r="A236" s="483" t="s">
        <v>544</v>
      </c>
      <c r="B236" s="483" t="s">
        <v>686</v>
      </c>
      <c r="C236" s="484" t="s">
        <v>3</v>
      </c>
      <c r="D236" s="211">
        <f t="shared" si="7"/>
        <v>18778</v>
      </c>
      <c r="E236" s="210">
        <v>19502</v>
      </c>
      <c r="F236" s="210">
        <v>1078</v>
      </c>
      <c r="G236" s="210">
        <v>18778</v>
      </c>
      <c r="H236" s="210">
        <v>837</v>
      </c>
      <c r="I236" s="210"/>
      <c r="J236" s="210">
        <v>998</v>
      </c>
      <c r="K236" s="210"/>
      <c r="L236" s="210"/>
      <c r="M236" s="484" t="s">
        <v>1094</v>
      </c>
      <c r="O236" s="4">
        <f t="shared" si="8"/>
        <v>0</v>
      </c>
      <c r="Q236" s="4">
        <f>IF(COUNTIF(일위대가!$B$3:$B$603,$B236)&lt;&gt;0,1,0)</f>
        <v>0</v>
      </c>
      <c r="R236" s="4">
        <f>IF(COUNTIF(내역서!$B$3:$B$142,$B236)&lt;&gt;0,1,0)</f>
        <v>0</v>
      </c>
    </row>
    <row r="237" spans="1:18" ht="23.1" hidden="1" customHeight="1">
      <c r="A237" s="483" t="s">
        <v>544</v>
      </c>
      <c r="B237" s="483" t="s">
        <v>687</v>
      </c>
      <c r="C237" s="484" t="s">
        <v>3</v>
      </c>
      <c r="D237" s="211">
        <f t="shared" si="7"/>
        <v>22606</v>
      </c>
      <c r="E237" s="210">
        <v>24769</v>
      </c>
      <c r="F237" s="210">
        <v>1078</v>
      </c>
      <c r="G237" s="210">
        <v>22606</v>
      </c>
      <c r="H237" s="210">
        <v>837</v>
      </c>
      <c r="I237" s="210"/>
      <c r="J237" s="210">
        <v>998</v>
      </c>
      <c r="K237" s="210"/>
      <c r="L237" s="210"/>
      <c r="M237" s="484" t="s">
        <v>1094</v>
      </c>
      <c r="O237" s="4">
        <f t="shared" si="8"/>
        <v>0</v>
      </c>
      <c r="Q237" s="4">
        <f>IF(COUNTIF(일위대가!$B$3:$B$603,$B237)&lt;&gt;0,1,0)</f>
        <v>0</v>
      </c>
      <c r="R237" s="4">
        <f>IF(COUNTIF(내역서!$B$3:$B$142,$B237)&lt;&gt;0,1,0)</f>
        <v>0</v>
      </c>
    </row>
    <row r="238" spans="1:18" ht="23.1" hidden="1" customHeight="1">
      <c r="A238" s="483" t="s">
        <v>544</v>
      </c>
      <c r="B238" s="483" t="s">
        <v>1478</v>
      </c>
      <c r="C238" s="484" t="s">
        <v>3</v>
      </c>
      <c r="D238" s="211">
        <f t="shared" si="7"/>
        <v>13781</v>
      </c>
      <c r="E238" s="210"/>
      <c r="F238" s="210">
        <v>1078</v>
      </c>
      <c r="G238" s="210"/>
      <c r="H238" s="210">
        <v>837</v>
      </c>
      <c r="I238" s="210">
        <v>13781</v>
      </c>
      <c r="J238" s="210">
        <v>998</v>
      </c>
      <c r="K238" s="210"/>
      <c r="L238" s="210"/>
      <c r="M238" s="484" t="s">
        <v>1094</v>
      </c>
      <c r="O238" s="4">
        <f t="shared" si="8"/>
        <v>0</v>
      </c>
      <c r="Q238" s="4">
        <f>IF(COUNTIF(일위대가!$B$3:$B$603,$B238)&lt;&gt;0,1,0)</f>
        <v>0</v>
      </c>
      <c r="R238" s="4">
        <f>IF(COUNTIF(내역서!$B$3:$B$142,$B238)&lt;&gt;0,1,0)</f>
        <v>0</v>
      </c>
    </row>
    <row r="239" spans="1:18" ht="23.1" hidden="1" customHeight="1">
      <c r="A239" s="483" t="s">
        <v>544</v>
      </c>
      <c r="B239" s="483" t="s">
        <v>1479</v>
      </c>
      <c r="C239" s="484" t="s">
        <v>3</v>
      </c>
      <c r="D239" s="211">
        <f t="shared" si="7"/>
        <v>16287</v>
      </c>
      <c r="E239" s="210"/>
      <c r="F239" s="210">
        <v>1078</v>
      </c>
      <c r="G239" s="210"/>
      <c r="H239" s="210">
        <v>837</v>
      </c>
      <c r="I239" s="210">
        <v>16287</v>
      </c>
      <c r="J239" s="210">
        <v>998</v>
      </c>
      <c r="K239" s="210"/>
      <c r="L239" s="210"/>
      <c r="M239" s="484" t="s">
        <v>1094</v>
      </c>
      <c r="O239" s="4">
        <f t="shared" si="8"/>
        <v>0</v>
      </c>
      <c r="Q239" s="4">
        <f>IF(COUNTIF(일위대가!$B$3:$B$603,$B239)&lt;&gt;0,1,0)</f>
        <v>0</v>
      </c>
      <c r="R239" s="4">
        <f>IF(COUNTIF(내역서!$B$3:$B$142,$B239)&lt;&gt;0,1,0)</f>
        <v>0</v>
      </c>
    </row>
    <row r="240" spans="1:18" ht="23.1" hidden="1" customHeight="1">
      <c r="A240" s="483" t="s">
        <v>544</v>
      </c>
      <c r="B240" s="483" t="s">
        <v>1480</v>
      </c>
      <c r="C240" s="484" t="s">
        <v>3</v>
      </c>
      <c r="D240" s="211">
        <f t="shared" si="7"/>
        <v>19789</v>
      </c>
      <c r="E240" s="210"/>
      <c r="F240" s="210">
        <v>1078</v>
      </c>
      <c r="G240" s="210"/>
      <c r="H240" s="210">
        <v>837</v>
      </c>
      <c r="I240" s="210">
        <v>19789</v>
      </c>
      <c r="J240" s="210">
        <v>998</v>
      </c>
      <c r="K240" s="210"/>
      <c r="L240" s="210"/>
      <c r="M240" s="484" t="s">
        <v>1094</v>
      </c>
      <c r="O240" s="4">
        <f t="shared" si="8"/>
        <v>0</v>
      </c>
      <c r="Q240" s="4">
        <f>IF(COUNTIF(일위대가!$B$3:$B$603,$B240)&lt;&gt;0,1,0)</f>
        <v>0</v>
      </c>
      <c r="R240" s="4">
        <f>IF(COUNTIF(내역서!$B$3:$B$142,$B240)&lt;&gt;0,1,0)</f>
        <v>0</v>
      </c>
    </row>
    <row r="241" spans="1:18" ht="23.1" hidden="1" customHeight="1">
      <c r="A241" s="483" t="s">
        <v>544</v>
      </c>
      <c r="B241" s="483" t="s">
        <v>1481</v>
      </c>
      <c r="C241" s="484" t="s">
        <v>3</v>
      </c>
      <c r="D241" s="211">
        <f t="shared" si="7"/>
        <v>20684</v>
      </c>
      <c r="E241" s="210"/>
      <c r="F241" s="210">
        <v>1078</v>
      </c>
      <c r="G241" s="210"/>
      <c r="H241" s="210">
        <v>837</v>
      </c>
      <c r="I241" s="210">
        <v>20684</v>
      </c>
      <c r="J241" s="210">
        <v>998</v>
      </c>
      <c r="K241" s="210"/>
      <c r="L241" s="210"/>
      <c r="M241" s="484" t="s">
        <v>1094</v>
      </c>
      <c r="O241" s="4">
        <f t="shared" si="8"/>
        <v>0</v>
      </c>
      <c r="Q241" s="4">
        <f>IF(COUNTIF(일위대가!$B$3:$B$603,$B241)&lt;&gt;0,1,0)</f>
        <v>0</v>
      </c>
      <c r="R241" s="4">
        <f>IF(COUNTIF(내역서!$B$3:$B$142,$B241)&lt;&gt;0,1,0)</f>
        <v>0</v>
      </c>
    </row>
    <row r="242" spans="1:18" ht="23.1" hidden="1" customHeight="1">
      <c r="A242" s="483" t="s">
        <v>544</v>
      </c>
      <c r="B242" s="483" t="s">
        <v>1482</v>
      </c>
      <c r="C242" s="484" t="s">
        <v>3</v>
      </c>
      <c r="D242" s="211">
        <f t="shared" si="7"/>
        <v>25706</v>
      </c>
      <c r="E242" s="210"/>
      <c r="F242" s="210">
        <v>1078</v>
      </c>
      <c r="G242" s="210"/>
      <c r="H242" s="210">
        <v>837</v>
      </c>
      <c r="I242" s="210">
        <v>25706</v>
      </c>
      <c r="J242" s="210">
        <v>998</v>
      </c>
      <c r="K242" s="210"/>
      <c r="L242" s="210"/>
      <c r="M242" s="484" t="s">
        <v>1094</v>
      </c>
      <c r="O242" s="4">
        <f t="shared" si="8"/>
        <v>0</v>
      </c>
      <c r="Q242" s="4">
        <f>IF(COUNTIF(일위대가!$B$3:$B$603,$B242)&lt;&gt;0,1,0)</f>
        <v>0</v>
      </c>
      <c r="R242" s="4">
        <f>IF(COUNTIF(내역서!$B$3:$B$142,$B242)&lt;&gt;0,1,0)</f>
        <v>0</v>
      </c>
    </row>
    <row r="243" spans="1:18" ht="23.1" hidden="1" customHeight="1">
      <c r="A243" s="483" t="s">
        <v>544</v>
      </c>
      <c r="B243" s="483" t="s">
        <v>1483</v>
      </c>
      <c r="C243" s="484" t="s">
        <v>3</v>
      </c>
      <c r="D243" s="211">
        <f t="shared" si="7"/>
        <v>30102</v>
      </c>
      <c r="E243" s="210"/>
      <c r="F243" s="210">
        <v>1078</v>
      </c>
      <c r="G243" s="210"/>
      <c r="H243" s="210">
        <v>837</v>
      </c>
      <c r="I243" s="210">
        <v>30102</v>
      </c>
      <c r="J243" s="210">
        <v>998</v>
      </c>
      <c r="K243" s="210"/>
      <c r="L243" s="210"/>
      <c r="M243" s="484" t="s">
        <v>1094</v>
      </c>
      <c r="O243" s="4">
        <f t="shared" si="8"/>
        <v>0</v>
      </c>
      <c r="Q243" s="4">
        <f>IF(COUNTIF(일위대가!$B$3:$B$603,$B243)&lt;&gt;0,1,0)</f>
        <v>0</v>
      </c>
      <c r="R243" s="4">
        <f>IF(COUNTIF(내역서!$B$3:$B$142,$B243)&lt;&gt;0,1,0)</f>
        <v>0</v>
      </c>
    </row>
    <row r="244" spans="1:18" ht="23.1" hidden="1" customHeight="1">
      <c r="A244" s="483" t="s">
        <v>544</v>
      </c>
      <c r="B244" s="483" t="s">
        <v>1484</v>
      </c>
      <c r="C244" s="484" t="s">
        <v>3</v>
      </c>
      <c r="D244" s="211">
        <f t="shared" si="7"/>
        <v>38873</v>
      </c>
      <c r="E244" s="210"/>
      <c r="F244" s="210">
        <v>1078</v>
      </c>
      <c r="G244" s="210"/>
      <c r="H244" s="210">
        <v>837</v>
      </c>
      <c r="I244" s="210">
        <v>38873</v>
      </c>
      <c r="J244" s="210">
        <v>998</v>
      </c>
      <c r="K244" s="210"/>
      <c r="L244" s="210"/>
      <c r="M244" s="484" t="s">
        <v>1094</v>
      </c>
      <c r="O244" s="4">
        <f t="shared" si="8"/>
        <v>0</v>
      </c>
      <c r="Q244" s="4">
        <f>IF(COUNTIF(일위대가!$B$3:$B$603,$B244)&lt;&gt;0,1,0)</f>
        <v>0</v>
      </c>
      <c r="R244" s="4">
        <f>IF(COUNTIF(내역서!$B$3:$B$142,$B244)&lt;&gt;0,1,0)</f>
        <v>0</v>
      </c>
    </row>
    <row r="245" spans="1:18" ht="23.1" hidden="1" customHeight="1">
      <c r="A245" s="483" t="s">
        <v>544</v>
      </c>
      <c r="B245" s="483" t="s">
        <v>1485</v>
      </c>
      <c r="C245" s="484" t="s">
        <v>3</v>
      </c>
      <c r="D245" s="211">
        <f t="shared" si="7"/>
        <v>51190</v>
      </c>
      <c r="E245" s="210"/>
      <c r="F245" s="210">
        <v>1078</v>
      </c>
      <c r="G245" s="210"/>
      <c r="H245" s="210">
        <v>837</v>
      </c>
      <c r="I245" s="210">
        <v>51190</v>
      </c>
      <c r="J245" s="210">
        <v>998</v>
      </c>
      <c r="K245" s="210"/>
      <c r="L245" s="210"/>
      <c r="M245" s="484" t="s">
        <v>1094</v>
      </c>
      <c r="O245" s="4">
        <f t="shared" si="8"/>
        <v>0</v>
      </c>
      <c r="Q245" s="4">
        <f>IF(COUNTIF(일위대가!$B$3:$B$603,$B245)&lt;&gt;0,1,0)</f>
        <v>0</v>
      </c>
      <c r="R245" s="4">
        <f>IF(COUNTIF(내역서!$B$3:$B$142,$B245)&lt;&gt;0,1,0)</f>
        <v>0</v>
      </c>
    </row>
    <row r="246" spans="1:18" ht="23.1" hidden="1" customHeight="1">
      <c r="A246" s="483" t="s">
        <v>544</v>
      </c>
      <c r="B246" s="483" t="s">
        <v>1486</v>
      </c>
      <c r="C246" s="484" t="s">
        <v>3</v>
      </c>
      <c r="D246" s="211">
        <f t="shared" si="7"/>
        <v>61785</v>
      </c>
      <c r="E246" s="210"/>
      <c r="F246" s="210">
        <v>1078</v>
      </c>
      <c r="G246" s="210"/>
      <c r="H246" s="210">
        <v>837</v>
      </c>
      <c r="I246" s="210">
        <v>61785</v>
      </c>
      <c r="J246" s="210">
        <v>998</v>
      </c>
      <c r="K246" s="210"/>
      <c r="L246" s="210"/>
      <c r="M246" s="484" t="s">
        <v>1094</v>
      </c>
      <c r="O246" s="4">
        <f t="shared" si="8"/>
        <v>0</v>
      </c>
      <c r="Q246" s="4">
        <f>IF(COUNTIF(일위대가!$B$3:$B$603,$B246)&lt;&gt;0,1,0)</f>
        <v>0</v>
      </c>
      <c r="R246" s="4">
        <f>IF(COUNTIF(내역서!$B$3:$B$142,$B246)&lt;&gt;0,1,0)</f>
        <v>0</v>
      </c>
    </row>
    <row r="247" spans="1:18" ht="23.1" hidden="1" customHeight="1">
      <c r="A247" s="483" t="s">
        <v>544</v>
      </c>
      <c r="B247" s="483" t="s">
        <v>1487</v>
      </c>
      <c r="C247" s="484" t="s">
        <v>3</v>
      </c>
      <c r="D247" s="211">
        <f t="shared" si="7"/>
        <v>73988</v>
      </c>
      <c r="E247" s="210"/>
      <c r="F247" s="210">
        <v>1078</v>
      </c>
      <c r="G247" s="210"/>
      <c r="H247" s="210">
        <v>837</v>
      </c>
      <c r="I247" s="210">
        <v>73988</v>
      </c>
      <c r="J247" s="210">
        <v>998</v>
      </c>
      <c r="K247" s="210"/>
      <c r="L247" s="210"/>
      <c r="M247" s="484" t="s">
        <v>1094</v>
      </c>
      <c r="O247" s="4">
        <f t="shared" si="8"/>
        <v>0</v>
      </c>
      <c r="Q247" s="4">
        <f>IF(COUNTIF(일위대가!$B$3:$B$603,$B247)&lt;&gt;0,1,0)</f>
        <v>0</v>
      </c>
      <c r="R247" s="4">
        <f>IF(COUNTIF(내역서!$B$3:$B$142,$B247)&lt;&gt;0,1,0)</f>
        <v>0</v>
      </c>
    </row>
    <row r="248" spans="1:18" ht="23.1" hidden="1" customHeight="1">
      <c r="A248" s="483" t="s">
        <v>333</v>
      </c>
      <c r="B248" s="483" t="s">
        <v>690</v>
      </c>
      <c r="C248" s="484" t="s">
        <v>3</v>
      </c>
      <c r="D248" s="211">
        <f t="shared" si="7"/>
        <v>3985</v>
      </c>
      <c r="E248" s="210">
        <v>3985</v>
      </c>
      <c r="F248" s="210">
        <v>1081</v>
      </c>
      <c r="G248" s="210">
        <v>5464</v>
      </c>
      <c r="H248" s="210">
        <v>841</v>
      </c>
      <c r="I248" s="210">
        <v>3985</v>
      </c>
      <c r="J248" s="210">
        <v>1000</v>
      </c>
      <c r="K248" s="210"/>
      <c r="L248" s="210"/>
      <c r="M248" s="484" t="s">
        <v>1171</v>
      </c>
      <c r="O248" s="4">
        <f t="shared" si="8"/>
        <v>0</v>
      </c>
      <c r="Q248" s="4">
        <f>IF(COUNTIF(일위대가!$B$3:$B$603,$B248)&lt;&gt;0,1,0)</f>
        <v>0</v>
      </c>
      <c r="R248" s="4">
        <f>IF(COUNTIF(내역서!$B$3:$B$142,$B248)&lt;&gt;0,1,0)</f>
        <v>0</v>
      </c>
    </row>
    <row r="249" spans="1:18" ht="23.1" hidden="1" customHeight="1">
      <c r="A249" s="483" t="s">
        <v>333</v>
      </c>
      <c r="B249" s="483" t="s">
        <v>1172</v>
      </c>
      <c r="C249" s="484" t="s">
        <v>3</v>
      </c>
      <c r="D249" s="211">
        <f>MIN(E249,G249,I249,K249,L249)</f>
        <v>4695</v>
      </c>
      <c r="E249" s="210">
        <v>4695</v>
      </c>
      <c r="F249" s="210">
        <v>1081</v>
      </c>
      <c r="G249" s="210">
        <v>6194</v>
      </c>
      <c r="H249" s="210">
        <v>841</v>
      </c>
      <c r="I249" s="210">
        <v>4695</v>
      </c>
      <c r="J249" s="210">
        <v>1000</v>
      </c>
      <c r="K249" s="210"/>
      <c r="L249" s="210"/>
      <c r="M249" s="484" t="s">
        <v>1171</v>
      </c>
      <c r="O249" s="4">
        <f t="shared" si="8"/>
        <v>0</v>
      </c>
      <c r="Q249" s="4">
        <f>IF(COUNTIF(일위대가!$B$3:$B$603,$B249)&lt;&gt;0,1,0)</f>
        <v>0</v>
      </c>
      <c r="R249" s="4">
        <f>IF(COUNTIF(내역서!$B$3:$B$142,$B249)&lt;&gt;0,1,0)</f>
        <v>0</v>
      </c>
    </row>
    <row r="250" spans="1:18" ht="23.1" hidden="1" customHeight="1">
      <c r="A250" s="483" t="s">
        <v>333</v>
      </c>
      <c r="B250" s="483" t="s">
        <v>1173</v>
      </c>
      <c r="C250" s="484" t="s">
        <v>3</v>
      </c>
      <c r="D250" s="211">
        <f t="shared" si="7"/>
        <v>5532</v>
      </c>
      <c r="E250" s="210">
        <v>5532</v>
      </c>
      <c r="F250" s="210">
        <v>1081</v>
      </c>
      <c r="G250" s="210">
        <v>7253</v>
      </c>
      <c r="H250" s="210">
        <v>841</v>
      </c>
      <c r="I250" s="210">
        <v>5532</v>
      </c>
      <c r="J250" s="210">
        <v>1000</v>
      </c>
      <c r="K250" s="210"/>
      <c r="L250" s="210"/>
      <c r="M250" s="484" t="s">
        <v>1171</v>
      </c>
      <c r="O250" s="4">
        <f t="shared" si="8"/>
        <v>0</v>
      </c>
      <c r="Q250" s="4">
        <f>IF(COUNTIF(일위대가!$B$3:$B$603,$B250)&lt;&gt;0,1,0)</f>
        <v>0</v>
      </c>
      <c r="R250" s="4">
        <f>IF(COUNTIF(내역서!$B$3:$B$142,$B250)&lt;&gt;0,1,0)</f>
        <v>0</v>
      </c>
    </row>
    <row r="251" spans="1:18" ht="23.1" hidden="1" customHeight="1">
      <c r="A251" s="483" t="s">
        <v>333</v>
      </c>
      <c r="B251" s="483" t="s">
        <v>691</v>
      </c>
      <c r="C251" s="484" t="s">
        <v>3</v>
      </c>
      <c r="D251" s="211">
        <f t="shared" si="7"/>
        <v>9073</v>
      </c>
      <c r="E251" s="210">
        <v>9073</v>
      </c>
      <c r="F251" s="210">
        <v>1081</v>
      </c>
      <c r="G251" s="210">
        <v>11533</v>
      </c>
      <c r="H251" s="210">
        <v>841</v>
      </c>
      <c r="I251" s="210">
        <v>9073</v>
      </c>
      <c r="J251" s="210">
        <v>1000</v>
      </c>
      <c r="K251" s="210"/>
      <c r="L251" s="210"/>
      <c r="M251" s="484" t="s">
        <v>1171</v>
      </c>
      <c r="O251" s="4">
        <f t="shared" si="8"/>
        <v>0</v>
      </c>
      <c r="Q251" s="4">
        <f>IF(COUNTIF(일위대가!$B$3:$B$603,$B251)&lt;&gt;0,1,0)</f>
        <v>0</v>
      </c>
      <c r="R251" s="4">
        <f>IF(COUNTIF(내역서!$B$3:$B$142,$B251)&lt;&gt;0,1,0)</f>
        <v>0</v>
      </c>
    </row>
    <row r="252" spans="1:18" ht="23.1" hidden="1" customHeight="1">
      <c r="A252" s="483" t="s">
        <v>333</v>
      </c>
      <c r="B252" s="483" t="s">
        <v>692</v>
      </c>
      <c r="C252" s="484" t="s">
        <v>3</v>
      </c>
      <c r="D252" s="211">
        <f t="shared" si="7"/>
        <v>4819</v>
      </c>
      <c r="E252" s="210">
        <v>4819</v>
      </c>
      <c r="F252" s="210">
        <v>1081</v>
      </c>
      <c r="G252" s="210">
        <v>5947</v>
      </c>
      <c r="H252" s="210">
        <v>841</v>
      </c>
      <c r="I252" s="210">
        <v>4819</v>
      </c>
      <c r="J252" s="210">
        <v>1000</v>
      </c>
      <c r="K252" s="210"/>
      <c r="L252" s="210"/>
      <c r="M252" s="484" t="s">
        <v>1171</v>
      </c>
      <c r="O252" s="4">
        <f t="shared" si="8"/>
        <v>0</v>
      </c>
      <c r="Q252" s="4">
        <f>IF(COUNTIF(일위대가!$B$3:$B$603,$B252)&lt;&gt;0,1,0)</f>
        <v>0</v>
      </c>
      <c r="R252" s="4">
        <f>IF(COUNTIF(내역서!$B$3:$B$142,$B252)&lt;&gt;0,1,0)</f>
        <v>0</v>
      </c>
    </row>
    <row r="253" spans="1:18" ht="23.1" hidden="1" customHeight="1">
      <c r="A253" s="483" t="s">
        <v>333</v>
      </c>
      <c r="B253" s="483" t="s">
        <v>693</v>
      </c>
      <c r="C253" s="484" t="s">
        <v>3</v>
      </c>
      <c r="D253" s="211">
        <f t="shared" si="7"/>
        <v>5847</v>
      </c>
      <c r="E253" s="210">
        <v>5847</v>
      </c>
      <c r="F253" s="210">
        <v>1081</v>
      </c>
      <c r="G253" s="210">
        <v>6925</v>
      </c>
      <c r="H253" s="210">
        <v>841</v>
      </c>
      <c r="I253" s="210">
        <v>5847</v>
      </c>
      <c r="J253" s="210">
        <v>1000</v>
      </c>
      <c r="K253" s="210"/>
      <c r="L253" s="210"/>
      <c r="M253" s="484" t="s">
        <v>1171</v>
      </c>
      <c r="O253" s="4">
        <f t="shared" si="8"/>
        <v>0</v>
      </c>
      <c r="Q253" s="4">
        <f>IF(COUNTIF(일위대가!$B$3:$B$603,$B253)&lt;&gt;0,1,0)</f>
        <v>0</v>
      </c>
      <c r="R253" s="4">
        <f>IF(COUNTIF(내역서!$B$3:$B$142,$B253)&lt;&gt;0,1,0)</f>
        <v>0</v>
      </c>
    </row>
    <row r="254" spans="1:18" ht="23.1" hidden="1" customHeight="1">
      <c r="A254" s="483" t="s">
        <v>333</v>
      </c>
      <c r="B254" s="483" t="s">
        <v>694</v>
      </c>
      <c r="C254" s="484" t="s">
        <v>3</v>
      </c>
      <c r="D254" s="211">
        <f t="shared" si="7"/>
        <v>7087</v>
      </c>
      <c r="E254" s="210">
        <v>7087</v>
      </c>
      <c r="F254" s="210">
        <v>1081</v>
      </c>
      <c r="G254" s="210">
        <v>8277</v>
      </c>
      <c r="H254" s="210">
        <v>841</v>
      </c>
      <c r="I254" s="210">
        <v>7087</v>
      </c>
      <c r="J254" s="210">
        <v>1000</v>
      </c>
      <c r="K254" s="210"/>
      <c r="L254" s="210"/>
      <c r="M254" s="484" t="s">
        <v>1171</v>
      </c>
      <c r="O254" s="4">
        <f t="shared" si="8"/>
        <v>0</v>
      </c>
      <c r="Q254" s="4">
        <f>IF(COUNTIF(일위대가!$B$3:$B$603,$B254)&lt;&gt;0,1,0)</f>
        <v>0</v>
      </c>
      <c r="R254" s="4">
        <f>IF(COUNTIF(내역서!$B$3:$B$142,$B254)&lt;&gt;0,1,0)</f>
        <v>0</v>
      </c>
    </row>
    <row r="255" spans="1:18" ht="23.1" hidden="1" customHeight="1">
      <c r="A255" s="483" t="s">
        <v>333</v>
      </c>
      <c r="B255" s="483" t="s">
        <v>695</v>
      </c>
      <c r="C255" s="484" t="s">
        <v>3</v>
      </c>
      <c r="D255" s="211">
        <f t="shared" si="7"/>
        <v>8794</v>
      </c>
      <c r="E255" s="210">
        <v>8794</v>
      </c>
      <c r="F255" s="210">
        <v>1081</v>
      </c>
      <c r="G255" s="210">
        <v>11260</v>
      </c>
      <c r="H255" s="210">
        <v>841</v>
      </c>
      <c r="I255" s="210">
        <v>8794</v>
      </c>
      <c r="J255" s="210">
        <v>1000</v>
      </c>
      <c r="K255" s="210"/>
      <c r="L255" s="210"/>
      <c r="M255" s="484" t="s">
        <v>1171</v>
      </c>
      <c r="O255" s="4">
        <f t="shared" si="8"/>
        <v>0</v>
      </c>
      <c r="Q255" s="4">
        <f>IF(COUNTIF(일위대가!$B$3:$B$603,$B255)&lt;&gt;0,1,0)</f>
        <v>0</v>
      </c>
      <c r="R255" s="4">
        <f>IF(COUNTIF(내역서!$B$3:$B$142,$B255)&lt;&gt;0,1,0)</f>
        <v>0</v>
      </c>
    </row>
    <row r="256" spans="1:18" ht="23.1" hidden="1" customHeight="1">
      <c r="A256" s="483" t="s">
        <v>333</v>
      </c>
      <c r="B256" s="483" t="s">
        <v>696</v>
      </c>
      <c r="C256" s="484" t="s">
        <v>3</v>
      </c>
      <c r="D256" s="211">
        <f t="shared" si="7"/>
        <v>9855</v>
      </c>
      <c r="E256" s="210">
        <v>9855</v>
      </c>
      <c r="F256" s="210">
        <v>1081</v>
      </c>
      <c r="G256" s="210">
        <v>12067</v>
      </c>
      <c r="H256" s="210">
        <v>841</v>
      </c>
      <c r="I256" s="210">
        <v>9855</v>
      </c>
      <c r="J256" s="210">
        <v>1000</v>
      </c>
      <c r="K256" s="210"/>
      <c r="L256" s="210"/>
      <c r="M256" s="484" t="s">
        <v>1171</v>
      </c>
      <c r="O256" s="4">
        <f t="shared" si="8"/>
        <v>0</v>
      </c>
      <c r="Q256" s="4">
        <f>IF(COUNTIF(일위대가!$B$3:$B$603,$B256)&lt;&gt;0,1,0)</f>
        <v>0</v>
      </c>
      <c r="R256" s="4">
        <f>IF(COUNTIF(내역서!$B$3:$B$142,$B256)&lt;&gt;0,1,0)</f>
        <v>0</v>
      </c>
    </row>
    <row r="257" spans="1:18" ht="23.1" hidden="1" customHeight="1">
      <c r="A257" s="483" t="s">
        <v>333</v>
      </c>
      <c r="B257" s="483" t="s">
        <v>697</v>
      </c>
      <c r="C257" s="484" t="s">
        <v>3</v>
      </c>
      <c r="D257" s="211">
        <f t="shared" si="7"/>
        <v>10694</v>
      </c>
      <c r="E257" s="210">
        <v>10694</v>
      </c>
      <c r="F257" s="210">
        <v>1081</v>
      </c>
      <c r="G257" s="210">
        <v>13834</v>
      </c>
      <c r="H257" s="210">
        <v>841</v>
      </c>
      <c r="I257" s="210">
        <v>10694</v>
      </c>
      <c r="J257" s="210">
        <v>1000</v>
      </c>
      <c r="K257" s="210"/>
      <c r="L257" s="210"/>
      <c r="M257" s="484" t="s">
        <v>1171</v>
      </c>
      <c r="O257" s="4">
        <f t="shared" si="8"/>
        <v>0</v>
      </c>
      <c r="Q257" s="4">
        <f>IF(COUNTIF(일위대가!$B$3:$B$603,$B257)&lt;&gt;0,1,0)</f>
        <v>0</v>
      </c>
      <c r="R257" s="4">
        <f>IF(COUNTIF(내역서!$B$3:$B$142,$B257)&lt;&gt;0,1,0)</f>
        <v>0</v>
      </c>
    </row>
    <row r="258" spans="1:18" ht="23.1" hidden="1" customHeight="1">
      <c r="A258" s="483" t="s">
        <v>333</v>
      </c>
      <c r="B258" s="483" t="s">
        <v>698</v>
      </c>
      <c r="C258" s="484" t="s">
        <v>3</v>
      </c>
      <c r="D258" s="211">
        <f t="shared" si="7"/>
        <v>12019</v>
      </c>
      <c r="E258" s="210">
        <v>12019</v>
      </c>
      <c r="F258" s="210">
        <v>1081</v>
      </c>
      <c r="G258" s="210">
        <v>15554</v>
      </c>
      <c r="H258" s="210">
        <v>841</v>
      </c>
      <c r="I258" s="210">
        <v>12019</v>
      </c>
      <c r="J258" s="210">
        <v>1000</v>
      </c>
      <c r="K258" s="210"/>
      <c r="L258" s="210"/>
      <c r="M258" s="484" t="s">
        <v>1171</v>
      </c>
      <c r="O258" s="4">
        <f t="shared" si="8"/>
        <v>0</v>
      </c>
      <c r="Q258" s="4">
        <f>IF(COUNTIF(일위대가!$B$3:$B$603,$B258)&lt;&gt;0,1,0)</f>
        <v>0</v>
      </c>
      <c r="R258" s="4">
        <f>IF(COUNTIF(내역서!$B$3:$B$142,$B258)&lt;&gt;0,1,0)</f>
        <v>0</v>
      </c>
    </row>
    <row r="259" spans="1:18" ht="23.1" hidden="1" customHeight="1">
      <c r="A259" s="483" t="s">
        <v>333</v>
      </c>
      <c r="B259" s="483" t="s">
        <v>1174</v>
      </c>
      <c r="C259" s="484" t="s">
        <v>3</v>
      </c>
      <c r="D259" s="211">
        <f t="shared" si="7"/>
        <v>13275</v>
      </c>
      <c r="E259" s="210">
        <v>13275</v>
      </c>
      <c r="F259" s="210">
        <v>1081</v>
      </c>
      <c r="G259" s="210"/>
      <c r="H259" s="210">
        <v>841</v>
      </c>
      <c r="I259" s="210">
        <v>13725</v>
      </c>
      <c r="J259" s="210">
        <v>1000</v>
      </c>
      <c r="K259" s="210"/>
      <c r="L259" s="210"/>
      <c r="M259" s="484" t="s">
        <v>1171</v>
      </c>
      <c r="O259" s="4">
        <f t="shared" si="8"/>
        <v>0</v>
      </c>
      <c r="Q259" s="4">
        <f>IF(COUNTIF(일위대가!$B$3:$B$603,$B259)&lt;&gt;0,1,0)</f>
        <v>0</v>
      </c>
      <c r="R259" s="4">
        <f>IF(COUNTIF(내역서!$B$3:$B$142,$B259)&lt;&gt;0,1,0)</f>
        <v>0</v>
      </c>
    </row>
    <row r="260" spans="1:18" ht="23.1" hidden="1" customHeight="1">
      <c r="A260" s="483" t="s">
        <v>333</v>
      </c>
      <c r="B260" s="483" t="s">
        <v>1175</v>
      </c>
      <c r="C260" s="484" t="s">
        <v>3</v>
      </c>
      <c r="D260" s="211">
        <f t="shared" si="7"/>
        <v>14500</v>
      </c>
      <c r="E260" s="210">
        <v>14500</v>
      </c>
      <c r="F260" s="210">
        <v>1081</v>
      </c>
      <c r="G260" s="210"/>
      <c r="H260" s="210">
        <v>841</v>
      </c>
      <c r="I260" s="210">
        <v>14500</v>
      </c>
      <c r="J260" s="210">
        <v>1000</v>
      </c>
      <c r="K260" s="210"/>
      <c r="L260" s="210"/>
      <c r="M260" s="484" t="s">
        <v>1171</v>
      </c>
      <c r="O260" s="4">
        <f t="shared" si="8"/>
        <v>0</v>
      </c>
      <c r="Q260" s="4">
        <f>IF(COUNTIF(일위대가!$B$3:$B$603,$B260)&lt;&gt;0,1,0)</f>
        <v>0</v>
      </c>
      <c r="R260" s="4">
        <f>IF(COUNTIF(내역서!$B$3:$B$142,$B260)&lt;&gt;0,1,0)</f>
        <v>0</v>
      </c>
    </row>
    <row r="261" spans="1:18" ht="23.1" hidden="1" customHeight="1">
      <c r="A261" s="483" t="s">
        <v>333</v>
      </c>
      <c r="B261" s="483" t="s">
        <v>703</v>
      </c>
      <c r="C261" s="484" t="s">
        <v>3</v>
      </c>
      <c r="D261" s="211">
        <f t="shared" si="7"/>
        <v>7766</v>
      </c>
      <c r="E261" s="210">
        <v>7766</v>
      </c>
      <c r="F261" s="210">
        <v>1081</v>
      </c>
      <c r="G261" s="210">
        <v>9353</v>
      </c>
      <c r="H261" s="210">
        <v>841</v>
      </c>
      <c r="I261" s="210">
        <v>7766</v>
      </c>
      <c r="J261" s="210">
        <v>1000</v>
      </c>
      <c r="K261" s="210"/>
      <c r="L261" s="210"/>
      <c r="M261" s="484" t="s">
        <v>1171</v>
      </c>
      <c r="O261" s="4">
        <f t="shared" si="8"/>
        <v>0</v>
      </c>
      <c r="Q261" s="4">
        <f>IF(COUNTIF(일위대가!$B$3:$B$603,$B261)&lt;&gt;0,1,0)</f>
        <v>0</v>
      </c>
      <c r="R261" s="4">
        <f>IF(COUNTIF(내역서!$B$3:$B$142,$B261)&lt;&gt;0,1,0)</f>
        <v>0</v>
      </c>
    </row>
    <row r="262" spans="1:18" ht="23.1" hidden="1" customHeight="1">
      <c r="A262" s="483" t="s">
        <v>333</v>
      </c>
      <c r="B262" s="483" t="s">
        <v>1176</v>
      </c>
      <c r="C262" s="484" t="s">
        <v>3</v>
      </c>
      <c r="D262" s="211">
        <f t="shared" ref="D262:D358" si="9">MIN(E262,G262,I262,K262,L262)</f>
        <v>10272</v>
      </c>
      <c r="E262" s="210">
        <v>10272</v>
      </c>
      <c r="F262" s="210">
        <v>1081</v>
      </c>
      <c r="G262" s="210">
        <v>12262</v>
      </c>
      <c r="H262" s="210">
        <v>841</v>
      </c>
      <c r="I262" s="210">
        <v>10272</v>
      </c>
      <c r="J262" s="210">
        <v>1000</v>
      </c>
      <c r="K262" s="210"/>
      <c r="L262" s="210"/>
      <c r="M262" s="484" t="s">
        <v>1171</v>
      </c>
      <c r="O262" s="4">
        <f t="shared" si="8"/>
        <v>0</v>
      </c>
      <c r="Q262" s="4">
        <f>IF(COUNTIF(일위대가!$B$3:$B$603,$B262)&lt;&gt;0,1,0)</f>
        <v>0</v>
      </c>
      <c r="R262" s="4">
        <f>IF(COUNTIF(내역서!$B$3:$B$142,$B262)&lt;&gt;0,1,0)</f>
        <v>0</v>
      </c>
    </row>
    <row r="263" spans="1:18" ht="23.1" hidden="1" customHeight="1">
      <c r="A263" s="483" t="s">
        <v>333</v>
      </c>
      <c r="B263" s="483" t="s">
        <v>704</v>
      </c>
      <c r="C263" s="484" t="s">
        <v>3</v>
      </c>
      <c r="D263" s="211">
        <f t="shared" si="9"/>
        <v>11695</v>
      </c>
      <c r="E263" s="210">
        <v>11695</v>
      </c>
      <c r="F263" s="210">
        <v>1081</v>
      </c>
      <c r="G263" s="210">
        <v>13180</v>
      </c>
      <c r="H263" s="210">
        <v>841</v>
      </c>
      <c r="I263" s="210">
        <v>11695</v>
      </c>
      <c r="J263" s="210">
        <v>1000</v>
      </c>
      <c r="K263" s="210"/>
      <c r="L263" s="210"/>
      <c r="M263" s="484" t="s">
        <v>1171</v>
      </c>
      <c r="O263" s="4">
        <f t="shared" si="8"/>
        <v>0</v>
      </c>
      <c r="Q263" s="4">
        <f>IF(COUNTIF(일위대가!$B$3:$B$603,$B263)&lt;&gt;0,1,0)</f>
        <v>0</v>
      </c>
      <c r="R263" s="4">
        <f>IF(COUNTIF(내역서!$B$3:$B$142,$B263)&lt;&gt;0,1,0)</f>
        <v>0</v>
      </c>
    </row>
    <row r="264" spans="1:18" ht="23.1" hidden="1" customHeight="1">
      <c r="A264" s="483" t="s">
        <v>333</v>
      </c>
      <c r="B264" s="483" t="s">
        <v>1462</v>
      </c>
      <c r="C264" s="484" t="s">
        <v>3</v>
      </c>
      <c r="D264" s="211">
        <f t="shared" si="9"/>
        <v>10200</v>
      </c>
      <c r="E264" s="210">
        <v>10200</v>
      </c>
      <c r="F264" s="210">
        <v>1081</v>
      </c>
      <c r="G264" s="210"/>
      <c r="H264" s="210">
        <v>841</v>
      </c>
      <c r="I264" s="210">
        <v>10200</v>
      </c>
      <c r="J264" s="210">
        <v>1000</v>
      </c>
      <c r="K264" s="210"/>
      <c r="L264" s="210"/>
      <c r="M264" s="484" t="s">
        <v>1171</v>
      </c>
      <c r="O264" s="4">
        <f t="shared" si="8"/>
        <v>0</v>
      </c>
      <c r="Q264" s="4">
        <f>IF(COUNTIF(일위대가!$B$3:$B$603,$B264)&lt;&gt;0,1,0)</f>
        <v>0</v>
      </c>
      <c r="R264" s="4">
        <f>IF(COUNTIF(내역서!$B$3:$B$142,$B264)&lt;&gt;0,1,0)</f>
        <v>0</v>
      </c>
    </row>
    <row r="265" spans="1:18" ht="23.1" hidden="1" customHeight="1">
      <c r="A265" s="483" t="s">
        <v>333</v>
      </c>
      <c r="B265" s="483" t="s">
        <v>1463</v>
      </c>
      <c r="C265" s="484" t="s">
        <v>3</v>
      </c>
      <c r="D265" s="211">
        <f>MIN(E265,G265,I265,K265,L265)</f>
        <v>14421</v>
      </c>
      <c r="E265" s="210">
        <v>14421</v>
      </c>
      <c r="F265" s="210">
        <v>1081</v>
      </c>
      <c r="G265" s="210"/>
      <c r="H265" s="210">
        <v>841</v>
      </c>
      <c r="I265" s="210">
        <v>14421</v>
      </c>
      <c r="J265" s="210">
        <v>1000</v>
      </c>
      <c r="K265" s="210"/>
      <c r="L265" s="210"/>
      <c r="M265" s="484" t="s">
        <v>1171</v>
      </c>
      <c r="O265" s="4">
        <f t="shared" si="8"/>
        <v>0</v>
      </c>
      <c r="Q265" s="4">
        <f>IF(COUNTIF(일위대가!$B$3:$B$603,$B265)&lt;&gt;0,1,0)</f>
        <v>0</v>
      </c>
      <c r="R265" s="4">
        <f>IF(COUNTIF(내역서!$B$3:$B$142,$B265)&lt;&gt;0,1,0)</f>
        <v>0</v>
      </c>
    </row>
    <row r="266" spans="1:18" ht="23.1" hidden="1" customHeight="1">
      <c r="A266" s="483" t="s">
        <v>333</v>
      </c>
      <c r="B266" s="483" t="s">
        <v>1464</v>
      </c>
      <c r="C266" s="484" t="s">
        <v>3</v>
      </c>
      <c r="D266" s="211">
        <f>MIN(E266,G266,I266,K266,L266)</f>
        <v>16595</v>
      </c>
      <c r="E266" s="210">
        <v>16595</v>
      </c>
      <c r="F266" s="210">
        <v>1081</v>
      </c>
      <c r="G266" s="210"/>
      <c r="H266" s="210">
        <v>841</v>
      </c>
      <c r="I266" s="210">
        <v>16595</v>
      </c>
      <c r="J266" s="210">
        <v>1000</v>
      </c>
      <c r="K266" s="210"/>
      <c r="L266" s="210"/>
      <c r="M266" s="484" t="s">
        <v>1171</v>
      </c>
      <c r="O266" s="4">
        <f t="shared" si="8"/>
        <v>0</v>
      </c>
      <c r="Q266" s="4">
        <f>IF(COUNTIF(일위대가!$B$3:$B$603,$B266)&lt;&gt;0,1,0)</f>
        <v>0</v>
      </c>
      <c r="R266" s="4">
        <f>IF(COUNTIF(내역서!$B$3:$B$142,$B266)&lt;&gt;0,1,0)</f>
        <v>0</v>
      </c>
    </row>
    <row r="267" spans="1:18" ht="23.1" hidden="1" customHeight="1">
      <c r="A267" s="483" t="s">
        <v>333</v>
      </c>
      <c r="B267" s="483" t="s">
        <v>1177</v>
      </c>
      <c r="C267" s="484" t="s">
        <v>3</v>
      </c>
      <c r="D267" s="211">
        <f t="shared" si="9"/>
        <v>6040</v>
      </c>
      <c r="E267" s="210">
        <v>6040</v>
      </c>
      <c r="F267" s="210">
        <v>1081</v>
      </c>
      <c r="G267" s="210">
        <v>6842</v>
      </c>
      <c r="H267" s="210">
        <v>841</v>
      </c>
      <c r="I267" s="210">
        <v>6040</v>
      </c>
      <c r="J267" s="210">
        <v>1000</v>
      </c>
      <c r="K267" s="210"/>
      <c r="L267" s="210"/>
      <c r="M267" s="484" t="s">
        <v>1171</v>
      </c>
      <c r="O267" s="4">
        <f t="shared" si="8"/>
        <v>0</v>
      </c>
      <c r="Q267" s="4">
        <f>IF(COUNTIF(일위대가!$B$3:$B$603,$B267)&lt;&gt;0,1,0)</f>
        <v>0</v>
      </c>
      <c r="R267" s="4">
        <f>IF(COUNTIF(내역서!$B$3:$B$142,$B267)&lt;&gt;0,1,0)</f>
        <v>0</v>
      </c>
    </row>
    <row r="268" spans="1:18" ht="23.1" hidden="1" customHeight="1">
      <c r="A268" s="483" t="s">
        <v>333</v>
      </c>
      <c r="B268" s="483" t="s">
        <v>1178</v>
      </c>
      <c r="C268" s="484" t="s">
        <v>3</v>
      </c>
      <c r="D268" s="211">
        <f t="shared" si="9"/>
        <v>7061</v>
      </c>
      <c r="E268" s="210">
        <v>7061</v>
      </c>
      <c r="F268" s="210">
        <v>1081</v>
      </c>
      <c r="G268" s="210">
        <v>7964</v>
      </c>
      <c r="H268" s="210">
        <v>841</v>
      </c>
      <c r="I268" s="210">
        <v>7061</v>
      </c>
      <c r="J268" s="210">
        <v>1000</v>
      </c>
      <c r="K268" s="210"/>
      <c r="L268" s="210"/>
      <c r="M268" s="484" t="s">
        <v>1171</v>
      </c>
      <c r="O268" s="4">
        <f t="shared" si="8"/>
        <v>0</v>
      </c>
      <c r="Q268" s="4">
        <f>IF(COUNTIF(일위대가!$B$3:$B$603,$B268)&lt;&gt;0,1,0)</f>
        <v>0</v>
      </c>
      <c r="R268" s="4">
        <f>IF(COUNTIF(내역서!$B$3:$B$142,$B268)&lt;&gt;0,1,0)</f>
        <v>0</v>
      </c>
    </row>
    <row r="269" spans="1:18" ht="23.1" hidden="1" customHeight="1">
      <c r="A269" s="483" t="s">
        <v>333</v>
      </c>
      <c r="B269" s="483" t="s">
        <v>1179</v>
      </c>
      <c r="C269" s="484" t="s">
        <v>3</v>
      </c>
      <c r="D269" s="211">
        <f t="shared" si="9"/>
        <v>8443</v>
      </c>
      <c r="E269" s="210">
        <v>8443</v>
      </c>
      <c r="F269" s="210">
        <v>1081</v>
      </c>
      <c r="G269" s="210">
        <v>9520</v>
      </c>
      <c r="H269" s="210">
        <v>841</v>
      </c>
      <c r="I269" s="210">
        <v>8443</v>
      </c>
      <c r="J269" s="210">
        <v>1000</v>
      </c>
      <c r="K269" s="210"/>
      <c r="L269" s="210"/>
      <c r="M269" s="484" t="s">
        <v>1171</v>
      </c>
      <c r="O269" s="4">
        <f t="shared" si="8"/>
        <v>0</v>
      </c>
      <c r="Q269" s="4">
        <f>IF(COUNTIF(일위대가!$B$3:$B$603,$B269)&lt;&gt;0,1,0)</f>
        <v>0</v>
      </c>
      <c r="R269" s="4">
        <f>IF(COUNTIF(내역서!$B$3:$B$142,$B269)&lt;&gt;0,1,0)</f>
        <v>0</v>
      </c>
    </row>
    <row r="270" spans="1:18" ht="23.1" hidden="1" customHeight="1">
      <c r="A270" s="483" t="s">
        <v>333</v>
      </c>
      <c r="B270" s="483" t="s">
        <v>1180</v>
      </c>
      <c r="C270" s="484" t="s">
        <v>3</v>
      </c>
      <c r="D270" s="211">
        <f t="shared" si="9"/>
        <v>10279</v>
      </c>
      <c r="E270" s="210">
        <v>10279</v>
      </c>
      <c r="F270" s="210">
        <v>1081</v>
      </c>
      <c r="G270" s="210">
        <v>12950</v>
      </c>
      <c r="H270" s="210">
        <v>841</v>
      </c>
      <c r="I270" s="210">
        <v>10279</v>
      </c>
      <c r="J270" s="210">
        <v>1000</v>
      </c>
      <c r="K270" s="210"/>
      <c r="L270" s="210"/>
      <c r="M270" s="484" t="s">
        <v>1171</v>
      </c>
      <c r="O270" s="4">
        <f t="shared" ref="O270:O333" si="10">IF(SUM(Q270:R270)&gt;0,1,0)</f>
        <v>0</v>
      </c>
      <c r="Q270" s="4">
        <f>IF(COUNTIF(일위대가!$B$3:$B$603,$B270)&lt;&gt;0,1,0)</f>
        <v>0</v>
      </c>
      <c r="R270" s="4">
        <f>IF(COUNTIF(내역서!$B$3:$B$142,$B270)&lt;&gt;0,1,0)</f>
        <v>0</v>
      </c>
    </row>
    <row r="271" spans="1:18" ht="23.1" hidden="1" customHeight="1">
      <c r="A271" s="483" t="s">
        <v>333</v>
      </c>
      <c r="B271" s="483" t="s">
        <v>1181</v>
      </c>
      <c r="C271" s="484" t="s">
        <v>3</v>
      </c>
      <c r="D271" s="211">
        <f t="shared" si="9"/>
        <v>11343</v>
      </c>
      <c r="E271" s="210">
        <v>11343</v>
      </c>
      <c r="F271" s="210">
        <v>1081</v>
      </c>
      <c r="G271" s="210">
        <v>13878</v>
      </c>
      <c r="H271" s="210">
        <v>841</v>
      </c>
      <c r="I271" s="210">
        <v>11343</v>
      </c>
      <c r="J271" s="210">
        <v>1000</v>
      </c>
      <c r="K271" s="210"/>
      <c r="L271" s="210"/>
      <c r="M271" s="484" t="s">
        <v>1171</v>
      </c>
      <c r="O271" s="4">
        <f t="shared" si="10"/>
        <v>0</v>
      </c>
      <c r="Q271" s="4">
        <f>IF(COUNTIF(일위대가!$B$3:$B$603,$B271)&lt;&gt;0,1,0)</f>
        <v>0</v>
      </c>
      <c r="R271" s="4">
        <f>IF(COUNTIF(내역서!$B$3:$B$142,$B271)&lt;&gt;0,1,0)</f>
        <v>0</v>
      </c>
    </row>
    <row r="272" spans="1:18" ht="23.1" hidden="1" customHeight="1">
      <c r="A272" s="483" t="s">
        <v>333</v>
      </c>
      <c r="B272" s="483" t="s">
        <v>1182</v>
      </c>
      <c r="C272" s="484" t="s">
        <v>3</v>
      </c>
      <c r="D272" s="211">
        <f t="shared" si="9"/>
        <v>12186</v>
      </c>
      <c r="E272" s="210">
        <v>12186</v>
      </c>
      <c r="F272" s="210">
        <v>1081</v>
      </c>
      <c r="G272" s="210">
        <v>15908</v>
      </c>
      <c r="H272" s="210">
        <v>841</v>
      </c>
      <c r="I272" s="210">
        <v>12186</v>
      </c>
      <c r="J272" s="210">
        <v>1000</v>
      </c>
      <c r="K272" s="210"/>
      <c r="L272" s="210"/>
      <c r="M272" s="484" t="s">
        <v>1171</v>
      </c>
      <c r="O272" s="4">
        <f t="shared" si="10"/>
        <v>0</v>
      </c>
      <c r="Q272" s="4">
        <f>IF(COUNTIF(일위대가!$B$3:$B$603,$B272)&lt;&gt;0,1,0)</f>
        <v>0</v>
      </c>
      <c r="R272" s="4">
        <f>IF(COUNTIF(내역서!$B$3:$B$142,$B272)&lt;&gt;0,1,0)</f>
        <v>0</v>
      </c>
    </row>
    <row r="273" spans="1:18" ht="23.1" hidden="1" customHeight="1">
      <c r="A273" s="483" t="s">
        <v>333</v>
      </c>
      <c r="B273" s="483" t="s">
        <v>1183</v>
      </c>
      <c r="C273" s="484" t="s">
        <v>3</v>
      </c>
      <c r="D273" s="211">
        <f t="shared" si="9"/>
        <v>13741</v>
      </c>
      <c r="E273" s="210">
        <v>13741</v>
      </c>
      <c r="F273" s="210">
        <v>1081</v>
      </c>
      <c r="G273" s="210">
        <v>17888</v>
      </c>
      <c r="H273" s="210">
        <v>841</v>
      </c>
      <c r="I273" s="210">
        <v>13741</v>
      </c>
      <c r="J273" s="210">
        <v>1000</v>
      </c>
      <c r="K273" s="210"/>
      <c r="L273" s="210"/>
      <c r="M273" s="484" t="s">
        <v>1171</v>
      </c>
      <c r="O273" s="4">
        <f t="shared" si="10"/>
        <v>0</v>
      </c>
      <c r="Q273" s="4">
        <f>IF(COUNTIF(일위대가!$B$3:$B$603,$B273)&lt;&gt;0,1,0)</f>
        <v>0</v>
      </c>
      <c r="R273" s="4">
        <f>IF(COUNTIF(내역서!$B$3:$B$142,$B273)&lt;&gt;0,1,0)</f>
        <v>0</v>
      </c>
    </row>
    <row r="274" spans="1:18" ht="23.1" hidden="1" customHeight="1">
      <c r="A274" s="483" t="s">
        <v>333</v>
      </c>
      <c r="B274" s="483" t="s">
        <v>1184</v>
      </c>
      <c r="C274" s="484" t="s">
        <v>3</v>
      </c>
      <c r="D274" s="211">
        <f>MIN(E274,G274,I274,K274,L274)</f>
        <v>15038</v>
      </c>
      <c r="E274" s="210">
        <v>15038</v>
      </c>
      <c r="F274" s="210">
        <v>1081</v>
      </c>
      <c r="G274" s="210"/>
      <c r="H274" s="210">
        <v>841</v>
      </c>
      <c r="I274" s="210">
        <v>15038</v>
      </c>
      <c r="J274" s="210">
        <v>1000</v>
      </c>
      <c r="K274" s="210"/>
      <c r="L274" s="210"/>
      <c r="M274" s="484" t="s">
        <v>1171</v>
      </c>
      <c r="O274" s="4">
        <f t="shared" si="10"/>
        <v>0</v>
      </c>
      <c r="Q274" s="4">
        <f>IF(COUNTIF(일위대가!$B$3:$B$603,$B274)&lt;&gt;0,1,0)</f>
        <v>0</v>
      </c>
      <c r="R274" s="4">
        <f>IF(COUNTIF(내역서!$B$3:$B$142,$B274)&lt;&gt;0,1,0)</f>
        <v>0</v>
      </c>
    </row>
    <row r="275" spans="1:18" ht="23.1" hidden="1" customHeight="1">
      <c r="A275" s="483" t="s">
        <v>333</v>
      </c>
      <c r="B275" s="483" t="s">
        <v>1185</v>
      </c>
      <c r="C275" s="484" t="s">
        <v>3</v>
      </c>
      <c r="D275" s="211">
        <f>MIN(E275,G275,I275,K275,L275)</f>
        <v>16830</v>
      </c>
      <c r="E275" s="210">
        <v>16830</v>
      </c>
      <c r="F275" s="210">
        <v>1081</v>
      </c>
      <c r="G275" s="210"/>
      <c r="H275" s="210">
        <v>841</v>
      </c>
      <c r="I275" s="210">
        <v>16830</v>
      </c>
      <c r="J275" s="210">
        <v>1000</v>
      </c>
      <c r="K275" s="210"/>
      <c r="L275" s="210"/>
      <c r="M275" s="484" t="s">
        <v>1171</v>
      </c>
      <c r="O275" s="4">
        <f t="shared" si="10"/>
        <v>0</v>
      </c>
      <c r="Q275" s="4">
        <f>IF(COUNTIF(일위대가!$B$3:$B$603,$B275)&lt;&gt;0,1,0)</f>
        <v>0</v>
      </c>
      <c r="R275" s="4">
        <f>IF(COUNTIF(내역서!$B$3:$B$142,$B275)&lt;&gt;0,1,0)</f>
        <v>0</v>
      </c>
    </row>
    <row r="276" spans="1:18" ht="23.1" hidden="1" customHeight="1">
      <c r="A276" s="483" t="s">
        <v>333</v>
      </c>
      <c r="B276" s="483" t="s">
        <v>702</v>
      </c>
      <c r="C276" s="484" t="s">
        <v>3</v>
      </c>
      <c r="D276" s="211">
        <f t="shared" si="9"/>
        <v>9127</v>
      </c>
      <c r="E276" s="210">
        <v>9127</v>
      </c>
      <c r="F276" s="210">
        <v>1081</v>
      </c>
      <c r="G276" s="210">
        <v>10757</v>
      </c>
      <c r="H276" s="210">
        <v>841</v>
      </c>
      <c r="I276" s="210">
        <v>9127</v>
      </c>
      <c r="J276" s="210">
        <v>1000</v>
      </c>
      <c r="K276" s="210"/>
      <c r="L276" s="210"/>
      <c r="M276" s="484" t="s">
        <v>1171</v>
      </c>
      <c r="O276" s="4">
        <f t="shared" si="10"/>
        <v>0</v>
      </c>
      <c r="Q276" s="4">
        <f>IF(COUNTIF(일위대가!$B$3:$B$603,$B276)&lt;&gt;0,1,0)</f>
        <v>0</v>
      </c>
      <c r="R276" s="4">
        <f>IF(COUNTIF(내역서!$B$3:$B$142,$B276)&lt;&gt;0,1,0)</f>
        <v>0</v>
      </c>
    </row>
    <row r="277" spans="1:18" ht="23.1" hidden="1" customHeight="1">
      <c r="A277" s="483" t="s">
        <v>333</v>
      </c>
      <c r="B277" s="483" t="s">
        <v>1186</v>
      </c>
      <c r="C277" s="484" t="s">
        <v>3</v>
      </c>
      <c r="D277" s="211">
        <f>MIN(E277,G277,I277,K277,L277)</f>
        <v>11759</v>
      </c>
      <c r="E277" s="210">
        <v>11759</v>
      </c>
      <c r="F277" s="210">
        <v>1081</v>
      </c>
      <c r="G277" s="210">
        <v>14101</v>
      </c>
      <c r="H277" s="210">
        <v>841</v>
      </c>
      <c r="I277" s="210">
        <v>11759</v>
      </c>
      <c r="J277" s="210">
        <v>1000</v>
      </c>
      <c r="K277" s="210"/>
      <c r="L277" s="210"/>
      <c r="M277" s="484" t="s">
        <v>1171</v>
      </c>
      <c r="O277" s="4">
        <f t="shared" si="10"/>
        <v>0</v>
      </c>
      <c r="Q277" s="4">
        <f>IF(COUNTIF(일위대가!$B$3:$B$603,$B277)&lt;&gt;0,1,0)</f>
        <v>0</v>
      </c>
      <c r="R277" s="4">
        <f>IF(COUNTIF(내역서!$B$3:$B$142,$B277)&lt;&gt;0,1,0)</f>
        <v>0</v>
      </c>
    </row>
    <row r="278" spans="1:18" ht="23.1" hidden="1" customHeight="1">
      <c r="A278" s="483" t="s">
        <v>333</v>
      </c>
      <c r="B278" s="483" t="s">
        <v>1187</v>
      </c>
      <c r="C278" s="484" t="s">
        <v>3</v>
      </c>
      <c r="D278" s="211">
        <f>MIN(E278,G278,I278,K278,L278)</f>
        <v>13165</v>
      </c>
      <c r="E278" s="210">
        <v>13165</v>
      </c>
      <c r="F278" s="210">
        <v>1081</v>
      </c>
      <c r="G278" s="210">
        <v>15159</v>
      </c>
      <c r="H278" s="210">
        <v>841</v>
      </c>
      <c r="I278" s="210">
        <v>13165</v>
      </c>
      <c r="J278" s="210">
        <v>1000</v>
      </c>
      <c r="K278" s="210"/>
      <c r="L278" s="210"/>
      <c r="M278" s="484" t="s">
        <v>1171</v>
      </c>
      <c r="O278" s="4">
        <f t="shared" si="10"/>
        <v>0</v>
      </c>
      <c r="Q278" s="4">
        <f>IF(COUNTIF(일위대가!$B$3:$B$603,$B278)&lt;&gt;0,1,0)</f>
        <v>0</v>
      </c>
      <c r="R278" s="4">
        <f>IF(COUNTIF(내역서!$B$3:$B$142,$B278)&lt;&gt;0,1,0)</f>
        <v>0</v>
      </c>
    </row>
    <row r="279" spans="1:18" ht="23.1" hidden="1" customHeight="1">
      <c r="A279" s="483" t="s">
        <v>333</v>
      </c>
      <c r="B279" s="483" t="s">
        <v>1465</v>
      </c>
      <c r="C279" s="484" t="s">
        <v>3</v>
      </c>
      <c r="D279" s="211">
        <f>MIN(E279,G279,I279,K279,L279)</f>
        <v>11566</v>
      </c>
      <c r="E279" s="210">
        <v>11566</v>
      </c>
      <c r="F279" s="210">
        <v>1081</v>
      </c>
      <c r="G279" s="210"/>
      <c r="H279" s="210">
        <v>841</v>
      </c>
      <c r="I279" s="210">
        <v>11566</v>
      </c>
      <c r="J279" s="210">
        <v>1000</v>
      </c>
      <c r="K279" s="210"/>
      <c r="L279" s="210"/>
      <c r="M279" s="484" t="s">
        <v>1171</v>
      </c>
      <c r="O279" s="4">
        <f t="shared" si="10"/>
        <v>0</v>
      </c>
      <c r="Q279" s="4">
        <f>IF(COUNTIF(일위대가!$B$3:$B$603,$B279)&lt;&gt;0,1,0)</f>
        <v>0</v>
      </c>
      <c r="R279" s="4">
        <f>IF(COUNTIF(내역서!$B$3:$B$142,$B279)&lt;&gt;0,1,0)</f>
        <v>0</v>
      </c>
    </row>
    <row r="280" spans="1:18" ht="23.1" hidden="1" customHeight="1">
      <c r="A280" s="483" t="s">
        <v>333</v>
      </c>
      <c r="B280" s="483" t="s">
        <v>1466</v>
      </c>
      <c r="C280" s="484" t="s">
        <v>3</v>
      </c>
      <c r="D280" s="211">
        <f>MIN(E280,G280,I280,K280,L280)</f>
        <v>15896</v>
      </c>
      <c r="E280" s="210">
        <v>15896</v>
      </c>
      <c r="F280" s="210">
        <v>1081</v>
      </c>
      <c r="G280" s="210"/>
      <c r="H280" s="210">
        <v>841</v>
      </c>
      <c r="I280" s="210">
        <v>15896</v>
      </c>
      <c r="J280" s="210">
        <v>1000</v>
      </c>
      <c r="K280" s="210"/>
      <c r="L280" s="210"/>
      <c r="M280" s="484" t="s">
        <v>1171</v>
      </c>
      <c r="O280" s="4">
        <f t="shared" si="10"/>
        <v>0</v>
      </c>
      <c r="Q280" s="4">
        <f>IF(COUNTIF(일위대가!$B$3:$B$603,$B280)&lt;&gt;0,1,0)</f>
        <v>0</v>
      </c>
      <c r="R280" s="4">
        <f>IF(COUNTIF(내역서!$B$3:$B$142,$B280)&lt;&gt;0,1,0)</f>
        <v>0</v>
      </c>
    </row>
    <row r="281" spans="1:18" ht="23.1" hidden="1" customHeight="1">
      <c r="A281" s="483" t="s">
        <v>333</v>
      </c>
      <c r="B281" s="483" t="s">
        <v>1467</v>
      </c>
      <c r="C281" s="484" t="s">
        <v>3</v>
      </c>
      <c r="D281" s="211">
        <f>MIN(E281,G281,I281,K281,L281)</f>
        <v>18129</v>
      </c>
      <c r="E281" s="210">
        <v>18129</v>
      </c>
      <c r="F281" s="210">
        <v>1081</v>
      </c>
      <c r="G281" s="210"/>
      <c r="H281" s="210">
        <v>841</v>
      </c>
      <c r="I281" s="210">
        <v>18129</v>
      </c>
      <c r="J281" s="210">
        <v>1000</v>
      </c>
      <c r="K281" s="210"/>
      <c r="L281" s="210"/>
      <c r="M281" s="484" t="s">
        <v>1171</v>
      </c>
      <c r="O281" s="4">
        <f t="shared" si="10"/>
        <v>0</v>
      </c>
      <c r="Q281" s="4">
        <f>IF(COUNTIF(일위대가!$B$3:$B$603,$B281)&lt;&gt;0,1,0)</f>
        <v>0</v>
      </c>
      <c r="R281" s="4">
        <f>IF(COUNTIF(내역서!$B$3:$B$142,$B281)&lt;&gt;0,1,0)</f>
        <v>0</v>
      </c>
    </row>
    <row r="282" spans="1:18" ht="23.1" hidden="1" customHeight="1">
      <c r="A282" s="483" t="s">
        <v>544</v>
      </c>
      <c r="B282" s="483" t="s">
        <v>705</v>
      </c>
      <c r="C282" s="484" t="s">
        <v>3</v>
      </c>
      <c r="D282" s="211">
        <f t="shared" si="9"/>
        <v>31362</v>
      </c>
      <c r="E282" s="210">
        <v>34776</v>
      </c>
      <c r="F282" s="210">
        <v>1074</v>
      </c>
      <c r="G282" s="210">
        <v>31993</v>
      </c>
      <c r="H282" s="210">
        <v>835</v>
      </c>
      <c r="I282" s="210">
        <v>31362</v>
      </c>
      <c r="J282" s="210">
        <v>996</v>
      </c>
      <c r="K282" s="210"/>
      <c r="L282" s="210"/>
      <c r="M282" s="484"/>
      <c r="O282" s="4">
        <f t="shared" si="10"/>
        <v>0</v>
      </c>
      <c r="Q282" s="4">
        <f>IF(COUNTIF(일위대가!$B$3:$B$603,$B282)&lt;&gt;0,1,0)</f>
        <v>0</v>
      </c>
      <c r="R282" s="4">
        <f>IF(COUNTIF(내역서!$B$3:$B$142,$B282)&lt;&gt;0,1,0)</f>
        <v>0</v>
      </c>
    </row>
    <row r="283" spans="1:18" ht="23.1" hidden="1" customHeight="1">
      <c r="A283" s="483" t="s">
        <v>544</v>
      </c>
      <c r="B283" s="483" t="s">
        <v>706</v>
      </c>
      <c r="C283" s="484" t="s">
        <v>3</v>
      </c>
      <c r="D283" s="211">
        <f t="shared" si="9"/>
        <v>29120</v>
      </c>
      <c r="E283" s="210">
        <v>36514</v>
      </c>
      <c r="F283" s="210">
        <v>1074</v>
      </c>
      <c r="G283" s="210">
        <v>29707</v>
      </c>
      <c r="H283" s="210">
        <v>835</v>
      </c>
      <c r="I283" s="210">
        <v>29120</v>
      </c>
      <c r="J283" s="210">
        <v>996</v>
      </c>
      <c r="K283" s="210"/>
      <c r="L283" s="210"/>
      <c r="M283" s="484"/>
      <c r="O283" s="4">
        <f t="shared" si="10"/>
        <v>0</v>
      </c>
      <c r="Q283" s="4">
        <f>IF(COUNTIF(일위대가!$B$3:$B$603,$B283)&lt;&gt;0,1,0)</f>
        <v>0</v>
      </c>
      <c r="R283" s="4">
        <f>IF(COUNTIF(내역서!$B$3:$B$142,$B283)&lt;&gt;0,1,0)</f>
        <v>0</v>
      </c>
    </row>
    <row r="284" spans="1:18" ht="23.1" hidden="1" customHeight="1">
      <c r="A284" s="483" t="s">
        <v>707</v>
      </c>
      <c r="B284" s="483" t="s">
        <v>1188</v>
      </c>
      <c r="C284" s="484" t="s">
        <v>379</v>
      </c>
      <c r="D284" s="211">
        <f t="shared" si="9"/>
        <v>85100</v>
      </c>
      <c r="E284" s="210">
        <v>87000</v>
      </c>
      <c r="F284" s="210">
        <v>1097</v>
      </c>
      <c r="G284" s="210"/>
      <c r="H284" s="210"/>
      <c r="I284" s="210">
        <v>85100</v>
      </c>
      <c r="J284" s="210">
        <v>1022</v>
      </c>
      <c r="K284" s="210"/>
      <c r="L284" s="210"/>
      <c r="M284" s="484"/>
      <c r="O284" s="4">
        <f t="shared" si="10"/>
        <v>0</v>
      </c>
      <c r="Q284" s="4">
        <f>IF(COUNTIF(일위대가!$B$3:$B$603,$B284)&lt;&gt;0,1,0)</f>
        <v>0</v>
      </c>
      <c r="R284" s="4">
        <f>IF(COUNTIF(내역서!$B$3:$B$142,$B284)&lt;&gt;0,1,0)</f>
        <v>0</v>
      </c>
    </row>
    <row r="285" spans="1:18" ht="23.1" customHeight="1">
      <c r="A285" s="483" t="s">
        <v>544</v>
      </c>
      <c r="B285" s="483" t="s">
        <v>710</v>
      </c>
      <c r="C285" s="484" t="s">
        <v>3</v>
      </c>
      <c r="D285" s="211">
        <f t="shared" si="9"/>
        <v>2690</v>
      </c>
      <c r="E285" s="210"/>
      <c r="F285" s="210">
        <v>1083</v>
      </c>
      <c r="G285" s="210">
        <v>2690</v>
      </c>
      <c r="H285" s="210">
        <v>847</v>
      </c>
      <c r="I285" s="210"/>
      <c r="J285" s="210">
        <v>1002</v>
      </c>
      <c r="K285" s="210"/>
      <c r="L285" s="210"/>
      <c r="M285" s="484"/>
      <c r="O285" s="4">
        <f t="shared" si="10"/>
        <v>1</v>
      </c>
      <c r="Q285" s="4">
        <f>IF(COUNTIF(일위대가!$B$3:$B$603,$B285)&lt;&gt;0,1,0)</f>
        <v>1</v>
      </c>
      <c r="R285" s="4">
        <f>IF(COUNTIF(내역서!$B$3:$B$142,$B285)&lt;&gt;0,1,0)</f>
        <v>1</v>
      </c>
    </row>
    <row r="286" spans="1:18" ht="23.1" customHeight="1">
      <c r="A286" s="483" t="s">
        <v>544</v>
      </c>
      <c r="B286" s="483" t="s">
        <v>713</v>
      </c>
      <c r="C286" s="484" t="s">
        <v>3</v>
      </c>
      <c r="D286" s="211">
        <f t="shared" si="9"/>
        <v>790</v>
      </c>
      <c r="E286" s="210"/>
      <c r="F286" s="210">
        <v>1083</v>
      </c>
      <c r="G286" s="210">
        <v>790</v>
      </c>
      <c r="H286" s="210">
        <v>847</v>
      </c>
      <c r="I286" s="210">
        <v>1150</v>
      </c>
      <c r="J286" s="210">
        <v>1003</v>
      </c>
      <c r="K286" s="210"/>
      <c r="L286" s="210"/>
      <c r="M286" s="484"/>
      <c r="O286" s="4">
        <f t="shared" si="10"/>
        <v>1</v>
      </c>
      <c r="Q286" s="4">
        <f>IF(COUNTIF(일위대가!$B$3:$B$603,$B286)&lt;&gt;0,1,0)</f>
        <v>1</v>
      </c>
      <c r="R286" s="4">
        <f>IF(COUNTIF(내역서!$B$3:$B$142,$B286)&lt;&gt;0,1,0)</f>
        <v>1</v>
      </c>
    </row>
    <row r="287" spans="1:18" ht="23.1" hidden="1" customHeight="1">
      <c r="A287" s="483" t="s">
        <v>544</v>
      </c>
      <c r="B287" s="483" t="s">
        <v>715</v>
      </c>
      <c r="C287" s="484" t="s">
        <v>3</v>
      </c>
      <c r="D287" s="211">
        <f t="shared" si="9"/>
        <v>5550</v>
      </c>
      <c r="E287" s="210"/>
      <c r="F287" s="210">
        <v>1083</v>
      </c>
      <c r="G287" s="210">
        <v>5550</v>
      </c>
      <c r="H287" s="210">
        <v>847</v>
      </c>
      <c r="I287" s="210">
        <v>10050</v>
      </c>
      <c r="J287" s="210">
        <v>1003</v>
      </c>
      <c r="K287" s="210"/>
      <c r="L287" s="210"/>
      <c r="M287" s="484"/>
      <c r="O287" s="4">
        <f t="shared" si="10"/>
        <v>0</v>
      </c>
      <c r="Q287" s="4">
        <f>IF(COUNTIF(일위대가!$B$3:$B$603,$B287)&lt;&gt;0,1,0)</f>
        <v>0</v>
      </c>
      <c r="R287" s="4">
        <f>IF(COUNTIF(내역서!$B$3:$B$142,$B287)&lt;&gt;0,1,0)</f>
        <v>0</v>
      </c>
    </row>
    <row r="288" spans="1:18" ht="23.1" hidden="1" customHeight="1">
      <c r="A288" s="483" t="s">
        <v>544</v>
      </c>
      <c r="B288" s="483" t="s">
        <v>714</v>
      </c>
      <c r="C288" s="484" t="s">
        <v>3</v>
      </c>
      <c r="D288" s="211">
        <f>MIN(E288,G288,I288,K288,L288)</f>
        <v>1120</v>
      </c>
      <c r="E288" s="210"/>
      <c r="F288" s="210">
        <v>1083</v>
      </c>
      <c r="G288" s="210">
        <v>1120</v>
      </c>
      <c r="H288" s="210">
        <v>847</v>
      </c>
      <c r="I288" s="210">
        <v>1370</v>
      </c>
      <c r="J288" s="210">
        <v>1003</v>
      </c>
      <c r="K288" s="210"/>
      <c r="L288" s="210"/>
      <c r="M288" s="484"/>
      <c r="O288" s="4">
        <f t="shared" si="10"/>
        <v>0</v>
      </c>
      <c r="Q288" s="4">
        <f>IF(COUNTIF(일위대가!$B$3:$B$603,$B288)&lt;&gt;0,1,0)</f>
        <v>0</v>
      </c>
      <c r="R288" s="4">
        <f>IF(COUNTIF(내역서!$B$3:$B$142,$B288)&lt;&gt;0,1,0)</f>
        <v>0</v>
      </c>
    </row>
    <row r="289" spans="1:18" ht="23.1" hidden="1" customHeight="1">
      <c r="A289" s="483" t="s">
        <v>544</v>
      </c>
      <c r="B289" s="483" t="s">
        <v>716</v>
      </c>
      <c r="C289" s="484" t="s">
        <v>3</v>
      </c>
      <c r="D289" s="211">
        <f t="shared" si="9"/>
        <v>519</v>
      </c>
      <c r="E289" s="210"/>
      <c r="F289" s="210">
        <v>1080</v>
      </c>
      <c r="G289" s="210">
        <v>1274</v>
      </c>
      <c r="H289" s="210">
        <v>840</v>
      </c>
      <c r="I289" s="210">
        <v>519</v>
      </c>
      <c r="J289" s="210">
        <v>1007</v>
      </c>
      <c r="K289" s="210"/>
      <c r="L289" s="210"/>
      <c r="M289" s="484"/>
      <c r="O289" s="4">
        <f t="shared" si="10"/>
        <v>0</v>
      </c>
      <c r="Q289" s="4">
        <f>IF(COUNTIF(일위대가!$B$3:$B$603,$B289)&lt;&gt;0,1,0)</f>
        <v>0</v>
      </c>
      <c r="R289" s="4">
        <f>IF(COUNTIF(내역서!$B$3:$B$142,$B289)&lt;&gt;0,1,0)</f>
        <v>0</v>
      </c>
    </row>
    <row r="290" spans="1:18" ht="23.1" hidden="1" customHeight="1">
      <c r="A290" s="483" t="s">
        <v>544</v>
      </c>
      <c r="B290" s="483" t="s">
        <v>545</v>
      </c>
      <c r="C290" s="484" t="s">
        <v>3</v>
      </c>
      <c r="D290" s="211">
        <f t="shared" si="9"/>
        <v>964</v>
      </c>
      <c r="E290" s="210"/>
      <c r="F290" s="210">
        <v>1080</v>
      </c>
      <c r="G290" s="210">
        <v>2265</v>
      </c>
      <c r="H290" s="210">
        <v>840</v>
      </c>
      <c r="I290" s="210">
        <v>964</v>
      </c>
      <c r="J290" s="210">
        <v>1007</v>
      </c>
      <c r="K290" s="210"/>
      <c r="L290" s="210"/>
      <c r="M290" s="484"/>
      <c r="O290" s="4">
        <f t="shared" si="10"/>
        <v>0</v>
      </c>
      <c r="Q290" s="4">
        <f>IF(COUNTIF(일위대가!$B$3:$B$603,$B290)&lt;&gt;0,1,0)</f>
        <v>0</v>
      </c>
      <c r="R290" s="4">
        <f>IF(COUNTIF(내역서!$B$3:$B$142,$B290)&lt;&gt;0,1,0)</f>
        <v>0</v>
      </c>
    </row>
    <row r="291" spans="1:18" ht="23.1" hidden="1" customHeight="1">
      <c r="A291" s="123" t="s">
        <v>1189</v>
      </c>
      <c r="B291" s="488" t="s">
        <v>1190</v>
      </c>
      <c r="C291" s="484" t="s">
        <v>3</v>
      </c>
      <c r="D291" s="211">
        <f t="shared" si="9"/>
        <v>2800</v>
      </c>
      <c r="E291" s="210">
        <v>2800</v>
      </c>
      <c r="F291" s="210">
        <v>1250</v>
      </c>
      <c r="G291" s="210"/>
      <c r="H291" s="210">
        <v>845</v>
      </c>
      <c r="I291" s="210"/>
      <c r="J291" s="210"/>
      <c r="K291" s="210"/>
      <c r="L291" s="210"/>
      <c r="M291" s="306"/>
      <c r="O291" s="4">
        <f t="shared" si="10"/>
        <v>0</v>
      </c>
      <c r="Q291" s="4">
        <f>IF(COUNTIF(일위대가!$B$3:$B$603,$B291)&lt;&gt;0,1,0)</f>
        <v>0</v>
      </c>
      <c r="R291" s="4">
        <f>IF(COUNTIF(내역서!$B$3:$B$142,$B291)&lt;&gt;0,1,0)</f>
        <v>0</v>
      </c>
    </row>
    <row r="292" spans="1:18" ht="23.1" hidden="1" customHeight="1">
      <c r="A292" s="483" t="s">
        <v>544</v>
      </c>
      <c r="B292" s="483" t="s">
        <v>1468</v>
      </c>
      <c r="C292" s="484" t="s">
        <v>3</v>
      </c>
      <c r="D292" s="211">
        <f t="shared" si="9"/>
        <v>3000</v>
      </c>
      <c r="E292" s="210"/>
      <c r="F292" s="210"/>
      <c r="G292" s="210">
        <v>3000</v>
      </c>
      <c r="H292" s="210">
        <v>845</v>
      </c>
      <c r="I292" s="210">
        <v>3000</v>
      </c>
      <c r="J292" s="210">
        <v>1006</v>
      </c>
      <c r="K292" s="210"/>
      <c r="L292" s="210"/>
      <c r="M292" s="306" t="s">
        <v>1191</v>
      </c>
      <c r="O292" s="4">
        <f t="shared" si="10"/>
        <v>0</v>
      </c>
      <c r="Q292" s="4">
        <f>IF(COUNTIF(일위대가!$B$3:$B$603,$B292)&lt;&gt;0,1,0)</f>
        <v>0</v>
      </c>
      <c r="R292" s="4">
        <f>IF(COUNTIF(내역서!$B$3:$B$142,$B292)&lt;&gt;0,1,0)</f>
        <v>0</v>
      </c>
    </row>
    <row r="293" spans="1:18" ht="23.1" hidden="1" customHeight="1">
      <c r="A293" s="483" t="s">
        <v>146</v>
      </c>
      <c r="B293" s="483" t="s">
        <v>1192</v>
      </c>
      <c r="C293" s="484" t="s">
        <v>3</v>
      </c>
      <c r="D293" s="211">
        <f t="shared" si="9"/>
        <v>5000</v>
      </c>
      <c r="E293" s="210"/>
      <c r="F293" s="210"/>
      <c r="G293" s="210">
        <v>5000</v>
      </c>
      <c r="H293" s="210">
        <v>845</v>
      </c>
      <c r="I293" s="210">
        <v>5000</v>
      </c>
      <c r="J293" s="210">
        <v>1006</v>
      </c>
      <c r="K293" s="210"/>
      <c r="L293" s="210"/>
      <c r="M293" s="306" t="s">
        <v>1193</v>
      </c>
      <c r="O293" s="4">
        <f t="shared" si="10"/>
        <v>0</v>
      </c>
      <c r="Q293" s="4">
        <f>IF(COUNTIF(일위대가!$B$3:$B$603,$B293)&lt;&gt;0,1,0)</f>
        <v>0</v>
      </c>
      <c r="R293" s="4">
        <f>IF(COUNTIF(내역서!$B$3:$B$142,$B293)&lt;&gt;0,1,0)</f>
        <v>0</v>
      </c>
    </row>
    <row r="294" spans="1:18" ht="23.1" hidden="1" customHeight="1">
      <c r="A294" s="123" t="s">
        <v>1194</v>
      </c>
      <c r="B294" s="488" t="s">
        <v>1195</v>
      </c>
      <c r="C294" s="484" t="s">
        <v>3</v>
      </c>
      <c r="D294" s="211">
        <f t="shared" si="9"/>
        <v>5400</v>
      </c>
      <c r="E294" s="210"/>
      <c r="F294" s="210"/>
      <c r="G294" s="210"/>
      <c r="H294" s="210">
        <v>845</v>
      </c>
      <c r="I294" s="210">
        <v>5400</v>
      </c>
      <c r="J294" s="210">
        <v>1006</v>
      </c>
      <c r="K294" s="210"/>
      <c r="L294" s="210"/>
      <c r="M294" s="484" t="s">
        <v>1196</v>
      </c>
      <c r="O294" s="4">
        <f t="shared" si="10"/>
        <v>0</v>
      </c>
      <c r="Q294" s="4">
        <f>IF(COUNTIF(일위대가!$B$3:$B$603,$B294)&lt;&gt;0,1,0)</f>
        <v>0</v>
      </c>
      <c r="R294" s="4">
        <f>IF(COUNTIF(내역서!$B$3:$B$142,$B294)&lt;&gt;0,1,0)</f>
        <v>0</v>
      </c>
    </row>
    <row r="295" spans="1:18" ht="23.1" hidden="1" customHeight="1">
      <c r="A295" s="123" t="s">
        <v>544</v>
      </c>
      <c r="B295" s="488" t="s">
        <v>1197</v>
      </c>
      <c r="C295" s="484" t="s">
        <v>3</v>
      </c>
      <c r="D295" s="211">
        <f t="shared" si="9"/>
        <v>0</v>
      </c>
      <c r="E295" s="210"/>
      <c r="F295" s="210"/>
      <c r="G295" s="210"/>
      <c r="H295" s="210">
        <v>846</v>
      </c>
      <c r="I295" s="210"/>
      <c r="J295" s="210"/>
      <c r="K295" s="210"/>
      <c r="L295" s="210"/>
      <c r="M295" s="306"/>
      <c r="O295" s="4">
        <f t="shared" si="10"/>
        <v>0</v>
      </c>
      <c r="Q295" s="4">
        <f>IF(COUNTIF(일위대가!$B$3:$B$603,$B295)&lt;&gt;0,1,0)</f>
        <v>0</v>
      </c>
      <c r="R295" s="4">
        <f>IF(COUNTIF(내역서!$B$3:$B$142,$B295)&lt;&gt;0,1,0)</f>
        <v>0</v>
      </c>
    </row>
    <row r="296" spans="1:18" ht="23.1" customHeight="1">
      <c r="A296" s="123" t="s">
        <v>544</v>
      </c>
      <c r="B296" s="488" t="s">
        <v>1892</v>
      </c>
      <c r="C296" s="484" t="s">
        <v>3</v>
      </c>
      <c r="D296" s="211">
        <f>MIN(E296,G296,I296,K296,L296)</f>
        <v>1155</v>
      </c>
      <c r="E296" s="210">
        <v>1155</v>
      </c>
      <c r="F296" s="210">
        <v>1080</v>
      </c>
      <c r="G296" s="210">
        <v>2228</v>
      </c>
      <c r="H296" s="210">
        <v>849</v>
      </c>
      <c r="I296" s="210"/>
      <c r="J296" s="210"/>
      <c r="K296" s="210"/>
      <c r="L296" s="210"/>
      <c r="M296" s="484" t="s">
        <v>1198</v>
      </c>
      <c r="O296" s="4">
        <f t="shared" si="10"/>
        <v>1</v>
      </c>
      <c r="Q296" s="4">
        <f>IF(COUNTIF(일위대가!$B$3:$B$603,$B296)&lt;&gt;0,1,0)</f>
        <v>1</v>
      </c>
      <c r="R296" s="4">
        <f>IF(COUNTIF(내역서!$B$3:$B$142,$B296)&lt;&gt;0,1,0)</f>
        <v>0</v>
      </c>
    </row>
    <row r="297" spans="1:18" ht="23.1" hidden="1" customHeight="1">
      <c r="A297" s="123" t="s">
        <v>544</v>
      </c>
      <c r="B297" s="488" t="s">
        <v>1199</v>
      </c>
      <c r="C297" s="484" t="s">
        <v>3</v>
      </c>
      <c r="D297" s="211">
        <f>MIN(E297,G297,I297,K297,L297)</f>
        <v>1271</v>
      </c>
      <c r="E297" s="210">
        <v>1271</v>
      </c>
      <c r="F297" s="210">
        <v>1080</v>
      </c>
      <c r="G297" s="210">
        <v>2507</v>
      </c>
      <c r="H297" s="210">
        <v>849</v>
      </c>
      <c r="I297" s="210"/>
      <c r="J297" s="210"/>
      <c r="K297" s="210"/>
      <c r="L297" s="210"/>
      <c r="M297" s="484" t="s">
        <v>1198</v>
      </c>
      <c r="O297" s="4">
        <f t="shared" si="10"/>
        <v>0</v>
      </c>
      <c r="Q297" s="4">
        <f>IF(COUNTIF(일위대가!$B$3:$B$603,$B297)&lt;&gt;0,1,0)</f>
        <v>0</v>
      </c>
      <c r="R297" s="4">
        <f>IF(COUNTIF(내역서!$B$3:$B$142,$B297)&lt;&gt;0,1,0)</f>
        <v>0</v>
      </c>
    </row>
    <row r="298" spans="1:18" ht="23.1" hidden="1" customHeight="1">
      <c r="A298" s="123" t="s">
        <v>146</v>
      </c>
      <c r="B298" s="488" t="s">
        <v>546</v>
      </c>
      <c r="C298" s="484" t="s">
        <v>204</v>
      </c>
      <c r="D298" s="211">
        <f>MIN(E298,G298,I298,K298,L298)</f>
        <v>1650</v>
      </c>
      <c r="E298" s="210"/>
      <c r="F298" s="210"/>
      <c r="G298" s="210">
        <v>1650</v>
      </c>
      <c r="H298" s="210">
        <v>847</v>
      </c>
      <c r="I298" s="210">
        <v>1650</v>
      </c>
      <c r="J298" s="210">
        <v>1003</v>
      </c>
      <c r="K298" s="210"/>
      <c r="L298" s="210"/>
      <c r="M298" s="484"/>
      <c r="O298" s="4">
        <f t="shared" si="10"/>
        <v>0</v>
      </c>
      <c r="Q298" s="4">
        <f>IF(COUNTIF(일위대가!$B$3:$B$603,$B298)&lt;&gt;0,1,0)</f>
        <v>0</v>
      </c>
      <c r="R298" s="4">
        <f>IF(COUNTIF(내역서!$B$3:$B$142,$B298)&lt;&gt;0,1,0)</f>
        <v>0</v>
      </c>
    </row>
    <row r="299" spans="1:18" ht="23.1" customHeight="1">
      <c r="A299" s="123" t="s">
        <v>547</v>
      </c>
      <c r="B299" s="488" t="s">
        <v>548</v>
      </c>
      <c r="C299" s="484" t="s">
        <v>116</v>
      </c>
      <c r="D299" s="211">
        <f>MIN(E299,G299,I299,K299,L299)</f>
        <v>10000</v>
      </c>
      <c r="E299" s="210"/>
      <c r="F299" s="210"/>
      <c r="G299" s="210">
        <v>10000</v>
      </c>
      <c r="H299" s="210">
        <v>1078</v>
      </c>
      <c r="I299" s="210">
        <v>51000</v>
      </c>
      <c r="J299" s="210">
        <v>1003</v>
      </c>
      <c r="K299" s="210"/>
      <c r="L299" s="210"/>
      <c r="M299" s="484"/>
      <c r="O299" s="4">
        <f t="shared" si="10"/>
        <v>1</v>
      </c>
      <c r="Q299" s="4">
        <f>IF(COUNTIF(일위대가!$B$3:$B$603,$B299)&lt;&gt;0,1,0)</f>
        <v>1</v>
      </c>
      <c r="R299" s="4">
        <f>IF(COUNTIF(내역서!$B$3:$B$142,$B299)&lt;&gt;0,1,0)</f>
        <v>0</v>
      </c>
    </row>
    <row r="300" spans="1:18" ht="23.1" customHeight="1">
      <c r="A300" s="123" t="s">
        <v>480</v>
      </c>
      <c r="B300" s="488" t="s">
        <v>549</v>
      </c>
      <c r="C300" s="484" t="s">
        <v>116</v>
      </c>
      <c r="D300" s="211">
        <f>MIN(E300,G300,I300,K300,L300)</f>
        <v>5000</v>
      </c>
      <c r="E300" s="210"/>
      <c r="F300" s="210"/>
      <c r="G300" s="210">
        <v>5000</v>
      </c>
      <c r="H300" s="210">
        <v>1078</v>
      </c>
      <c r="I300" s="210"/>
      <c r="J300" s="210"/>
      <c r="K300" s="210"/>
      <c r="L300" s="210"/>
      <c r="M300" s="484"/>
      <c r="O300" s="4">
        <f t="shared" si="10"/>
        <v>1</v>
      </c>
      <c r="Q300" s="4">
        <f>IF(COUNTIF(일위대가!$B$3:$B$603,$B300)&lt;&gt;0,1,0)</f>
        <v>1</v>
      </c>
      <c r="R300" s="4">
        <f>IF(COUNTIF(내역서!$B$3:$B$142,$B300)&lt;&gt;0,1,0)</f>
        <v>0</v>
      </c>
    </row>
    <row r="301" spans="1:18" ht="23.1" customHeight="1">
      <c r="A301" s="483" t="s">
        <v>1200</v>
      </c>
      <c r="B301" s="483" t="s">
        <v>826</v>
      </c>
      <c r="C301" s="484" t="s">
        <v>3</v>
      </c>
      <c r="D301" s="211">
        <f t="shared" si="9"/>
        <v>16179.900000000001</v>
      </c>
      <c r="E301" s="210">
        <f>24515*0.66</f>
        <v>16179.900000000001</v>
      </c>
      <c r="F301" s="210">
        <v>1080</v>
      </c>
      <c r="G301" s="210"/>
      <c r="H301" s="210"/>
      <c r="I301" s="210"/>
      <c r="J301" s="210"/>
      <c r="K301" s="210"/>
      <c r="L301" s="210"/>
      <c r="M301" s="484"/>
      <c r="O301" s="4">
        <f t="shared" si="10"/>
        <v>1</v>
      </c>
      <c r="Q301" s="4">
        <f>IF(COUNTIF(일위대가!$B$3:$B$603,$B301)&lt;&gt;0,1,0)</f>
        <v>1</v>
      </c>
      <c r="R301" s="4">
        <f>IF(COUNTIF(내역서!$B$3:$B$142,$B301)&lt;&gt;0,1,0)</f>
        <v>0</v>
      </c>
    </row>
    <row r="302" spans="1:18" ht="23.1" customHeight="1">
      <c r="A302" s="483" t="s">
        <v>1201</v>
      </c>
      <c r="B302" s="483" t="s">
        <v>828</v>
      </c>
      <c r="C302" s="484" t="s">
        <v>3</v>
      </c>
      <c r="D302" s="211">
        <f t="shared" si="9"/>
        <v>27211.65</v>
      </c>
      <c r="E302" s="210">
        <f>24515*1.11</f>
        <v>27211.65</v>
      </c>
      <c r="F302" s="210">
        <v>1080</v>
      </c>
      <c r="G302" s="210"/>
      <c r="H302" s="210"/>
      <c r="I302" s="210"/>
      <c r="J302" s="210"/>
      <c r="K302" s="210"/>
      <c r="L302" s="210"/>
      <c r="M302" s="484"/>
      <c r="O302" s="4">
        <f t="shared" si="10"/>
        <v>1</v>
      </c>
      <c r="Q302" s="4">
        <f>IF(COUNTIF(일위대가!$B$3:$B$603,$B302)&lt;&gt;0,1,0)</f>
        <v>1</v>
      </c>
      <c r="R302" s="4">
        <f>IF(COUNTIF(내역서!$B$3:$B$142,$B302)&lt;&gt;0,1,0)</f>
        <v>0</v>
      </c>
    </row>
    <row r="303" spans="1:18" ht="23.1" hidden="1" customHeight="1">
      <c r="A303" s="483" t="s">
        <v>1202</v>
      </c>
      <c r="B303" s="483" t="s">
        <v>1203</v>
      </c>
      <c r="C303" s="484" t="s">
        <v>3</v>
      </c>
      <c r="D303" s="211">
        <f t="shared" si="9"/>
        <v>65455.049999999996</v>
      </c>
      <c r="E303" s="210">
        <f>24515*2.67</f>
        <v>65455.049999999996</v>
      </c>
      <c r="F303" s="210">
        <v>1080</v>
      </c>
      <c r="G303" s="210"/>
      <c r="H303" s="210"/>
      <c r="I303" s="210"/>
      <c r="J303" s="210"/>
      <c r="K303" s="210"/>
      <c r="L303" s="210"/>
      <c r="M303" s="484"/>
      <c r="O303" s="4">
        <f t="shared" si="10"/>
        <v>0</v>
      </c>
      <c r="Q303" s="4">
        <f>IF(COUNTIF(일위대가!$B$3:$B$603,$B303)&lt;&gt;0,1,0)</f>
        <v>0</v>
      </c>
      <c r="R303" s="4">
        <f>IF(COUNTIF(내역서!$B$3:$B$142,$B303)&lt;&gt;0,1,0)</f>
        <v>0</v>
      </c>
    </row>
    <row r="304" spans="1:18" ht="23.1" hidden="1" customHeight="1">
      <c r="A304" s="483" t="s">
        <v>1204</v>
      </c>
      <c r="B304" s="483" t="s">
        <v>832</v>
      </c>
      <c r="C304" s="484" t="s">
        <v>379</v>
      </c>
      <c r="D304" s="211">
        <f>MIN(E304,G304,I304,K304,L304)</f>
        <v>6380</v>
      </c>
      <c r="E304" s="210"/>
      <c r="F304" s="210">
        <v>1105</v>
      </c>
      <c r="G304" s="210"/>
      <c r="H304" s="210"/>
      <c r="I304" s="210">
        <v>6380</v>
      </c>
      <c r="J304" s="210">
        <v>1028</v>
      </c>
      <c r="K304" s="210"/>
      <c r="L304" s="210"/>
      <c r="M304" s="484"/>
      <c r="O304" s="4">
        <f t="shared" si="10"/>
        <v>0</v>
      </c>
      <c r="Q304" s="4">
        <f>IF(COUNTIF(일위대가!$B$3:$B$603,$B304)&lt;&gt;0,1,0)</f>
        <v>0</v>
      </c>
      <c r="R304" s="4">
        <f>IF(COUNTIF(내역서!$B$3:$B$142,$B304)&lt;&gt;0,1,0)</f>
        <v>0</v>
      </c>
    </row>
    <row r="305" spans="1:18" ht="23.1" customHeight="1">
      <c r="A305" s="483" t="s">
        <v>1204</v>
      </c>
      <c r="B305" s="483" t="s">
        <v>833</v>
      </c>
      <c r="C305" s="484" t="s">
        <v>379</v>
      </c>
      <c r="D305" s="211">
        <f t="shared" si="9"/>
        <v>8261</v>
      </c>
      <c r="E305" s="210"/>
      <c r="F305" s="210">
        <v>1105</v>
      </c>
      <c r="G305" s="210"/>
      <c r="H305" s="210"/>
      <c r="I305" s="210">
        <v>8261</v>
      </c>
      <c r="J305" s="210">
        <v>1028</v>
      </c>
      <c r="K305" s="210"/>
      <c r="L305" s="210"/>
      <c r="M305" s="484"/>
      <c r="O305" s="4">
        <f t="shared" si="10"/>
        <v>1</v>
      </c>
      <c r="Q305" s="4">
        <f>IF(COUNTIF(일위대가!$B$3:$B$603,$B305)&lt;&gt;0,1,0)</f>
        <v>1</v>
      </c>
      <c r="R305" s="4">
        <f>IF(COUNTIF(내역서!$B$3:$B$142,$B305)&lt;&gt;0,1,0)</f>
        <v>1</v>
      </c>
    </row>
    <row r="306" spans="1:18" ht="23.1" hidden="1" customHeight="1">
      <c r="A306" s="483" t="s">
        <v>1204</v>
      </c>
      <c r="B306" s="483" t="s">
        <v>834</v>
      </c>
      <c r="C306" s="484" t="s">
        <v>379</v>
      </c>
      <c r="D306" s="211">
        <f t="shared" si="9"/>
        <v>11275</v>
      </c>
      <c r="E306" s="210"/>
      <c r="F306" s="210">
        <v>1105</v>
      </c>
      <c r="G306" s="210"/>
      <c r="H306" s="210"/>
      <c r="I306" s="210">
        <v>11275</v>
      </c>
      <c r="J306" s="210">
        <v>1028</v>
      </c>
      <c r="K306" s="210"/>
      <c r="L306" s="210"/>
      <c r="M306" s="484"/>
      <c r="O306" s="4">
        <f t="shared" si="10"/>
        <v>0</v>
      </c>
      <c r="Q306" s="4">
        <f>IF(COUNTIF(일위대가!$B$3:$B$603,$B306)&lt;&gt;0,1,0)</f>
        <v>0</v>
      </c>
      <c r="R306" s="4">
        <f>IF(COUNTIF(내역서!$B$3:$B$142,$B306)&lt;&gt;0,1,0)</f>
        <v>0</v>
      </c>
    </row>
    <row r="307" spans="1:18" ht="23.1" hidden="1" customHeight="1">
      <c r="A307" s="483" t="s">
        <v>1204</v>
      </c>
      <c r="B307" s="483" t="s">
        <v>493</v>
      </c>
      <c r="C307" s="484" t="s">
        <v>379</v>
      </c>
      <c r="D307" s="211">
        <f t="shared" si="9"/>
        <v>13750</v>
      </c>
      <c r="E307" s="210"/>
      <c r="F307" s="210">
        <v>1105</v>
      </c>
      <c r="G307" s="210"/>
      <c r="H307" s="210"/>
      <c r="I307" s="210">
        <v>13750</v>
      </c>
      <c r="J307" s="210">
        <v>1028</v>
      </c>
      <c r="K307" s="210"/>
      <c r="L307" s="210"/>
      <c r="M307" s="484"/>
      <c r="O307" s="4">
        <f t="shared" si="10"/>
        <v>0</v>
      </c>
      <c r="Q307" s="4">
        <f>IF(COUNTIF(일위대가!$B$3:$B$603,$B307)&lt;&gt;0,1,0)</f>
        <v>0</v>
      </c>
      <c r="R307" s="4">
        <f>IF(COUNTIF(내역서!$B$3:$B$142,$B307)&lt;&gt;0,1,0)</f>
        <v>0</v>
      </c>
    </row>
    <row r="308" spans="1:18" ht="23.1" hidden="1" customHeight="1">
      <c r="A308" s="483" t="s">
        <v>1204</v>
      </c>
      <c r="B308" s="483" t="s">
        <v>835</v>
      </c>
      <c r="C308" s="484" t="s">
        <v>379</v>
      </c>
      <c r="D308" s="211">
        <f t="shared" si="9"/>
        <v>16060</v>
      </c>
      <c r="E308" s="210"/>
      <c r="F308" s="210">
        <v>1105</v>
      </c>
      <c r="G308" s="210"/>
      <c r="H308" s="210"/>
      <c r="I308" s="210">
        <v>16060</v>
      </c>
      <c r="J308" s="210">
        <v>1028</v>
      </c>
      <c r="K308" s="210"/>
      <c r="L308" s="210"/>
      <c r="M308" s="484"/>
      <c r="O308" s="4">
        <f t="shared" si="10"/>
        <v>0</v>
      </c>
      <c r="Q308" s="4">
        <f>IF(COUNTIF(일위대가!$B$3:$B$603,$B308)&lt;&gt;0,1,0)</f>
        <v>0</v>
      </c>
      <c r="R308" s="4">
        <f>IF(COUNTIF(내역서!$B$3:$B$142,$B308)&lt;&gt;0,1,0)</f>
        <v>0</v>
      </c>
    </row>
    <row r="309" spans="1:18" ht="23.1" hidden="1" customHeight="1">
      <c r="A309" s="483" t="s">
        <v>1204</v>
      </c>
      <c r="B309" s="483" t="s">
        <v>1205</v>
      </c>
      <c r="C309" s="484" t="s">
        <v>379</v>
      </c>
      <c r="D309" s="211">
        <f>MIN(E309,G309,I309,K309,L309)</f>
        <v>22110</v>
      </c>
      <c r="E309" s="210"/>
      <c r="F309" s="210">
        <v>1105</v>
      </c>
      <c r="G309" s="210"/>
      <c r="H309" s="210"/>
      <c r="I309" s="210">
        <v>22110</v>
      </c>
      <c r="J309" s="210">
        <v>1028</v>
      </c>
      <c r="K309" s="210"/>
      <c r="L309" s="210"/>
      <c r="M309" s="484"/>
      <c r="O309" s="4">
        <f t="shared" si="10"/>
        <v>0</v>
      </c>
      <c r="Q309" s="4">
        <f>IF(COUNTIF(일위대가!$B$3:$B$603,$B309)&lt;&gt;0,1,0)</f>
        <v>0</v>
      </c>
      <c r="R309" s="4">
        <f>IF(COUNTIF(내역서!$B$3:$B$142,$B309)&lt;&gt;0,1,0)</f>
        <v>0</v>
      </c>
    </row>
    <row r="310" spans="1:18" ht="23.1" hidden="1" customHeight="1">
      <c r="A310" s="483" t="s">
        <v>1204</v>
      </c>
      <c r="B310" s="483" t="s">
        <v>837</v>
      </c>
      <c r="C310" s="484" t="s">
        <v>379</v>
      </c>
      <c r="D310" s="211">
        <f>MIN(E310,G310,I310,K310,L310)</f>
        <v>25740</v>
      </c>
      <c r="E310" s="210"/>
      <c r="F310" s="210">
        <v>1105</v>
      </c>
      <c r="G310" s="210"/>
      <c r="H310" s="210"/>
      <c r="I310" s="210">
        <v>25740</v>
      </c>
      <c r="J310" s="210">
        <v>1028</v>
      </c>
      <c r="K310" s="210"/>
      <c r="L310" s="210"/>
      <c r="M310" s="484"/>
      <c r="O310" s="4">
        <f t="shared" si="10"/>
        <v>0</v>
      </c>
      <c r="Q310" s="4">
        <f>IF(COUNTIF(일위대가!$B$3:$B$603,$B310)&lt;&gt;0,1,0)</f>
        <v>0</v>
      </c>
      <c r="R310" s="4">
        <f>IF(COUNTIF(내역서!$B$3:$B$142,$B310)&lt;&gt;0,1,0)</f>
        <v>0</v>
      </c>
    </row>
    <row r="311" spans="1:18" ht="23.1" hidden="1" customHeight="1">
      <c r="A311" s="483" t="s">
        <v>1204</v>
      </c>
      <c r="B311" s="483" t="s">
        <v>1206</v>
      </c>
      <c r="C311" s="484" t="s">
        <v>379</v>
      </c>
      <c r="D311" s="211">
        <f>MIN(E311,G311,I311,K311,L311)</f>
        <v>41030</v>
      </c>
      <c r="E311" s="210"/>
      <c r="F311" s="210">
        <v>1105</v>
      </c>
      <c r="G311" s="210"/>
      <c r="H311" s="210"/>
      <c r="I311" s="210">
        <v>41030</v>
      </c>
      <c r="J311" s="210">
        <v>1028</v>
      </c>
      <c r="K311" s="210"/>
      <c r="L311" s="210"/>
      <c r="M311" s="484"/>
      <c r="O311" s="4">
        <f t="shared" si="10"/>
        <v>0</v>
      </c>
      <c r="Q311" s="4">
        <f>IF(COUNTIF(일위대가!$B$3:$B$603,$B311)&lt;&gt;0,1,0)</f>
        <v>0</v>
      </c>
      <c r="R311" s="4">
        <f>IF(COUNTIF(내역서!$B$3:$B$142,$B311)&lt;&gt;0,1,0)</f>
        <v>0</v>
      </c>
    </row>
    <row r="312" spans="1:18" ht="23.1" hidden="1" customHeight="1">
      <c r="A312" s="483" t="s">
        <v>1204</v>
      </c>
      <c r="B312" s="483" t="s">
        <v>840</v>
      </c>
      <c r="C312" s="484" t="s">
        <v>379</v>
      </c>
      <c r="D312" s="211">
        <f>MIN(E312,G312,I312,K312,L312)</f>
        <v>0</v>
      </c>
      <c r="E312" s="210"/>
      <c r="F312" s="210"/>
      <c r="G312" s="210"/>
      <c r="H312" s="210"/>
      <c r="I312" s="210"/>
      <c r="J312" s="210">
        <v>1028</v>
      </c>
      <c r="K312" s="210"/>
      <c r="L312" s="210"/>
      <c r="M312" s="484"/>
      <c r="O312" s="4">
        <f t="shared" si="10"/>
        <v>0</v>
      </c>
      <c r="Q312" s="4">
        <f>IF(COUNTIF(일위대가!$B$3:$B$603,$B312)&lt;&gt;0,1,0)</f>
        <v>0</v>
      </c>
      <c r="R312" s="4">
        <f>IF(COUNTIF(내역서!$B$3:$B$142,$B312)&lt;&gt;0,1,0)</f>
        <v>0</v>
      </c>
    </row>
    <row r="313" spans="1:18" ht="23.1" hidden="1" customHeight="1">
      <c r="A313" s="483" t="s">
        <v>1204</v>
      </c>
      <c r="B313" s="483" t="s">
        <v>841</v>
      </c>
      <c r="C313" s="484" t="s">
        <v>379</v>
      </c>
      <c r="D313" s="211">
        <f>MIN(E313,G313,I313,K313,L313)</f>
        <v>0</v>
      </c>
      <c r="E313" s="210"/>
      <c r="F313" s="210"/>
      <c r="G313" s="210"/>
      <c r="H313" s="210"/>
      <c r="I313" s="210"/>
      <c r="J313" s="210">
        <v>1028</v>
      </c>
      <c r="K313" s="210"/>
      <c r="L313" s="210"/>
      <c r="M313" s="484"/>
      <c r="O313" s="4">
        <f t="shared" si="10"/>
        <v>0</v>
      </c>
      <c r="Q313" s="4">
        <f>IF(COUNTIF(일위대가!$B$3:$B$603,$B313)&lt;&gt;0,1,0)</f>
        <v>0</v>
      </c>
      <c r="R313" s="4">
        <f>IF(COUNTIF(내역서!$B$3:$B$142,$B313)&lt;&gt;0,1,0)</f>
        <v>0</v>
      </c>
    </row>
    <row r="314" spans="1:18" ht="23.1" hidden="1" customHeight="1">
      <c r="A314" s="483" t="s">
        <v>353</v>
      </c>
      <c r="B314" s="483" t="s">
        <v>436</v>
      </c>
      <c r="C314" s="484" t="s">
        <v>116</v>
      </c>
      <c r="D314" s="211">
        <f t="shared" si="9"/>
        <v>7900</v>
      </c>
      <c r="E314" s="127">
        <v>7900</v>
      </c>
      <c r="F314" s="127">
        <v>1101</v>
      </c>
      <c r="G314" s="127"/>
      <c r="H314" s="127"/>
      <c r="I314" s="127"/>
      <c r="J314" s="127"/>
      <c r="K314" s="127"/>
      <c r="L314" s="127"/>
      <c r="M314" s="484"/>
      <c r="O314" s="4">
        <f t="shared" si="10"/>
        <v>0</v>
      </c>
      <c r="Q314" s="4">
        <f>IF(COUNTIF(일위대가!$B$3:$B$603,$B314)&lt;&gt;0,1,0)</f>
        <v>0</v>
      </c>
      <c r="R314" s="4">
        <f>IF(COUNTIF(내역서!$B$3:$B$142,$B314)&lt;&gt;0,1,0)</f>
        <v>0</v>
      </c>
    </row>
    <row r="315" spans="1:18" ht="23.1" hidden="1" customHeight="1">
      <c r="A315" s="483" t="s">
        <v>846</v>
      </c>
      <c r="B315" s="483" t="s">
        <v>220</v>
      </c>
      <c r="C315" s="484" t="s">
        <v>379</v>
      </c>
      <c r="D315" s="211">
        <f t="shared" si="9"/>
        <v>3100</v>
      </c>
      <c r="E315" s="210">
        <v>3100</v>
      </c>
      <c r="F315" s="210">
        <v>1105</v>
      </c>
      <c r="G315" s="210">
        <v>3480</v>
      </c>
      <c r="H315" s="210">
        <v>873</v>
      </c>
      <c r="I315" s="210">
        <v>3100</v>
      </c>
      <c r="J315" s="210">
        <v>1028</v>
      </c>
      <c r="K315" s="210"/>
      <c r="L315" s="210"/>
      <c r="M315" s="484" t="s">
        <v>1207</v>
      </c>
      <c r="O315" s="4">
        <f t="shared" si="10"/>
        <v>0</v>
      </c>
      <c r="Q315" s="4">
        <f>IF(COUNTIF(일위대가!$B$3:$B$603,$B315)&lt;&gt;0,1,0)</f>
        <v>0</v>
      </c>
      <c r="R315" s="4">
        <f>IF(COUNTIF(내역서!$B$3:$B$142,$B315)&lt;&gt;0,1,0)</f>
        <v>0</v>
      </c>
    </row>
    <row r="316" spans="1:18" ht="23.1" hidden="1" customHeight="1">
      <c r="A316" s="483" t="s">
        <v>846</v>
      </c>
      <c r="B316" s="483" t="s">
        <v>221</v>
      </c>
      <c r="C316" s="484" t="s">
        <v>379</v>
      </c>
      <c r="D316" s="211">
        <f t="shared" si="9"/>
        <v>2980</v>
      </c>
      <c r="E316" s="210">
        <v>2980</v>
      </c>
      <c r="F316" s="210">
        <v>1105</v>
      </c>
      <c r="G316" s="210">
        <v>3000</v>
      </c>
      <c r="H316" s="210">
        <v>873</v>
      </c>
      <c r="I316" s="210">
        <v>3000</v>
      </c>
      <c r="J316" s="210">
        <v>1028</v>
      </c>
      <c r="K316" s="210"/>
      <c r="L316" s="210"/>
      <c r="M316" s="484" t="s">
        <v>1207</v>
      </c>
      <c r="O316" s="4">
        <f t="shared" si="10"/>
        <v>0</v>
      </c>
      <c r="Q316" s="4">
        <f>IF(COUNTIF(일위대가!$B$3:$B$603,$B316)&lt;&gt;0,1,0)</f>
        <v>0</v>
      </c>
      <c r="R316" s="4">
        <f>IF(COUNTIF(내역서!$B$3:$B$142,$B316)&lt;&gt;0,1,0)</f>
        <v>0</v>
      </c>
    </row>
    <row r="317" spans="1:18" ht="23.1" customHeight="1">
      <c r="A317" s="483" t="s">
        <v>846</v>
      </c>
      <c r="B317" s="483" t="s">
        <v>215</v>
      </c>
      <c r="C317" s="484" t="s">
        <v>379</v>
      </c>
      <c r="D317" s="211">
        <f t="shared" si="9"/>
        <v>1000</v>
      </c>
      <c r="E317" s="210">
        <v>3020</v>
      </c>
      <c r="F317" s="210">
        <v>1105</v>
      </c>
      <c r="G317" s="210">
        <v>1003</v>
      </c>
      <c r="H317" s="210">
        <v>873</v>
      </c>
      <c r="I317" s="210">
        <v>1000</v>
      </c>
      <c r="J317" s="210">
        <v>1028</v>
      </c>
      <c r="K317" s="210"/>
      <c r="L317" s="210"/>
      <c r="M317" s="489" t="s">
        <v>1208</v>
      </c>
      <c r="O317" s="4">
        <f t="shared" si="10"/>
        <v>1</v>
      </c>
      <c r="Q317" s="4">
        <f>IF(COUNTIF(일위대가!$B$3:$B$603,$B317)&lt;&gt;0,1,0)</f>
        <v>1</v>
      </c>
      <c r="R317" s="4">
        <f>IF(COUNTIF(내역서!$B$3:$B$142,$B317)&lt;&gt;0,1,0)</f>
        <v>1</v>
      </c>
    </row>
    <row r="318" spans="1:18" ht="23.1" hidden="1" customHeight="1">
      <c r="A318" s="483" t="s">
        <v>846</v>
      </c>
      <c r="B318" s="483" t="s">
        <v>851</v>
      </c>
      <c r="C318" s="484" t="s">
        <v>379</v>
      </c>
      <c r="D318" s="211">
        <f t="shared" si="9"/>
        <v>650</v>
      </c>
      <c r="E318" s="210">
        <v>650</v>
      </c>
      <c r="F318" s="210">
        <v>1105</v>
      </c>
      <c r="G318" s="210">
        <v>700</v>
      </c>
      <c r="H318" s="210">
        <v>873</v>
      </c>
      <c r="I318" s="210">
        <v>650</v>
      </c>
      <c r="J318" s="210">
        <v>1028</v>
      </c>
      <c r="K318" s="210"/>
      <c r="L318" s="210"/>
      <c r="M318" s="484" t="s">
        <v>1207</v>
      </c>
      <c r="O318" s="4">
        <f t="shared" si="10"/>
        <v>0</v>
      </c>
      <c r="Q318" s="4">
        <f>IF(COUNTIF(일위대가!$B$3:$B$603,$B318)&lt;&gt;0,1,0)</f>
        <v>0</v>
      </c>
      <c r="R318" s="4">
        <f>IF(COUNTIF(내역서!$B$3:$B$142,$B318)&lt;&gt;0,1,0)</f>
        <v>0</v>
      </c>
    </row>
    <row r="319" spans="1:18" ht="23.1" hidden="1" customHeight="1">
      <c r="A319" s="483" t="s">
        <v>846</v>
      </c>
      <c r="B319" s="483" t="s">
        <v>108</v>
      </c>
      <c r="C319" s="484" t="s">
        <v>379</v>
      </c>
      <c r="D319" s="211">
        <f t="shared" si="9"/>
        <v>920</v>
      </c>
      <c r="E319" s="210">
        <v>920</v>
      </c>
      <c r="F319" s="210">
        <v>1105</v>
      </c>
      <c r="G319" s="210">
        <v>973</v>
      </c>
      <c r="H319" s="210">
        <v>873</v>
      </c>
      <c r="I319" s="210">
        <v>1000</v>
      </c>
      <c r="J319" s="210">
        <v>1028</v>
      </c>
      <c r="K319" s="210"/>
      <c r="L319" s="210"/>
      <c r="M319" s="484" t="s">
        <v>1207</v>
      </c>
      <c r="O319" s="4">
        <f t="shared" si="10"/>
        <v>0</v>
      </c>
      <c r="Q319" s="4">
        <f>IF(COUNTIF(일위대가!$B$3:$B$603,$B319)&lt;&gt;0,1,0)</f>
        <v>0</v>
      </c>
      <c r="R319" s="4">
        <f>IF(COUNTIF(내역서!$B$3:$B$142,$B319)&lt;&gt;0,1,0)</f>
        <v>0</v>
      </c>
    </row>
    <row r="320" spans="1:18" ht="23.1" hidden="1" customHeight="1">
      <c r="A320" s="483" t="s">
        <v>366</v>
      </c>
      <c r="B320" s="483" t="s">
        <v>550</v>
      </c>
      <c r="C320" s="484" t="s">
        <v>116</v>
      </c>
      <c r="D320" s="211">
        <f t="shared" si="9"/>
        <v>1360</v>
      </c>
      <c r="E320" s="210">
        <v>1360</v>
      </c>
      <c r="F320" s="210">
        <v>1105</v>
      </c>
      <c r="G320" s="210">
        <v>1518</v>
      </c>
      <c r="H320" s="210">
        <v>873</v>
      </c>
      <c r="I320" s="210">
        <v>1400</v>
      </c>
      <c r="J320" s="210">
        <v>1028</v>
      </c>
      <c r="K320" s="210"/>
      <c r="L320" s="210"/>
      <c r="M320" s="484" t="s">
        <v>1209</v>
      </c>
      <c r="O320" s="4">
        <f t="shared" si="10"/>
        <v>0</v>
      </c>
      <c r="Q320" s="4">
        <f>IF(COUNTIF(일위대가!$B$3:$B$603,$B320)&lt;&gt;0,1,0)</f>
        <v>0</v>
      </c>
      <c r="R320" s="4">
        <f>IF(COUNTIF(내역서!$B$3:$B$142,$B320)&lt;&gt;0,1,0)</f>
        <v>0</v>
      </c>
    </row>
    <row r="321" spans="1:18" ht="23.1" hidden="1" customHeight="1">
      <c r="A321" s="483" t="s">
        <v>366</v>
      </c>
      <c r="B321" s="483" t="s">
        <v>1092</v>
      </c>
      <c r="C321" s="484" t="s">
        <v>116</v>
      </c>
      <c r="D321" s="211">
        <f t="shared" si="9"/>
        <v>920</v>
      </c>
      <c r="E321" s="210">
        <v>920</v>
      </c>
      <c r="F321" s="210">
        <v>1105</v>
      </c>
      <c r="G321" s="210">
        <v>937</v>
      </c>
      <c r="H321" s="210">
        <v>873</v>
      </c>
      <c r="I321" s="210">
        <v>1000</v>
      </c>
      <c r="J321" s="210">
        <v>1028</v>
      </c>
      <c r="K321" s="210"/>
      <c r="L321" s="210"/>
      <c r="M321" s="484"/>
      <c r="O321" s="4">
        <f t="shared" si="10"/>
        <v>0</v>
      </c>
      <c r="Q321" s="4">
        <f>IF(COUNTIF(일위대가!$B$3:$B$603,$B321)&lt;&gt;0,1,0)</f>
        <v>0</v>
      </c>
      <c r="R321" s="4">
        <f>IF(COUNTIF(내역서!$B$3:$B$142,$B321)&lt;&gt;0,1,0)</f>
        <v>0</v>
      </c>
    </row>
    <row r="322" spans="1:18" ht="23.1" customHeight="1">
      <c r="A322" s="483" t="s">
        <v>357</v>
      </c>
      <c r="B322" s="483" t="s">
        <v>358</v>
      </c>
      <c r="C322" s="484" t="s">
        <v>116</v>
      </c>
      <c r="D322" s="211">
        <f>MIN(E322,G322,I322,K322,L322)</f>
        <v>700</v>
      </c>
      <c r="E322" s="210">
        <v>700</v>
      </c>
      <c r="F322" s="210">
        <v>1104</v>
      </c>
      <c r="G322" s="210"/>
      <c r="H322" s="210"/>
      <c r="I322" s="210"/>
      <c r="J322" s="210"/>
      <c r="K322" s="210"/>
      <c r="L322" s="210"/>
      <c r="M322" s="484"/>
      <c r="O322" s="4">
        <f t="shared" si="10"/>
        <v>1</v>
      </c>
      <c r="Q322" s="4">
        <f>IF(COUNTIF(일위대가!$B$3:$B$603,$B322)&lt;&gt;0,1,0)</f>
        <v>1</v>
      </c>
      <c r="R322" s="4">
        <f>IF(COUNTIF(내역서!$B$3:$B$142,$B322)&lt;&gt;0,1,0)</f>
        <v>1</v>
      </c>
    </row>
    <row r="323" spans="1:18" ht="23.1" hidden="1" customHeight="1">
      <c r="A323" s="483" t="s">
        <v>357</v>
      </c>
      <c r="B323" s="483" t="s">
        <v>1210</v>
      </c>
      <c r="C323" s="484" t="s">
        <v>116</v>
      </c>
      <c r="D323" s="211">
        <f>MIN(E323,G323,I323,K323,L323)</f>
        <v>1200</v>
      </c>
      <c r="E323" s="210">
        <v>1200</v>
      </c>
      <c r="F323" s="210">
        <v>1104</v>
      </c>
      <c r="G323" s="210"/>
      <c r="H323" s="210"/>
      <c r="I323" s="210"/>
      <c r="J323" s="210"/>
      <c r="K323" s="210"/>
      <c r="L323" s="210"/>
      <c r="M323" s="484"/>
      <c r="O323" s="4">
        <f t="shared" si="10"/>
        <v>0</v>
      </c>
      <c r="Q323" s="4">
        <f>IF(COUNTIF(일위대가!$B$3:$B$603,$B323)&lt;&gt;0,1,0)</f>
        <v>0</v>
      </c>
      <c r="R323" s="4">
        <f>IF(COUNTIF(내역서!$B$3:$B$142,$B323)&lt;&gt;0,1,0)</f>
        <v>0</v>
      </c>
    </row>
    <row r="324" spans="1:18" ht="23.1" customHeight="1">
      <c r="A324" s="483" t="s">
        <v>357</v>
      </c>
      <c r="B324" s="483" t="s">
        <v>1211</v>
      </c>
      <c r="C324" s="484" t="s">
        <v>116</v>
      </c>
      <c r="D324" s="211">
        <f>MIN(E324,G324,I324,K324,L324)</f>
        <v>900</v>
      </c>
      <c r="E324" s="210">
        <v>900</v>
      </c>
      <c r="F324" s="210">
        <v>1104</v>
      </c>
      <c r="G324" s="210"/>
      <c r="H324" s="210"/>
      <c r="I324" s="210"/>
      <c r="J324" s="210"/>
      <c r="K324" s="210"/>
      <c r="L324" s="210"/>
      <c r="M324" s="484"/>
      <c r="O324" s="4">
        <f t="shared" si="10"/>
        <v>1</v>
      </c>
      <c r="Q324" s="4">
        <f>IF(COUNTIF(일위대가!$B$3:$B$603,$B324)&lt;&gt;0,1,0)</f>
        <v>1</v>
      </c>
      <c r="R324" s="4">
        <f>IF(COUNTIF(내역서!$B$3:$B$142,$B324)&lt;&gt;0,1,0)</f>
        <v>1</v>
      </c>
    </row>
    <row r="325" spans="1:18" ht="23.1" hidden="1" customHeight="1">
      <c r="A325" s="483" t="s">
        <v>357</v>
      </c>
      <c r="B325" s="483" t="s">
        <v>1212</v>
      </c>
      <c r="C325" s="484" t="s">
        <v>116</v>
      </c>
      <c r="D325" s="211">
        <f>MIN(E325,G325,I325,K325,L325)</f>
        <v>1300</v>
      </c>
      <c r="E325" s="210">
        <v>1300</v>
      </c>
      <c r="F325" s="210">
        <v>1104</v>
      </c>
      <c r="G325" s="210"/>
      <c r="H325" s="210"/>
      <c r="I325" s="210"/>
      <c r="J325" s="210"/>
      <c r="K325" s="210"/>
      <c r="L325" s="210"/>
      <c r="M325" s="484"/>
      <c r="O325" s="4">
        <f t="shared" si="10"/>
        <v>0</v>
      </c>
      <c r="Q325" s="4">
        <f>IF(COUNTIF(일위대가!$B$3:$B$603,$B325)&lt;&gt;0,1,0)</f>
        <v>0</v>
      </c>
      <c r="R325" s="4">
        <f>IF(COUNTIF(내역서!$B$3:$B$142,$B325)&lt;&gt;0,1,0)</f>
        <v>0</v>
      </c>
    </row>
    <row r="326" spans="1:18" ht="23.1" customHeight="1">
      <c r="A326" s="483" t="s">
        <v>1213</v>
      </c>
      <c r="B326" s="483" t="s">
        <v>506</v>
      </c>
      <c r="C326" s="484" t="s">
        <v>379</v>
      </c>
      <c r="D326" s="211">
        <f t="shared" si="9"/>
        <v>290</v>
      </c>
      <c r="E326" s="210">
        <v>290</v>
      </c>
      <c r="F326" s="210">
        <v>1105</v>
      </c>
      <c r="G326" s="210">
        <v>343</v>
      </c>
      <c r="H326" s="210">
        <v>873</v>
      </c>
      <c r="I326" s="210">
        <v>300</v>
      </c>
      <c r="J326" s="210">
        <v>1028</v>
      </c>
      <c r="K326" s="210"/>
      <c r="L326" s="210"/>
      <c r="M326" s="484" t="s">
        <v>1214</v>
      </c>
      <c r="O326" s="4">
        <f t="shared" si="10"/>
        <v>1</v>
      </c>
      <c r="Q326" s="4">
        <f>IF(COUNTIF(일위대가!$B$3:$B$603,$B326)&lt;&gt;0,1,0)</f>
        <v>0</v>
      </c>
      <c r="R326" s="4">
        <f>IF(COUNTIF(내역서!$B$3:$B$142,$B326)&lt;&gt;0,1,0)</f>
        <v>1</v>
      </c>
    </row>
    <row r="327" spans="1:18" ht="23.1" hidden="1" customHeight="1">
      <c r="A327" s="483" t="s">
        <v>1213</v>
      </c>
      <c r="B327" s="483" t="s">
        <v>1215</v>
      </c>
      <c r="C327" s="484" t="s">
        <v>379</v>
      </c>
      <c r="D327" s="211">
        <f t="shared" si="9"/>
        <v>400</v>
      </c>
      <c r="E327" s="210">
        <v>400</v>
      </c>
      <c r="F327" s="210">
        <v>1105</v>
      </c>
      <c r="G327" s="210">
        <v>452</v>
      </c>
      <c r="H327" s="210">
        <v>873</v>
      </c>
      <c r="I327" s="210">
        <v>400</v>
      </c>
      <c r="J327" s="210">
        <v>1028</v>
      </c>
      <c r="K327" s="210"/>
      <c r="L327" s="210"/>
      <c r="M327" s="484"/>
      <c r="O327" s="4">
        <f t="shared" si="10"/>
        <v>0</v>
      </c>
      <c r="Q327" s="4">
        <f>IF(COUNTIF(일위대가!$B$3:$B$603,$B327)&lt;&gt;0,1,0)</f>
        <v>0</v>
      </c>
      <c r="R327" s="4">
        <f>IF(COUNTIF(내역서!$B$3:$B$142,$B327)&lt;&gt;0,1,0)</f>
        <v>0</v>
      </c>
    </row>
    <row r="328" spans="1:18" ht="23.1" hidden="1" customHeight="1">
      <c r="A328" s="483" t="s">
        <v>551</v>
      </c>
      <c r="B328" s="483" t="s">
        <v>552</v>
      </c>
      <c r="C328" s="484" t="s">
        <v>204</v>
      </c>
      <c r="D328" s="211">
        <f t="shared" si="9"/>
        <v>3680</v>
      </c>
      <c r="E328" s="127">
        <v>3680</v>
      </c>
      <c r="F328" s="127">
        <v>1099</v>
      </c>
      <c r="G328" s="127"/>
      <c r="H328" s="127"/>
      <c r="I328" s="127"/>
      <c r="J328" s="127"/>
      <c r="K328" s="127"/>
      <c r="L328" s="127"/>
      <c r="M328" s="485"/>
      <c r="O328" s="4">
        <f t="shared" si="10"/>
        <v>0</v>
      </c>
      <c r="Q328" s="4">
        <f>IF(COUNTIF(일위대가!$B$3:$B$603,$B328)&lt;&gt;0,1,0)</f>
        <v>0</v>
      </c>
      <c r="R328" s="4">
        <f>IF(COUNTIF(내역서!$B$3:$B$142,$B328)&lt;&gt;0,1,0)</f>
        <v>0</v>
      </c>
    </row>
    <row r="329" spans="1:18" ht="23.1" hidden="1" customHeight="1">
      <c r="A329" s="483" t="s">
        <v>722</v>
      </c>
      <c r="B329" s="483" t="s">
        <v>723</v>
      </c>
      <c r="C329" s="484" t="s">
        <v>3</v>
      </c>
      <c r="D329" s="211">
        <f t="shared" si="9"/>
        <v>4620</v>
      </c>
      <c r="E329" s="210">
        <v>4620</v>
      </c>
      <c r="F329" s="127">
        <v>1099</v>
      </c>
      <c r="G329" s="210">
        <v>20000</v>
      </c>
      <c r="H329" s="210">
        <v>870</v>
      </c>
      <c r="I329" s="210">
        <v>15000</v>
      </c>
      <c r="J329" s="210">
        <v>1031</v>
      </c>
      <c r="K329" s="210"/>
      <c r="L329" s="210"/>
      <c r="M329" s="485"/>
      <c r="O329" s="4">
        <f t="shared" si="10"/>
        <v>0</v>
      </c>
      <c r="Q329" s="4">
        <f>IF(COUNTIF(일위대가!$B$3:$B$603,$B329)&lt;&gt;0,1,0)</f>
        <v>0</v>
      </c>
      <c r="R329" s="4">
        <f>IF(COUNTIF(내역서!$B$3:$B$142,$B329)&lt;&gt;0,1,0)</f>
        <v>0</v>
      </c>
    </row>
    <row r="330" spans="1:18" ht="23.1" hidden="1" customHeight="1">
      <c r="A330" s="483" t="s">
        <v>722</v>
      </c>
      <c r="B330" s="483" t="s">
        <v>724</v>
      </c>
      <c r="C330" s="484" t="s">
        <v>3</v>
      </c>
      <c r="D330" s="211">
        <f t="shared" si="9"/>
        <v>6830</v>
      </c>
      <c r="E330" s="210">
        <v>6830</v>
      </c>
      <c r="F330" s="127">
        <v>1099</v>
      </c>
      <c r="G330" s="210">
        <v>30000</v>
      </c>
      <c r="H330" s="210">
        <v>870</v>
      </c>
      <c r="I330" s="210">
        <v>20000</v>
      </c>
      <c r="J330" s="210">
        <v>1031</v>
      </c>
      <c r="K330" s="210"/>
      <c r="L330" s="210"/>
      <c r="M330" s="485"/>
      <c r="O330" s="4">
        <f t="shared" si="10"/>
        <v>0</v>
      </c>
      <c r="Q330" s="4">
        <f>IF(COUNTIF(일위대가!$B$3:$B$603,$B330)&lt;&gt;0,1,0)</f>
        <v>0</v>
      </c>
      <c r="R330" s="4">
        <f>IF(COUNTIF(내역서!$B$3:$B$142,$B330)&lt;&gt;0,1,0)</f>
        <v>0</v>
      </c>
    </row>
    <row r="331" spans="1:18" ht="23.1" hidden="1" customHeight="1">
      <c r="A331" s="483" t="s">
        <v>722</v>
      </c>
      <c r="B331" s="483" t="s">
        <v>725</v>
      </c>
      <c r="C331" s="484" t="s">
        <v>3</v>
      </c>
      <c r="D331" s="211">
        <f t="shared" si="9"/>
        <v>5670</v>
      </c>
      <c r="E331" s="210">
        <v>5670</v>
      </c>
      <c r="F331" s="127">
        <v>1099</v>
      </c>
      <c r="G331" s="210">
        <v>30000</v>
      </c>
      <c r="H331" s="210">
        <v>870</v>
      </c>
      <c r="I331" s="210">
        <v>20000</v>
      </c>
      <c r="J331" s="210">
        <v>1031</v>
      </c>
      <c r="K331" s="210"/>
      <c r="L331" s="210"/>
      <c r="M331" s="485"/>
      <c r="O331" s="4">
        <f t="shared" si="10"/>
        <v>0</v>
      </c>
      <c r="Q331" s="4">
        <f>IF(COUNTIF(일위대가!$B$3:$B$603,$B331)&lt;&gt;0,1,0)</f>
        <v>0</v>
      </c>
      <c r="R331" s="4">
        <f>IF(COUNTIF(내역서!$B$3:$B$142,$B331)&lt;&gt;0,1,0)</f>
        <v>0</v>
      </c>
    </row>
    <row r="332" spans="1:18" ht="23.1" customHeight="1">
      <c r="A332" s="483" t="s">
        <v>722</v>
      </c>
      <c r="B332" s="483" t="s">
        <v>726</v>
      </c>
      <c r="C332" s="484" t="s">
        <v>3</v>
      </c>
      <c r="D332" s="211">
        <f t="shared" si="9"/>
        <v>7880</v>
      </c>
      <c r="E332" s="210">
        <v>7880</v>
      </c>
      <c r="F332" s="127">
        <v>1099</v>
      </c>
      <c r="G332" s="210">
        <v>35000</v>
      </c>
      <c r="H332" s="210">
        <v>870</v>
      </c>
      <c r="I332" s="210">
        <v>25000</v>
      </c>
      <c r="J332" s="210">
        <v>1031</v>
      </c>
      <c r="K332" s="210"/>
      <c r="L332" s="210"/>
      <c r="M332" s="485"/>
      <c r="O332" s="4">
        <f t="shared" si="10"/>
        <v>1</v>
      </c>
      <c r="Q332" s="4">
        <f>IF(COUNTIF(일위대가!$B$3:$B$603,$B332)&lt;&gt;0,1,0)</f>
        <v>1</v>
      </c>
      <c r="R332" s="4">
        <f>IF(COUNTIF(내역서!$B$3:$B$142,$B332)&lt;&gt;0,1,0)</f>
        <v>1</v>
      </c>
    </row>
    <row r="333" spans="1:18" ht="23.1" hidden="1" customHeight="1">
      <c r="A333" s="483" t="s">
        <v>722</v>
      </c>
      <c r="B333" s="483" t="s">
        <v>727</v>
      </c>
      <c r="C333" s="484" t="s">
        <v>3</v>
      </c>
      <c r="D333" s="211">
        <f t="shared" si="9"/>
        <v>31500</v>
      </c>
      <c r="E333" s="210">
        <v>31500</v>
      </c>
      <c r="F333" s="127">
        <v>1099</v>
      </c>
      <c r="G333" s="210">
        <v>50000</v>
      </c>
      <c r="H333" s="210">
        <v>870</v>
      </c>
      <c r="I333" s="210">
        <v>35000</v>
      </c>
      <c r="J333" s="210">
        <v>1031</v>
      </c>
      <c r="K333" s="210"/>
      <c r="L333" s="210"/>
      <c r="M333" s="485"/>
      <c r="O333" s="4">
        <f t="shared" si="10"/>
        <v>0</v>
      </c>
      <c r="Q333" s="4">
        <f>IF(COUNTIF(일위대가!$B$3:$B$603,$B333)&lt;&gt;0,1,0)</f>
        <v>0</v>
      </c>
      <c r="R333" s="4">
        <f>IF(COUNTIF(내역서!$B$3:$B$142,$B333)&lt;&gt;0,1,0)</f>
        <v>0</v>
      </c>
    </row>
    <row r="334" spans="1:18" ht="23.1" hidden="1" customHeight="1">
      <c r="A334" s="483" t="s">
        <v>722</v>
      </c>
      <c r="B334" s="483" t="s">
        <v>728</v>
      </c>
      <c r="C334" s="484" t="s">
        <v>3</v>
      </c>
      <c r="D334" s="211">
        <f t="shared" si="9"/>
        <v>20480</v>
      </c>
      <c r="E334" s="210">
        <v>20480</v>
      </c>
      <c r="F334" s="127">
        <v>1099</v>
      </c>
      <c r="G334" s="210">
        <v>65000</v>
      </c>
      <c r="H334" s="210">
        <v>870</v>
      </c>
      <c r="I334" s="210">
        <v>50000</v>
      </c>
      <c r="J334" s="210">
        <v>1031</v>
      </c>
      <c r="K334" s="210"/>
      <c r="L334" s="210"/>
      <c r="M334" s="485"/>
      <c r="O334" s="4">
        <f t="shared" ref="O334:O397" si="11">IF(SUM(Q334:R334)&gt;0,1,0)</f>
        <v>0</v>
      </c>
      <c r="Q334" s="4">
        <f>IF(COUNTIF(일위대가!$B$3:$B$603,$B334)&lt;&gt;0,1,0)</f>
        <v>0</v>
      </c>
      <c r="R334" s="4">
        <f>IF(COUNTIF(내역서!$B$3:$B$142,$B334)&lt;&gt;0,1,0)</f>
        <v>0</v>
      </c>
    </row>
    <row r="335" spans="1:18" ht="23.1" customHeight="1">
      <c r="A335" s="483" t="s">
        <v>1216</v>
      </c>
      <c r="B335" s="483" t="s">
        <v>1217</v>
      </c>
      <c r="C335" s="484" t="s">
        <v>3</v>
      </c>
      <c r="D335" s="211">
        <f>MIN(E335,G335,I335,K335,L335)</f>
        <v>4000</v>
      </c>
      <c r="E335" s="210"/>
      <c r="F335" s="127"/>
      <c r="G335" s="210">
        <v>5000</v>
      </c>
      <c r="H335" s="210">
        <v>870</v>
      </c>
      <c r="I335" s="210">
        <v>4000</v>
      </c>
      <c r="J335" s="210">
        <v>1031</v>
      </c>
      <c r="K335" s="210"/>
      <c r="L335" s="210"/>
      <c r="M335" s="485"/>
      <c r="O335" s="4">
        <f t="shared" si="11"/>
        <v>1</v>
      </c>
      <c r="Q335" s="4">
        <f>IF(COUNTIF(일위대가!$B$3:$B$603,$B335)&lt;&gt;0,1,0)</f>
        <v>1</v>
      </c>
      <c r="R335" s="4">
        <f>IF(COUNTIF(내역서!$B$3:$B$142,$B335)&lt;&gt;0,1,0)</f>
        <v>1</v>
      </c>
    </row>
    <row r="336" spans="1:18" ht="23.1" hidden="1" customHeight="1">
      <c r="A336" s="483" t="s">
        <v>1216</v>
      </c>
      <c r="B336" s="483" t="s">
        <v>1218</v>
      </c>
      <c r="C336" s="484" t="s">
        <v>3</v>
      </c>
      <c r="D336" s="211">
        <f>MIN(E336,G336,I336,K336,L336)</f>
        <v>6000</v>
      </c>
      <c r="E336" s="210"/>
      <c r="F336" s="127"/>
      <c r="G336" s="210">
        <v>8000</v>
      </c>
      <c r="H336" s="210">
        <v>870</v>
      </c>
      <c r="I336" s="210">
        <v>6000</v>
      </c>
      <c r="J336" s="210">
        <v>1031</v>
      </c>
      <c r="K336" s="210"/>
      <c r="L336" s="210"/>
      <c r="M336" s="485"/>
      <c r="O336" s="4">
        <f t="shared" si="11"/>
        <v>0</v>
      </c>
      <c r="Q336" s="4">
        <f>IF(COUNTIF(일위대가!$B$3:$B$603,$B336)&lt;&gt;0,1,0)</f>
        <v>0</v>
      </c>
      <c r="R336" s="4">
        <f>IF(COUNTIF(내역서!$B$3:$B$142,$B336)&lt;&gt;0,1,0)</f>
        <v>0</v>
      </c>
    </row>
    <row r="337" spans="1:18" ht="23.1" hidden="1" customHeight="1">
      <c r="A337" s="483" t="s">
        <v>1216</v>
      </c>
      <c r="B337" s="483" t="s">
        <v>1219</v>
      </c>
      <c r="C337" s="484" t="s">
        <v>3</v>
      </c>
      <c r="D337" s="211">
        <f>MIN(E337,G337,I337,K337,L337)</f>
        <v>8000</v>
      </c>
      <c r="E337" s="210"/>
      <c r="F337" s="127"/>
      <c r="G337" s="210">
        <v>10000</v>
      </c>
      <c r="H337" s="210">
        <v>870</v>
      </c>
      <c r="I337" s="210">
        <v>8000</v>
      </c>
      <c r="J337" s="210">
        <v>1031</v>
      </c>
      <c r="K337" s="210"/>
      <c r="L337" s="210"/>
      <c r="M337" s="485"/>
      <c r="O337" s="4">
        <f t="shared" si="11"/>
        <v>0</v>
      </c>
      <c r="Q337" s="4">
        <f>IF(COUNTIF(일위대가!$B$3:$B$603,$B337)&lt;&gt;0,1,0)</f>
        <v>0</v>
      </c>
      <c r="R337" s="4">
        <f>IF(COUNTIF(내역서!$B$3:$B$142,$B337)&lt;&gt;0,1,0)</f>
        <v>0</v>
      </c>
    </row>
    <row r="338" spans="1:18" ht="23.1" hidden="1" customHeight="1">
      <c r="A338" s="483" t="s">
        <v>1216</v>
      </c>
      <c r="B338" s="483" t="s">
        <v>1220</v>
      </c>
      <c r="C338" s="484" t="s">
        <v>3</v>
      </c>
      <c r="D338" s="211">
        <f>MIN(E338,G338,I338,K338,L338)</f>
        <v>11000</v>
      </c>
      <c r="E338" s="210"/>
      <c r="F338" s="127"/>
      <c r="G338" s="210">
        <v>13000</v>
      </c>
      <c r="H338" s="210">
        <v>870</v>
      </c>
      <c r="I338" s="210">
        <v>11000</v>
      </c>
      <c r="J338" s="210">
        <v>1031</v>
      </c>
      <c r="K338" s="210"/>
      <c r="L338" s="210"/>
      <c r="M338" s="485"/>
      <c r="O338" s="4">
        <f t="shared" si="11"/>
        <v>0</v>
      </c>
      <c r="Q338" s="4">
        <f>IF(COUNTIF(일위대가!$B$3:$B$603,$B338)&lt;&gt;0,1,0)</f>
        <v>0</v>
      </c>
      <c r="R338" s="4">
        <f>IF(COUNTIF(내역서!$B$3:$B$142,$B338)&lt;&gt;0,1,0)</f>
        <v>0</v>
      </c>
    </row>
    <row r="339" spans="1:18" ht="23.1" hidden="1" customHeight="1">
      <c r="A339" s="483" t="s">
        <v>553</v>
      </c>
      <c r="B339" s="483" t="s">
        <v>554</v>
      </c>
      <c r="C339" s="484" t="s">
        <v>3</v>
      </c>
      <c r="D339" s="211">
        <f t="shared" si="9"/>
        <v>2500</v>
      </c>
      <c r="E339" s="210">
        <v>3370</v>
      </c>
      <c r="F339" s="210">
        <v>1115</v>
      </c>
      <c r="G339" s="210"/>
      <c r="H339" s="210">
        <v>867</v>
      </c>
      <c r="I339" s="210">
        <v>2500</v>
      </c>
      <c r="J339" s="210">
        <v>1040</v>
      </c>
      <c r="K339" s="210"/>
      <c r="L339" s="210"/>
      <c r="M339" s="484"/>
      <c r="O339" s="4">
        <f t="shared" si="11"/>
        <v>0</v>
      </c>
      <c r="Q339" s="4">
        <f>IF(COUNTIF(일위대가!$B$3:$B$603,$B339)&lt;&gt;0,1,0)</f>
        <v>0</v>
      </c>
      <c r="R339" s="4">
        <f>IF(COUNTIF(내역서!$B$3:$B$142,$B339)&lt;&gt;0,1,0)</f>
        <v>0</v>
      </c>
    </row>
    <row r="340" spans="1:18" ht="23.1" hidden="1" customHeight="1">
      <c r="A340" s="483" t="s">
        <v>553</v>
      </c>
      <c r="B340" s="483" t="s">
        <v>720</v>
      </c>
      <c r="C340" s="484" t="s">
        <v>3</v>
      </c>
      <c r="D340" s="211">
        <f t="shared" si="9"/>
        <v>3200</v>
      </c>
      <c r="E340" s="210">
        <v>4120</v>
      </c>
      <c r="F340" s="210">
        <v>1115</v>
      </c>
      <c r="G340" s="210"/>
      <c r="H340" s="210">
        <v>867</v>
      </c>
      <c r="I340" s="210">
        <v>3200</v>
      </c>
      <c r="J340" s="210">
        <v>1040</v>
      </c>
      <c r="K340" s="210"/>
      <c r="L340" s="210"/>
      <c r="M340" s="484"/>
      <c r="O340" s="4">
        <f t="shared" si="11"/>
        <v>0</v>
      </c>
      <c r="Q340" s="4">
        <f>IF(COUNTIF(일위대가!$B$3:$B$603,$B340)&lt;&gt;0,1,0)</f>
        <v>0</v>
      </c>
      <c r="R340" s="4">
        <f>IF(COUNTIF(내역서!$B$3:$B$142,$B340)&lt;&gt;0,1,0)</f>
        <v>0</v>
      </c>
    </row>
    <row r="341" spans="1:18" ht="23.1" hidden="1" customHeight="1">
      <c r="A341" s="483" t="s">
        <v>553</v>
      </c>
      <c r="B341" s="483" t="s">
        <v>721</v>
      </c>
      <c r="C341" s="484" t="s">
        <v>3</v>
      </c>
      <c r="D341" s="211">
        <f t="shared" si="9"/>
        <v>5000</v>
      </c>
      <c r="E341" s="210">
        <v>5620</v>
      </c>
      <c r="F341" s="210">
        <v>1115</v>
      </c>
      <c r="G341" s="210"/>
      <c r="H341" s="210">
        <v>867</v>
      </c>
      <c r="I341" s="210">
        <v>5000</v>
      </c>
      <c r="J341" s="210">
        <v>1040</v>
      </c>
      <c r="K341" s="210"/>
      <c r="L341" s="210"/>
      <c r="M341" s="484"/>
      <c r="O341" s="4">
        <f t="shared" si="11"/>
        <v>0</v>
      </c>
      <c r="Q341" s="4">
        <f>IF(COUNTIF(일위대가!$B$3:$B$603,$B341)&lt;&gt;0,1,0)</f>
        <v>0</v>
      </c>
      <c r="R341" s="4">
        <f>IF(COUNTIF(내역서!$B$3:$B$142,$B341)&lt;&gt;0,1,0)</f>
        <v>0</v>
      </c>
    </row>
    <row r="342" spans="1:18" ht="23.1" hidden="1" customHeight="1">
      <c r="A342" s="483" t="s">
        <v>553</v>
      </c>
      <c r="B342" s="483" t="s">
        <v>1221</v>
      </c>
      <c r="C342" s="484" t="s">
        <v>3</v>
      </c>
      <c r="D342" s="211">
        <f t="shared" si="9"/>
        <v>1000</v>
      </c>
      <c r="E342" s="210">
        <v>1030</v>
      </c>
      <c r="F342" s="210">
        <v>1115</v>
      </c>
      <c r="G342" s="210"/>
      <c r="H342" s="210">
        <v>867</v>
      </c>
      <c r="I342" s="210">
        <v>1000</v>
      </c>
      <c r="J342" s="210">
        <v>1040</v>
      </c>
      <c r="K342" s="210"/>
      <c r="L342" s="210"/>
      <c r="M342" s="484"/>
      <c r="O342" s="4">
        <f t="shared" si="11"/>
        <v>0</v>
      </c>
      <c r="Q342" s="4">
        <f>IF(COUNTIF(일위대가!$B$3:$B$603,$B342)&lt;&gt;0,1,0)</f>
        <v>0</v>
      </c>
      <c r="R342" s="4">
        <f>IF(COUNTIF(내역서!$B$3:$B$142,$B342)&lt;&gt;0,1,0)</f>
        <v>0</v>
      </c>
    </row>
    <row r="343" spans="1:18" ht="23.1" hidden="1" customHeight="1">
      <c r="A343" s="483" t="s">
        <v>553</v>
      </c>
      <c r="B343" s="483" t="s">
        <v>1222</v>
      </c>
      <c r="C343" s="484" t="s">
        <v>3</v>
      </c>
      <c r="D343" s="211">
        <f t="shared" si="9"/>
        <v>1300</v>
      </c>
      <c r="E343" s="210">
        <v>1590</v>
      </c>
      <c r="F343" s="210">
        <v>1115</v>
      </c>
      <c r="G343" s="210"/>
      <c r="H343" s="210">
        <v>867</v>
      </c>
      <c r="I343" s="210">
        <v>1300</v>
      </c>
      <c r="J343" s="210">
        <v>1040</v>
      </c>
      <c r="K343" s="210"/>
      <c r="L343" s="210"/>
      <c r="M343" s="484"/>
      <c r="O343" s="4">
        <f t="shared" si="11"/>
        <v>0</v>
      </c>
      <c r="Q343" s="4">
        <f>IF(COUNTIF(일위대가!$B$3:$B$603,$B343)&lt;&gt;0,1,0)</f>
        <v>0</v>
      </c>
      <c r="R343" s="4">
        <f>IF(COUNTIF(내역서!$B$3:$B$142,$B343)&lt;&gt;0,1,0)</f>
        <v>0</v>
      </c>
    </row>
    <row r="344" spans="1:18" ht="23.1" hidden="1" customHeight="1">
      <c r="A344" s="483" t="s">
        <v>553</v>
      </c>
      <c r="B344" s="483" t="s">
        <v>1223</v>
      </c>
      <c r="C344" s="484" t="s">
        <v>3</v>
      </c>
      <c r="D344" s="211">
        <f t="shared" si="9"/>
        <v>2000</v>
      </c>
      <c r="E344" s="210">
        <v>2430</v>
      </c>
      <c r="F344" s="210">
        <v>1115</v>
      </c>
      <c r="G344" s="210"/>
      <c r="H344" s="210">
        <v>867</v>
      </c>
      <c r="I344" s="210">
        <v>2000</v>
      </c>
      <c r="J344" s="210">
        <v>1040</v>
      </c>
      <c r="K344" s="210"/>
      <c r="L344" s="210"/>
      <c r="M344" s="484"/>
      <c r="O344" s="4">
        <f t="shared" si="11"/>
        <v>0</v>
      </c>
      <c r="Q344" s="4">
        <f>IF(COUNTIF(일위대가!$B$3:$B$603,$B344)&lt;&gt;0,1,0)</f>
        <v>0</v>
      </c>
      <c r="R344" s="4">
        <f>IF(COUNTIF(내역서!$B$3:$B$142,$B344)&lt;&gt;0,1,0)</f>
        <v>0</v>
      </c>
    </row>
    <row r="345" spans="1:18" ht="23.1" hidden="1" customHeight="1">
      <c r="A345" s="483" t="s">
        <v>553</v>
      </c>
      <c r="B345" s="483" t="s">
        <v>1224</v>
      </c>
      <c r="C345" s="484" t="s">
        <v>3</v>
      </c>
      <c r="D345" s="211">
        <f t="shared" si="9"/>
        <v>590</v>
      </c>
      <c r="E345" s="210">
        <v>590</v>
      </c>
      <c r="F345" s="210">
        <v>1115</v>
      </c>
      <c r="G345" s="210"/>
      <c r="H345" s="210">
        <v>867</v>
      </c>
      <c r="I345" s="210">
        <v>680</v>
      </c>
      <c r="J345" s="210">
        <v>1040</v>
      </c>
      <c r="K345" s="210"/>
      <c r="L345" s="210"/>
      <c r="M345" s="484"/>
      <c r="O345" s="4">
        <f t="shared" si="11"/>
        <v>0</v>
      </c>
      <c r="Q345" s="4">
        <f>IF(COUNTIF(일위대가!$B$3:$B$603,$B345)&lt;&gt;0,1,0)</f>
        <v>0</v>
      </c>
      <c r="R345" s="4">
        <f>IF(COUNTIF(내역서!$B$3:$B$142,$B345)&lt;&gt;0,1,0)</f>
        <v>0</v>
      </c>
    </row>
    <row r="346" spans="1:18" ht="23.1" hidden="1" customHeight="1">
      <c r="A346" s="483" t="s">
        <v>553</v>
      </c>
      <c r="B346" s="483" t="s">
        <v>1225</v>
      </c>
      <c r="C346" s="484" t="s">
        <v>3</v>
      </c>
      <c r="D346" s="211">
        <f t="shared" si="9"/>
        <v>950</v>
      </c>
      <c r="E346" s="210">
        <v>950</v>
      </c>
      <c r="F346" s="210">
        <v>1115</v>
      </c>
      <c r="G346" s="210"/>
      <c r="H346" s="210">
        <v>867</v>
      </c>
      <c r="I346" s="210">
        <v>1050</v>
      </c>
      <c r="J346" s="210">
        <v>1040</v>
      </c>
      <c r="K346" s="210"/>
      <c r="L346" s="210"/>
      <c r="M346" s="484"/>
      <c r="O346" s="4">
        <f t="shared" si="11"/>
        <v>0</v>
      </c>
      <c r="Q346" s="4">
        <f>IF(COUNTIF(일위대가!$B$3:$B$603,$B346)&lt;&gt;0,1,0)</f>
        <v>0</v>
      </c>
      <c r="R346" s="4">
        <f>IF(COUNTIF(내역서!$B$3:$B$142,$B346)&lt;&gt;0,1,0)</f>
        <v>0</v>
      </c>
    </row>
    <row r="347" spans="1:18" ht="23.1" hidden="1" customHeight="1">
      <c r="A347" s="483" t="s">
        <v>553</v>
      </c>
      <c r="B347" s="483" t="s">
        <v>1226</v>
      </c>
      <c r="C347" s="484" t="s">
        <v>3</v>
      </c>
      <c r="D347" s="211">
        <f t="shared" si="9"/>
        <v>1450</v>
      </c>
      <c r="E347" s="210">
        <v>1450</v>
      </c>
      <c r="F347" s="210">
        <v>1115</v>
      </c>
      <c r="G347" s="210"/>
      <c r="H347" s="210">
        <v>867</v>
      </c>
      <c r="I347" s="210">
        <v>2000</v>
      </c>
      <c r="J347" s="210">
        <v>1040</v>
      </c>
      <c r="K347" s="210"/>
      <c r="L347" s="210"/>
      <c r="M347" s="484"/>
      <c r="O347" s="4">
        <f t="shared" si="11"/>
        <v>0</v>
      </c>
      <c r="Q347" s="4">
        <f>IF(COUNTIF(일위대가!$B$3:$B$603,$B347)&lt;&gt;0,1,0)</f>
        <v>0</v>
      </c>
      <c r="R347" s="4">
        <f>IF(COUNTIF(내역서!$B$3:$B$142,$B347)&lt;&gt;0,1,0)</f>
        <v>0</v>
      </c>
    </row>
    <row r="348" spans="1:18" ht="23.1" hidden="1" customHeight="1">
      <c r="A348" s="483" t="s">
        <v>553</v>
      </c>
      <c r="B348" s="483" t="s">
        <v>1227</v>
      </c>
      <c r="C348" s="484" t="s">
        <v>3</v>
      </c>
      <c r="D348" s="211">
        <f t="shared" si="9"/>
        <v>550</v>
      </c>
      <c r="E348" s="210">
        <v>550</v>
      </c>
      <c r="F348" s="210">
        <v>1115</v>
      </c>
      <c r="G348" s="210"/>
      <c r="H348" s="210">
        <v>867</v>
      </c>
      <c r="I348" s="210">
        <v>680</v>
      </c>
      <c r="J348" s="210">
        <v>1040</v>
      </c>
      <c r="K348" s="210"/>
      <c r="L348" s="210"/>
      <c r="M348" s="484"/>
      <c r="O348" s="4">
        <f t="shared" si="11"/>
        <v>0</v>
      </c>
      <c r="Q348" s="4">
        <f>IF(COUNTIF(일위대가!$B$3:$B$603,$B348)&lt;&gt;0,1,0)</f>
        <v>0</v>
      </c>
      <c r="R348" s="4">
        <f>IF(COUNTIF(내역서!$B$3:$B$142,$B348)&lt;&gt;0,1,0)</f>
        <v>0</v>
      </c>
    </row>
    <row r="349" spans="1:18" ht="23.1" hidden="1" customHeight="1">
      <c r="A349" s="483" t="s">
        <v>553</v>
      </c>
      <c r="B349" s="483" t="s">
        <v>1228</v>
      </c>
      <c r="C349" s="484" t="s">
        <v>3</v>
      </c>
      <c r="D349" s="211">
        <f t="shared" si="9"/>
        <v>860</v>
      </c>
      <c r="E349" s="210">
        <v>860</v>
      </c>
      <c r="F349" s="210">
        <v>1115</v>
      </c>
      <c r="G349" s="210"/>
      <c r="H349" s="210">
        <v>867</v>
      </c>
      <c r="I349" s="210">
        <v>1050</v>
      </c>
      <c r="J349" s="210">
        <v>1040</v>
      </c>
      <c r="K349" s="210"/>
      <c r="L349" s="210"/>
      <c r="M349" s="484"/>
      <c r="O349" s="4">
        <f t="shared" si="11"/>
        <v>0</v>
      </c>
      <c r="Q349" s="4">
        <f>IF(COUNTIF(일위대가!$B$3:$B$603,$B349)&lt;&gt;0,1,0)</f>
        <v>0</v>
      </c>
      <c r="R349" s="4">
        <f>IF(COUNTIF(내역서!$B$3:$B$142,$B349)&lt;&gt;0,1,0)</f>
        <v>0</v>
      </c>
    </row>
    <row r="350" spans="1:18" ht="23.1" hidden="1" customHeight="1">
      <c r="A350" s="483" t="s">
        <v>553</v>
      </c>
      <c r="B350" s="483" t="s">
        <v>1229</v>
      </c>
      <c r="C350" s="484" t="s">
        <v>3</v>
      </c>
      <c r="D350" s="211">
        <f t="shared" si="9"/>
        <v>1180</v>
      </c>
      <c r="E350" s="210">
        <v>1180</v>
      </c>
      <c r="F350" s="210">
        <v>1115</v>
      </c>
      <c r="G350" s="210"/>
      <c r="H350" s="210">
        <v>867</v>
      </c>
      <c r="I350" s="210">
        <v>2000</v>
      </c>
      <c r="J350" s="210">
        <v>1040</v>
      </c>
      <c r="K350" s="210"/>
      <c r="L350" s="210"/>
      <c r="M350" s="484"/>
      <c r="O350" s="4">
        <f t="shared" si="11"/>
        <v>0</v>
      </c>
      <c r="Q350" s="4">
        <f>IF(COUNTIF(일위대가!$B$3:$B$603,$B350)&lt;&gt;0,1,0)</f>
        <v>0</v>
      </c>
      <c r="R350" s="4">
        <f>IF(COUNTIF(내역서!$B$3:$B$142,$B350)&lt;&gt;0,1,0)</f>
        <v>0</v>
      </c>
    </row>
    <row r="351" spans="1:18" ht="23.1" hidden="1" customHeight="1">
      <c r="A351" s="483" t="s">
        <v>553</v>
      </c>
      <c r="B351" s="483" t="s">
        <v>1230</v>
      </c>
      <c r="C351" s="484" t="s">
        <v>3</v>
      </c>
      <c r="D351" s="211">
        <f t="shared" si="9"/>
        <v>480</v>
      </c>
      <c r="E351" s="210">
        <v>600</v>
      </c>
      <c r="F351" s="210">
        <v>1115</v>
      </c>
      <c r="G351" s="210"/>
      <c r="H351" s="210">
        <v>867</v>
      </c>
      <c r="I351" s="210">
        <v>480</v>
      </c>
      <c r="J351" s="210">
        <v>1040</v>
      </c>
      <c r="K351" s="210"/>
      <c r="L351" s="210"/>
      <c r="M351" s="484"/>
      <c r="O351" s="4">
        <f t="shared" si="11"/>
        <v>0</v>
      </c>
      <c r="Q351" s="4">
        <f>IF(COUNTIF(일위대가!$B$3:$B$603,$B351)&lt;&gt;0,1,0)</f>
        <v>0</v>
      </c>
      <c r="R351" s="4">
        <f>IF(COUNTIF(내역서!$B$3:$B$142,$B351)&lt;&gt;0,1,0)</f>
        <v>0</v>
      </c>
    </row>
    <row r="352" spans="1:18" ht="23.1" hidden="1" customHeight="1">
      <c r="A352" s="483" t="s">
        <v>553</v>
      </c>
      <c r="B352" s="483" t="s">
        <v>1231</v>
      </c>
      <c r="C352" s="484" t="s">
        <v>3</v>
      </c>
      <c r="D352" s="211">
        <f t="shared" si="9"/>
        <v>680</v>
      </c>
      <c r="E352" s="210">
        <v>680</v>
      </c>
      <c r="F352" s="210">
        <v>1115</v>
      </c>
      <c r="G352" s="210"/>
      <c r="H352" s="210">
        <v>867</v>
      </c>
      <c r="I352" s="210">
        <v>750</v>
      </c>
      <c r="J352" s="210">
        <v>1040</v>
      </c>
      <c r="K352" s="210"/>
      <c r="L352" s="210"/>
      <c r="M352" s="484"/>
      <c r="O352" s="4">
        <f t="shared" si="11"/>
        <v>0</v>
      </c>
      <c r="Q352" s="4">
        <f>IF(COUNTIF(일위대가!$B$3:$B$603,$B352)&lt;&gt;0,1,0)</f>
        <v>0</v>
      </c>
      <c r="R352" s="4">
        <f>IF(COUNTIF(내역서!$B$3:$B$142,$B352)&lt;&gt;0,1,0)</f>
        <v>0</v>
      </c>
    </row>
    <row r="353" spans="1:18" ht="23.1" hidden="1" customHeight="1">
      <c r="A353" s="483" t="s">
        <v>553</v>
      </c>
      <c r="B353" s="483" t="s">
        <v>1232</v>
      </c>
      <c r="C353" s="484" t="s">
        <v>3</v>
      </c>
      <c r="D353" s="211">
        <f t="shared" si="9"/>
        <v>730</v>
      </c>
      <c r="E353" s="210">
        <v>730</v>
      </c>
      <c r="F353" s="210">
        <v>1115</v>
      </c>
      <c r="G353" s="210"/>
      <c r="H353" s="210">
        <v>867</v>
      </c>
      <c r="I353" s="210">
        <v>1050</v>
      </c>
      <c r="J353" s="210">
        <v>1040</v>
      </c>
      <c r="K353" s="210"/>
      <c r="L353" s="210"/>
      <c r="M353" s="484"/>
      <c r="O353" s="4">
        <f t="shared" si="11"/>
        <v>0</v>
      </c>
      <c r="Q353" s="4">
        <f>IF(COUNTIF(일위대가!$B$3:$B$603,$B353)&lt;&gt;0,1,0)</f>
        <v>0</v>
      </c>
      <c r="R353" s="4">
        <f>IF(COUNTIF(내역서!$B$3:$B$142,$B353)&lt;&gt;0,1,0)</f>
        <v>0</v>
      </c>
    </row>
    <row r="354" spans="1:18" ht="23.1" hidden="1" customHeight="1">
      <c r="A354" s="483" t="s">
        <v>1101</v>
      </c>
      <c r="B354" s="483" t="s">
        <v>742</v>
      </c>
      <c r="C354" s="484" t="s">
        <v>555</v>
      </c>
      <c r="D354" s="211">
        <f t="shared" si="9"/>
        <v>9450</v>
      </c>
      <c r="E354" s="210">
        <v>17850</v>
      </c>
      <c r="F354" s="210">
        <v>1112</v>
      </c>
      <c r="G354" s="210">
        <v>21920</v>
      </c>
      <c r="H354" s="210">
        <v>868</v>
      </c>
      <c r="I354" s="210">
        <v>9450</v>
      </c>
      <c r="J354" s="210">
        <v>1039</v>
      </c>
      <c r="K354" s="210"/>
      <c r="L354" s="210"/>
      <c r="M354" s="484"/>
      <c r="O354" s="4">
        <f t="shared" si="11"/>
        <v>0</v>
      </c>
      <c r="Q354" s="4">
        <f>IF(COUNTIF(일위대가!$B$3:$B$603,$B354)&lt;&gt;0,1,0)</f>
        <v>0</v>
      </c>
      <c r="R354" s="4">
        <f>IF(COUNTIF(내역서!$B$3:$B$142,$B354)&lt;&gt;0,1,0)</f>
        <v>0</v>
      </c>
    </row>
    <row r="355" spans="1:18" ht="23.1" hidden="1" customHeight="1">
      <c r="A355" s="483" t="s">
        <v>1101</v>
      </c>
      <c r="B355" s="483" t="s">
        <v>1095</v>
      </c>
      <c r="C355" s="484" t="s">
        <v>555</v>
      </c>
      <c r="D355" s="211">
        <f t="shared" si="9"/>
        <v>12380</v>
      </c>
      <c r="E355" s="210">
        <v>23900</v>
      </c>
      <c r="F355" s="210">
        <v>1112</v>
      </c>
      <c r="G355" s="210">
        <v>32880</v>
      </c>
      <c r="H355" s="210">
        <v>868</v>
      </c>
      <c r="I355" s="210">
        <v>12380</v>
      </c>
      <c r="J355" s="210">
        <v>1039</v>
      </c>
      <c r="K355" s="210"/>
      <c r="L355" s="210"/>
      <c r="M355" s="484"/>
      <c r="O355" s="4">
        <f t="shared" si="11"/>
        <v>0</v>
      </c>
      <c r="Q355" s="4">
        <f>IF(COUNTIF(일위대가!$B$3:$B$603,$B355)&lt;&gt;0,1,0)</f>
        <v>0</v>
      </c>
      <c r="R355" s="4">
        <f>IF(COUNTIF(내역서!$B$3:$B$142,$B355)&lt;&gt;0,1,0)</f>
        <v>0</v>
      </c>
    </row>
    <row r="356" spans="1:18" ht="23.1" hidden="1" customHeight="1">
      <c r="A356" s="483" t="s">
        <v>1101</v>
      </c>
      <c r="B356" s="483" t="s">
        <v>1096</v>
      </c>
      <c r="C356" s="484" t="s">
        <v>555</v>
      </c>
      <c r="D356" s="211">
        <f t="shared" si="9"/>
        <v>12380</v>
      </c>
      <c r="E356" s="210">
        <v>23900</v>
      </c>
      <c r="F356" s="210">
        <v>1112</v>
      </c>
      <c r="G356" s="210">
        <v>32880</v>
      </c>
      <c r="H356" s="210">
        <v>868</v>
      </c>
      <c r="I356" s="210">
        <v>12380</v>
      </c>
      <c r="J356" s="210">
        <v>1039</v>
      </c>
      <c r="K356" s="210"/>
      <c r="L356" s="210"/>
      <c r="M356" s="484"/>
      <c r="O356" s="4">
        <f t="shared" si="11"/>
        <v>0</v>
      </c>
      <c r="Q356" s="4">
        <f>IF(COUNTIF(일위대가!$B$3:$B$603,$B356)&lt;&gt;0,1,0)</f>
        <v>0</v>
      </c>
      <c r="R356" s="4">
        <f>IF(COUNTIF(내역서!$B$3:$B$142,$B356)&lt;&gt;0,1,0)</f>
        <v>0</v>
      </c>
    </row>
    <row r="357" spans="1:18" ht="23.1" hidden="1" customHeight="1">
      <c r="A357" s="483" t="s">
        <v>1101</v>
      </c>
      <c r="B357" s="483" t="s">
        <v>1097</v>
      </c>
      <c r="C357" s="484" t="s">
        <v>555</v>
      </c>
      <c r="D357" s="211">
        <f t="shared" si="9"/>
        <v>21400</v>
      </c>
      <c r="E357" s="210">
        <v>41400</v>
      </c>
      <c r="F357" s="210">
        <v>1112</v>
      </c>
      <c r="G357" s="210">
        <v>54790</v>
      </c>
      <c r="H357" s="210">
        <v>868</v>
      </c>
      <c r="I357" s="210">
        <v>21400</v>
      </c>
      <c r="J357" s="210">
        <v>1039</v>
      </c>
      <c r="K357" s="210"/>
      <c r="L357" s="210"/>
      <c r="M357" s="484"/>
      <c r="O357" s="4">
        <f t="shared" si="11"/>
        <v>0</v>
      </c>
      <c r="Q357" s="4">
        <f>IF(COUNTIF(일위대가!$B$3:$B$603,$B357)&lt;&gt;0,1,0)</f>
        <v>0</v>
      </c>
      <c r="R357" s="4">
        <f>IF(COUNTIF(내역서!$B$3:$B$142,$B357)&lt;&gt;0,1,0)</f>
        <v>0</v>
      </c>
    </row>
    <row r="358" spans="1:18" ht="23.1" hidden="1" customHeight="1">
      <c r="A358" s="483" t="s">
        <v>1101</v>
      </c>
      <c r="B358" s="483" t="s">
        <v>1098</v>
      </c>
      <c r="C358" s="484" t="s">
        <v>555</v>
      </c>
      <c r="D358" s="211">
        <f t="shared" si="9"/>
        <v>41400</v>
      </c>
      <c r="E358" s="210">
        <v>41400</v>
      </c>
      <c r="F358" s="210">
        <v>1112</v>
      </c>
      <c r="G358" s="210">
        <v>54790</v>
      </c>
      <c r="H358" s="210">
        <v>868</v>
      </c>
      <c r="I358" s="210"/>
      <c r="J358" s="210">
        <v>1039</v>
      </c>
      <c r="K358" s="210"/>
      <c r="L358" s="210"/>
      <c r="M358" s="484"/>
      <c r="O358" s="4">
        <f t="shared" si="11"/>
        <v>0</v>
      </c>
      <c r="Q358" s="4">
        <f>IF(COUNTIF(일위대가!$B$3:$B$603,$B358)&lt;&gt;0,1,0)</f>
        <v>0</v>
      </c>
      <c r="R358" s="4">
        <f>IF(COUNTIF(내역서!$B$3:$B$142,$B358)&lt;&gt;0,1,0)</f>
        <v>0</v>
      </c>
    </row>
    <row r="359" spans="1:18" ht="23.1" hidden="1" customHeight="1">
      <c r="A359" s="483" t="s">
        <v>1101</v>
      </c>
      <c r="B359" s="483" t="s">
        <v>1099</v>
      </c>
      <c r="C359" s="484" t="s">
        <v>555</v>
      </c>
      <c r="D359" s="211">
        <f>MIN(E359,G359,I359,K359,L359)</f>
        <v>25900</v>
      </c>
      <c r="E359" s="210">
        <v>51170</v>
      </c>
      <c r="F359" s="210">
        <v>1112</v>
      </c>
      <c r="G359" s="210">
        <v>59180</v>
      </c>
      <c r="H359" s="210">
        <v>868</v>
      </c>
      <c r="I359" s="210">
        <v>25900</v>
      </c>
      <c r="J359" s="210">
        <v>1039</v>
      </c>
      <c r="K359" s="210"/>
      <c r="L359" s="210"/>
      <c r="M359" s="484"/>
      <c r="O359" s="4">
        <f t="shared" si="11"/>
        <v>0</v>
      </c>
      <c r="Q359" s="4">
        <f>IF(COUNTIF(일위대가!$B$3:$B$603,$B359)&lt;&gt;0,1,0)</f>
        <v>0</v>
      </c>
      <c r="R359" s="4">
        <f>IF(COUNTIF(내역서!$B$3:$B$142,$B359)&lt;&gt;0,1,0)</f>
        <v>0</v>
      </c>
    </row>
    <row r="360" spans="1:18" ht="23.1" hidden="1" customHeight="1">
      <c r="A360" s="483" t="s">
        <v>1101</v>
      </c>
      <c r="B360" s="483" t="s">
        <v>222</v>
      </c>
      <c r="C360" s="484" t="s">
        <v>555</v>
      </c>
      <c r="D360" s="211">
        <f t="shared" ref="D360:D438" si="12">MIN(E360,G360,I360,K360,L360)</f>
        <v>7550</v>
      </c>
      <c r="E360" s="210">
        <v>14560</v>
      </c>
      <c r="F360" s="210">
        <v>1112</v>
      </c>
      <c r="G360" s="210">
        <v>18620</v>
      </c>
      <c r="H360" s="210">
        <v>868</v>
      </c>
      <c r="I360" s="210">
        <v>7550</v>
      </c>
      <c r="J360" s="210">
        <v>1039</v>
      </c>
      <c r="K360" s="210"/>
      <c r="L360" s="210"/>
      <c r="M360" s="484"/>
      <c r="O360" s="4">
        <f t="shared" si="11"/>
        <v>0</v>
      </c>
      <c r="Q360" s="4">
        <f>IF(COUNTIF(일위대가!$B$3:$B$603,$B360)&lt;&gt;0,1,0)</f>
        <v>0</v>
      </c>
      <c r="R360" s="4">
        <f>IF(COUNTIF(내역서!$B$3:$B$142,$B360)&lt;&gt;0,1,0)</f>
        <v>0</v>
      </c>
    </row>
    <row r="361" spans="1:18" ht="23.1" hidden="1" customHeight="1">
      <c r="A361" s="483" t="s">
        <v>1101</v>
      </c>
      <c r="B361" s="483" t="s">
        <v>1233</v>
      </c>
      <c r="C361" s="484" t="s">
        <v>555</v>
      </c>
      <c r="D361" s="211">
        <f t="shared" si="12"/>
        <v>14500</v>
      </c>
      <c r="E361" s="210">
        <v>14500</v>
      </c>
      <c r="F361" s="210">
        <v>1112</v>
      </c>
      <c r="G361" s="210">
        <v>30370</v>
      </c>
      <c r="H361" s="210">
        <v>868</v>
      </c>
      <c r="I361" s="210"/>
      <c r="J361" s="210">
        <v>1039</v>
      </c>
      <c r="K361" s="210"/>
      <c r="L361" s="210"/>
      <c r="M361" s="484"/>
      <c r="O361" s="4">
        <f t="shared" si="11"/>
        <v>0</v>
      </c>
      <c r="Q361" s="4">
        <f>IF(COUNTIF(일위대가!$B$3:$B$603,$B361)&lt;&gt;0,1,0)</f>
        <v>0</v>
      </c>
      <c r="R361" s="4">
        <f>IF(COUNTIF(내역서!$B$3:$B$142,$B361)&lt;&gt;0,1,0)</f>
        <v>0</v>
      </c>
    </row>
    <row r="362" spans="1:18" ht="23.1" hidden="1" customHeight="1">
      <c r="A362" s="483" t="s">
        <v>1101</v>
      </c>
      <c r="B362" s="483" t="s">
        <v>1234</v>
      </c>
      <c r="C362" s="484" t="s">
        <v>555</v>
      </c>
      <c r="D362" s="211">
        <f t="shared" si="12"/>
        <v>14500</v>
      </c>
      <c r="E362" s="210">
        <v>14500</v>
      </c>
      <c r="F362" s="210">
        <v>1112</v>
      </c>
      <c r="G362" s="210">
        <v>30370</v>
      </c>
      <c r="H362" s="210">
        <v>868</v>
      </c>
      <c r="I362" s="210"/>
      <c r="J362" s="210">
        <v>1039</v>
      </c>
      <c r="K362" s="210"/>
      <c r="L362" s="210"/>
      <c r="M362" s="484"/>
      <c r="O362" s="4">
        <f t="shared" si="11"/>
        <v>0</v>
      </c>
      <c r="Q362" s="4">
        <f>IF(COUNTIF(일위대가!$B$3:$B$603,$B362)&lt;&gt;0,1,0)</f>
        <v>0</v>
      </c>
      <c r="R362" s="4">
        <f>IF(COUNTIF(내역서!$B$3:$B$142,$B362)&lt;&gt;0,1,0)</f>
        <v>0</v>
      </c>
    </row>
    <row r="363" spans="1:18" ht="23.1" hidden="1" customHeight="1">
      <c r="A363" s="483" t="s">
        <v>1101</v>
      </c>
      <c r="B363" s="483" t="s">
        <v>1235</v>
      </c>
      <c r="C363" s="484" t="s">
        <v>555</v>
      </c>
      <c r="D363" s="211">
        <f>MIN(E363,G363,I363,K363,L363)</f>
        <v>41990</v>
      </c>
      <c r="E363" s="210">
        <v>41990</v>
      </c>
      <c r="F363" s="210">
        <v>1112</v>
      </c>
      <c r="G363" s="210">
        <v>48410</v>
      </c>
      <c r="H363" s="210">
        <v>868</v>
      </c>
      <c r="I363" s="210"/>
      <c r="J363" s="210">
        <v>1039</v>
      </c>
      <c r="K363" s="210"/>
      <c r="L363" s="210"/>
      <c r="M363" s="484"/>
      <c r="O363" s="4">
        <f t="shared" si="11"/>
        <v>0</v>
      </c>
      <c r="Q363" s="4">
        <f>IF(COUNTIF(일위대가!$B$3:$B$603,$B363)&lt;&gt;0,1,0)</f>
        <v>0</v>
      </c>
      <c r="R363" s="4">
        <f>IF(COUNTIF(내역서!$B$3:$B$142,$B363)&lt;&gt;0,1,0)</f>
        <v>0</v>
      </c>
    </row>
    <row r="364" spans="1:18" ht="23.1" hidden="1" customHeight="1">
      <c r="A364" s="483" t="s">
        <v>1101</v>
      </c>
      <c r="B364" s="483" t="s">
        <v>1236</v>
      </c>
      <c r="C364" s="484" t="s">
        <v>555</v>
      </c>
      <c r="D364" s="211">
        <f>MIN(E364,G364,I364,K364,L364)</f>
        <v>41990</v>
      </c>
      <c r="E364" s="210">
        <v>41990</v>
      </c>
      <c r="F364" s="210">
        <v>1112</v>
      </c>
      <c r="G364" s="210">
        <v>48410</v>
      </c>
      <c r="H364" s="210">
        <v>868</v>
      </c>
      <c r="I364" s="210"/>
      <c r="J364" s="210">
        <v>1039</v>
      </c>
      <c r="K364" s="210"/>
      <c r="L364" s="210"/>
      <c r="M364" s="484"/>
      <c r="O364" s="4">
        <f t="shared" si="11"/>
        <v>0</v>
      </c>
      <c r="Q364" s="4">
        <f>IF(COUNTIF(일위대가!$B$3:$B$603,$B364)&lt;&gt;0,1,0)</f>
        <v>0</v>
      </c>
      <c r="R364" s="4">
        <f>IF(COUNTIF(내역서!$B$3:$B$142,$B364)&lt;&gt;0,1,0)</f>
        <v>0</v>
      </c>
    </row>
    <row r="365" spans="1:18" ht="23.1" hidden="1" customHeight="1">
      <c r="A365" s="483" t="s">
        <v>1101</v>
      </c>
      <c r="B365" s="483" t="s">
        <v>1237</v>
      </c>
      <c r="C365" s="484" t="s">
        <v>555</v>
      </c>
      <c r="D365" s="211">
        <f>MIN(E365,G365,I365,K365,L365)</f>
        <v>54650</v>
      </c>
      <c r="E365" s="210">
        <v>67240</v>
      </c>
      <c r="F365" s="210">
        <v>1112</v>
      </c>
      <c r="G365" s="210">
        <v>54650</v>
      </c>
      <c r="H365" s="210">
        <v>868</v>
      </c>
      <c r="I365" s="210"/>
      <c r="J365" s="210">
        <v>1039</v>
      </c>
      <c r="K365" s="210"/>
      <c r="L365" s="210"/>
      <c r="M365" s="484"/>
      <c r="O365" s="4">
        <f t="shared" si="11"/>
        <v>0</v>
      </c>
      <c r="Q365" s="4">
        <f>IF(COUNTIF(일위대가!$B$3:$B$603,$B365)&lt;&gt;0,1,0)</f>
        <v>0</v>
      </c>
      <c r="R365" s="4">
        <f>IF(COUNTIF(내역서!$B$3:$B$142,$B365)&lt;&gt;0,1,0)</f>
        <v>0</v>
      </c>
    </row>
    <row r="366" spans="1:18" ht="23.1" hidden="1" customHeight="1">
      <c r="A366" s="483" t="s">
        <v>1101</v>
      </c>
      <c r="B366" s="483" t="s">
        <v>1238</v>
      </c>
      <c r="C366" s="484" t="s">
        <v>379</v>
      </c>
      <c r="D366" s="211">
        <f t="shared" si="12"/>
        <v>0</v>
      </c>
      <c r="E366" s="210"/>
      <c r="F366" s="210">
        <v>1136</v>
      </c>
      <c r="G366" s="210"/>
      <c r="H366" s="210">
        <v>870</v>
      </c>
      <c r="I366" s="210"/>
      <c r="J366" s="210">
        <v>1039</v>
      </c>
      <c r="K366" s="210"/>
      <c r="L366" s="210"/>
      <c r="M366" s="485" t="s">
        <v>1102</v>
      </c>
      <c r="O366" s="4">
        <f t="shared" si="11"/>
        <v>0</v>
      </c>
      <c r="Q366" s="4">
        <f>IF(COUNTIF(일위대가!$B$3:$B$603,$B366)&lt;&gt;0,1,0)</f>
        <v>0</v>
      </c>
      <c r="R366" s="4">
        <f>IF(COUNTIF(내역서!$B$3:$B$142,$B366)&lt;&gt;0,1,0)</f>
        <v>0</v>
      </c>
    </row>
    <row r="367" spans="1:18" ht="23.1" hidden="1" customHeight="1">
      <c r="A367" s="483" t="s">
        <v>1101</v>
      </c>
      <c r="B367" s="483" t="s">
        <v>503</v>
      </c>
      <c r="C367" s="484" t="s">
        <v>555</v>
      </c>
      <c r="D367" s="211">
        <f t="shared" si="12"/>
        <v>11450</v>
      </c>
      <c r="E367" s="210">
        <v>22550</v>
      </c>
      <c r="F367" s="210">
        <v>1112</v>
      </c>
      <c r="G367" s="210">
        <v>22820</v>
      </c>
      <c r="H367" s="210">
        <v>868</v>
      </c>
      <c r="I367" s="210">
        <v>11450</v>
      </c>
      <c r="J367" s="210">
        <v>1039</v>
      </c>
      <c r="K367" s="210"/>
      <c r="L367" s="210"/>
      <c r="M367" s="484"/>
      <c r="O367" s="4">
        <f t="shared" si="11"/>
        <v>0</v>
      </c>
      <c r="Q367" s="4">
        <f>IF(COUNTIF(일위대가!$B$3:$B$603,$B367)&lt;&gt;0,1,0)</f>
        <v>0</v>
      </c>
      <c r="R367" s="4">
        <f>IF(COUNTIF(내역서!$B$3:$B$142,$B367)&lt;&gt;0,1,0)</f>
        <v>0</v>
      </c>
    </row>
    <row r="368" spans="1:18" ht="23.1" hidden="1" customHeight="1">
      <c r="A368" s="483" t="s">
        <v>1101</v>
      </c>
      <c r="B368" s="483" t="s">
        <v>1239</v>
      </c>
      <c r="C368" s="484" t="s">
        <v>555</v>
      </c>
      <c r="D368" s="211">
        <f t="shared" si="12"/>
        <v>13950</v>
      </c>
      <c r="E368" s="210">
        <v>26870</v>
      </c>
      <c r="F368" s="210">
        <v>1112</v>
      </c>
      <c r="G368" s="210">
        <v>34230</v>
      </c>
      <c r="H368" s="210">
        <v>868</v>
      </c>
      <c r="I368" s="210">
        <v>13950</v>
      </c>
      <c r="J368" s="210">
        <v>1039</v>
      </c>
      <c r="K368" s="210"/>
      <c r="L368" s="210"/>
      <c r="M368" s="484"/>
      <c r="O368" s="4">
        <f t="shared" si="11"/>
        <v>0</v>
      </c>
      <c r="Q368" s="4">
        <f>IF(COUNTIF(일위대가!$B$3:$B$603,$B368)&lt;&gt;0,1,0)</f>
        <v>0</v>
      </c>
      <c r="R368" s="4">
        <f>IF(COUNTIF(내역서!$B$3:$B$142,$B368)&lt;&gt;0,1,0)</f>
        <v>0</v>
      </c>
    </row>
    <row r="369" spans="1:18" ht="23.1" hidden="1" customHeight="1">
      <c r="A369" s="483" t="s">
        <v>1101</v>
      </c>
      <c r="B369" s="483" t="s">
        <v>1240</v>
      </c>
      <c r="C369" s="484" t="s">
        <v>555</v>
      </c>
      <c r="D369" s="211">
        <f t="shared" si="12"/>
        <v>13950</v>
      </c>
      <c r="E369" s="210">
        <v>26870</v>
      </c>
      <c r="F369" s="210">
        <v>1112</v>
      </c>
      <c r="G369" s="210">
        <v>34230</v>
      </c>
      <c r="H369" s="210">
        <v>868</v>
      </c>
      <c r="I369" s="210">
        <v>13950</v>
      </c>
      <c r="J369" s="210">
        <v>1039</v>
      </c>
      <c r="K369" s="210"/>
      <c r="L369" s="210"/>
      <c r="M369" s="484"/>
      <c r="O369" s="4">
        <f t="shared" si="11"/>
        <v>0</v>
      </c>
      <c r="Q369" s="4">
        <f>IF(COUNTIF(일위대가!$B$3:$B$603,$B369)&lt;&gt;0,1,0)</f>
        <v>0</v>
      </c>
      <c r="R369" s="4">
        <f>IF(COUNTIF(내역서!$B$3:$B$142,$B369)&lt;&gt;0,1,0)</f>
        <v>0</v>
      </c>
    </row>
    <row r="370" spans="1:18" ht="23.1" hidden="1" customHeight="1">
      <c r="A370" s="483" t="s">
        <v>1101</v>
      </c>
      <c r="B370" s="483" t="s">
        <v>1241</v>
      </c>
      <c r="C370" s="484" t="s">
        <v>555</v>
      </c>
      <c r="D370" s="211">
        <f t="shared" si="12"/>
        <v>28350</v>
      </c>
      <c r="E370" s="210">
        <v>55720</v>
      </c>
      <c r="F370" s="210">
        <v>1112</v>
      </c>
      <c r="G370" s="210">
        <v>57040</v>
      </c>
      <c r="H370" s="210">
        <v>868</v>
      </c>
      <c r="I370" s="210">
        <v>28350</v>
      </c>
      <c r="J370" s="210">
        <v>1039</v>
      </c>
      <c r="K370" s="210"/>
      <c r="L370" s="210"/>
      <c r="M370" s="484"/>
      <c r="O370" s="4">
        <f t="shared" si="11"/>
        <v>0</v>
      </c>
      <c r="Q370" s="4">
        <f>IF(COUNTIF(일위대가!$B$3:$B$603,$B370)&lt;&gt;0,1,0)</f>
        <v>0</v>
      </c>
      <c r="R370" s="4">
        <f>IF(COUNTIF(내역서!$B$3:$B$142,$B370)&lt;&gt;0,1,0)</f>
        <v>0</v>
      </c>
    </row>
    <row r="371" spans="1:18" ht="23.1" hidden="1" customHeight="1">
      <c r="A371" s="483" t="s">
        <v>1101</v>
      </c>
      <c r="B371" s="483" t="s">
        <v>1100</v>
      </c>
      <c r="C371" s="484" t="s">
        <v>555</v>
      </c>
      <c r="D371" s="211">
        <f t="shared" si="12"/>
        <v>55720</v>
      </c>
      <c r="E371" s="210">
        <v>55720</v>
      </c>
      <c r="F371" s="210">
        <v>1112</v>
      </c>
      <c r="G371" s="210">
        <v>57040</v>
      </c>
      <c r="H371" s="210">
        <v>868</v>
      </c>
      <c r="I371" s="210"/>
      <c r="J371" s="210">
        <v>1039</v>
      </c>
      <c r="K371" s="210"/>
      <c r="L371" s="210"/>
      <c r="M371" s="484"/>
      <c r="O371" s="4">
        <f t="shared" si="11"/>
        <v>0</v>
      </c>
      <c r="Q371" s="4">
        <f>IF(COUNTIF(일위대가!$B$3:$B$603,$B371)&lt;&gt;0,1,0)</f>
        <v>0</v>
      </c>
      <c r="R371" s="4">
        <f>IF(COUNTIF(내역서!$B$3:$B$142,$B371)&lt;&gt;0,1,0)</f>
        <v>0</v>
      </c>
    </row>
    <row r="372" spans="1:18" ht="23.1" hidden="1" customHeight="1">
      <c r="A372" s="483" t="s">
        <v>1101</v>
      </c>
      <c r="B372" s="483" t="s">
        <v>1242</v>
      </c>
      <c r="C372" s="484" t="s">
        <v>555</v>
      </c>
      <c r="D372" s="211">
        <f>MIN(E372,G372,I372,K372,L372)</f>
        <v>34800</v>
      </c>
      <c r="E372" s="210">
        <v>67760</v>
      </c>
      <c r="F372" s="210">
        <v>1112</v>
      </c>
      <c r="G372" s="210">
        <v>61600</v>
      </c>
      <c r="H372" s="210">
        <v>868</v>
      </c>
      <c r="I372" s="210">
        <v>34800</v>
      </c>
      <c r="J372" s="210">
        <v>1039</v>
      </c>
      <c r="K372" s="210"/>
      <c r="L372" s="210"/>
      <c r="M372" s="484"/>
      <c r="O372" s="4">
        <f t="shared" si="11"/>
        <v>0</v>
      </c>
      <c r="Q372" s="4">
        <f>IF(COUNTIF(일위대가!$B$3:$B$603,$B372)&lt;&gt;0,1,0)</f>
        <v>0</v>
      </c>
      <c r="R372" s="4">
        <f>IF(COUNTIF(내역서!$B$3:$B$142,$B372)&lt;&gt;0,1,0)</f>
        <v>0</v>
      </c>
    </row>
    <row r="373" spans="1:18" ht="23.1" hidden="1" customHeight="1">
      <c r="A373" s="483" t="s">
        <v>1101</v>
      </c>
      <c r="B373" s="483" t="s">
        <v>556</v>
      </c>
      <c r="C373" s="484" t="s">
        <v>555</v>
      </c>
      <c r="D373" s="211">
        <f t="shared" si="12"/>
        <v>12350</v>
      </c>
      <c r="E373" s="210">
        <v>24050</v>
      </c>
      <c r="F373" s="210">
        <v>1112</v>
      </c>
      <c r="G373" s="210">
        <v>23520</v>
      </c>
      <c r="H373" s="210">
        <v>868</v>
      </c>
      <c r="I373" s="210">
        <v>12350</v>
      </c>
      <c r="J373" s="210">
        <v>1039</v>
      </c>
      <c r="K373" s="210"/>
      <c r="L373" s="210"/>
      <c r="M373" s="484"/>
      <c r="O373" s="4">
        <f t="shared" si="11"/>
        <v>0</v>
      </c>
      <c r="Q373" s="4">
        <f>IF(COUNTIF(일위대가!$B$3:$B$603,$B373)&lt;&gt;0,1,0)</f>
        <v>0</v>
      </c>
      <c r="R373" s="4">
        <f>IF(COUNTIF(내역서!$B$3:$B$142,$B373)&lt;&gt;0,1,0)</f>
        <v>0</v>
      </c>
    </row>
    <row r="374" spans="1:18" ht="23.1" hidden="1" customHeight="1">
      <c r="A374" s="483" t="s">
        <v>1101</v>
      </c>
      <c r="B374" s="483" t="s">
        <v>304</v>
      </c>
      <c r="C374" s="484" t="s">
        <v>555</v>
      </c>
      <c r="D374" s="211">
        <f>MIN(E374,G374,I374,K374,L374)</f>
        <v>19390</v>
      </c>
      <c r="E374" s="210">
        <v>19390</v>
      </c>
      <c r="F374" s="210">
        <v>1112</v>
      </c>
      <c r="G374" s="210">
        <v>38350</v>
      </c>
      <c r="H374" s="210">
        <v>868</v>
      </c>
      <c r="I374" s="210"/>
      <c r="J374" s="210">
        <v>1039</v>
      </c>
      <c r="K374" s="210"/>
      <c r="L374" s="210"/>
      <c r="M374" s="484"/>
      <c r="O374" s="4">
        <f t="shared" si="11"/>
        <v>0</v>
      </c>
      <c r="Q374" s="4">
        <f>IF(COUNTIF(일위대가!$B$3:$B$603,$B374)&lt;&gt;0,1,0)</f>
        <v>0</v>
      </c>
      <c r="R374" s="4">
        <f>IF(COUNTIF(내역서!$B$3:$B$142,$B374)&lt;&gt;0,1,0)</f>
        <v>0</v>
      </c>
    </row>
    <row r="375" spans="1:18" ht="23.1" hidden="1" customHeight="1">
      <c r="A375" s="483" t="s">
        <v>1101</v>
      </c>
      <c r="B375" s="483" t="s">
        <v>305</v>
      </c>
      <c r="C375" s="484" t="s">
        <v>555</v>
      </c>
      <c r="D375" s="211">
        <f>MIN(E375,G375,I375,K375,L375)</f>
        <v>19390</v>
      </c>
      <c r="E375" s="210">
        <v>19390</v>
      </c>
      <c r="F375" s="210">
        <v>1112</v>
      </c>
      <c r="G375" s="210">
        <v>38350</v>
      </c>
      <c r="H375" s="210">
        <v>868</v>
      </c>
      <c r="I375" s="210"/>
      <c r="J375" s="210">
        <v>1039</v>
      </c>
      <c r="K375" s="210"/>
      <c r="L375" s="210"/>
      <c r="M375" s="484"/>
      <c r="O375" s="4">
        <f t="shared" si="11"/>
        <v>0</v>
      </c>
      <c r="Q375" s="4">
        <f>IF(COUNTIF(일위대가!$B$3:$B$603,$B375)&lt;&gt;0,1,0)</f>
        <v>0</v>
      </c>
      <c r="R375" s="4">
        <f>IF(COUNTIF(내역서!$B$3:$B$142,$B375)&lt;&gt;0,1,0)</f>
        <v>0</v>
      </c>
    </row>
    <row r="376" spans="1:18" ht="23.1" hidden="1" customHeight="1">
      <c r="A376" s="483" t="s">
        <v>1101</v>
      </c>
      <c r="B376" s="483" t="s">
        <v>306</v>
      </c>
      <c r="C376" s="484" t="s">
        <v>555</v>
      </c>
      <c r="D376" s="211">
        <f>MIN(E376,G376,I376,K376,L376)</f>
        <v>49380</v>
      </c>
      <c r="E376" s="210">
        <v>49380</v>
      </c>
      <c r="F376" s="210">
        <v>1112</v>
      </c>
      <c r="G376" s="210">
        <v>61350</v>
      </c>
      <c r="H376" s="210">
        <v>868</v>
      </c>
      <c r="I376" s="210"/>
      <c r="J376" s="210">
        <v>1039</v>
      </c>
      <c r="K376" s="210"/>
      <c r="L376" s="210"/>
      <c r="M376" s="484"/>
      <c r="O376" s="4">
        <f t="shared" si="11"/>
        <v>0</v>
      </c>
      <c r="Q376" s="4">
        <f>IF(COUNTIF(일위대가!$B$3:$B$603,$B376)&lt;&gt;0,1,0)</f>
        <v>0</v>
      </c>
      <c r="R376" s="4">
        <f>IF(COUNTIF(내역서!$B$3:$B$142,$B376)&lt;&gt;0,1,0)</f>
        <v>0</v>
      </c>
    </row>
    <row r="377" spans="1:18" ht="23.1" hidden="1" customHeight="1">
      <c r="A377" s="483" t="s">
        <v>1101</v>
      </c>
      <c r="B377" s="483" t="s">
        <v>307</v>
      </c>
      <c r="C377" s="484" t="s">
        <v>555</v>
      </c>
      <c r="D377" s="211">
        <f>MIN(E377,G377,I377,K377,L377)</f>
        <v>49380</v>
      </c>
      <c r="E377" s="210">
        <v>49380</v>
      </c>
      <c r="F377" s="210">
        <v>1112</v>
      </c>
      <c r="G377" s="210">
        <v>61350</v>
      </c>
      <c r="H377" s="210">
        <v>868</v>
      </c>
      <c r="I377" s="210"/>
      <c r="J377" s="210">
        <v>1039</v>
      </c>
      <c r="K377" s="210"/>
      <c r="L377" s="210"/>
      <c r="M377" s="484"/>
      <c r="O377" s="4">
        <f t="shared" si="11"/>
        <v>0</v>
      </c>
      <c r="Q377" s="4">
        <f>IF(COUNTIF(일위대가!$B$3:$B$603,$B377)&lt;&gt;0,1,0)</f>
        <v>0</v>
      </c>
      <c r="R377" s="4">
        <f>IF(COUNTIF(내역서!$B$3:$B$142,$B377)&lt;&gt;0,1,0)</f>
        <v>0</v>
      </c>
    </row>
    <row r="378" spans="1:18" ht="23.1" hidden="1" customHeight="1">
      <c r="A378" s="483" t="s">
        <v>1101</v>
      </c>
      <c r="B378" s="483" t="s">
        <v>308</v>
      </c>
      <c r="C378" s="484" t="s">
        <v>555</v>
      </c>
      <c r="D378" s="211">
        <f>MIN(E378,G378,I378,K378,L378)</f>
        <v>69000</v>
      </c>
      <c r="E378" s="210">
        <v>76230</v>
      </c>
      <c r="F378" s="210">
        <v>1112</v>
      </c>
      <c r="G378" s="210">
        <v>69000</v>
      </c>
      <c r="H378" s="210">
        <v>868</v>
      </c>
      <c r="I378" s="210"/>
      <c r="J378" s="210">
        <v>1039</v>
      </c>
      <c r="K378" s="210"/>
      <c r="L378" s="210"/>
      <c r="M378" s="484"/>
      <c r="O378" s="4">
        <f t="shared" si="11"/>
        <v>0</v>
      </c>
      <c r="Q378" s="4">
        <f>IF(COUNTIF(일위대가!$B$3:$B$603,$B378)&lt;&gt;0,1,0)</f>
        <v>0</v>
      </c>
      <c r="R378" s="4">
        <f>IF(COUNTIF(내역서!$B$3:$B$142,$B378)&lt;&gt;0,1,0)</f>
        <v>0</v>
      </c>
    </row>
    <row r="379" spans="1:18" ht="23.1" hidden="1" customHeight="1">
      <c r="A379" s="483" t="s">
        <v>1101</v>
      </c>
      <c r="B379" s="483" t="s">
        <v>1243</v>
      </c>
      <c r="C379" s="484" t="s">
        <v>379</v>
      </c>
      <c r="D379" s="211">
        <f t="shared" si="12"/>
        <v>0</v>
      </c>
      <c r="E379" s="210"/>
      <c r="F379" s="210">
        <v>1136</v>
      </c>
      <c r="G379" s="210"/>
      <c r="H379" s="210">
        <v>870</v>
      </c>
      <c r="I379" s="210"/>
      <c r="J379" s="210">
        <v>1039</v>
      </c>
      <c r="K379" s="210"/>
      <c r="L379" s="210"/>
      <c r="M379" s="485" t="s">
        <v>1102</v>
      </c>
      <c r="O379" s="4">
        <f t="shared" si="11"/>
        <v>0</v>
      </c>
      <c r="Q379" s="4">
        <f>IF(COUNTIF(일위대가!$B$3:$B$603,$B379)&lt;&gt;0,1,0)</f>
        <v>0</v>
      </c>
      <c r="R379" s="4">
        <f>IF(COUNTIF(내역서!$B$3:$B$142,$B379)&lt;&gt;0,1,0)</f>
        <v>0</v>
      </c>
    </row>
    <row r="380" spans="1:18" ht="23.1" hidden="1" customHeight="1">
      <c r="A380" s="483" t="s">
        <v>1101</v>
      </c>
      <c r="B380" s="483" t="s">
        <v>747</v>
      </c>
      <c r="C380" s="484" t="s">
        <v>555</v>
      </c>
      <c r="D380" s="211">
        <f t="shared" si="12"/>
        <v>12650</v>
      </c>
      <c r="E380" s="210">
        <v>24580</v>
      </c>
      <c r="F380" s="210">
        <v>1112</v>
      </c>
      <c r="G380" s="210">
        <v>25030</v>
      </c>
      <c r="H380" s="210">
        <v>868</v>
      </c>
      <c r="I380" s="210">
        <v>12650</v>
      </c>
      <c r="J380" s="210">
        <v>1039</v>
      </c>
      <c r="K380" s="210"/>
      <c r="L380" s="210"/>
      <c r="M380" s="484"/>
      <c r="O380" s="4">
        <f t="shared" si="11"/>
        <v>0</v>
      </c>
      <c r="Q380" s="4">
        <f>IF(COUNTIF(일위대가!$B$3:$B$603,$B380)&lt;&gt;0,1,0)</f>
        <v>0</v>
      </c>
      <c r="R380" s="4">
        <f>IF(COUNTIF(내역서!$B$3:$B$142,$B380)&lt;&gt;0,1,0)</f>
        <v>0</v>
      </c>
    </row>
    <row r="381" spans="1:18" ht="23.1" hidden="1" customHeight="1">
      <c r="A381" s="483" t="s">
        <v>1101</v>
      </c>
      <c r="B381" s="483" t="s">
        <v>1244</v>
      </c>
      <c r="C381" s="484" t="s">
        <v>555</v>
      </c>
      <c r="D381" s="211">
        <f t="shared" si="12"/>
        <v>18450</v>
      </c>
      <c r="E381" s="210">
        <v>36020</v>
      </c>
      <c r="F381" s="210">
        <v>1112</v>
      </c>
      <c r="G381" s="210">
        <v>37540</v>
      </c>
      <c r="H381" s="210">
        <v>868</v>
      </c>
      <c r="I381" s="210">
        <v>18450</v>
      </c>
      <c r="J381" s="210">
        <v>1039</v>
      </c>
      <c r="K381" s="210"/>
      <c r="L381" s="210"/>
      <c r="M381" s="484"/>
      <c r="O381" s="4">
        <f t="shared" si="11"/>
        <v>0</v>
      </c>
      <c r="Q381" s="4">
        <f>IF(COUNTIF(일위대가!$B$3:$B$603,$B381)&lt;&gt;0,1,0)</f>
        <v>0</v>
      </c>
      <c r="R381" s="4">
        <f>IF(COUNTIF(내역서!$B$3:$B$142,$B381)&lt;&gt;0,1,0)</f>
        <v>0</v>
      </c>
    </row>
    <row r="382" spans="1:18" ht="23.1" hidden="1" customHeight="1">
      <c r="A382" s="483" t="s">
        <v>1101</v>
      </c>
      <c r="B382" s="483" t="s">
        <v>1245</v>
      </c>
      <c r="C382" s="484" t="s">
        <v>555</v>
      </c>
      <c r="D382" s="211">
        <f t="shared" si="12"/>
        <v>18450</v>
      </c>
      <c r="E382" s="210">
        <v>36020</v>
      </c>
      <c r="F382" s="210">
        <v>1112</v>
      </c>
      <c r="G382" s="210">
        <v>37540</v>
      </c>
      <c r="H382" s="210">
        <v>868</v>
      </c>
      <c r="I382" s="210">
        <v>18450</v>
      </c>
      <c r="J382" s="210">
        <v>1039</v>
      </c>
      <c r="K382" s="210"/>
      <c r="L382" s="210"/>
      <c r="M382" s="484"/>
      <c r="O382" s="4">
        <f t="shared" si="11"/>
        <v>0</v>
      </c>
      <c r="Q382" s="4">
        <f>IF(COUNTIF(일위대가!$B$3:$B$603,$B382)&lt;&gt;0,1,0)</f>
        <v>0</v>
      </c>
      <c r="R382" s="4">
        <f>IF(COUNTIF(내역서!$B$3:$B$142,$B382)&lt;&gt;0,1,0)</f>
        <v>0</v>
      </c>
    </row>
    <row r="383" spans="1:18" ht="23.1" hidden="1" customHeight="1">
      <c r="A383" s="483" t="s">
        <v>1101</v>
      </c>
      <c r="B383" s="483" t="s">
        <v>1246</v>
      </c>
      <c r="C383" s="484" t="s">
        <v>555</v>
      </c>
      <c r="D383" s="211">
        <f t="shared" si="12"/>
        <v>31950</v>
      </c>
      <c r="E383" s="210">
        <v>62370</v>
      </c>
      <c r="F383" s="210">
        <v>1112</v>
      </c>
      <c r="G383" s="210">
        <v>62570</v>
      </c>
      <c r="H383" s="210">
        <v>868</v>
      </c>
      <c r="I383" s="210">
        <v>31950</v>
      </c>
      <c r="J383" s="210">
        <v>1039</v>
      </c>
      <c r="K383" s="210"/>
      <c r="L383" s="210"/>
      <c r="M383" s="484"/>
      <c r="O383" s="4">
        <f t="shared" si="11"/>
        <v>0</v>
      </c>
      <c r="Q383" s="4">
        <f>IF(COUNTIF(일위대가!$B$3:$B$603,$B383)&lt;&gt;0,1,0)</f>
        <v>0</v>
      </c>
      <c r="R383" s="4">
        <f>IF(COUNTIF(내역서!$B$3:$B$142,$B383)&lt;&gt;0,1,0)</f>
        <v>0</v>
      </c>
    </row>
    <row r="384" spans="1:18" ht="23.1" hidden="1" customHeight="1">
      <c r="A384" s="483" t="s">
        <v>1101</v>
      </c>
      <c r="B384" s="483" t="s">
        <v>1247</v>
      </c>
      <c r="C384" s="484" t="s">
        <v>555</v>
      </c>
      <c r="D384" s="211">
        <f t="shared" si="12"/>
        <v>62370</v>
      </c>
      <c r="E384" s="210">
        <v>62370</v>
      </c>
      <c r="F384" s="210">
        <v>1112</v>
      </c>
      <c r="G384" s="210">
        <v>62570</v>
      </c>
      <c r="H384" s="210">
        <v>868</v>
      </c>
      <c r="I384" s="210"/>
      <c r="J384" s="210">
        <v>1039</v>
      </c>
      <c r="K384" s="210"/>
      <c r="L384" s="210"/>
      <c r="M384" s="484"/>
      <c r="O384" s="4">
        <f t="shared" si="11"/>
        <v>0</v>
      </c>
      <c r="Q384" s="4">
        <f>IF(COUNTIF(일위대가!$B$3:$B$603,$B384)&lt;&gt;0,1,0)</f>
        <v>0</v>
      </c>
      <c r="R384" s="4">
        <f>IF(COUNTIF(내역서!$B$3:$B$142,$B384)&lt;&gt;0,1,0)</f>
        <v>0</v>
      </c>
    </row>
    <row r="385" spans="1:18" ht="23.1" hidden="1" customHeight="1">
      <c r="A385" s="483" t="s">
        <v>1101</v>
      </c>
      <c r="B385" s="483" t="s">
        <v>1248</v>
      </c>
      <c r="C385" s="484" t="s">
        <v>555</v>
      </c>
      <c r="D385" s="211">
        <f>MIN(E385,G385,I385,K385,L385)</f>
        <v>40200</v>
      </c>
      <c r="E385" s="210">
        <v>78460</v>
      </c>
      <c r="F385" s="210">
        <v>1112</v>
      </c>
      <c r="G385" s="210">
        <v>67580</v>
      </c>
      <c r="H385" s="210">
        <v>868</v>
      </c>
      <c r="I385" s="210">
        <v>40200</v>
      </c>
      <c r="J385" s="210">
        <v>1039</v>
      </c>
      <c r="K385" s="210"/>
      <c r="L385" s="210"/>
      <c r="M385" s="484"/>
      <c r="O385" s="4">
        <f t="shared" si="11"/>
        <v>0</v>
      </c>
      <c r="Q385" s="4">
        <f>IF(COUNTIF(일위대가!$B$3:$B$603,$B385)&lt;&gt;0,1,0)</f>
        <v>0</v>
      </c>
      <c r="R385" s="4">
        <f>IF(COUNTIF(내역서!$B$3:$B$142,$B385)&lt;&gt;0,1,0)</f>
        <v>0</v>
      </c>
    </row>
    <row r="386" spans="1:18" ht="23.1" hidden="1" customHeight="1">
      <c r="A386" s="483" t="s">
        <v>1101</v>
      </c>
      <c r="B386" s="483" t="s">
        <v>557</v>
      </c>
      <c r="C386" s="484" t="s">
        <v>555</v>
      </c>
      <c r="D386" s="211">
        <f t="shared" si="12"/>
        <v>17450</v>
      </c>
      <c r="E386" s="210">
        <v>34060</v>
      </c>
      <c r="F386" s="210">
        <v>1112</v>
      </c>
      <c r="G386" s="210">
        <v>33310</v>
      </c>
      <c r="H386" s="210">
        <v>868</v>
      </c>
      <c r="I386" s="210">
        <v>17450</v>
      </c>
      <c r="J386" s="210">
        <v>1039</v>
      </c>
      <c r="K386" s="210"/>
      <c r="L386" s="210"/>
      <c r="M386" s="484"/>
      <c r="O386" s="4">
        <f t="shared" si="11"/>
        <v>0</v>
      </c>
      <c r="Q386" s="4">
        <f>IF(COUNTIF(일위대가!$B$3:$B$603,$B386)&lt;&gt;0,1,0)</f>
        <v>0</v>
      </c>
      <c r="R386" s="4">
        <f>IF(COUNTIF(내역서!$B$3:$B$142,$B386)&lt;&gt;0,1,0)</f>
        <v>0</v>
      </c>
    </row>
    <row r="387" spans="1:18" ht="23.1" hidden="1" customHeight="1">
      <c r="A387" s="483" t="s">
        <v>1101</v>
      </c>
      <c r="B387" s="483" t="s">
        <v>309</v>
      </c>
      <c r="C387" s="484" t="s">
        <v>555</v>
      </c>
      <c r="D387" s="211">
        <f t="shared" si="12"/>
        <v>30860</v>
      </c>
      <c r="E387" s="210">
        <v>30860</v>
      </c>
      <c r="F387" s="210">
        <v>1112</v>
      </c>
      <c r="G387" s="210">
        <v>54330</v>
      </c>
      <c r="H387" s="210">
        <v>868</v>
      </c>
      <c r="I387" s="210"/>
      <c r="J387" s="210">
        <v>1039</v>
      </c>
      <c r="K387" s="210"/>
      <c r="L387" s="210"/>
      <c r="M387" s="484"/>
      <c r="O387" s="4">
        <f t="shared" si="11"/>
        <v>0</v>
      </c>
      <c r="Q387" s="4">
        <f>IF(COUNTIF(일위대가!$B$3:$B$603,$B387)&lt;&gt;0,1,0)</f>
        <v>0</v>
      </c>
      <c r="R387" s="4">
        <f>IF(COUNTIF(내역서!$B$3:$B$142,$B387)&lt;&gt;0,1,0)</f>
        <v>0</v>
      </c>
    </row>
    <row r="388" spans="1:18" ht="23.1" hidden="1" customHeight="1">
      <c r="A388" s="483" t="s">
        <v>1101</v>
      </c>
      <c r="B388" s="483" t="s">
        <v>310</v>
      </c>
      <c r="C388" s="484" t="s">
        <v>555</v>
      </c>
      <c r="D388" s="211">
        <f t="shared" si="12"/>
        <v>30860</v>
      </c>
      <c r="E388" s="210">
        <v>30860</v>
      </c>
      <c r="F388" s="210">
        <v>1112</v>
      </c>
      <c r="G388" s="210">
        <v>54330</v>
      </c>
      <c r="H388" s="210">
        <v>868</v>
      </c>
      <c r="I388" s="210"/>
      <c r="J388" s="210">
        <v>1039</v>
      </c>
      <c r="K388" s="210"/>
      <c r="L388" s="210"/>
      <c r="M388" s="484"/>
      <c r="O388" s="4">
        <f t="shared" si="11"/>
        <v>0</v>
      </c>
      <c r="Q388" s="4">
        <f>IF(COUNTIF(일위대가!$B$3:$B$603,$B388)&lt;&gt;0,1,0)</f>
        <v>0</v>
      </c>
      <c r="R388" s="4">
        <f>IF(COUNTIF(내역서!$B$3:$B$142,$B388)&lt;&gt;0,1,0)</f>
        <v>0</v>
      </c>
    </row>
    <row r="389" spans="1:18" ht="23.1" hidden="1" customHeight="1">
      <c r="A389" s="483" t="s">
        <v>1101</v>
      </c>
      <c r="B389" s="483" t="s">
        <v>311</v>
      </c>
      <c r="C389" s="484" t="s">
        <v>555</v>
      </c>
      <c r="D389" s="211">
        <f t="shared" si="12"/>
        <v>68800</v>
      </c>
      <c r="E389" s="210">
        <v>68800</v>
      </c>
      <c r="F389" s="210">
        <v>1112</v>
      </c>
      <c r="G389" s="210">
        <v>75530</v>
      </c>
      <c r="H389" s="210">
        <v>868</v>
      </c>
      <c r="I389" s="210"/>
      <c r="J389" s="210">
        <v>1039</v>
      </c>
      <c r="K389" s="210"/>
      <c r="L389" s="210"/>
      <c r="M389" s="484"/>
      <c r="O389" s="4">
        <f t="shared" si="11"/>
        <v>0</v>
      </c>
      <c r="Q389" s="4">
        <f>IF(COUNTIF(일위대가!$B$3:$B$603,$B389)&lt;&gt;0,1,0)</f>
        <v>0</v>
      </c>
      <c r="R389" s="4">
        <f>IF(COUNTIF(내역서!$B$3:$B$142,$B389)&lt;&gt;0,1,0)</f>
        <v>0</v>
      </c>
    </row>
    <row r="390" spans="1:18" ht="23.1" hidden="1" customHeight="1">
      <c r="A390" s="483" t="s">
        <v>1101</v>
      </c>
      <c r="B390" s="483" t="s">
        <v>312</v>
      </c>
      <c r="C390" s="484" t="s">
        <v>555</v>
      </c>
      <c r="D390" s="211">
        <f t="shared" si="12"/>
        <v>68800</v>
      </c>
      <c r="E390" s="210">
        <v>68800</v>
      </c>
      <c r="F390" s="210">
        <v>1112</v>
      </c>
      <c r="G390" s="210">
        <v>75530</v>
      </c>
      <c r="H390" s="210">
        <v>868</v>
      </c>
      <c r="I390" s="210"/>
      <c r="J390" s="210">
        <v>1039</v>
      </c>
      <c r="K390" s="210"/>
      <c r="L390" s="210"/>
      <c r="M390" s="484"/>
      <c r="O390" s="4">
        <f t="shared" si="11"/>
        <v>0</v>
      </c>
      <c r="Q390" s="4">
        <f>IF(COUNTIF(일위대가!$B$3:$B$603,$B390)&lt;&gt;0,1,0)</f>
        <v>0</v>
      </c>
      <c r="R390" s="4">
        <f>IF(COUNTIF(내역서!$B$3:$B$142,$B390)&lt;&gt;0,1,0)</f>
        <v>0</v>
      </c>
    </row>
    <row r="391" spans="1:18" ht="23.1" hidden="1" customHeight="1">
      <c r="A391" s="483" t="s">
        <v>1101</v>
      </c>
      <c r="B391" s="483" t="s">
        <v>313</v>
      </c>
      <c r="C391" s="484" t="s">
        <v>555</v>
      </c>
      <c r="D391" s="211">
        <f>MIN(E391,G391,I391,K391,L391)</f>
        <v>97780</v>
      </c>
      <c r="E391" s="210">
        <v>99230</v>
      </c>
      <c r="F391" s="210">
        <v>1112</v>
      </c>
      <c r="G391" s="210">
        <v>97780</v>
      </c>
      <c r="H391" s="210">
        <v>868</v>
      </c>
      <c r="I391" s="210"/>
      <c r="J391" s="210">
        <v>1039</v>
      </c>
      <c r="K391" s="210"/>
      <c r="L391" s="210"/>
      <c r="M391" s="484"/>
      <c r="O391" s="4">
        <f t="shared" si="11"/>
        <v>0</v>
      </c>
      <c r="Q391" s="4">
        <f>IF(COUNTIF(일위대가!$B$3:$B$603,$B391)&lt;&gt;0,1,0)</f>
        <v>0</v>
      </c>
      <c r="R391" s="4">
        <f>IF(COUNTIF(내역서!$B$3:$B$142,$B391)&lt;&gt;0,1,0)</f>
        <v>0</v>
      </c>
    </row>
    <row r="392" spans="1:18" ht="23.1" hidden="1" customHeight="1">
      <c r="A392" s="483" t="s">
        <v>1101</v>
      </c>
      <c r="B392" s="483" t="s">
        <v>1249</v>
      </c>
      <c r="C392" s="484" t="s">
        <v>379</v>
      </c>
      <c r="D392" s="211">
        <f t="shared" si="12"/>
        <v>0</v>
      </c>
      <c r="E392" s="210"/>
      <c r="F392" s="210">
        <v>1136</v>
      </c>
      <c r="G392" s="210"/>
      <c r="H392" s="210">
        <v>870</v>
      </c>
      <c r="I392" s="210"/>
      <c r="J392" s="210">
        <v>1039</v>
      </c>
      <c r="K392" s="210"/>
      <c r="L392" s="210"/>
      <c r="M392" s="485" t="s">
        <v>1102</v>
      </c>
      <c r="O392" s="4">
        <f t="shared" si="11"/>
        <v>0</v>
      </c>
      <c r="Q392" s="4">
        <f>IF(COUNTIF(일위대가!$B$3:$B$603,$B392)&lt;&gt;0,1,0)</f>
        <v>0</v>
      </c>
      <c r="R392" s="4">
        <f>IF(COUNTIF(내역서!$B$3:$B$142,$B392)&lt;&gt;0,1,0)</f>
        <v>0</v>
      </c>
    </row>
    <row r="393" spans="1:18" ht="23.1" hidden="1" customHeight="1">
      <c r="A393" s="483" t="s">
        <v>1101</v>
      </c>
      <c r="B393" s="483" t="s">
        <v>1250</v>
      </c>
      <c r="C393" s="484" t="s">
        <v>1103</v>
      </c>
      <c r="D393" s="211">
        <f t="shared" si="12"/>
        <v>1940</v>
      </c>
      <c r="E393" s="210">
        <v>1940</v>
      </c>
      <c r="F393" s="210">
        <v>1114</v>
      </c>
      <c r="G393" s="210"/>
      <c r="H393" s="210"/>
      <c r="I393" s="210">
        <v>2520</v>
      </c>
      <c r="J393" s="210">
        <v>1037</v>
      </c>
      <c r="K393" s="210"/>
      <c r="L393" s="210"/>
      <c r="M393" s="485" t="s">
        <v>1251</v>
      </c>
      <c r="O393" s="4">
        <f t="shared" si="11"/>
        <v>0</v>
      </c>
      <c r="Q393" s="4">
        <f>IF(COUNTIF(일위대가!$B$3:$B$603,$B393)&lt;&gt;0,1,0)</f>
        <v>0</v>
      </c>
      <c r="R393" s="4">
        <f>IF(COUNTIF(내역서!$B$3:$B$142,$B393)&lt;&gt;0,1,0)</f>
        <v>0</v>
      </c>
    </row>
    <row r="394" spans="1:18" ht="23.1" hidden="1" customHeight="1">
      <c r="A394" s="483" t="s">
        <v>1101</v>
      </c>
      <c r="B394" s="483" t="s">
        <v>1252</v>
      </c>
      <c r="C394" s="484" t="s">
        <v>1103</v>
      </c>
      <c r="D394" s="211">
        <f t="shared" si="12"/>
        <v>210</v>
      </c>
      <c r="E394" s="210">
        <v>500</v>
      </c>
      <c r="F394" s="210">
        <v>1114</v>
      </c>
      <c r="G394" s="210"/>
      <c r="H394" s="210"/>
      <c r="I394" s="210">
        <v>210</v>
      </c>
      <c r="J394" s="210">
        <v>1037</v>
      </c>
      <c r="K394" s="210"/>
      <c r="L394" s="210"/>
      <c r="M394" s="485" t="s">
        <v>1253</v>
      </c>
      <c r="O394" s="4">
        <f t="shared" si="11"/>
        <v>0</v>
      </c>
      <c r="Q394" s="4">
        <f>IF(COUNTIF(일위대가!$B$3:$B$603,$B394)&lt;&gt;0,1,0)</f>
        <v>0</v>
      </c>
      <c r="R394" s="4">
        <f>IF(COUNTIF(내역서!$B$3:$B$142,$B394)&lt;&gt;0,1,0)</f>
        <v>0</v>
      </c>
    </row>
    <row r="395" spans="1:18" ht="23.1" hidden="1" customHeight="1">
      <c r="A395" s="483" t="s">
        <v>1101</v>
      </c>
      <c r="B395" s="483" t="s">
        <v>502</v>
      </c>
      <c r="C395" s="484" t="s">
        <v>1103</v>
      </c>
      <c r="D395" s="211">
        <f t="shared" si="12"/>
        <v>0</v>
      </c>
      <c r="E395" s="210"/>
      <c r="F395" s="210"/>
      <c r="G395" s="210"/>
      <c r="H395" s="210"/>
      <c r="I395" s="210"/>
      <c r="J395" s="210">
        <v>1035</v>
      </c>
      <c r="K395" s="210"/>
      <c r="L395" s="210"/>
      <c r="M395" s="484"/>
      <c r="O395" s="4">
        <f t="shared" si="11"/>
        <v>0</v>
      </c>
      <c r="Q395" s="4">
        <f>IF(COUNTIF(일위대가!$B$3:$B$603,$B395)&lt;&gt;0,1,0)</f>
        <v>0</v>
      </c>
      <c r="R395" s="4">
        <f>IF(COUNTIF(내역서!$B$3:$B$142,$B395)&lt;&gt;0,1,0)</f>
        <v>0</v>
      </c>
    </row>
    <row r="396" spans="1:18" ht="23.1" customHeight="1">
      <c r="A396" s="483" t="s">
        <v>1101</v>
      </c>
      <c r="B396" s="483" t="s">
        <v>1254</v>
      </c>
      <c r="C396" s="484" t="s">
        <v>1103</v>
      </c>
      <c r="D396" s="211">
        <f t="shared" si="12"/>
        <v>810</v>
      </c>
      <c r="E396" s="210">
        <v>810</v>
      </c>
      <c r="F396" s="210">
        <v>1114</v>
      </c>
      <c r="G396" s="210"/>
      <c r="H396" s="210"/>
      <c r="I396" s="487"/>
      <c r="J396" s="210">
        <v>1035</v>
      </c>
      <c r="K396" s="210"/>
      <c r="L396" s="210"/>
      <c r="M396" s="484"/>
      <c r="O396" s="4">
        <f t="shared" si="11"/>
        <v>1</v>
      </c>
      <c r="Q396" s="4">
        <f>IF(COUNTIF(일위대가!$B$3:$B$603,$B396)&lt;&gt;0,1,0)</f>
        <v>1</v>
      </c>
      <c r="R396" s="4">
        <f>IF(COUNTIF(내역서!$B$3:$B$142,$B396)&lt;&gt;0,1,0)</f>
        <v>0</v>
      </c>
    </row>
    <row r="397" spans="1:18" ht="23.1" hidden="1" customHeight="1">
      <c r="A397" s="483" t="s">
        <v>1101</v>
      </c>
      <c r="B397" s="483" t="s">
        <v>487</v>
      </c>
      <c r="C397" s="484" t="s">
        <v>1103</v>
      </c>
      <c r="D397" s="211">
        <f>MIN(E397,G397,I397,K397,L397)</f>
        <v>6050</v>
      </c>
      <c r="E397" s="210"/>
      <c r="F397" s="210"/>
      <c r="G397" s="210">
        <v>6050</v>
      </c>
      <c r="H397" s="210">
        <v>869</v>
      </c>
      <c r="I397" s="210"/>
      <c r="J397" s="210"/>
      <c r="K397" s="210"/>
      <c r="L397" s="210"/>
      <c r="M397" s="484"/>
      <c r="O397" s="4">
        <f t="shared" si="11"/>
        <v>0</v>
      </c>
      <c r="Q397" s="4">
        <f>IF(COUNTIF(일위대가!$B$3:$B$603,$B397)&lt;&gt;0,1,0)</f>
        <v>0</v>
      </c>
      <c r="R397" s="4">
        <f>IF(COUNTIF(내역서!$B$3:$B$142,$B397)&lt;&gt;0,1,0)</f>
        <v>0</v>
      </c>
    </row>
    <row r="398" spans="1:18" ht="23.1" hidden="1" customHeight="1">
      <c r="A398" s="483" t="s">
        <v>1255</v>
      </c>
      <c r="B398" s="483" t="s">
        <v>1256</v>
      </c>
      <c r="C398" s="484" t="s">
        <v>555</v>
      </c>
      <c r="D398" s="211">
        <f>MIN(E398,G398,I398,K398,L398)</f>
        <v>20080</v>
      </c>
      <c r="E398" s="210"/>
      <c r="F398" s="210">
        <v>1114</v>
      </c>
      <c r="G398" s="210"/>
      <c r="H398" s="210"/>
      <c r="I398" s="210">
        <v>20080</v>
      </c>
      <c r="J398" s="210">
        <v>1037</v>
      </c>
      <c r="K398" s="210"/>
      <c r="L398" s="210"/>
      <c r="M398" s="484"/>
      <c r="O398" s="4">
        <f t="shared" ref="O398:O461" si="13">IF(SUM(Q398:R398)&gt;0,1,0)</f>
        <v>0</v>
      </c>
      <c r="Q398" s="4">
        <f>IF(COUNTIF(일위대가!$B$3:$B$603,$B398)&lt;&gt;0,1,0)</f>
        <v>0</v>
      </c>
      <c r="R398" s="4">
        <f>IF(COUNTIF(내역서!$B$3:$B$142,$B398)&lt;&gt;0,1,0)</f>
        <v>0</v>
      </c>
    </row>
    <row r="399" spans="1:18" ht="23.1" hidden="1" customHeight="1">
      <c r="A399" s="483" t="s">
        <v>1255</v>
      </c>
      <c r="B399" s="483" t="s">
        <v>1257</v>
      </c>
      <c r="C399" s="484" t="s">
        <v>555</v>
      </c>
      <c r="D399" s="211">
        <f t="shared" si="12"/>
        <v>0</v>
      </c>
      <c r="E399" s="210"/>
      <c r="F399" s="210"/>
      <c r="G399" s="210"/>
      <c r="H399" s="210"/>
      <c r="I399" s="210"/>
      <c r="J399" s="210">
        <v>1037</v>
      </c>
      <c r="K399" s="210"/>
      <c r="L399" s="210"/>
      <c r="M399" s="484"/>
      <c r="O399" s="4">
        <f t="shared" si="13"/>
        <v>0</v>
      </c>
      <c r="Q399" s="4">
        <f>IF(COUNTIF(일위대가!$B$3:$B$603,$B399)&lt;&gt;0,1,0)</f>
        <v>0</v>
      </c>
      <c r="R399" s="4">
        <f>IF(COUNTIF(내역서!$B$3:$B$142,$B399)&lt;&gt;0,1,0)</f>
        <v>0</v>
      </c>
    </row>
    <row r="400" spans="1:18" ht="23.1" hidden="1" customHeight="1">
      <c r="A400" s="483" t="s">
        <v>1255</v>
      </c>
      <c r="B400" s="483" t="s">
        <v>1258</v>
      </c>
      <c r="C400" s="484" t="s">
        <v>555</v>
      </c>
      <c r="D400" s="211">
        <f t="shared" si="12"/>
        <v>22580</v>
      </c>
      <c r="E400" s="210"/>
      <c r="F400" s="210"/>
      <c r="G400" s="210"/>
      <c r="H400" s="210"/>
      <c r="I400" s="210">
        <v>22580</v>
      </c>
      <c r="J400" s="210">
        <v>1037</v>
      </c>
      <c r="K400" s="210"/>
      <c r="L400" s="210"/>
      <c r="M400" s="484"/>
      <c r="O400" s="4">
        <f t="shared" si="13"/>
        <v>0</v>
      </c>
      <c r="Q400" s="4">
        <f>IF(COUNTIF(일위대가!$B$3:$B$603,$B400)&lt;&gt;0,1,0)</f>
        <v>0</v>
      </c>
      <c r="R400" s="4">
        <f>IF(COUNTIF(내역서!$B$3:$B$142,$B400)&lt;&gt;0,1,0)</f>
        <v>0</v>
      </c>
    </row>
    <row r="401" spans="1:18" ht="23.1" hidden="1" customHeight="1">
      <c r="A401" s="483" t="s">
        <v>1255</v>
      </c>
      <c r="B401" s="483" t="s">
        <v>1259</v>
      </c>
      <c r="C401" s="484" t="s">
        <v>555</v>
      </c>
      <c r="D401" s="211">
        <f t="shared" si="12"/>
        <v>0</v>
      </c>
      <c r="E401" s="210"/>
      <c r="F401" s="210"/>
      <c r="G401" s="210"/>
      <c r="H401" s="210"/>
      <c r="I401" s="210"/>
      <c r="J401" s="210">
        <v>1037</v>
      </c>
      <c r="K401" s="210"/>
      <c r="L401" s="210"/>
      <c r="M401" s="484"/>
      <c r="O401" s="4">
        <f t="shared" si="13"/>
        <v>0</v>
      </c>
      <c r="Q401" s="4">
        <f>IF(COUNTIF(일위대가!$B$3:$B$603,$B401)&lt;&gt;0,1,0)</f>
        <v>0</v>
      </c>
      <c r="R401" s="4">
        <f>IF(COUNTIF(내역서!$B$3:$B$142,$B401)&lt;&gt;0,1,0)</f>
        <v>0</v>
      </c>
    </row>
    <row r="402" spans="1:18" ht="23.1" hidden="1" customHeight="1">
      <c r="A402" s="483" t="s">
        <v>1255</v>
      </c>
      <c r="B402" s="483" t="s">
        <v>1260</v>
      </c>
      <c r="C402" s="484" t="s">
        <v>555</v>
      </c>
      <c r="D402" s="211">
        <f t="shared" si="12"/>
        <v>0</v>
      </c>
      <c r="E402" s="210"/>
      <c r="F402" s="210"/>
      <c r="G402" s="210"/>
      <c r="H402" s="210"/>
      <c r="I402" s="210"/>
      <c r="J402" s="210">
        <v>1037</v>
      </c>
      <c r="K402" s="210"/>
      <c r="L402" s="210"/>
      <c r="M402" s="484"/>
      <c r="O402" s="4">
        <f t="shared" si="13"/>
        <v>0</v>
      </c>
      <c r="Q402" s="4">
        <f>IF(COUNTIF(일위대가!$B$3:$B$603,$B402)&lt;&gt;0,1,0)</f>
        <v>0</v>
      </c>
      <c r="R402" s="4">
        <f>IF(COUNTIF(내역서!$B$3:$B$142,$B402)&lt;&gt;0,1,0)</f>
        <v>0</v>
      </c>
    </row>
    <row r="403" spans="1:18" ht="23.1" hidden="1" customHeight="1">
      <c r="A403" s="483" t="s">
        <v>1255</v>
      </c>
      <c r="B403" s="483" t="s">
        <v>774</v>
      </c>
      <c r="C403" s="484" t="s">
        <v>555</v>
      </c>
      <c r="D403" s="211">
        <f>MIN(E403,G403,I403,K403,L403)</f>
        <v>0</v>
      </c>
      <c r="E403" s="210"/>
      <c r="F403" s="210"/>
      <c r="G403" s="210"/>
      <c r="H403" s="210"/>
      <c r="I403" s="210"/>
      <c r="J403" s="210">
        <v>1035</v>
      </c>
      <c r="K403" s="210"/>
      <c r="L403" s="210"/>
      <c r="M403" s="490"/>
      <c r="O403" s="4">
        <f t="shared" si="13"/>
        <v>0</v>
      </c>
      <c r="Q403" s="4">
        <f>IF(COUNTIF(일위대가!$B$3:$B$603,$B403)&lt;&gt;0,1,0)</f>
        <v>0</v>
      </c>
      <c r="R403" s="4">
        <f>IF(COUNTIF(내역서!$B$3:$B$142,$B403)&lt;&gt;0,1,0)</f>
        <v>0</v>
      </c>
    </row>
    <row r="404" spans="1:18" ht="23.1" hidden="1" customHeight="1">
      <c r="A404" s="483" t="s">
        <v>1255</v>
      </c>
      <c r="B404" s="483" t="s">
        <v>1261</v>
      </c>
      <c r="C404" s="484" t="s">
        <v>555</v>
      </c>
      <c r="D404" s="211">
        <f t="shared" si="12"/>
        <v>0</v>
      </c>
      <c r="E404" s="210"/>
      <c r="F404" s="210"/>
      <c r="G404" s="210"/>
      <c r="H404" s="210"/>
      <c r="I404" s="210"/>
      <c r="J404" s="210">
        <v>1035</v>
      </c>
      <c r="K404" s="210"/>
      <c r="L404" s="210"/>
      <c r="M404" s="490"/>
      <c r="O404" s="4">
        <f t="shared" si="13"/>
        <v>0</v>
      </c>
      <c r="Q404" s="4">
        <f>IF(COUNTIF(일위대가!$B$3:$B$603,$B404)&lt;&gt;0,1,0)</f>
        <v>0</v>
      </c>
      <c r="R404" s="4">
        <f>IF(COUNTIF(내역서!$B$3:$B$142,$B404)&lt;&gt;0,1,0)</f>
        <v>0</v>
      </c>
    </row>
    <row r="405" spans="1:18" ht="23.1" hidden="1" customHeight="1">
      <c r="A405" s="483" t="s">
        <v>1255</v>
      </c>
      <c r="B405" s="483" t="s">
        <v>1262</v>
      </c>
      <c r="C405" s="484" t="s">
        <v>555</v>
      </c>
      <c r="D405" s="211">
        <f t="shared" si="12"/>
        <v>0</v>
      </c>
      <c r="E405" s="210"/>
      <c r="F405" s="210"/>
      <c r="G405" s="210"/>
      <c r="H405" s="210"/>
      <c r="I405" s="210"/>
      <c r="J405" s="210">
        <v>1035</v>
      </c>
      <c r="K405" s="210"/>
      <c r="L405" s="210"/>
      <c r="M405" s="490"/>
      <c r="O405" s="4">
        <f t="shared" si="13"/>
        <v>0</v>
      </c>
      <c r="Q405" s="4">
        <f>IF(COUNTIF(일위대가!$B$3:$B$603,$B405)&lt;&gt;0,1,0)</f>
        <v>0</v>
      </c>
      <c r="R405" s="4">
        <f>IF(COUNTIF(내역서!$B$3:$B$142,$B405)&lt;&gt;0,1,0)</f>
        <v>0</v>
      </c>
    </row>
    <row r="406" spans="1:18" ht="23.1" hidden="1" customHeight="1">
      <c r="A406" s="483" t="s">
        <v>1255</v>
      </c>
      <c r="B406" s="483" t="s">
        <v>1263</v>
      </c>
      <c r="C406" s="484" t="s">
        <v>555</v>
      </c>
      <c r="D406" s="211">
        <f t="shared" si="12"/>
        <v>0</v>
      </c>
      <c r="E406" s="210"/>
      <c r="F406" s="210"/>
      <c r="G406" s="210"/>
      <c r="H406" s="210"/>
      <c r="I406" s="210"/>
      <c r="J406" s="210">
        <v>1035</v>
      </c>
      <c r="K406" s="210"/>
      <c r="L406" s="210"/>
      <c r="M406" s="490"/>
      <c r="O406" s="4">
        <f t="shared" si="13"/>
        <v>0</v>
      </c>
      <c r="Q406" s="4">
        <f>IF(COUNTIF(일위대가!$B$3:$B$603,$B406)&lt;&gt;0,1,0)</f>
        <v>0</v>
      </c>
      <c r="R406" s="4">
        <f>IF(COUNTIF(내역서!$B$3:$B$142,$B406)&lt;&gt;0,1,0)</f>
        <v>0</v>
      </c>
    </row>
    <row r="407" spans="1:18" ht="23.1" hidden="1" customHeight="1">
      <c r="A407" s="483" t="s">
        <v>1255</v>
      </c>
      <c r="B407" s="483" t="s">
        <v>1264</v>
      </c>
      <c r="C407" s="484" t="s">
        <v>555</v>
      </c>
      <c r="D407" s="211">
        <f t="shared" si="12"/>
        <v>0</v>
      </c>
      <c r="E407" s="210"/>
      <c r="F407" s="210"/>
      <c r="G407" s="210"/>
      <c r="H407" s="210"/>
      <c r="I407" s="210"/>
      <c r="J407" s="210">
        <v>1035</v>
      </c>
      <c r="K407" s="210"/>
      <c r="L407" s="210"/>
      <c r="M407" s="490"/>
      <c r="O407" s="4">
        <f t="shared" si="13"/>
        <v>0</v>
      </c>
      <c r="Q407" s="4">
        <f>IF(COUNTIF(일위대가!$B$3:$B$603,$B407)&lt;&gt;0,1,0)</f>
        <v>0</v>
      </c>
      <c r="R407" s="4">
        <f>IF(COUNTIF(내역서!$B$3:$B$142,$B407)&lt;&gt;0,1,0)</f>
        <v>0</v>
      </c>
    </row>
    <row r="408" spans="1:18" ht="23.1" hidden="1" customHeight="1">
      <c r="A408" s="483" t="s">
        <v>223</v>
      </c>
      <c r="B408" s="483" t="s">
        <v>1265</v>
      </c>
      <c r="C408" s="484" t="s">
        <v>203</v>
      </c>
      <c r="D408" s="211">
        <f t="shared" si="12"/>
        <v>0</v>
      </c>
      <c r="E408" s="210"/>
      <c r="F408" s="210">
        <v>1168</v>
      </c>
      <c r="G408" s="210"/>
      <c r="H408" s="210">
        <v>906</v>
      </c>
      <c r="I408" s="210" t="s">
        <v>1266</v>
      </c>
      <c r="J408" s="210"/>
      <c r="K408" s="210"/>
      <c r="L408" s="210"/>
      <c r="M408" s="484" t="s">
        <v>1267</v>
      </c>
      <c r="O408" s="4">
        <f t="shared" si="13"/>
        <v>0</v>
      </c>
      <c r="Q408" s="4">
        <f>IF(COUNTIF(일위대가!$B$3:$B$603,$B408)&lt;&gt;0,1,0)</f>
        <v>0</v>
      </c>
      <c r="R408" s="4">
        <f>IF(COUNTIF(내역서!$B$3:$B$142,$B408)&lt;&gt;0,1,0)</f>
        <v>0</v>
      </c>
    </row>
    <row r="409" spans="1:18" ht="23.1" hidden="1" customHeight="1">
      <c r="A409" s="483" t="s">
        <v>793</v>
      </c>
      <c r="B409" s="483" t="s">
        <v>794</v>
      </c>
      <c r="C409" s="484" t="s">
        <v>379</v>
      </c>
      <c r="D409" s="211">
        <f t="shared" si="12"/>
        <v>569600</v>
      </c>
      <c r="E409" s="210">
        <v>570000</v>
      </c>
      <c r="F409" s="210">
        <v>1155</v>
      </c>
      <c r="G409" s="210">
        <v>569600</v>
      </c>
      <c r="H409" s="210">
        <v>891</v>
      </c>
      <c r="I409" s="210">
        <v>569600</v>
      </c>
      <c r="J409" s="210">
        <v>1068</v>
      </c>
      <c r="K409" s="210"/>
      <c r="L409" s="210"/>
      <c r="M409" s="484" t="s">
        <v>1268</v>
      </c>
      <c r="O409" s="4">
        <f t="shared" si="13"/>
        <v>0</v>
      </c>
      <c r="Q409" s="4">
        <f>IF(COUNTIF(일위대가!$B$3:$B$603,$B409)&lt;&gt;0,1,0)</f>
        <v>0</v>
      </c>
      <c r="R409" s="4">
        <f>IF(COUNTIF(내역서!$B$3:$B$142,$B409)&lt;&gt;0,1,0)</f>
        <v>0</v>
      </c>
    </row>
    <row r="410" spans="1:18" ht="23.1" hidden="1" customHeight="1">
      <c r="A410" s="483" t="s">
        <v>793</v>
      </c>
      <c r="B410" s="483" t="s">
        <v>803</v>
      </c>
      <c r="C410" s="484" t="s">
        <v>379</v>
      </c>
      <c r="D410" s="211">
        <f t="shared" si="12"/>
        <v>467000</v>
      </c>
      <c r="E410" s="210">
        <v>467000</v>
      </c>
      <c r="F410" s="210">
        <v>1155</v>
      </c>
      <c r="G410" s="210">
        <v>467400</v>
      </c>
      <c r="H410" s="210">
        <v>891</v>
      </c>
      <c r="I410" s="210">
        <v>467400</v>
      </c>
      <c r="J410" s="210">
        <v>1068</v>
      </c>
      <c r="K410" s="210"/>
      <c r="L410" s="210"/>
      <c r="M410" s="484" t="s">
        <v>1268</v>
      </c>
      <c r="O410" s="4">
        <f t="shared" si="13"/>
        <v>0</v>
      </c>
      <c r="Q410" s="4">
        <f>IF(COUNTIF(일위대가!$B$3:$B$603,$B410)&lt;&gt;0,1,0)</f>
        <v>0</v>
      </c>
      <c r="R410" s="4">
        <f>IF(COUNTIF(내역서!$B$3:$B$142,$B410)&lt;&gt;0,1,0)</f>
        <v>0</v>
      </c>
    </row>
    <row r="411" spans="1:18" ht="23.1" hidden="1" customHeight="1">
      <c r="A411" s="483" t="s">
        <v>793</v>
      </c>
      <c r="B411" s="483" t="s">
        <v>798</v>
      </c>
      <c r="C411" s="484" t="s">
        <v>379</v>
      </c>
      <c r="D411" s="211">
        <f t="shared" si="12"/>
        <v>322000</v>
      </c>
      <c r="E411" s="210">
        <v>322000</v>
      </c>
      <c r="F411" s="210">
        <v>1155</v>
      </c>
      <c r="G411" s="210">
        <v>322400</v>
      </c>
      <c r="H411" s="210">
        <v>891</v>
      </c>
      <c r="I411" s="210">
        <v>322400</v>
      </c>
      <c r="J411" s="210">
        <v>1068</v>
      </c>
      <c r="K411" s="210"/>
      <c r="L411" s="210"/>
      <c r="M411" s="484" t="s">
        <v>1268</v>
      </c>
      <c r="O411" s="4">
        <f t="shared" si="13"/>
        <v>0</v>
      </c>
      <c r="Q411" s="4">
        <f>IF(COUNTIF(일위대가!$B$3:$B$603,$B411)&lt;&gt;0,1,0)</f>
        <v>0</v>
      </c>
      <c r="R411" s="4">
        <f>IF(COUNTIF(내역서!$B$3:$B$142,$B411)&lt;&gt;0,1,0)</f>
        <v>0</v>
      </c>
    </row>
    <row r="412" spans="1:18" ht="23.1" hidden="1" customHeight="1">
      <c r="A412" s="483" t="s">
        <v>793</v>
      </c>
      <c r="B412" s="483" t="s">
        <v>806</v>
      </c>
      <c r="C412" s="484" t="s">
        <v>379</v>
      </c>
      <c r="D412" s="211">
        <f t="shared" si="12"/>
        <v>281000</v>
      </c>
      <c r="E412" s="210">
        <v>281000</v>
      </c>
      <c r="F412" s="210">
        <v>1155</v>
      </c>
      <c r="G412" s="210">
        <v>281100</v>
      </c>
      <c r="H412" s="210">
        <v>891</v>
      </c>
      <c r="I412" s="210">
        <v>281100</v>
      </c>
      <c r="J412" s="210">
        <v>1068</v>
      </c>
      <c r="K412" s="210"/>
      <c r="L412" s="210"/>
      <c r="M412" s="484" t="s">
        <v>1268</v>
      </c>
      <c r="O412" s="4">
        <f t="shared" si="13"/>
        <v>0</v>
      </c>
      <c r="Q412" s="4">
        <f>IF(COUNTIF(일위대가!$B$3:$B$603,$B412)&lt;&gt;0,1,0)</f>
        <v>0</v>
      </c>
      <c r="R412" s="4">
        <f>IF(COUNTIF(내역서!$B$3:$B$142,$B412)&lt;&gt;0,1,0)</f>
        <v>0</v>
      </c>
    </row>
    <row r="413" spans="1:18" ht="23.1" hidden="1" customHeight="1">
      <c r="A413" s="483" t="s">
        <v>793</v>
      </c>
      <c r="B413" s="483" t="s">
        <v>813</v>
      </c>
      <c r="C413" s="484" t="s">
        <v>379</v>
      </c>
      <c r="D413" s="211">
        <f t="shared" si="12"/>
        <v>236500</v>
      </c>
      <c r="E413" s="210">
        <v>237000</v>
      </c>
      <c r="F413" s="210">
        <v>1155</v>
      </c>
      <c r="G413" s="210">
        <v>236500</v>
      </c>
      <c r="H413" s="210">
        <v>891</v>
      </c>
      <c r="I413" s="210">
        <v>236500</v>
      </c>
      <c r="J413" s="210">
        <v>1068</v>
      </c>
      <c r="K413" s="210"/>
      <c r="L413" s="210"/>
      <c r="M413" s="484" t="s">
        <v>1268</v>
      </c>
      <c r="O413" s="4">
        <f t="shared" si="13"/>
        <v>0</v>
      </c>
      <c r="Q413" s="4">
        <f>IF(COUNTIF(일위대가!$B$3:$B$603,$B413)&lt;&gt;0,1,0)</f>
        <v>0</v>
      </c>
      <c r="R413" s="4">
        <f>IF(COUNTIF(내역서!$B$3:$B$142,$B413)&lt;&gt;0,1,0)</f>
        <v>0</v>
      </c>
    </row>
    <row r="414" spans="1:18" ht="23.1" customHeight="1">
      <c r="A414" s="483" t="s">
        <v>793</v>
      </c>
      <c r="B414" s="483" t="s">
        <v>799</v>
      </c>
      <c r="C414" s="484" t="s">
        <v>379</v>
      </c>
      <c r="D414" s="211">
        <f t="shared" si="12"/>
        <v>144800</v>
      </c>
      <c r="E414" s="210">
        <v>145000</v>
      </c>
      <c r="F414" s="210">
        <v>1155</v>
      </c>
      <c r="G414" s="210">
        <v>144800</v>
      </c>
      <c r="H414" s="210">
        <v>891</v>
      </c>
      <c r="I414" s="210">
        <v>144800</v>
      </c>
      <c r="J414" s="210">
        <v>1068</v>
      </c>
      <c r="K414" s="210"/>
      <c r="L414" s="210"/>
      <c r="M414" s="484" t="s">
        <v>1268</v>
      </c>
      <c r="O414" s="4">
        <f t="shared" si="13"/>
        <v>1</v>
      </c>
      <c r="Q414" s="4">
        <f>IF(COUNTIF(일위대가!$B$3:$B$603,$B414)&lt;&gt;0,1,0)</f>
        <v>1</v>
      </c>
      <c r="R414" s="4">
        <f>IF(COUNTIF(내역서!$B$3:$B$142,$B414)&lt;&gt;0,1,0)</f>
        <v>0</v>
      </c>
    </row>
    <row r="415" spans="1:18" ht="23.1" hidden="1" customHeight="1">
      <c r="A415" s="483" t="s">
        <v>793</v>
      </c>
      <c r="B415" s="483" t="s">
        <v>807</v>
      </c>
      <c r="C415" s="484" t="s">
        <v>379</v>
      </c>
      <c r="D415" s="211">
        <f t="shared" si="12"/>
        <v>116900</v>
      </c>
      <c r="E415" s="210">
        <v>117000</v>
      </c>
      <c r="F415" s="210">
        <v>1155</v>
      </c>
      <c r="G415" s="210">
        <v>116900</v>
      </c>
      <c r="H415" s="210">
        <v>891</v>
      </c>
      <c r="I415" s="210">
        <v>116900</v>
      </c>
      <c r="J415" s="210">
        <v>1068</v>
      </c>
      <c r="K415" s="210"/>
      <c r="L415" s="210"/>
      <c r="M415" s="484" t="s">
        <v>1268</v>
      </c>
      <c r="O415" s="4">
        <f t="shared" si="13"/>
        <v>0</v>
      </c>
      <c r="Q415" s="4">
        <f>IF(COUNTIF(일위대가!$B$3:$B$603,$B415)&lt;&gt;0,1,0)</f>
        <v>0</v>
      </c>
      <c r="R415" s="4">
        <f>IF(COUNTIF(내역서!$B$3:$B$142,$B415)&lt;&gt;0,1,0)</f>
        <v>0</v>
      </c>
    </row>
    <row r="416" spans="1:18" ht="23.1" hidden="1" customHeight="1">
      <c r="A416" s="483" t="s">
        <v>793</v>
      </c>
      <c r="B416" s="483" t="s">
        <v>814</v>
      </c>
      <c r="C416" s="484" t="s">
        <v>379</v>
      </c>
      <c r="D416" s="211">
        <f t="shared" si="12"/>
        <v>91000</v>
      </c>
      <c r="E416" s="210">
        <v>91000</v>
      </c>
      <c r="F416" s="210">
        <v>1155</v>
      </c>
      <c r="G416" s="210">
        <v>91100</v>
      </c>
      <c r="H416" s="210">
        <v>891</v>
      </c>
      <c r="I416" s="210">
        <v>91100</v>
      </c>
      <c r="J416" s="210">
        <v>1068</v>
      </c>
      <c r="K416" s="210"/>
      <c r="L416" s="210"/>
      <c r="M416" s="484" t="s">
        <v>1268</v>
      </c>
      <c r="O416" s="4">
        <f t="shared" si="13"/>
        <v>0</v>
      </c>
      <c r="Q416" s="4">
        <f>IF(COUNTIF(일위대가!$B$3:$B$603,$B416)&lt;&gt;0,1,0)</f>
        <v>0</v>
      </c>
      <c r="R416" s="4">
        <f>IF(COUNTIF(내역서!$B$3:$B$142,$B416)&lt;&gt;0,1,0)</f>
        <v>0</v>
      </c>
    </row>
    <row r="417" spans="1:18" ht="23.1" hidden="1" customHeight="1">
      <c r="A417" s="483" t="s">
        <v>793</v>
      </c>
      <c r="B417" s="483" t="s">
        <v>800</v>
      </c>
      <c r="C417" s="484" t="s">
        <v>379</v>
      </c>
      <c r="D417" s="211">
        <f t="shared" si="12"/>
        <v>79000</v>
      </c>
      <c r="E417" s="210">
        <v>79000</v>
      </c>
      <c r="F417" s="210">
        <v>1155</v>
      </c>
      <c r="G417" s="210">
        <v>79100</v>
      </c>
      <c r="H417" s="210">
        <v>891</v>
      </c>
      <c r="I417" s="210">
        <v>79100</v>
      </c>
      <c r="J417" s="210">
        <v>1068</v>
      </c>
      <c r="K417" s="210"/>
      <c r="L417" s="210"/>
      <c r="M417" s="484" t="s">
        <v>1268</v>
      </c>
      <c r="O417" s="4">
        <f t="shared" si="13"/>
        <v>0</v>
      </c>
      <c r="Q417" s="4">
        <f>IF(COUNTIF(일위대가!$B$3:$B$603,$B417)&lt;&gt;0,1,0)</f>
        <v>0</v>
      </c>
      <c r="R417" s="4">
        <f>IF(COUNTIF(내역서!$B$3:$B$142,$B417)&lt;&gt;0,1,0)</f>
        <v>0</v>
      </c>
    </row>
    <row r="418" spans="1:18" ht="23.1" hidden="1" customHeight="1">
      <c r="A418" s="483" t="s">
        <v>793</v>
      </c>
      <c r="B418" s="483" t="s">
        <v>808</v>
      </c>
      <c r="C418" s="484" t="s">
        <v>379</v>
      </c>
      <c r="D418" s="211">
        <f t="shared" si="12"/>
        <v>62600</v>
      </c>
      <c r="E418" s="210">
        <v>63000</v>
      </c>
      <c r="F418" s="210">
        <v>1155</v>
      </c>
      <c r="G418" s="210">
        <v>62600</v>
      </c>
      <c r="H418" s="210">
        <v>891</v>
      </c>
      <c r="I418" s="210">
        <v>62600</v>
      </c>
      <c r="J418" s="210">
        <v>1068</v>
      </c>
      <c r="K418" s="210"/>
      <c r="L418" s="210"/>
      <c r="M418" s="484" t="s">
        <v>1268</v>
      </c>
      <c r="O418" s="4">
        <f t="shared" si="13"/>
        <v>0</v>
      </c>
      <c r="Q418" s="4">
        <f>IF(COUNTIF(일위대가!$B$3:$B$603,$B418)&lt;&gt;0,1,0)</f>
        <v>0</v>
      </c>
      <c r="R418" s="4">
        <f>IF(COUNTIF(내역서!$B$3:$B$142,$B418)&lt;&gt;0,1,0)</f>
        <v>0</v>
      </c>
    </row>
    <row r="419" spans="1:18" ht="23.1" hidden="1" customHeight="1">
      <c r="A419" s="483" t="s">
        <v>793</v>
      </c>
      <c r="B419" s="483" t="s">
        <v>815</v>
      </c>
      <c r="C419" s="484" t="s">
        <v>379</v>
      </c>
      <c r="D419" s="211">
        <f t="shared" si="12"/>
        <v>47700</v>
      </c>
      <c r="E419" s="210">
        <v>48000</v>
      </c>
      <c r="F419" s="210">
        <v>1155</v>
      </c>
      <c r="G419" s="210">
        <v>47700</v>
      </c>
      <c r="H419" s="210">
        <v>891</v>
      </c>
      <c r="I419" s="210">
        <v>47700</v>
      </c>
      <c r="J419" s="210">
        <v>1068</v>
      </c>
      <c r="K419" s="210"/>
      <c r="L419" s="210"/>
      <c r="M419" s="484" t="s">
        <v>1268</v>
      </c>
      <c r="O419" s="4">
        <f t="shared" si="13"/>
        <v>0</v>
      </c>
      <c r="Q419" s="4">
        <f>IF(COUNTIF(일위대가!$B$3:$B$603,$B419)&lt;&gt;0,1,0)</f>
        <v>0</v>
      </c>
      <c r="R419" s="4">
        <f>IF(COUNTIF(내역서!$B$3:$B$142,$B419)&lt;&gt;0,1,0)</f>
        <v>0</v>
      </c>
    </row>
    <row r="420" spans="1:18" ht="23.1" hidden="1" customHeight="1">
      <c r="A420" s="483" t="s">
        <v>793</v>
      </c>
      <c r="B420" s="483" t="s">
        <v>801</v>
      </c>
      <c r="C420" s="484" t="s">
        <v>379</v>
      </c>
      <c r="D420" s="211">
        <f t="shared" si="12"/>
        <v>74900</v>
      </c>
      <c r="E420" s="210">
        <v>75000</v>
      </c>
      <c r="F420" s="210">
        <v>1155</v>
      </c>
      <c r="G420" s="210">
        <v>74900</v>
      </c>
      <c r="H420" s="210">
        <v>891</v>
      </c>
      <c r="I420" s="210">
        <v>74900</v>
      </c>
      <c r="J420" s="210">
        <v>1068</v>
      </c>
      <c r="K420" s="210"/>
      <c r="L420" s="210"/>
      <c r="M420" s="484" t="s">
        <v>1268</v>
      </c>
      <c r="O420" s="4">
        <f t="shared" si="13"/>
        <v>0</v>
      </c>
      <c r="Q420" s="4">
        <f>IF(COUNTIF(일위대가!$B$3:$B$603,$B420)&lt;&gt;0,1,0)</f>
        <v>0</v>
      </c>
      <c r="R420" s="4">
        <f>IF(COUNTIF(내역서!$B$3:$B$142,$B420)&lt;&gt;0,1,0)</f>
        <v>0</v>
      </c>
    </row>
    <row r="421" spans="1:18" ht="23.1" hidden="1" customHeight="1">
      <c r="A421" s="483" t="s">
        <v>793</v>
      </c>
      <c r="B421" s="483" t="s">
        <v>809</v>
      </c>
      <c r="C421" s="484" t="s">
        <v>379</v>
      </c>
      <c r="D421" s="211">
        <f t="shared" si="12"/>
        <v>60000</v>
      </c>
      <c r="E421" s="210">
        <v>60000</v>
      </c>
      <c r="F421" s="210">
        <v>1155</v>
      </c>
      <c r="G421" s="210">
        <v>60000</v>
      </c>
      <c r="H421" s="210">
        <v>891</v>
      </c>
      <c r="I421" s="210">
        <v>60000</v>
      </c>
      <c r="J421" s="210">
        <v>1068</v>
      </c>
      <c r="K421" s="210"/>
      <c r="L421" s="210"/>
      <c r="M421" s="484" t="s">
        <v>1268</v>
      </c>
      <c r="O421" s="4">
        <f t="shared" si="13"/>
        <v>0</v>
      </c>
      <c r="Q421" s="4">
        <f>IF(COUNTIF(일위대가!$B$3:$B$603,$B421)&lt;&gt;0,1,0)</f>
        <v>0</v>
      </c>
      <c r="R421" s="4">
        <f>IF(COUNTIF(내역서!$B$3:$B$142,$B421)&lt;&gt;0,1,0)</f>
        <v>0</v>
      </c>
    </row>
    <row r="422" spans="1:18" ht="23.1" hidden="1" customHeight="1">
      <c r="A422" s="483" t="s">
        <v>793</v>
      </c>
      <c r="B422" s="483" t="s">
        <v>816</v>
      </c>
      <c r="C422" s="484" t="s">
        <v>379</v>
      </c>
      <c r="D422" s="211">
        <f t="shared" si="12"/>
        <v>44900</v>
      </c>
      <c r="E422" s="210">
        <v>45000</v>
      </c>
      <c r="F422" s="210">
        <v>1155</v>
      </c>
      <c r="G422" s="210">
        <v>44900</v>
      </c>
      <c r="H422" s="210">
        <v>891</v>
      </c>
      <c r="I422" s="210">
        <v>44900</v>
      </c>
      <c r="J422" s="210">
        <v>1068</v>
      </c>
      <c r="K422" s="210"/>
      <c r="L422" s="210"/>
      <c r="M422" s="484" t="s">
        <v>1268</v>
      </c>
      <c r="O422" s="4">
        <f t="shared" si="13"/>
        <v>0</v>
      </c>
      <c r="Q422" s="4">
        <f>IF(COUNTIF(일위대가!$B$3:$B$603,$B422)&lt;&gt;0,1,0)</f>
        <v>0</v>
      </c>
      <c r="R422" s="4">
        <f>IF(COUNTIF(내역서!$B$3:$B$142,$B422)&lt;&gt;0,1,0)</f>
        <v>0</v>
      </c>
    </row>
    <row r="423" spans="1:18" ht="23.1" hidden="1" customHeight="1">
      <c r="A423" s="483" t="s">
        <v>793</v>
      </c>
      <c r="B423" s="483" t="s">
        <v>802</v>
      </c>
      <c r="C423" s="484" t="s">
        <v>379</v>
      </c>
      <c r="D423" s="211">
        <f>MIN(E423,G423,I423,K423,L423)</f>
        <v>65600</v>
      </c>
      <c r="E423" s="210">
        <v>66000</v>
      </c>
      <c r="F423" s="210">
        <v>1155</v>
      </c>
      <c r="G423" s="210">
        <v>65600</v>
      </c>
      <c r="H423" s="210">
        <v>891</v>
      </c>
      <c r="I423" s="210">
        <v>65600</v>
      </c>
      <c r="J423" s="210">
        <v>1068</v>
      </c>
      <c r="K423" s="210"/>
      <c r="L423" s="210"/>
      <c r="M423" s="484" t="s">
        <v>1268</v>
      </c>
      <c r="O423" s="4">
        <f t="shared" si="13"/>
        <v>0</v>
      </c>
      <c r="Q423" s="4">
        <f>IF(COUNTIF(일위대가!$B$3:$B$603,$B423)&lt;&gt;0,1,0)</f>
        <v>0</v>
      </c>
      <c r="R423" s="4">
        <f>IF(COUNTIF(내역서!$B$3:$B$142,$B423)&lt;&gt;0,1,0)</f>
        <v>0</v>
      </c>
    </row>
    <row r="424" spans="1:18" ht="23.1" hidden="1" customHeight="1">
      <c r="A424" s="483" t="s">
        <v>793</v>
      </c>
      <c r="B424" s="483" t="s">
        <v>810</v>
      </c>
      <c r="C424" s="484" t="s">
        <v>379</v>
      </c>
      <c r="D424" s="211">
        <f t="shared" si="12"/>
        <v>55000</v>
      </c>
      <c r="E424" s="210">
        <v>55000</v>
      </c>
      <c r="F424" s="210">
        <v>1155</v>
      </c>
      <c r="G424" s="210">
        <v>55200</v>
      </c>
      <c r="H424" s="210">
        <v>891</v>
      </c>
      <c r="I424" s="210">
        <v>55200</v>
      </c>
      <c r="J424" s="210">
        <v>1068</v>
      </c>
      <c r="K424" s="210"/>
      <c r="L424" s="210"/>
      <c r="M424" s="484" t="s">
        <v>1268</v>
      </c>
      <c r="O424" s="4">
        <f t="shared" si="13"/>
        <v>0</v>
      </c>
      <c r="Q424" s="4">
        <f>IF(COUNTIF(일위대가!$B$3:$B$603,$B424)&lt;&gt;0,1,0)</f>
        <v>0</v>
      </c>
      <c r="R424" s="4">
        <f>IF(COUNTIF(내역서!$B$3:$B$142,$B424)&lt;&gt;0,1,0)</f>
        <v>0</v>
      </c>
    </row>
    <row r="425" spans="1:18" ht="23.1" hidden="1" customHeight="1">
      <c r="A425" s="483" t="s">
        <v>793</v>
      </c>
      <c r="B425" s="483" t="s">
        <v>817</v>
      </c>
      <c r="C425" s="484" t="s">
        <v>379</v>
      </c>
      <c r="D425" s="211">
        <f t="shared" si="12"/>
        <v>33700</v>
      </c>
      <c r="E425" s="210">
        <v>34000</v>
      </c>
      <c r="F425" s="210">
        <v>1155</v>
      </c>
      <c r="G425" s="210">
        <v>33700</v>
      </c>
      <c r="H425" s="210">
        <v>891</v>
      </c>
      <c r="I425" s="210">
        <v>33700</v>
      </c>
      <c r="J425" s="210">
        <v>1068</v>
      </c>
      <c r="K425" s="210"/>
      <c r="L425" s="210"/>
      <c r="M425" s="484" t="s">
        <v>1268</v>
      </c>
      <c r="O425" s="4">
        <f t="shared" si="13"/>
        <v>0</v>
      </c>
      <c r="Q425" s="4">
        <f>IF(COUNTIF(일위대가!$B$3:$B$603,$B425)&lt;&gt;0,1,0)</f>
        <v>0</v>
      </c>
      <c r="R425" s="4">
        <f>IF(COUNTIF(내역서!$B$3:$B$142,$B425)&lt;&gt;0,1,0)</f>
        <v>0</v>
      </c>
    </row>
    <row r="426" spans="1:18" ht="23.1" hidden="1" customHeight="1">
      <c r="A426" s="483" t="s">
        <v>224</v>
      </c>
      <c r="B426" s="483" t="s">
        <v>1269</v>
      </c>
      <c r="C426" s="484" t="s">
        <v>116</v>
      </c>
      <c r="D426" s="211">
        <f t="shared" si="12"/>
        <v>25700</v>
      </c>
      <c r="E426" s="210">
        <v>25700</v>
      </c>
      <c r="F426" s="210">
        <v>1157</v>
      </c>
      <c r="G426" s="210"/>
      <c r="H426" s="210"/>
      <c r="I426" s="210"/>
      <c r="J426" s="210"/>
      <c r="K426" s="210"/>
      <c r="L426" s="210"/>
      <c r="M426" s="484" t="s">
        <v>1270</v>
      </c>
      <c r="O426" s="4">
        <f t="shared" si="13"/>
        <v>0</v>
      </c>
      <c r="Q426" s="4">
        <f>IF(COUNTIF(일위대가!$B$3:$B$603,$B426)&lt;&gt;0,1,0)</f>
        <v>0</v>
      </c>
      <c r="R426" s="4">
        <f>IF(COUNTIF(내역서!$B$3:$B$142,$B426)&lt;&gt;0,1,0)</f>
        <v>0</v>
      </c>
    </row>
    <row r="427" spans="1:18" ht="23.1" hidden="1" customHeight="1">
      <c r="A427" s="483" t="s">
        <v>224</v>
      </c>
      <c r="B427" s="483" t="s">
        <v>1271</v>
      </c>
      <c r="C427" s="484" t="s">
        <v>116</v>
      </c>
      <c r="D427" s="211">
        <f t="shared" si="12"/>
        <v>22400</v>
      </c>
      <c r="E427" s="210">
        <v>22400</v>
      </c>
      <c r="F427" s="210">
        <v>1157</v>
      </c>
      <c r="G427" s="210"/>
      <c r="H427" s="210"/>
      <c r="I427" s="210"/>
      <c r="J427" s="210"/>
      <c r="K427" s="210"/>
      <c r="L427" s="210"/>
      <c r="M427" s="484" t="s">
        <v>1270</v>
      </c>
      <c r="O427" s="4">
        <f t="shared" si="13"/>
        <v>0</v>
      </c>
      <c r="Q427" s="4">
        <f>IF(COUNTIF(일위대가!$B$3:$B$603,$B427)&lt;&gt;0,1,0)</f>
        <v>0</v>
      </c>
      <c r="R427" s="4">
        <f>IF(COUNTIF(내역서!$B$3:$B$142,$B427)&lt;&gt;0,1,0)</f>
        <v>0</v>
      </c>
    </row>
    <row r="428" spans="1:18" ht="23.1" hidden="1" customHeight="1">
      <c r="A428" s="483" t="s">
        <v>224</v>
      </c>
      <c r="B428" s="483" t="s">
        <v>225</v>
      </c>
      <c r="C428" s="484" t="s">
        <v>116</v>
      </c>
      <c r="D428" s="211">
        <f t="shared" si="12"/>
        <v>13300</v>
      </c>
      <c r="E428" s="210">
        <v>13300</v>
      </c>
      <c r="F428" s="210">
        <v>1157</v>
      </c>
      <c r="G428" s="210"/>
      <c r="H428" s="210"/>
      <c r="I428" s="210"/>
      <c r="J428" s="210"/>
      <c r="K428" s="210"/>
      <c r="L428" s="210"/>
      <c r="M428" s="484" t="s">
        <v>1270</v>
      </c>
      <c r="O428" s="4">
        <f t="shared" si="13"/>
        <v>0</v>
      </c>
      <c r="Q428" s="4">
        <f>IF(COUNTIF(일위대가!$B$3:$B$603,$B428)&lt;&gt;0,1,0)</f>
        <v>0</v>
      </c>
      <c r="R428" s="4">
        <f>IF(COUNTIF(내역서!$B$3:$B$142,$B428)&lt;&gt;0,1,0)</f>
        <v>0</v>
      </c>
    </row>
    <row r="429" spans="1:18" ht="23.1" hidden="1" customHeight="1">
      <c r="A429" s="483" t="s">
        <v>818</v>
      </c>
      <c r="B429" s="483" t="s">
        <v>1272</v>
      </c>
      <c r="C429" s="484" t="s">
        <v>379</v>
      </c>
      <c r="D429" s="211">
        <f t="shared" si="12"/>
        <v>9700</v>
      </c>
      <c r="E429" s="210">
        <v>9700</v>
      </c>
      <c r="F429" s="210">
        <v>1172</v>
      </c>
      <c r="G429" s="210"/>
      <c r="H429" s="210"/>
      <c r="I429" s="210"/>
      <c r="J429" s="210"/>
      <c r="K429" s="210"/>
      <c r="L429" s="210"/>
      <c r="M429" s="491" t="s">
        <v>1273</v>
      </c>
      <c r="O429" s="4">
        <f t="shared" si="13"/>
        <v>0</v>
      </c>
      <c r="Q429" s="4">
        <f>IF(COUNTIF(일위대가!$B$3:$B$603,$B429)&lt;&gt;0,1,0)</f>
        <v>0</v>
      </c>
      <c r="R429" s="4">
        <f>IF(COUNTIF(내역서!$B$3:$B$142,$B429)&lt;&gt;0,1,0)</f>
        <v>0</v>
      </c>
    </row>
    <row r="430" spans="1:18" ht="23.1" customHeight="1">
      <c r="A430" s="483" t="s">
        <v>818</v>
      </c>
      <c r="B430" s="483" t="s">
        <v>819</v>
      </c>
      <c r="C430" s="484" t="s">
        <v>379</v>
      </c>
      <c r="D430" s="211">
        <f t="shared" si="12"/>
        <v>17400</v>
      </c>
      <c r="E430" s="210">
        <v>18000</v>
      </c>
      <c r="F430" s="210">
        <v>1169</v>
      </c>
      <c r="G430" s="210">
        <v>17400</v>
      </c>
      <c r="H430" s="210">
        <v>903</v>
      </c>
      <c r="I430" s="210">
        <v>17400</v>
      </c>
      <c r="J430" s="210">
        <v>1064</v>
      </c>
      <c r="K430" s="210"/>
      <c r="L430" s="210"/>
      <c r="M430" s="306" t="s">
        <v>1274</v>
      </c>
      <c r="O430" s="4">
        <f t="shared" si="13"/>
        <v>1</v>
      </c>
      <c r="Q430" s="4">
        <f>IF(COUNTIF(일위대가!$B$3:$B$603,$B430)&lt;&gt;0,1,0)</f>
        <v>1</v>
      </c>
      <c r="R430" s="4">
        <f>IF(COUNTIF(내역서!$B$3:$B$142,$B430)&lt;&gt;0,1,0)</f>
        <v>0</v>
      </c>
    </row>
    <row r="431" spans="1:18" ht="23.1" hidden="1" customHeight="1">
      <c r="A431" s="483" t="s">
        <v>818</v>
      </c>
      <c r="B431" s="483" t="s">
        <v>820</v>
      </c>
      <c r="C431" s="484" t="s">
        <v>379</v>
      </c>
      <c r="D431" s="211">
        <f t="shared" si="12"/>
        <v>47200</v>
      </c>
      <c r="E431" s="210">
        <v>47300</v>
      </c>
      <c r="F431" s="210">
        <v>1169</v>
      </c>
      <c r="G431" s="210">
        <v>49600</v>
      </c>
      <c r="H431" s="210">
        <v>903</v>
      </c>
      <c r="I431" s="210">
        <v>47200</v>
      </c>
      <c r="J431" s="210">
        <v>1064</v>
      </c>
      <c r="K431" s="210"/>
      <c r="L431" s="210"/>
      <c r="M431" s="306" t="s">
        <v>1275</v>
      </c>
      <c r="O431" s="4">
        <f t="shared" si="13"/>
        <v>0</v>
      </c>
      <c r="Q431" s="4">
        <f>IF(COUNTIF(일위대가!$B$3:$B$603,$B431)&lt;&gt;0,1,0)</f>
        <v>0</v>
      </c>
      <c r="R431" s="4">
        <f>IF(COUNTIF(내역서!$B$3:$B$142,$B431)&lt;&gt;0,1,0)</f>
        <v>0</v>
      </c>
    </row>
    <row r="432" spans="1:18" ht="23.1" hidden="1" customHeight="1">
      <c r="A432" s="483" t="s">
        <v>818</v>
      </c>
      <c r="B432" s="483" t="s">
        <v>821</v>
      </c>
      <c r="C432" s="484" t="s">
        <v>379</v>
      </c>
      <c r="D432" s="211">
        <f t="shared" si="12"/>
        <v>86600</v>
      </c>
      <c r="E432" s="210">
        <v>89800</v>
      </c>
      <c r="F432" s="210">
        <v>1169</v>
      </c>
      <c r="G432" s="210">
        <v>94300</v>
      </c>
      <c r="H432" s="210">
        <v>903</v>
      </c>
      <c r="I432" s="210">
        <v>86600</v>
      </c>
      <c r="J432" s="210">
        <v>1064</v>
      </c>
      <c r="K432" s="210"/>
      <c r="L432" s="210"/>
      <c r="M432" s="484" t="s">
        <v>1276</v>
      </c>
      <c r="O432" s="4">
        <f t="shared" si="13"/>
        <v>0</v>
      </c>
      <c r="Q432" s="4">
        <f>IF(COUNTIF(일위대가!$B$3:$B$603,$B432)&lt;&gt;0,1,0)</f>
        <v>0</v>
      </c>
      <c r="R432" s="4">
        <f>IF(COUNTIF(내역서!$B$3:$B$142,$B432)&lt;&gt;0,1,0)</f>
        <v>0</v>
      </c>
    </row>
    <row r="433" spans="1:18" ht="23.1" hidden="1" customHeight="1">
      <c r="A433" s="483" t="s">
        <v>818</v>
      </c>
      <c r="B433" s="483" t="s">
        <v>822</v>
      </c>
      <c r="C433" s="484" t="s">
        <v>379</v>
      </c>
      <c r="D433" s="211">
        <f t="shared" si="12"/>
        <v>118900</v>
      </c>
      <c r="E433" s="210">
        <v>123300</v>
      </c>
      <c r="F433" s="210">
        <v>1169</v>
      </c>
      <c r="G433" s="210">
        <v>129500</v>
      </c>
      <c r="H433" s="210">
        <v>903</v>
      </c>
      <c r="I433" s="210">
        <v>118900</v>
      </c>
      <c r="J433" s="210">
        <v>1064</v>
      </c>
      <c r="K433" s="210"/>
      <c r="L433" s="210"/>
      <c r="M433" s="484"/>
      <c r="O433" s="4">
        <f t="shared" si="13"/>
        <v>0</v>
      </c>
      <c r="Q433" s="4">
        <f>IF(COUNTIF(일위대가!$B$3:$B$603,$B433)&lt;&gt;0,1,0)</f>
        <v>0</v>
      </c>
      <c r="R433" s="4">
        <f>IF(COUNTIF(내역서!$B$3:$B$142,$B433)&lt;&gt;0,1,0)</f>
        <v>0</v>
      </c>
    </row>
    <row r="434" spans="1:18" ht="23.1" hidden="1" customHeight="1">
      <c r="A434" s="483" t="s">
        <v>818</v>
      </c>
      <c r="B434" s="483" t="s">
        <v>106</v>
      </c>
      <c r="C434" s="484" t="s">
        <v>379</v>
      </c>
      <c r="D434" s="211">
        <f t="shared" si="12"/>
        <v>154900</v>
      </c>
      <c r="E434" s="210">
        <v>160600</v>
      </c>
      <c r="F434" s="210">
        <v>1169</v>
      </c>
      <c r="G434" s="210">
        <v>168600</v>
      </c>
      <c r="H434" s="210">
        <v>903</v>
      </c>
      <c r="I434" s="210">
        <v>154900</v>
      </c>
      <c r="J434" s="210">
        <v>1064</v>
      </c>
      <c r="K434" s="210"/>
      <c r="L434" s="210"/>
      <c r="M434" s="484"/>
      <c r="O434" s="4">
        <f t="shared" si="13"/>
        <v>0</v>
      </c>
      <c r="Q434" s="4">
        <f>IF(COUNTIF(일위대가!$B$3:$B$603,$B434)&lt;&gt;0,1,0)</f>
        <v>0</v>
      </c>
      <c r="R434" s="4">
        <f>IF(COUNTIF(내역서!$B$3:$B$142,$B434)&lt;&gt;0,1,0)</f>
        <v>0</v>
      </c>
    </row>
    <row r="435" spans="1:18" ht="23.1" hidden="1" customHeight="1">
      <c r="A435" s="483" t="s">
        <v>818</v>
      </c>
      <c r="B435" s="483" t="s">
        <v>823</v>
      </c>
      <c r="C435" s="484" t="s">
        <v>379</v>
      </c>
      <c r="D435" s="211">
        <f t="shared" si="12"/>
        <v>184000</v>
      </c>
      <c r="E435" s="210">
        <v>190800</v>
      </c>
      <c r="F435" s="210">
        <v>1169</v>
      </c>
      <c r="G435" s="210">
        <v>200400</v>
      </c>
      <c r="H435" s="210">
        <v>903</v>
      </c>
      <c r="I435" s="210">
        <v>184000</v>
      </c>
      <c r="J435" s="210">
        <v>1064</v>
      </c>
      <c r="K435" s="210"/>
      <c r="L435" s="210"/>
      <c r="M435" s="484"/>
      <c r="O435" s="4">
        <f t="shared" si="13"/>
        <v>0</v>
      </c>
      <c r="Q435" s="4">
        <f>IF(COUNTIF(일위대가!$B$3:$B$603,$B435)&lt;&gt;0,1,0)</f>
        <v>0</v>
      </c>
      <c r="R435" s="4">
        <f>IF(COUNTIF(내역서!$B$3:$B$142,$B435)&lt;&gt;0,1,0)</f>
        <v>0</v>
      </c>
    </row>
    <row r="436" spans="1:18" ht="23.1" customHeight="1">
      <c r="A436" s="483" t="s">
        <v>818</v>
      </c>
      <c r="B436" s="483" t="s">
        <v>824</v>
      </c>
      <c r="C436" s="484" t="s">
        <v>379</v>
      </c>
      <c r="D436" s="211">
        <f t="shared" si="12"/>
        <v>231000</v>
      </c>
      <c r="E436" s="210">
        <v>239600</v>
      </c>
      <c r="F436" s="210">
        <v>1169</v>
      </c>
      <c r="G436" s="210">
        <v>251500</v>
      </c>
      <c r="H436" s="210">
        <v>903</v>
      </c>
      <c r="I436" s="210">
        <v>231000</v>
      </c>
      <c r="J436" s="210">
        <v>1064</v>
      </c>
      <c r="K436" s="210"/>
      <c r="L436" s="210"/>
      <c r="M436" s="484"/>
      <c r="O436" s="4">
        <f t="shared" si="13"/>
        <v>1</v>
      </c>
      <c r="Q436" s="4">
        <f>IF(COUNTIF(일위대가!$B$3:$B$603,$B436)&lt;&gt;0,1,0)</f>
        <v>1</v>
      </c>
      <c r="R436" s="4">
        <f>IF(COUNTIF(내역서!$B$3:$B$142,$B436)&lt;&gt;0,1,0)</f>
        <v>0</v>
      </c>
    </row>
    <row r="437" spans="1:18" ht="23.1" hidden="1" customHeight="1">
      <c r="A437" s="483" t="s">
        <v>226</v>
      </c>
      <c r="B437" s="483" t="s">
        <v>1277</v>
      </c>
      <c r="C437" s="484" t="s">
        <v>379</v>
      </c>
      <c r="D437" s="211">
        <f t="shared" si="12"/>
        <v>13900</v>
      </c>
      <c r="E437" s="210">
        <v>13900</v>
      </c>
      <c r="F437" s="210">
        <v>1144</v>
      </c>
      <c r="G437" s="210">
        <v>16200</v>
      </c>
      <c r="H437" s="210">
        <v>905</v>
      </c>
      <c r="I437" s="210">
        <v>16200</v>
      </c>
      <c r="J437" s="210">
        <v>1066</v>
      </c>
      <c r="K437" s="210"/>
      <c r="L437" s="210"/>
      <c r="M437" s="484"/>
      <c r="O437" s="4">
        <f t="shared" si="13"/>
        <v>0</v>
      </c>
      <c r="Q437" s="4">
        <f>IF(COUNTIF(일위대가!$B$3:$B$603,$B437)&lt;&gt;0,1,0)</f>
        <v>0</v>
      </c>
      <c r="R437" s="4">
        <f>IF(COUNTIF(내역서!$B$3:$B$142,$B437)&lt;&gt;0,1,0)</f>
        <v>0</v>
      </c>
    </row>
    <row r="438" spans="1:18" ht="23.1" hidden="1" customHeight="1">
      <c r="A438" s="123" t="s">
        <v>1278</v>
      </c>
      <c r="B438" s="492" t="s">
        <v>1279</v>
      </c>
      <c r="C438" s="124" t="s">
        <v>513</v>
      </c>
      <c r="D438" s="211">
        <f t="shared" si="12"/>
        <v>12300</v>
      </c>
      <c r="E438" s="210">
        <v>12300</v>
      </c>
      <c r="F438" s="210">
        <v>1209</v>
      </c>
      <c r="G438" s="210">
        <v>12300</v>
      </c>
      <c r="H438" s="210">
        <v>925</v>
      </c>
      <c r="I438" s="210">
        <v>12788</v>
      </c>
      <c r="J438" s="210">
        <v>1134</v>
      </c>
      <c r="K438" s="210"/>
      <c r="L438" s="210"/>
      <c r="M438" s="484"/>
      <c r="O438" s="4">
        <f t="shared" si="13"/>
        <v>0</v>
      </c>
      <c r="Q438" s="4">
        <f>IF(COUNTIF(일위대가!$B$3:$B$603,$B438)&lt;&gt;0,1,0)</f>
        <v>0</v>
      </c>
      <c r="R438" s="4">
        <f>IF(COUNTIF(내역서!$B$3:$B$142,$B438)&lt;&gt;0,1,0)</f>
        <v>0</v>
      </c>
    </row>
    <row r="439" spans="1:18" ht="23.1" hidden="1" customHeight="1">
      <c r="A439" s="123" t="s">
        <v>1280</v>
      </c>
      <c r="B439" s="492" t="s">
        <v>1281</v>
      </c>
      <c r="C439" s="124" t="s">
        <v>513</v>
      </c>
      <c r="D439" s="211">
        <f t="shared" ref="D439:D508" si="14">MIN(E439,G439,I439,K439,L439)</f>
        <v>2200</v>
      </c>
      <c r="E439" s="210">
        <v>2200</v>
      </c>
      <c r="F439" s="210">
        <v>1209</v>
      </c>
      <c r="G439" s="210">
        <v>2200</v>
      </c>
      <c r="H439" s="210">
        <v>925</v>
      </c>
      <c r="I439" s="210"/>
      <c r="J439" s="210"/>
      <c r="K439" s="210"/>
      <c r="L439" s="210"/>
      <c r="M439" s="484"/>
      <c r="O439" s="4">
        <f t="shared" si="13"/>
        <v>0</v>
      </c>
      <c r="Q439" s="4">
        <f>IF(COUNTIF(일위대가!$B$3:$B$603,$B439)&lt;&gt;0,1,0)</f>
        <v>0</v>
      </c>
      <c r="R439" s="4">
        <f>IF(COUNTIF(내역서!$B$3:$B$142,$B439)&lt;&gt;0,1,0)</f>
        <v>0</v>
      </c>
    </row>
    <row r="440" spans="1:18" ht="23.1" hidden="1" customHeight="1">
      <c r="A440" s="483" t="s">
        <v>853</v>
      </c>
      <c r="B440" s="483" t="s">
        <v>109</v>
      </c>
      <c r="C440" s="484" t="s">
        <v>379</v>
      </c>
      <c r="D440" s="211">
        <f t="shared" si="14"/>
        <v>2060</v>
      </c>
      <c r="E440" s="210">
        <v>2060</v>
      </c>
      <c r="F440" s="210">
        <v>1216</v>
      </c>
      <c r="G440" s="210">
        <v>3967</v>
      </c>
      <c r="H440" s="210">
        <v>930</v>
      </c>
      <c r="I440" s="210">
        <v>3140</v>
      </c>
      <c r="J440" s="210">
        <v>1098</v>
      </c>
      <c r="K440" s="210"/>
      <c r="L440" s="210"/>
      <c r="M440" s="485"/>
      <c r="O440" s="4">
        <f t="shared" si="13"/>
        <v>0</v>
      </c>
      <c r="Q440" s="4">
        <f>IF(COUNTIF(일위대가!$B$3:$B$603,$B440)&lt;&gt;0,1,0)</f>
        <v>0</v>
      </c>
      <c r="R440" s="4">
        <f>IF(COUNTIF(내역서!$B$3:$B$142,$B440)&lt;&gt;0,1,0)</f>
        <v>0</v>
      </c>
    </row>
    <row r="441" spans="1:18" ht="23.1" hidden="1" customHeight="1">
      <c r="A441" s="483" t="s">
        <v>853</v>
      </c>
      <c r="B441" s="483" t="s">
        <v>110</v>
      </c>
      <c r="C441" s="484" t="s">
        <v>379</v>
      </c>
      <c r="D441" s="211">
        <f t="shared" si="14"/>
        <v>3100</v>
      </c>
      <c r="E441" s="210">
        <v>3100</v>
      </c>
      <c r="F441" s="210">
        <v>1216</v>
      </c>
      <c r="G441" s="210">
        <v>5934</v>
      </c>
      <c r="H441" s="210">
        <v>930</v>
      </c>
      <c r="I441" s="210">
        <v>4710</v>
      </c>
      <c r="J441" s="210">
        <v>1098</v>
      </c>
      <c r="K441" s="210"/>
      <c r="L441" s="210"/>
      <c r="M441" s="485"/>
      <c r="O441" s="4">
        <f t="shared" si="13"/>
        <v>0</v>
      </c>
      <c r="Q441" s="4">
        <f>IF(COUNTIF(일위대가!$B$3:$B$603,$B441)&lt;&gt;0,1,0)</f>
        <v>0</v>
      </c>
      <c r="R441" s="4">
        <f>IF(COUNTIF(내역서!$B$3:$B$142,$B441)&lt;&gt;0,1,0)</f>
        <v>0</v>
      </c>
    </row>
    <row r="442" spans="1:18" ht="23.1" hidden="1" customHeight="1">
      <c r="A442" s="483" t="s">
        <v>853</v>
      </c>
      <c r="B442" s="483" t="s">
        <v>111</v>
      </c>
      <c r="C442" s="484" t="s">
        <v>379</v>
      </c>
      <c r="D442" s="211">
        <f t="shared" si="14"/>
        <v>4000</v>
      </c>
      <c r="E442" s="210">
        <v>4000</v>
      </c>
      <c r="F442" s="210">
        <v>1216</v>
      </c>
      <c r="G442" s="210">
        <v>7900</v>
      </c>
      <c r="H442" s="210">
        <v>930</v>
      </c>
      <c r="I442" s="210">
        <v>6280</v>
      </c>
      <c r="J442" s="210">
        <v>1098</v>
      </c>
      <c r="K442" s="210"/>
      <c r="L442" s="210"/>
      <c r="M442" s="485"/>
      <c r="O442" s="4">
        <f t="shared" si="13"/>
        <v>0</v>
      </c>
      <c r="Q442" s="4">
        <f>IF(COUNTIF(일위대가!$B$3:$B$603,$B442)&lt;&gt;0,1,0)</f>
        <v>0</v>
      </c>
      <c r="R442" s="4">
        <f>IF(COUNTIF(내역서!$B$3:$B$142,$B442)&lt;&gt;0,1,0)</f>
        <v>0</v>
      </c>
    </row>
    <row r="443" spans="1:18" ht="23.1" hidden="1" customHeight="1">
      <c r="A443" s="483" t="s">
        <v>853</v>
      </c>
      <c r="B443" s="483" t="s">
        <v>854</v>
      </c>
      <c r="C443" s="484" t="s">
        <v>379</v>
      </c>
      <c r="D443" s="211">
        <f t="shared" si="14"/>
        <v>6200</v>
      </c>
      <c r="E443" s="210">
        <v>6200</v>
      </c>
      <c r="F443" s="210">
        <v>1216</v>
      </c>
      <c r="G443" s="210">
        <v>11867</v>
      </c>
      <c r="H443" s="210">
        <v>930</v>
      </c>
      <c r="I443" s="210">
        <v>9420</v>
      </c>
      <c r="J443" s="210">
        <v>1098</v>
      </c>
      <c r="K443" s="210"/>
      <c r="L443" s="210"/>
      <c r="M443" s="485"/>
      <c r="O443" s="4">
        <f t="shared" si="13"/>
        <v>0</v>
      </c>
      <c r="Q443" s="4">
        <f>IF(COUNTIF(일위대가!$B$3:$B$603,$B443)&lt;&gt;0,1,0)</f>
        <v>0</v>
      </c>
      <c r="R443" s="4">
        <f>IF(COUNTIF(내역서!$B$3:$B$142,$B443)&lt;&gt;0,1,0)</f>
        <v>0</v>
      </c>
    </row>
    <row r="444" spans="1:18" ht="23.1" hidden="1" customHeight="1">
      <c r="A444" s="483" t="s">
        <v>853</v>
      </c>
      <c r="B444" s="483" t="s">
        <v>855</v>
      </c>
      <c r="C444" s="484" t="s">
        <v>379</v>
      </c>
      <c r="D444" s="211">
        <f t="shared" si="14"/>
        <v>7100</v>
      </c>
      <c r="E444" s="210">
        <v>7100</v>
      </c>
      <c r="F444" s="210">
        <v>1216</v>
      </c>
      <c r="G444" s="210">
        <v>13834</v>
      </c>
      <c r="H444" s="210">
        <v>930</v>
      </c>
      <c r="I444" s="210">
        <v>11000</v>
      </c>
      <c r="J444" s="210">
        <v>1098</v>
      </c>
      <c r="K444" s="210"/>
      <c r="L444" s="210"/>
      <c r="M444" s="485"/>
      <c r="O444" s="4">
        <f t="shared" si="13"/>
        <v>0</v>
      </c>
      <c r="Q444" s="4">
        <f>IF(COUNTIF(일위대가!$B$3:$B$603,$B444)&lt;&gt;0,1,0)</f>
        <v>0</v>
      </c>
      <c r="R444" s="4">
        <f>IF(COUNTIF(내역서!$B$3:$B$142,$B444)&lt;&gt;0,1,0)</f>
        <v>0</v>
      </c>
    </row>
    <row r="445" spans="1:18" ht="23.1" hidden="1" customHeight="1">
      <c r="A445" s="483" t="s">
        <v>853</v>
      </c>
      <c r="B445" s="483" t="s">
        <v>856</v>
      </c>
      <c r="C445" s="484" t="s">
        <v>379</v>
      </c>
      <c r="D445" s="211">
        <f t="shared" si="14"/>
        <v>8000</v>
      </c>
      <c r="E445" s="210">
        <v>8000</v>
      </c>
      <c r="F445" s="210">
        <v>1216</v>
      </c>
      <c r="G445" s="210">
        <v>15800</v>
      </c>
      <c r="H445" s="210">
        <v>930</v>
      </c>
      <c r="I445" s="210">
        <v>12570</v>
      </c>
      <c r="J445" s="210">
        <v>1098</v>
      </c>
      <c r="K445" s="210"/>
      <c r="L445" s="210"/>
      <c r="M445" s="485"/>
      <c r="O445" s="4">
        <f t="shared" si="13"/>
        <v>0</v>
      </c>
      <c r="Q445" s="4">
        <f>IF(COUNTIF(일위대가!$B$3:$B$603,$B445)&lt;&gt;0,1,0)</f>
        <v>0</v>
      </c>
      <c r="R445" s="4">
        <f>IF(COUNTIF(내역서!$B$3:$B$142,$B445)&lt;&gt;0,1,0)</f>
        <v>0</v>
      </c>
    </row>
    <row r="446" spans="1:18" ht="23.1" hidden="1" customHeight="1">
      <c r="A446" s="483" t="s">
        <v>853</v>
      </c>
      <c r="B446" s="483" t="s">
        <v>857</v>
      </c>
      <c r="C446" s="484" t="s">
        <v>379</v>
      </c>
      <c r="D446" s="211">
        <f t="shared" si="14"/>
        <v>2820</v>
      </c>
      <c r="E446" s="210">
        <v>2820</v>
      </c>
      <c r="F446" s="210">
        <v>1216</v>
      </c>
      <c r="G446" s="210">
        <v>4434</v>
      </c>
      <c r="H446" s="210">
        <v>930</v>
      </c>
      <c r="I446" s="210">
        <v>3420</v>
      </c>
      <c r="J446" s="210">
        <v>1098</v>
      </c>
      <c r="K446" s="210"/>
      <c r="L446" s="210"/>
      <c r="M446" s="485"/>
      <c r="O446" s="4">
        <f t="shared" si="13"/>
        <v>0</v>
      </c>
      <c r="Q446" s="4">
        <f>IF(COUNTIF(일위대가!$B$3:$B$603,$B446)&lt;&gt;0,1,0)</f>
        <v>0</v>
      </c>
      <c r="R446" s="4">
        <f>IF(COUNTIF(내역서!$B$3:$B$142,$B446)&lt;&gt;0,1,0)</f>
        <v>0</v>
      </c>
    </row>
    <row r="447" spans="1:18" ht="23.1" hidden="1" customHeight="1">
      <c r="A447" s="483" t="s">
        <v>853</v>
      </c>
      <c r="B447" s="483" t="s">
        <v>858</v>
      </c>
      <c r="C447" s="484" t="s">
        <v>379</v>
      </c>
      <c r="D447" s="211">
        <f t="shared" si="14"/>
        <v>4580</v>
      </c>
      <c r="E447" s="210">
        <v>4580</v>
      </c>
      <c r="F447" s="210">
        <v>1216</v>
      </c>
      <c r="G447" s="210">
        <v>6667</v>
      </c>
      <c r="H447" s="210">
        <v>930</v>
      </c>
      <c r="I447" s="210">
        <v>5280</v>
      </c>
      <c r="J447" s="210">
        <v>1098</v>
      </c>
      <c r="K447" s="210"/>
      <c r="L447" s="210"/>
      <c r="M447" s="485"/>
      <c r="O447" s="4">
        <f t="shared" si="13"/>
        <v>0</v>
      </c>
      <c r="Q447" s="4">
        <f>IF(COUNTIF(일위대가!$B$3:$B$603,$B447)&lt;&gt;0,1,0)</f>
        <v>0</v>
      </c>
      <c r="R447" s="4">
        <f>IF(COUNTIF(내역서!$B$3:$B$142,$B447)&lt;&gt;0,1,0)</f>
        <v>0</v>
      </c>
    </row>
    <row r="448" spans="1:18" ht="23.1" hidden="1" customHeight="1">
      <c r="A448" s="483" t="s">
        <v>861</v>
      </c>
      <c r="B448" s="483" t="s">
        <v>862</v>
      </c>
      <c r="C448" s="484" t="s">
        <v>379</v>
      </c>
      <c r="D448" s="211">
        <f t="shared" si="14"/>
        <v>2200</v>
      </c>
      <c r="E448" s="210">
        <v>2200</v>
      </c>
      <c r="F448" s="210">
        <v>1217</v>
      </c>
      <c r="G448" s="210">
        <v>2300</v>
      </c>
      <c r="H448" s="210">
        <v>930</v>
      </c>
      <c r="I448" s="210">
        <v>2300</v>
      </c>
      <c r="J448" s="210">
        <v>1099</v>
      </c>
      <c r="K448" s="210"/>
      <c r="L448" s="210"/>
      <c r="M448" s="485"/>
      <c r="O448" s="4">
        <f t="shared" si="13"/>
        <v>0</v>
      </c>
      <c r="Q448" s="4">
        <f>IF(COUNTIF(일위대가!$B$3:$B$603,$B448)&lt;&gt;0,1,0)</f>
        <v>0</v>
      </c>
      <c r="R448" s="4">
        <f>IF(COUNTIF(내역서!$B$3:$B$142,$B448)&lt;&gt;0,1,0)</f>
        <v>0</v>
      </c>
    </row>
    <row r="449" spans="1:18" ht="23.1" customHeight="1">
      <c r="A449" s="483" t="s">
        <v>861</v>
      </c>
      <c r="B449" s="483" t="s">
        <v>865</v>
      </c>
      <c r="C449" s="484" t="s">
        <v>379</v>
      </c>
      <c r="D449" s="211">
        <f t="shared" si="14"/>
        <v>2420</v>
      </c>
      <c r="E449" s="210">
        <v>2420</v>
      </c>
      <c r="F449" s="210">
        <v>1217</v>
      </c>
      <c r="G449" s="210">
        <v>2717</v>
      </c>
      <c r="H449" s="210">
        <v>930</v>
      </c>
      <c r="I449" s="210">
        <v>2717</v>
      </c>
      <c r="J449" s="210">
        <v>1099</v>
      </c>
      <c r="K449" s="210"/>
      <c r="L449" s="210"/>
      <c r="M449" s="485"/>
      <c r="O449" s="4">
        <f t="shared" si="13"/>
        <v>1</v>
      </c>
      <c r="Q449" s="4">
        <f>IF(COUNTIF(일위대가!$B$3:$B$603,$B449)&lt;&gt;0,1,0)</f>
        <v>1</v>
      </c>
      <c r="R449" s="4">
        <f>IF(COUNTIF(내역서!$B$3:$B$142,$B449)&lt;&gt;0,1,0)</f>
        <v>1</v>
      </c>
    </row>
    <row r="450" spans="1:18" ht="23.1" hidden="1" customHeight="1">
      <c r="A450" s="483" t="s">
        <v>861</v>
      </c>
      <c r="B450" s="483" t="s">
        <v>866</v>
      </c>
      <c r="C450" s="484" t="s">
        <v>379</v>
      </c>
      <c r="D450" s="211">
        <f t="shared" si="14"/>
        <v>4800</v>
      </c>
      <c r="E450" s="210">
        <v>4800</v>
      </c>
      <c r="F450" s="210">
        <v>1217</v>
      </c>
      <c r="G450" s="210">
        <v>5851</v>
      </c>
      <c r="H450" s="210">
        <v>930</v>
      </c>
      <c r="I450" s="210">
        <v>5851</v>
      </c>
      <c r="J450" s="210">
        <v>1099</v>
      </c>
      <c r="K450" s="210"/>
      <c r="L450" s="210"/>
      <c r="M450" s="485"/>
      <c r="O450" s="4">
        <f t="shared" si="13"/>
        <v>0</v>
      </c>
      <c r="Q450" s="4">
        <f>IF(COUNTIF(일위대가!$B$3:$B$603,$B450)&lt;&gt;0,1,0)</f>
        <v>0</v>
      </c>
      <c r="R450" s="4">
        <f>IF(COUNTIF(내역서!$B$3:$B$142,$B450)&lt;&gt;0,1,0)</f>
        <v>0</v>
      </c>
    </row>
    <row r="451" spans="1:18" ht="23.1" hidden="1" customHeight="1">
      <c r="A451" s="483" t="s">
        <v>861</v>
      </c>
      <c r="B451" s="483" t="s">
        <v>867</v>
      </c>
      <c r="C451" s="484" t="s">
        <v>379</v>
      </c>
      <c r="D451" s="211">
        <f t="shared" si="14"/>
        <v>3567</v>
      </c>
      <c r="E451" s="210">
        <v>3600</v>
      </c>
      <c r="F451" s="210">
        <v>1217</v>
      </c>
      <c r="G451" s="210">
        <v>3567</v>
      </c>
      <c r="H451" s="210">
        <v>930</v>
      </c>
      <c r="I451" s="210">
        <v>3567</v>
      </c>
      <c r="J451" s="210">
        <v>1099</v>
      </c>
      <c r="K451" s="210"/>
      <c r="L451" s="210"/>
      <c r="M451" s="484"/>
      <c r="O451" s="4">
        <f t="shared" si="13"/>
        <v>0</v>
      </c>
      <c r="Q451" s="4">
        <f>IF(COUNTIF(일위대가!$B$3:$B$603,$B451)&lt;&gt;0,1,0)</f>
        <v>0</v>
      </c>
      <c r="R451" s="4">
        <f>IF(COUNTIF(내역서!$B$3:$B$142,$B451)&lt;&gt;0,1,0)</f>
        <v>0</v>
      </c>
    </row>
    <row r="452" spans="1:18" ht="23.1" hidden="1" customHeight="1">
      <c r="A452" s="483" t="s">
        <v>861</v>
      </c>
      <c r="B452" s="483" t="s">
        <v>868</v>
      </c>
      <c r="C452" s="484" t="s">
        <v>379</v>
      </c>
      <c r="D452" s="211">
        <f t="shared" si="14"/>
        <v>4251</v>
      </c>
      <c r="E452" s="210">
        <v>4400</v>
      </c>
      <c r="F452" s="210">
        <v>1217</v>
      </c>
      <c r="G452" s="210">
        <v>4251</v>
      </c>
      <c r="H452" s="210">
        <v>930</v>
      </c>
      <c r="I452" s="210">
        <v>4251</v>
      </c>
      <c r="J452" s="210">
        <v>1099</v>
      </c>
      <c r="K452" s="210"/>
      <c r="L452" s="210"/>
      <c r="M452" s="484"/>
      <c r="O452" s="4">
        <f t="shared" si="13"/>
        <v>0</v>
      </c>
      <c r="Q452" s="4">
        <f>IF(COUNTIF(일위대가!$B$3:$B$603,$B452)&lt;&gt;0,1,0)</f>
        <v>0</v>
      </c>
      <c r="R452" s="4">
        <f>IF(COUNTIF(내역서!$B$3:$B$142,$B452)&lt;&gt;0,1,0)</f>
        <v>0</v>
      </c>
    </row>
    <row r="453" spans="1:18" ht="23.1" customHeight="1">
      <c r="A453" s="483" t="s">
        <v>861</v>
      </c>
      <c r="B453" s="483" t="s">
        <v>870</v>
      </c>
      <c r="C453" s="484" t="s">
        <v>379</v>
      </c>
      <c r="D453" s="211">
        <f t="shared" si="14"/>
        <v>2567</v>
      </c>
      <c r="E453" s="210">
        <v>3160</v>
      </c>
      <c r="F453" s="210">
        <v>1217</v>
      </c>
      <c r="G453" s="210">
        <v>2567</v>
      </c>
      <c r="H453" s="210">
        <v>930</v>
      </c>
      <c r="I453" s="210">
        <v>2567</v>
      </c>
      <c r="J453" s="210">
        <v>1099</v>
      </c>
      <c r="K453" s="210"/>
      <c r="L453" s="210"/>
      <c r="M453" s="484"/>
      <c r="O453" s="4">
        <f t="shared" si="13"/>
        <v>1</v>
      </c>
      <c r="Q453" s="4">
        <f>IF(COUNTIF(일위대가!$B$3:$B$603,$B453)&lt;&gt;0,1,0)</f>
        <v>1</v>
      </c>
      <c r="R453" s="4">
        <f>IF(COUNTIF(내역서!$B$3:$B$142,$B453)&lt;&gt;0,1,0)</f>
        <v>0</v>
      </c>
    </row>
    <row r="454" spans="1:18" ht="23.1" hidden="1" customHeight="1">
      <c r="A454" s="483" t="s">
        <v>861</v>
      </c>
      <c r="B454" s="483" t="s">
        <v>871</v>
      </c>
      <c r="C454" s="484" t="s">
        <v>379</v>
      </c>
      <c r="D454" s="211">
        <f t="shared" si="14"/>
        <v>18800</v>
      </c>
      <c r="E454" s="210">
        <v>21120</v>
      </c>
      <c r="F454" s="210">
        <v>1217</v>
      </c>
      <c r="G454" s="483">
        <v>18800</v>
      </c>
      <c r="H454" s="210">
        <v>930</v>
      </c>
      <c r="I454" s="210">
        <v>18800</v>
      </c>
      <c r="J454" s="210">
        <v>1099</v>
      </c>
      <c r="K454" s="210"/>
      <c r="L454" s="210"/>
      <c r="M454" s="484"/>
      <c r="O454" s="4">
        <f t="shared" si="13"/>
        <v>0</v>
      </c>
      <c r="Q454" s="4">
        <f>IF(COUNTIF(일위대가!$B$3:$B$603,$B454)&lt;&gt;0,1,0)</f>
        <v>0</v>
      </c>
      <c r="R454" s="4">
        <f>IF(COUNTIF(내역서!$B$3:$B$142,$B454)&lt;&gt;0,1,0)</f>
        <v>0</v>
      </c>
    </row>
    <row r="455" spans="1:18" ht="23.1" hidden="1" customHeight="1">
      <c r="A455" s="483" t="s">
        <v>861</v>
      </c>
      <c r="B455" s="483" t="s">
        <v>872</v>
      </c>
      <c r="C455" s="484" t="s">
        <v>379</v>
      </c>
      <c r="D455" s="211">
        <f t="shared" si="14"/>
        <v>21584</v>
      </c>
      <c r="E455" s="210">
        <v>28160</v>
      </c>
      <c r="F455" s="210">
        <v>1217</v>
      </c>
      <c r="G455" s="483">
        <v>21584</v>
      </c>
      <c r="H455" s="210">
        <v>930</v>
      </c>
      <c r="I455" s="210">
        <v>21584</v>
      </c>
      <c r="J455" s="210">
        <v>1099</v>
      </c>
      <c r="K455" s="210"/>
      <c r="L455" s="210"/>
      <c r="M455" s="484"/>
      <c r="O455" s="4">
        <f t="shared" si="13"/>
        <v>0</v>
      </c>
      <c r="Q455" s="4">
        <f>IF(COUNTIF(일위대가!$B$3:$B$603,$B455)&lt;&gt;0,1,0)</f>
        <v>0</v>
      </c>
      <c r="R455" s="4">
        <f>IF(COUNTIF(내역서!$B$3:$B$142,$B455)&lt;&gt;0,1,0)</f>
        <v>0</v>
      </c>
    </row>
    <row r="456" spans="1:18" ht="23.1" hidden="1" customHeight="1">
      <c r="A456" s="483" t="s">
        <v>861</v>
      </c>
      <c r="B456" s="483" t="s">
        <v>873</v>
      </c>
      <c r="C456" s="484" t="s">
        <v>379</v>
      </c>
      <c r="D456" s="211">
        <f t="shared" si="14"/>
        <v>45000</v>
      </c>
      <c r="E456" s="210">
        <v>45000</v>
      </c>
      <c r="F456" s="210">
        <v>1216</v>
      </c>
      <c r="G456" s="483">
        <v>54500</v>
      </c>
      <c r="H456" s="210">
        <v>930</v>
      </c>
      <c r="I456" s="210">
        <v>54500</v>
      </c>
      <c r="J456" s="210">
        <v>1099</v>
      </c>
      <c r="K456" s="210"/>
      <c r="L456" s="210"/>
      <c r="M456" s="484"/>
      <c r="O456" s="4">
        <f t="shared" si="13"/>
        <v>0</v>
      </c>
      <c r="Q456" s="4">
        <f>IF(COUNTIF(일위대가!$B$3:$B$603,$B456)&lt;&gt;0,1,0)</f>
        <v>0</v>
      </c>
      <c r="R456" s="4">
        <f>IF(COUNTIF(내역서!$B$3:$B$142,$B456)&lt;&gt;0,1,0)</f>
        <v>0</v>
      </c>
    </row>
    <row r="457" spans="1:18" ht="23.1" hidden="1" customHeight="1">
      <c r="A457" s="483" t="s">
        <v>1282</v>
      </c>
      <c r="B457" s="483" t="s">
        <v>1283</v>
      </c>
      <c r="C457" s="484" t="s">
        <v>379</v>
      </c>
      <c r="D457" s="211">
        <f t="shared" si="14"/>
        <v>767</v>
      </c>
      <c r="E457" s="210"/>
      <c r="F457" s="210"/>
      <c r="G457" s="483">
        <v>767</v>
      </c>
      <c r="H457" s="210">
        <v>931</v>
      </c>
      <c r="I457" s="210">
        <v>767</v>
      </c>
      <c r="J457" s="210">
        <v>1101</v>
      </c>
      <c r="K457" s="210"/>
      <c r="L457" s="210"/>
      <c r="M457" s="484"/>
      <c r="O457" s="4">
        <f t="shared" si="13"/>
        <v>0</v>
      </c>
      <c r="Q457" s="4">
        <f>IF(COUNTIF(일위대가!$B$3:$B$603,$B457)&lt;&gt;0,1,0)</f>
        <v>0</v>
      </c>
      <c r="R457" s="4">
        <f>IF(COUNTIF(내역서!$B$3:$B$142,$B457)&lt;&gt;0,1,0)</f>
        <v>0</v>
      </c>
    </row>
    <row r="458" spans="1:18" ht="23.1" hidden="1" customHeight="1">
      <c r="A458" s="483" t="s">
        <v>1282</v>
      </c>
      <c r="B458" s="483" t="s">
        <v>1214</v>
      </c>
      <c r="C458" s="484" t="s">
        <v>379</v>
      </c>
      <c r="D458" s="211">
        <f>MIN(E458,G458,I458,K458,L458)</f>
        <v>1550</v>
      </c>
      <c r="E458" s="210"/>
      <c r="F458" s="210"/>
      <c r="G458" s="483">
        <v>1550</v>
      </c>
      <c r="H458" s="210">
        <v>931</v>
      </c>
      <c r="I458" s="210">
        <v>1550</v>
      </c>
      <c r="J458" s="210">
        <v>1101</v>
      </c>
      <c r="K458" s="210"/>
      <c r="L458" s="210"/>
      <c r="M458" s="484"/>
      <c r="O458" s="4">
        <f t="shared" si="13"/>
        <v>0</v>
      </c>
      <c r="Q458" s="4">
        <f>IF(COUNTIF(일위대가!$B$3:$B$603,$B458)&lt;&gt;0,1,0)</f>
        <v>0</v>
      </c>
      <c r="R458" s="4">
        <f>IF(COUNTIF(내역서!$B$3:$B$142,$B458)&lt;&gt;0,1,0)</f>
        <v>0</v>
      </c>
    </row>
    <row r="459" spans="1:18" ht="23.1" customHeight="1">
      <c r="A459" s="483" t="s">
        <v>1284</v>
      </c>
      <c r="B459" s="483" t="s">
        <v>895</v>
      </c>
      <c r="C459" s="484" t="s">
        <v>379</v>
      </c>
      <c r="D459" s="211">
        <f t="shared" si="14"/>
        <v>2480</v>
      </c>
      <c r="E459" s="210">
        <v>2480</v>
      </c>
      <c r="F459" s="210">
        <v>1217</v>
      </c>
      <c r="G459" s="210">
        <v>2750</v>
      </c>
      <c r="H459" s="210">
        <v>930</v>
      </c>
      <c r="I459" s="210">
        <v>2750</v>
      </c>
      <c r="J459" s="210">
        <v>1099</v>
      </c>
      <c r="K459" s="210"/>
      <c r="L459" s="210"/>
      <c r="M459" s="484"/>
      <c r="O459" s="4">
        <f t="shared" si="13"/>
        <v>1</v>
      </c>
      <c r="Q459" s="4">
        <f>IF(COUNTIF(일위대가!$B$3:$B$603,$B459)&lt;&gt;0,1,0)</f>
        <v>1</v>
      </c>
      <c r="R459" s="4">
        <f>IF(COUNTIF(내역서!$B$3:$B$142,$B459)&lt;&gt;0,1,0)</f>
        <v>1</v>
      </c>
    </row>
    <row r="460" spans="1:18" ht="23.1" hidden="1" customHeight="1">
      <c r="A460" s="483" t="s">
        <v>1284</v>
      </c>
      <c r="B460" s="483" t="s">
        <v>897</v>
      </c>
      <c r="C460" s="484" t="s">
        <v>379</v>
      </c>
      <c r="D460" s="211">
        <f t="shared" si="14"/>
        <v>4360</v>
      </c>
      <c r="E460" s="210">
        <v>4360</v>
      </c>
      <c r="F460" s="210">
        <v>1217</v>
      </c>
      <c r="G460" s="210">
        <v>7000</v>
      </c>
      <c r="H460" s="210">
        <v>1085</v>
      </c>
      <c r="I460" s="210">
        <v>7000</v>
      </c>
      <c r="J460" s="210">
        <v>1177</v>
      </c>
      <c r="K460" s="210"/>
      <c r="L460" s="210"/>
      <c r="M460" s="484"/>
      <c r="O460" s="4">
        <f t="shared" si="13"/>
        <v>0</v>
      </c>
      <c r="Q460" s="4">
        <f>IF(COUNTIF(일위대가!$B$3:$B$603,$B460)&lt;&gt;0,1,0)</f>
        <v>0</v>
      </c>
      <c r="R460" s="4">
        <f>IF(COUNTIF(내역서!$B$3:$B$142,$B460)&lt;&gt;0,1,0)</f>
        <v>0</v>
      </c>
    </row>
    <row r="461" spans="1:18" ht="23.1" hidden="1" customHeight="1">
      <c r="A461" s="483" t="s">
        <v>1284</v>
      </c>
      <c r="B461" s="483" t="s">
        <v>1285</v>
      </c>
      <c r="C461" s="484" t="s">
        <v>379</v>
      </c>
      <c r="D461" s="211">
        <f>MIN(E461,G461,I461,K461,L461)</f>
        <v>4340</v>
      </c>
      <c r="E461" s="210">
        <v>4340</v>
      </c>
      <c r="F461" s="210">
        <v>1217</v>
      </c>
      <c r="G461" s="210"/>
      <c r="H461" s="210"/>
      <c r="I461" s="210"/>
      <c r="J461" s="210"/>
      <c r="K461" s="210"/>
      <c r="L461" s="210"/>
      <c r="M461" s="484"/>
      <c r="O461" s="4">
        <f t="shared" si="13"/>
        <v>0</v>
      </c>
      <c r="Q461" s="4">
        <f>IF(COUNTIF(일위대가!$B$3:$B$603,$B461)&lt;&gt;0,1,0)</f>
        <v>0</v>
      </c>
      <c r="R461" s="4">
        <f>IF(COUNTIF(내역서!$B$3:$B$142,$B461)&lt;&gt;0,1,0)</f>
        <v>0</v>
      </c>
    </row>
    <row r="462" spans="1:18" ht="23.1" hidden="1" customHeight="1">
      <c r="A462" s="483" t="s">
        <v>1284</v>
      </c>
      <c r="B462" s="483" t="s">
        <v>1286</v>
      </c>
      <c r="C462" s="484" t="s">
        <v>379</v>
      </c>
      <c r="D462" s="211">
        <f>MIN(E462,G462,I462,K462,L462)</f>
        <v>7960</v>
      </c>
      <c r="E462" s="210">
        <v>7960</v>
      </c>
      <c r="F462" s="210">
        <v>1217</v>
      </c>
      <c r="G462" s="210"/>
      <c r="H462" s="210"/>
      <c r="I462" s="210"/>
      <c r="J462" s="210"/>
      <c r="K462" s="210"/>
      <c r="L462" s="210"/>
      <c r="M462" s="484"/>
      <c r="O462" s="4">
        <f t="shared" ref="O462:O525" si="15">IF(SUM(Q462:R462)&gt;0,1,0)</f>
        <v>0</v>
      </c>
      <c r="Q462" s="4">
        <f>IF(COUNTIF(일위대가!$B$3:$B$603,$B462)&lt;&gt;0,1,0)</f>
        <v>0</v>
      </c>
      <c r="R462" s="4">
        <f>IF(COUNTIF(내역서!$B$3:$B$142,$B462)&lt;&gt;0,1,0)</f>
        <v>0</v>
      </c>
    </row>
    <row r="463" spans="1:18" ht="23.1" hidden="1" customHeight="1">
      <c r="A463" s="483" t="s">
        <v>1287</v>
      </c>
      <c r="B463" s="483" t="s">
        <v>1288</v>
      </c>
      <c r="C463" s="484" t="s">
        <v>379</v>
      </c>
      <c r="D463" s="211">
        <f t="shared" si="14"/>
        <v>250</v>
      </c>
      <c r="E463" s="210"/>
      <c r="F463" s="210"/>
      <c r="G463" s="210">
        <v>250</v>
      </c>
      <c r="H463" s="210">
        <v>1085</v>
      </c>
      <c r="I463" s="210">
        <v>250</v>
      </c>
      <c r="J463" s="210">
        <v>1177</v>
      </c>
      <c r="K463" s="210"/>
      <c r="L463" s="210"/>
      <c r="M463" s="484"/>
      <c r="O463" s="4">
        <f t="shared" si="15"/>
        <v>0</v>
      </c>
      <c r="Q463" s="4">
        <f>IF(COUNTIF(일위대가!$B$3:$B$603,$B463)&lt;&gt;0,1,0)</f>
        <v>0</v>
      </c>
      <c r="R463" s="4">
        <f>IF(COUNTIF(내역서!$B$3:$B$142,$B463)&lt;&gt;0,1,0)</f>
        <v>0</v>
      </c>
    </row>
    <row r="464" spans="1:18" ht="23.1" hidden="1" customHeight="1">
      <c r="A464" s="483" t="s">
        <v>898</v>
      </c>
      <c r="B464" s="483" t="s">
        <v>899</v>
      </c>
      <c r="C464" s="484" t="s">
        <v>379</v>
      </c>
      <c r="D464" s="211">
        <f t="shared" si="14"/>
        <v>2120</v>
      </c>
      <c r="E464" s="210">
        <v>2120</v>
      </c>
      <c r="F464" s="210">
        <v>1217</v>
      </c>
      <c r="G464" s="210">
        <v>10000</v>
      </c>
      <c r="H464" s="210">
        <v>1057</v>
      </c>
      <c r="I464" s="210">
        <v>2917</v>
      </c>
      <c r="J464" s="210">
        <v>1099</v>
      </c>
      <c r="K464" s="210"/>
      <c r="L464" s="210"/>
      <c r="M464" s="484" t="s">
        <v>1289</v>
      </c>
      <c r="O464" s="4">
        <f t="shared" si="15"/>
        <v>0</v>
      </c>
      <c r="Q464" s="4">
        <f>IF(COUNTIF(일위대가!$B$3:$B$603,$B464)&lt;&gt;0,1,0)</f>
        <v>0</v>
      </c>
      <c r="R464" s="4">
        <f>IF(COUNTIF(내역서!$B$3:$B$142,$B464)&lt;&gt;0,1,0)</f>
        <v>0</v>
      </c>
    </row>
    <row r="465" spans="1:18" ht="23.1" hidden="1" customHeight="1">
      <c r="A465" s="493" t="s">
        <v>887</v>
      </c>
      <c r="B465" s="493" t="s">
        <v>1290</v>
      </c>
      <c r="C465" s="124" t="s">
        <v>379</v>
      </c>
      <c r="D465" s="211">
        <f t="shared" si="14"/>
        <v>66480</v>
      </c>
      <c r="E465" s="210"/>
      <c r="F465" s="210">
        <v>1138</v>
      </c>
      <c r="G465" s="210"/>
      <c r="H465" s="210">
        <v>870</v>
      </c>
      <c r="I465" s="210">
        <v>66480</v>
      </c>
      <c r="J465" s="210">
        <v>1035</v>
      </c>
      <c r="K465" s="210"/>
      <c r="L465" s="210"/>
      <c r="M465" s="489" t="s">
        <v>1291</v>
      </c>
      <c r="O465" s="4">
        <f t="shared" si="15"/>
        <v>0</v>
      </c>
      <c r="Q465" s="4">
        <f>IF(COUNTIF(일위대가!$B$3:$B$603,$B465)&lt;&gt;0,1,0)</f>
        <v>0</v>
      </c>
      <c r="R465" s="4">
        <f>IF(COUNTIF(내역서!$B$3:$B$142,$B465)&lt;&gt;0,1,0)</f>
        <v>0</v>
      </c>
    </row>
    <row r="466" spans="1:18" ht="23.1" hidden="1" customHeight="1">
      <c r="A466" s="493" t="s">
        <v>887</v>
      </c>
      <c r="B466" s="493" t="s">
        <v>1065</v>
      </c>
      <c r="C466" s="124" t="s">
        <v>379</v>
      </c>
      <c r="D466" s="211">
        <f t="shared" si="14"/>
        <v>65420</v>
      </c>
      <c r="E466" s="210"/>
      <c r="F466" s="210">
        <v>1138</v>
      </c>
      <c r="G466" s="210"/>
      <c r="H466" s="210">
        <v>870</v>
      </c>
      <c r="I466" s="210">
        <v>65420</v>
      </c>
      <c r="J466" s="210">
        <v>1035</v>
      </c>
      <c r="K466" s="210"/>
      <c r="L466" s="210"/>
      <c r="M466" s="489" t="s">
        <v>1292</v>
      </c>
      <c r="O466" s="4">
        <f t="shared" si="15"/>
        <v>0</v>
      </c>
      <c r="Q466" s="4">
        <f>IF(COUNTIF(일위대가!$B$3:$B$603,$B466)&lt;&gt;0,1,0)</f>
        <v>0</v>
      </c>
      <c r="R466" s="4">
        <f>IF(COUNTIF(내역서!$B$3:$B$142,$B466)&lt;&gt;0,1,0)</f>
        <v>0</v>
      </c>
    </row>
    <row r="467" spans="1:18" ht="23.1" hidden="1" customHeight="1">
      <c r="A467" s="493" t="s">
        <v>887</v>
      </c>
      <c r="B467" s="493" t="s">
        <v>1293</v>
      </c>
      <c r="C467" s="124" t="s">
        <v>379</v>
      </c>
      <c r="D467" s="211">
        <f t="shared" si="14"/>
        <v>47000</v>
      </c>
      <c r="E467" s="210"/>
      <c r="F467" s="210"/>
      <c r="G467" s="210"/>
      <c r="H467" s="210"/>
      <c r="I467" s="210"/>
      <c r="J467" s="210"/>
      <c r="K467" s="210"/>
      <c r="L467" s="210">
        <v>47000</v>
      </c>
      <c r="M467" s="489" t="s">
        <v>1294</v>
      </c>
      <c r="O467" s="4">
        <f t="shared" si="15"/>
        <v>0</v>
      </c>
      <c r="Q467" s="4">
        <f>IF(COUNTIF(일위대가!$B$3:$B$603,$B467)&lt;&gt;0,1,0)</f>
        <v>0</v>
      </c>
      <c r="R467" s="4">
        <f>IF(COUNTIF(내역서!$B$3:$B$142,$B467)&lt;&gt;0,1,0)</f>
        <v>0</v>
      </c>
    </row>
    <row r="468" spans="1:18" ht="23.1" hidden="1" customHeight="1">
      <c r="A468" s="123" t="s">
        <v>1295</v>
      </c>
      <c r="B468" s="488" t="s">
        <v>1296</v>
      </c>
      <c r="C468" s="124" t="s">
        <v>1103</v>
      </c>
      <c r="D468" s="211">
        <f t="shared" si="14"/>
        <v>3600</v>
      </c>
      <c r="E468" s="210"/>
      <c r="F468" s="210"/>
      <c r="G468" s="210">
        <v>3600</v>
      </c>
      <c r="H468" s="210">
        <v>1085</v>
      </c>
      <c r="I468" s="210">
        <v>3600</v>
      </c>
      <c r="J468" s="210">
        <v>1177</v>
      </c>
      <c r="K468" s="210"/>
      <c r="L468" s="210"/>
      <c r="M468" s="484"/>
      <c r="O468" s="4">
        <f t="shared" si="15"/>
        <v>0</v>
      </c>
      <c r="Q468" s="4">
        <f>IF(COUNTIF(일위대가!$B$3:$B$603,$B468)&lt;&gt;0,1,0)</f>
        <v>0</v>
      </c>
      <c r="R468" s="4">
        <f>IF(COUNTIF(내역서!$B$3:$B$142,$B468)&lt;&gt;0,1,0)</f>
        <v>0</v>
      </c>
    </row>
    <row r="469" spans="1:18" ht="23.1" hidden="1" customHeight="1">
      <c r="A469" s="123" t="s">
        <v>1295</v>
      </c>
      <c r="B469" s="488" t="s">
        <v>1297</v>
      </c>
      <c r="C469" s="124" t="s">
        <v>1103</v>
      </c>
      <c r="D469" s="211">
        <f t="shared" si="14"/>
        <v>9500</v>
      </c>
      <c r="E469" s="210"/>
      <c r="F469" s="210"/>
      <c r="G469" s="210">
        <v>9500</v>
      </c>
      <c r="H469" s="210">
        <v>1085</v>
      </c>
      <c r="I469" s="210">
        <v>9500</v>
      </c>
      <c r="J469" s="210">
        <v>1177</v>
      </c>
      <c r="K469" s="210"/>
      <c r="L469" s="210"/>
      <c r="M469" s="484"/>
      <c r="O469" s="4">
        <f t="shared" si="15"/>
        <v>0</v>
      </c>
      <c r="Q469" s="4">
        <f>IF(COUNTIF(일위대가!$B$3:$B$603,$B469)&lt;&gt;0,1,0)</f>
        <v>0</v>
      </c>
      <c r="R469" s="4">
        <f>IF(COUNTIF(내역서!$B$3:$B$142,$B469)&lt;&gt;0,1,0)</f>
        <v>0</v>
      </c>
    </row>
    <row r="470" spans="1:18" ht="23.1" hidden="1" customHeight="1">
      <c r="A470" s="123" t="s">
        <v>1298</v>
      </c>
      <c r="B470" s="488" t="s">
        <v>1299</v>
      </c>
      <c r="C470" s="124" t="s">
        <v>1103</v>
      </c>
      <c r="D470" s="211">
        <f t="shared" si="14"/>
        <v>18000</v>
      </c>
      <c r="E470" s="210"/>
      <c r="F470" s="210"/>
      <c r="G470" s="210">
        <v>18000</v>
      </c>
      <c r="H470" s="210">
        <v>1085</v>
      </c>
      <c r="I470" s="210">
        <v>18000</v>
      </c>
      <c r="J470" s="210">
        <v>1177</v>
      </c>
      <c r="K470" s="210"/>
      <c r="L470" s="210"/>
      <c r="M470" s="484"/>
      <c r="O470" s="4">
        <f t="shared" si="15"/>
        <v>0</v>
      </c>
      <c r="Q470" s="4">
        <f>IF(COUNTIF(일위대가!$B$3:$B$603,$B470)&lt;&gt;0,1,0)</f>
        <v>0</v>
      </c>
      <c r="R470" s="4">
        <f>IF(COUNTIF(내역서!$B$3:$B$142,$B470)&lt;&gt;0,1,0)</f>
        <v>0</v>
      </c>
    </row>
    <row r="471" spans="1:18" ht="23.1" hidden="1" customHeight="1">
      <c r="A471" s="123" t="s">
        <v>1300</v>
      </c>
      <c r="B471" s="488" t="s">
        <v>1301</v>
      </c>
      <c r="C471" s="124" t="s">
        <v>1103</v>
      </c>
      <c r="D471" s="211">
        <f t="shared" si="14"/>
        <v>8000</v>
      </c>
      <c r="E471" s="210"/>
      <c r="F471" s="210">
        <v>1302</v>
      </c>
      <c r="G471" s="210">
        <v>8000</v>
      </c>
      <c r="H471" s="210">
        <v>1085</v>
      </c>
      <c r="I471" s="210">
        <v>8000</v>
      </c>
      <c r="J471" s="210">
        <v>1177</v>
      </c>
      <c r="K471" s="210"/>
      <c r="L471" s="210"/>
      <c r="M471" s="484"/>
      <c r="O471" s="4">
        <f t="shared" si="15"/>
        <v>0</v>
      </c>
      <c r="Q471" s="4">
        <f>IF(COUNTIF(일위대가!$B$3:$B$603,$B471)&lt;&gt;0,1,0)</f>
        <v>0</v>
      </c>
      <c r="R471" s="4">
        <f>IF(COUNTIF(내역서!$B$3:$B$142,$B471)&lt;&gt;0,1,0)</f>
        <v>0</v>
      </c>
    </row>
    <row r="472" spans="1:18" ht="23.1" hidden="1" customHeight="1">
      <c r="A472" s="123" t="s">
        <v>1300</v>
      </c>
      <c r="B472" s="488" t="s">
        <v>1302</v>
      </c>
      <c r="C472" s="124" t="s">
        <v>1103</v>
      </c>
      <c r="D472" s="211">
        <f t="shared" si="14"/>
        <v>16000</v>
      </c>
      <c r="E472" s="210"/>
      <c r="F472" s="210">
        <v>1302</v>
      </c>
      <c r="G472" s="210">
        <v>16000</v>
      </c>
      <c r="H472" s="210">
        <v>1085</v>
      </c>
      <c r="I472" s="210">
        <v>16000</v>
      </c>
      <c r="J472" s="210">
        <v>1177</v>
      </c>
      <c r="K472" s="210"/>
      <c r="L472" s="210"/>
      <c r="M472" s="484"/>
      <c r="O472" s="4">
        <f t="shared" si="15"/>
        <v>0</v>
      </c>
      <c r="Q472" s="4">
        <f>IF(COUNTIF(일위대가!$B$3:$B$603,$B472)&lt;&gt;0,1,0)</f>
        <v>0</v>
      </c>
      <c r="R472" s="4">
        <f>IF(COUNTIF(내역서!$B$3:$B$142,$B472)&lt;&gt;0,1,0)</f>
        <v>0</v>
      </c>
    </row>
    <row r="473" spans="1:18" ht="23.1" hidden="1" customHeight="1">
      <c r="A473" s="123" t="s">
        <v>1300</v>
      </c>
      <c r="B473" s="488" t="s">
        <v>1303</v>
      </c>
      <c r="C473" s="124" t="s">
        <v>1103</v>
      </c>
      <c r="D473" s="211">
        <f t="shared" si="14"/>
        <v>35700</v>
      </c>
      <c r="E473" s="210"/>
      <c r="F473" s="210">
        <v>1302</v>
      </c>
      <c r="G473" s="210">
        <v>35700</v>
      </c>
      <c r="H473" s="210">
        <v>1085</v>
      </c>
      <c r="I473" s="210">
        <v>35700</v>
      </c>
      <c r="J473" s="210">
        <v>1177</v>
      </c>
      <c r="K473" s="210"/>
      <c r="L473" s="210"/>
      <c r="M473" s="484"/>
      <c r="O473" s="4">
        <f t="shared" si="15"/>
        <v>0</v>
      </c>
      <c r="Q473" s="4">
        <f>IF(COUNTIF(일위대가!$B$3:$B$603,$B473)&lt;&gt;0,1,0)</f>
        <v>0</v>
      </c>
      <c r="R473" s="4">
        <f>IF(COUNTIF(내역서!$B$3:$B$142,$B473)&lt;&gt;0,1,0)</f>
        <v>0</v>
      </c>
    </row>
    <row r="474" spans="1:18" ht="23.1" hidden="1" customHeight="1">
      <c r="A474" s="123" t="s">
        <v>1304</v>
      </c>
      <c r="B474" s="488" t="s">
        <v>1305</v>
      </c>
      <c r="C474" s="124" t="s">
        <v>1103</v>
      </c>
      <c r="D474" s="211">
        <f t="shared" si="14"/>
        <v>120000</v>
      </c>
      <c r="E474" s="210"/>
      <c r="F474" s="210"/>
      <c r="G474" s="210">
        <v>120000</v>
      </c>
      <c r="H474" s="210">
        <v>1085</v>
      </c>
      <c r="I474" s="210">
        <v>120000</v>
      </c>
      <c r="J474" s="210">
        <v>1177</v>
      </c>
      <c r="K474" s="210"/>
      <c r="L474" s="210"/>
      <c r="M474" s="484"/>
      <c r="O474" s="4">
        <f t="shared" si="15"/>
        <v>0</v>
      </c>
      <c r="Q474" s="4">
        <f>IF(COUNTIF(일위대가!$B$3:$B$603,$B474)&lt;&gt;0,1,0)</f>
        <v>0</v>
      </c>
      <c r="R474" s="4">
        <f>IF(COUNTIF(내역서!$B$3:$B$142,$B474)&lt;&gt;0,1,0)</f>
        <v>0</v>
      </c>
    </row>
    <row r="475" spans="1:18" ht="23.1" hidden="1" customHeight="1">
      <c r="A475" s="123" t="s">
        <v>1304</v>
      </c>
      <c r="B475" s="488" t="s">
        <v>1306</v>
      </c>
      <c r="C475" s="124" t="s">
        <v>1103</v>
      </c>
      <c r="D475" s="211">
        <f t="shared" si="14"/>
        <v>260000</v>
      </c>
      <c r="E475" s="210"/>
      <c r="F475" s="210"/>
      <c r="G475" s="210">
        <v>260000</v>
      </c>
      <c r="H475" s="210">
        <v>1085</v>
      </c>
      <c r="I475" s="210">
        <v>260000</v>
      </c>
      <c r="J475" s="210">
        <v>1177</v>
      </c>
      <c r="K475" s="210"/>
      <c r="L475" s="210"/>
      <c r="M475" s="484"/>
      <c r="O475" s="4">
        <f t="shared" si="15"/>
        <v>0</v>
      </c>
      <c r="Q475" s="4">
        <f>IF(COUNTIF(일위대가!$B$3:$B$603,$B475)&lt;&gt;0,1,0)</f>
        <v>0</v>
      </c>
      <c r="R475" s="4">
        <f>IF(COUNTIF(내역서!$B$3:$B$142,$B475)&lt;&gt;0,1,0)</f>
        <v>0</v>
      </c>
    </row>
    <row r="476" spans="1:18" ht="23.1" hidden="1" customHeight="1">
      <c r="A476" s="123" t="s">
        <v>1307</v>
      </c>
      <c r="B476" s="488" t="s">
        <v>1308</v>
      </c>
      <c r="C476" s="124" t="s">
        <v>379</v>
      </c>
      <c r="D476" s="211">
        <f t="shared" si="14"/>
        <v>48000</v>
      </c>
      <c r="E476" s="210"/>
      <c r="F476" s="210"/>
      <c r="G476" s="210">
        <v>48000</v>
      </c>
      <c r="H476" s="210">
        <v>1078</v>
      </c>
      <c r="I476" s="210"/>
      <c r="J476" s="210"/>
      <c r="K476" s="210"/>
      <c r="L476" s="210"/>
      <c r="M476" s="484"/>
      <c r="O476" s="4">
        <f t="shared" si="15"/>
        <v>0</v>
      </c>
      <c r="Q476" s="4">
        <f>IF(COUNTIF(일위대가!$B$3:$B$603,$B476)&lt;&gt;0,1,0)</f>
        <v>0</v>
      </c>
      <c r="R476" s="4">
        <f>IF(COUNTIF(내역서!$B$3:$B$142,$B476)&lt;&gt;0,1,0)</f>
        <v>0</v>
      </c>
    </row>
    <row r="477" spans="1:18" ht="23.1" hidden="1" customHeight="1">
      <c r="A477" s="123" t="s">
        <v>1309</v>
      </c>
      <c r="B477" s="488" t="s">
        <v>1310</v>
      </c>
      <c r="C477" s="124" t="s">
        <v>379</v>
      </c>
      <c r="D477" s="211">
        <f t="shared" si="14"/>
        <v>39500</v>
      </c>
      <c r="E477" s="210">
        <f>11500+26500+1500</f>
        <v>39500</v>
      </c>
      <c r="F477" s="210">
        <v>1283</v>
      </c>
      <c r="G477" s="210"/>
      <c r="H477" s="210"/>
      <c r="I477" s="210"/>
      <c r="J477" s="210"/>
      <c r="K477" s="210"/>
      <c r="L477" s="210"/>
      <c r="M477" s="306"/>
      <c r="O477" s="4">
        <f t="shared" si="15"/>
        <v>0</v>
      </c>
      <c r="Q477" s="4">
        <f>IF(COUNTIF(일위대가!$B$3:$B$603,$B477)&lt;&gt;0,1,0)</f>
        <v>0</v>
      </c>
      <c r="R477" s="4">
        <f>IF(COUNTIF(내역서!$B$3:$B$142,$B477)&lt;&gt;0,1,0)</f>
        <v>0</v>
      </c>
    </row>
    <row r="478" spans="1:18" ht="23.1" hidden="1" customHeight="1">
      <c r="A478" s="123" t="s">
        <v>1309</v>
      </c>
      <c r="B478" s="488" t="s">
        <v>1497</v>
      </c>
      <c r="C478" s="124" t="s">
        <v>379</v>
      </c>
      <c r="D478" s="211">
        <f t="shared" si="14"/>
        <v>41000</v>
      </c>
      <c r="E478" s="210">
        <f>11500+26500+3000</f>
        <v>41000</v>
      </c>
      <c r="F478" s="210">
        <v>1283</v>
      </c>
      <c r="G478" s="210"/>
      <c r="H478" s="210"/>
      <c r="I478" s="210"/>
      <c r="J478" s="210"/>
      <c r="K478" s="210"/>
      <c r="L478" s="210"/>
      <c r="M478" s="306"/>
      <c r="O478" s="4">
        <f t="shared" si="15"/>
        <v>0</v>
      </c>
      <c r="Q478" s="4">
        <f>IF(COUNTIF(일위대가!$B$3:$B$603,$B478)&lt;&gt;0,1,0)</f>
        <v>0</v>
      </c>
      <c r="R478" s="4">
        <f>IF(COUNTIF(내역서!$B$3:$B$142,$B478)&lt;&gt;0,1,0)</f>
        <v>0</v>
      </c>
    </row>
    <row r="479" spans="1:18" ht="23.1" hidden="1" customHeight="1">
      <c r="A479" s="123" t="s">
        <v>1309</v>
      </c>
      <c r="B479" s="488" t="s">
        <v>1311</v>
      </c>
      <c r="C479" s="124" t="s">
        <v>379</v>
      </c>
      <c r="D479" s="211">
        <f t="shared" si="14"/>
        <v>73500</v>
      </c>
      <c r="E479" s="210">
        <f>21900+44100+7500</f>
        <v>73500</v>
      </c>
      <c r="F479" s="210">
        <v>1283</v>
      </c>
      <c r="G479" s="210"/>
      <c r="H479" s="210"/>
      <c r="I479" s="210"/>
      <c r="J479" s="210"/>
      <c r="K479" s="210"/>
      <c r="L479" s="210"/>
      <c r="M479" s="306"/>
      <c r="O479" s="4">
        <f t="shared" si="15"/>
        <v>0</v>
      </c>
      <c r="Q479" s="4">
        <f>IF(COUNTIF(일위대가!$B$3:$B$603,$B479)&lt;&gt;0,1,0)</f>
        <v>0</v>
      </c>
      <c r="R479" s="4">
        <f>IF(COUNTIF(내역서!$B$3:$B$142,$B479)&lt;&gt;0,1,0)</f>
        <v>0</v>
      </c>
    </row>
    <row r="480" spans="1:18" ht="23.1" hidden="1" customHeight="1">
      <c r="A480" s="123" t="s">
        <v>1312</v>
      </c>
      <c r="B480" s="488" t="s">
        <v>1313</v>
      </c>
      <c r="C480" s="124" t="s">
        <v>379</v>
      </c>
      <c r="D480" s="211">
        <f t="shared" si="14"/>
        <v>23500</v>
      </c>
      <c r="E480" s="210">
        <f>22000+1500</f>
        <v>23500</v>
      </c>
      <c r="F480" s="210">
        <v>1283</v>
      </c>
      <c r="G480" s="210"/>
      <c r="H480" s="210"/>
      <c r="I480" s="210"/>
      <c r="J480" s="210"/>
      <c r="K480" s="210"/>
      <c r="L480" s="210"/>
      <c r="M480" s="306"/>
      <c r="O480" s="4">
        <f t="shared" si="15"/>
        <v>0</v>
      </c>
      <c r="Q480" s="4">
        <f>IF(COUNTIF(일위대가!$B$3:$B$603,$B480)&lt;&gt;0,1,0)</f>
        <v>0</v>
      </c>
      <c r="R480" s="4">
        <f>IF(COUNTIF(내역서!$B$3:$B$142,$B480)&lt;&gt;0,1,0)</f>
        <v>0</v>
      </c>
    </row>
    <row r="481" spans="1:18" ht="23.1" hidden="1" customHeight="1">
      <c r="A481" s="123" t="s">
        <v>1312</v>
      </c>
      <c r="B481" s="488" t="s">
        <v>1314</v>
      </c>
      <c r="C481" s="124" t="s">
        <v>379</v>
      </c>
      <c r="D481" s="211">
        <f t="shared" si="14"/>
        <v>25000</v>
      </c>
      <c r="E481" s="210">
        <f>22000+3000</f>
        <v>25000</v>
      </c>
      <c r="F481" s="210">
        <v>1283</v>
      </c>
      <c r="G481" s="210"/>
      <c r="H481" s="210"/>
      <c r="I481" s="210"/>
      <c r="J481" s="210"/>
      <c r="K481" s="210"/>
      <c r="L481" s="210"/>
      <c r="M481" s="306"/>
      <c r="O481" s="4">
        <f t="shared" si="15"/>
        <v>0</v>
      </c>
      <c r="Q481" s="4">
        <f>IF(COUNTIF(일위대가!$B$3:$B$603,$B481)&lt;&gt;0,1,0)</f>
        <v>0</v>
      </c>
      <c r="R481" s="4">
        <f>IF(COUNTIF(내역서!$B$3:$B$142,$B481)&lt;&gt;0,1,0)</f>
        <v>0</v>
      </c>
    </row>
    <row r="482" spans="1:18" ht="23.1" hidden="1" customHeight="1">
      <c r="A482" s="123" t="s">
        <v>1312</v>
      </c>
      <c r="B482" s="488" t="s">
        <v>1315</v>
      </c>
      <c r="C482" s="124" t="s">
        <v>379</v>
      </c>
      <c r="D482" s="211">
        <f t="shared" si="14"/>
        <v>49400</v>
      </c>
      <c r="E482" s="210">
        <f>41900+7500</f>
        <v>49400</v>
      </c>
      <c r="F482" s="210">
        <v>1283</v>
      </c>
      <c r="G482" s="210"/>
      <c r="H482" s="210"/>
      <c r="I482" s="210"/>
      <c r="J482" s="210"/>
      <c r="K482" s="210"/>
      <c r="L482" s="210"/>
      <c r="M482" s="306"/>
      <c r="O482" s="4">
        <f t="shared" si="15"/>
        <v>0</v>
      </c>
      <c r="Q482" s="4">
        <f>IF(COUNTIF(일위대가!$B$3:$B$603,$B482)&lt;&gt;0,1,0)</f>
        <v>0</v>
      </c>
      <c r="R482" s="4">
        <f>IF(COUNTIF(내역서!$B$3:$B$142,$B482)&lt;&gt;0,1,0)</f>
        <v>0</v>
      </c>
    </row>
    <row r="483" spans="1:18" ht="23.1" hidden="1" customHeight="1">
      <c r="A483" s="123" t="s">
        <v>1316</v>
      </c>
      <c r="B483" s="488" t="s">
        <v>1317</v>
      </c>
      <c r="C483" s="124" t="s">
        <v>379</v>
      </c>
      <c r="D483" s="211">
        <f t="shared" si="14"/>
        <v>65000</v>
      </c>
      <c r="E483" s="210">
        <f>21000+44000</f>
        <v>65000</v>
      </c>
      <c r="F483" s="210">
        <v>1283</v>
      </c>
      <c r="G483" s="210"/>
      <c r="H483" s="210"/>
      <c r="I483" s="210"/>
      <c r="J483" s="210"/>
      <c r="K483" s="210"/>
      <c r="L483" s="210"/>
      <c r="M483" s="306"/>
      <c r="O483" s="4">
        <f t="shared" si="15"/>
        <v>0</v>
      </c>
      <c r="Q483" s="4">
        <f>IF(COUNTIF(일위대가!$B$3:$B$603,$B483)&lt;&gt;0,1,0)</f>
        <v>0</v>
      </c>
      <c r="R483" s="4">
        <f>IF(COUNTIF(내역서!$B$3:$B$142,$B483)&lt;&gt;0,1,0)</f>
        <v>0</v>
      </c>
    </row>
    <row r="484" spans="1:18" ht="23.1" hidden="1" customHeight="1">
      <c r="A484" s="123" t="s">
        <v>1316</v>
      </c>
      <c r="B484" s="488" t="s">
        <v>1318</v>
      </c>
      <c r="C484" s="124" t="s">
        <v>379</v>
      </c>
      <c r="D484" s="211">
        <f t="shared" si="14"/>
        <v>81000</v>
      </c>
      <c r="E484" s="210">
        <f>29000+52000</f>
        <v>81000</v>
      </c>
      <c r="F484" s="210">
        <v>1283</v>
      </c>
      <c r="G484" s="210"/>
      <c r="H484" s="210"/>
      <c r="I484" s="210"/>
      <c r="J484" s="210"/>
      <c r="K484" s="210"/>
      <c r="L484" s="210"/>
      <c r="M484" s="494"/>
      <c r="O484" s="4">
        <f t="shared" si="15"/>
        <v>0</v>
      </c>
      <c r="Q484" s="4">
        <f>IF(COUNTIF(일위대가!$B$3:$B$603,$B484)&lt;&gt;0,1,0)</f>
        <v>0</v>
      </c>
      <c r="R484" s="4">
        <f>IF(COUNTIF(내역서!$B$3:$B$142,$B484)&lt;&gt;0,1,0)</f>
        <v>0</v>
      </c>
    </row>
    <row r="485" spans="1:18" ht="23.1" hidden="1" customHeight="1">
      <c r="A485" s="123" t="s">
        <v>1316</v>
      </c>
      <c r="B485" s="488" t="s">
        <v>1319</v>
      </c>
      <c r="C485" s="124" t="s">
        <v>379</v>
      </c>
      <c r="D485" s="211">
        <f t="shared" si="14"/>
        <v>102000</v>
      </c>
      <c r="E485" s="210">
        <f>36000+66000</f>
        <v>102000</v>
      </c>
      <c r="F485" s="210">
        <v>1283</v>
      </c>
      <c r="G485" s="210"/>
      <c r="H485" s="210"/>
      <c r="I485" s="210"/>
      <c r="J485" s="210"/>
      <c r="K485" s="210"/>
      <c r="L485" s="210"/>
      <c r="M485" s="494"/>
      <c r="O485" s="4">
        <f t="shared" si="15"/>
        <v>0</v>
      </c>
      <c r="Q485" s="4">
        <f>IF(COUNTIF(일위대가!$B$3:$B$603,$B485)&lt;&gt;0,1,0)</f>
        <v>0</v>
      </c>
      <c r="R485" s="4">
        <f>IF(COUNTIF(내역서!$B$3:$B$142,$B485)&lt;&gt;0,1,0)</f>
        <v>0</v>
      </c>
    </row>
    <row r="486" spans="1:18" ht="23.1" hidden="1" customHeight="1">
      <c r="A486" s="123" t="s">
        <v>1316</v>
      </c>
      <c r="B486" s="488" t="s">
        <v>1320</v>
      </c>
      <c r="C486" s="124" t="s">
        <v>379</v>
      </c>
      <c r="D486" s="211">
        <f t="shared" si="14"/>
        <v>140000</v>
      </c>
      <c r="E486" s="210">
        <f>51000+89000</f>
        <v>140000</v>
      </c>
      <c r="F486" s="210">
        <v>1283</v>
      </c>
      <c r="G486" s="210"/>
      <c r="H486" s="210"/>
      <c r="I486" s="210"/>
      <c r="J486" s="210"/>
      <c r="K486" s="210"/>
      <c r="L486" s="210"/>
      <c r="M486" s="494"/>
      <c r="O486" s="4">
        <f t="shared" si="15"/>
        <v>0</v>
      </c>
      <c r="Q486" s="4">
        <f>IF(COUNTIF(일위대가!$B$3:$B$603,$B486)&lt;&gt;0,1,0)</f>
        <v>0</v>
      </c>
      <c r="R486" s="4">
        <f>IF(COUNTIF(내역서!$B$3:$B$142,$B486)&lt;&gt;0,1,0)</f>
        <v>0</v>
      </c>
    </row>
    <row r="487" spans="1:18" ht="23.1" hidden="1" customHeight="1">
      <c r="A487" s="123" t="s">
        <v>1316</v>
      </c>
      <c r="B487" s="488" t="s">
        <v>1321</v>
      </c>
      <c r="C487" s="124" t="s">
        <v>379</v>
      </c>
      <c r="D487" s="211">
        <f t="shared" si="14"/>
        <v>168000</v>
      </c>
      <c r="E487" s="210">
        <f>61000+107000</f>
        <v>168000</v>
      </c>
      <c r="F487" s="210">
        <v>1283</v>
      </c>
      <c r="G487" s="210"/>
      <c r="H487" s="210"/>
      <c r="I487" s="210"/>
      <c r="J487" s="210"/>
      <c r="K487" s="210"/>
      <c r="L487" s="210"/>
      <c r="M487" s="494"/>
      <c r="O487" s="4">
        <f t="shared" si="15"/>
        <v>0</v>
      </c>
      <c r="Q487" s="4">
        <f>IF(COUNTIF(일위대가!$B$3:$B$603,$B487)&lt;&gt;0,1,0)</f>
        <v>0</v>
      </c>
      <c r="R487" s="4">
        <f>IF(COUNTIF(내역서!$B$3:$B$142,$B487)&lt;&gt;0,1,0)</f>
        <v>0</v>
      </c>
    </row>
    <row r="488" spans="1:18" ht="23.1" hidden="1" customHeight="1">
      <c r="A488" s="123" t="s">
        <v>1316</v>
      </c>
      <c r="B488" s="488" t="s">
        <v>1322</v>
      </c>
      <c r="C488" s="124" t="s">
        <v>379</v>
      </c>
      <c r="D488" s="211">
        <f>MIN(E488,G488,I488,K488,L488)</f>
        <v>219000</v>
      </c>
      <c r="E488" s="210">
        <f>81000+138000</f>
        <v>219000</v>
      </c>
      <c r="F488" s="210">
        <v>1283</v>
      </c>
      <c r="G488" s="210"/>
      <c r="H488" s="210"/>
      <c r="I488" s="210"/>
      <c r="J488" s="210"/>
      <c r="K488" s="210"/>
      <c r="L488" s="210"/>
      <c r="M488" s="494"/>
      <c r="O488" s="4">
        <f t="shared" si="15"/>
        <v>0</v>
      </c>
      <c r="Q488" s="4">
        <f>IF(COUNTIF(일위대가!$B$3:$B$603,$B488)&lt;&gt;0,1,0)</f>
        <v>0</v>
      </c>
      <c r="R488" s="4">
        <f>IF(COUNTIF(내역서!$B$3:$B$142,$B488)&lt;&gt;0,1,0)</f>
        <v>0</v>
      </c>
    </row>
    <row r="489" spans="1:18" ht="23.1" hidden="1" customHeight="1">
      <c r="A489" s="123" t="s">
        <v>1316</v>
      </c>
      <c r="B489" s="488" t="s">
        <v>1323</v>
      </c>
      <c r="C489" s="124" t="s">
        <v>379</v>
      </c>
      <c r="D489" s="211">
        <f t="shared" si="14"/>
        <v>83000</v>
      </c>
      <c r="E489" s="210">
        <v>83000</v>
      </c>
      <c r="F489" s="210">
        <v>1283</v>
      </c>
      <c r="G489" s="495"/>
      <c r="H489" s="210"/>
      <c r="I489" s="210"/>
      <c r="J489" s="210"/>
      <c r="K489" s="210"/>
      <c r="L489" s="210"/>
      <c r="M489" s="494"/>
      <c r="O489" s="4">
        <f t="shared" si="15"/>
        <v>0</v>
      </c>
      <c r="Q489" s="4">
        <f>IF(COUNTIF(일위대가!$B$3:$B$603,$B489)&lt;&gt;0,1,0)</f>
        <v>0</v>
      </c>
      <c r="R489" s="4">
        <f>IF(COUNTIF(내역서!$B$3:$B$142,$B489)&lt;&gt;0,1,0)</f>
        <v>0</v>
      </c>
    </row>
    <row r="490" spans="1:18" ht="23.1" hidden="1" customHeight="1">
      <c r="A490" s="123" t="s">
        <v>1316</v>
      </c>
      <c r="B490" s="488" t="s">
        <v>1324</v>
      </c>
      <c r="C490" s="124" t="s">
        <v>379</v>
      </c>
      <c r="D490" s="211">
        <f t="shared" si="14"/>
        <v>95000</v>
      </c>
      <c r="E490" s="210">
        <v>95000</v>
      </c>
      <c r="F490" s="210">
        <v>1283</v>
      </c>
      <c r="G490" s="210"/>
      <c r="H490" s="210"/>
      <c r="I490" s="210"/>
      <c r="J490" s="210"/>
      <c r="K490" s="210"/>
      <c r="L490" s="210"/>
      <c r="M490" s="494"/>
      <c r="O490" s="4">
        <f t="shared" si="15"/>
        <v>0</v>
      </c>
      <c r="Q490" s="4">
        <f>IF(COUNTIF(일위대가!$B$3:$B$603,$B490)&lt;&gt;0,1,0)</f>
        <v>0</v>
      </c>
      <c r="R490" s="4">
        <f>IF(COUNTIF(내역서!$B$3:$B$142,$B490)&lt;&gt;0,1,0)</f>
        <v>0</v>
      </c>
    </row>
    <row r="491" spans="1:18" ht="23.1" hidden="1" customHeight="1">
      <c r="A491" s="123" t="s">
        <v>1316</v>
      </c>
      <c r="B491" s="488" t="s">
        <v>1325</v>
      </c>
      <c r="C491" s="124" t="s">
        <v>379</v>
      </c>
      <c r="D491" s="211">
        <f t="shared" si="14"/>
        <v>115000</v>
      </c>
      <c r="E491" s="210">
        <v>115000</v>
      </c>
      <c r="F491" s="210">
        <v>1283</v>
      </c>
      <c r="G491" s="210"/>
      <c r="H491" s="210"/>
      <c r="I491" s="210"/>
      <c r="J491" s="210"/>
      <c r="K491" s="210"/>
      <c r="L491" s="210"/>
      <c r="M491" s="494"/>
      <c r="O491" s="4">
        <f t="shared" si="15"/>
        <v>0</v>
      </c>
      <c r="Q491" s="4">
        <f>IF(COUNTIF(일위대가!$B$3:$B$603,$B491)&lt;&gt;0,1,0)</f>
        <v>0</v>
      </c>
      <c r="R491" s="4">
        <f>IF(COUNTIF(내역서!$B$3:$B$142,$B491)&lt;&gt;0,1,0)</f>
        <v>0</v>
      </c>
    </row>
    <row r="492" spans="1:18" ht="23.1" hidden="1" customHeight="1">
      <c r="A492" s="123" t="s">
        <v>1316</v>
      </c>
      <c r="B492" s="488" t="s">
        <v>1326</v>
      </c>
      <c r="C492" s="124" t="s">
        <v>379</v>
      </c>
      <c r="D492" s="211">
        <f t="shared" si="14"/>
        <v>150000</v>
      </c>
      <c r="E492" s="210">
        <v>150000</v>
      </c>
      <c r="F492" s="210">
        <v>1283</v>
      </c>
      <c r="G492" s="210"/>
      <c r="H492" s="210"/>
      <c r="I492" s="210"/>
      <c r="J492" s="210"/>
      <c r="K492" s="210"/>
      <c r="L492" s="210"/>
      <c r="M492" s="494"/>
      <c r="O492" s="4">
        <f t="shared" si="15"/>
        <v>0</v>
      </c>
      <c r="Q492" s="4">
        <f>IF(COUNTIF(일위대가!$B$3:$B$603,$B492)&lt;&gt;0,1,0)</f>
        <v>0</v>
      </c>
      <c r="R492" s="4">
        <f>IF(COUNTIF(내역서!$B$3:$B$142,$B492)&lt;&gt;0,1,0)</f>
        <v>0</v>
      </c>
    </row>
    <row r="493" spans="1:18" ht="23.1" hidden="1" customHeight="1">
      <c r="A493" s="123" t="s">
        <v>1316</v>
      </c>
      <c r="B493" s="488" t="s">
        <v>1327</v>
      </c>
      <c r="C493" s="124" t="s">
        <v>379</v>
      </c>
      <c r="D493" s="211">
        <f t="shared" si="14"/>
        <v>196000</v>
      </c>
      <c r="E493" s="210">
        <v>196000</v>
      </c>
      <c r="F493" s="210">
        <v>1283</v>
      </c>
      <c r="G493" s="210"/>
      <c r="H493" s="210"/>
      <c r="I493" s="210"/>
      <c r="J493" s="210"/>
      <c r="K493" s="210"/>
      <c r="L493" s="210"/>
      <c r="M493" s="494"/>
      <c r="O493" s="4">
        <f t="shared" si="15"/>
        <v>0</v>
      </c>
      <c r="Q493" s="4">
        <f>IF(COUNTIF(일위대가!$B$3:$B$603,$B493)&lt;&gt;0,1,0)</f>
        <v>0</v>
      </c>
      <c r="R493" s="4">
        <f>IF(COUNTIF(내역서!$B$3:$B$142,$B493)&lt;&gt;0,1,0)</f>
        <v>0</v>
      </c>
    </row>
    <row r="494" spans="1:18" ht="23.1" hidden="1" customHeight="1">
      <c r="A494" s="123" t="s">
        <v>1316</v>
      </c>
      <c r="B494" s="488" t="s">
        <v>1328</v>
      </c>
      <c r="C494" s="124" t="s">
        <v>379</v>
      </c>
      <c r="D494" s="211">
        <f t="shared" si="14"/>
        <v>41000</v>
      </c>
      <c r="E494" s="210">
        <v>41000</v>
      </c>
      <c r="F494" s="210">
        <v>1283</v>
      </c>
      <c r="G494" s="495"/>
      <c r="H494" s="210"/>
      <c r="I494" s="210"/>
      <c r="J494" s="210"/>
      <c r="K494" s="210"/>
      <c r="L494" s="210"/>
      <c r="M494" s="494"/>
      <c r="O494" s="4">
        <f t="shared" si="15"/>
        <v>0</v>
      </c>
      <c r="Q494" s="4">
        <f>IF(COUNTIF(일위대가!$B$3:$B$603,$B494)&lt;&gt;0,1,0)</f>
        <v>0</v>
      </c>
      <c r="R494" s="4">
        <f>IF(COUNTIF(내역서!$B$3:$B$142,$B494)&lt;&gt;0,1,0)</f>
        <v>0</v>
      </c>
    </row>
    <row r="495" spans="1:18" ht="23.1" hidden="1" customHeight="1">
      <c r="A495" s="123" t="s">
        <v>1316</v>
      </c>
      <c r="B495" s="488" t="s">
        <v>327</v>
      </c>
      <c r="C495" s="124" t="s">
        <v>379</v>
      </c>
      <c r="D495" s="211">
        <f t="shared" si="14"/>
        <v>58000</v>
      </c>
      <c r="E495" s="210">
        <v>58000</v>
      </c>
      <c r="F495" s="210">
        <v>1283</v>
      </c>
      <c r="G495" s="210"/>
      <c r="H495" s="210"/>
      <c r="I495" s="210"/>
      <c r="J495" s="210"/>
      <c r="K495" s="210"/>
      <c r="L495" s="210"/>
      <c r="M495" s="494"/>
      <c r="O495" s="4">
        <f t="shared" si="15"/>
        <v>0</v>
      </c>
      <c r="Q495" s="4">
        <f>IF(COUNTIF(일위대가!$B$3:$B$603,$B495)&lt;&gt;0,1,0)</f>
        <v>0</v>
      </c>
      <c r="R495" s="4">
        <f>IF(COUNTIF(내역서!$B$3:$B$142,$B495)&lt;&gt;0,1,0)</f>
        <v>0</v>
      </c>
    </row>
    <row r="496" spans="1:18" ht="23.1" hidden="1" customHeight="1">
      <c r="A496" s="123" t="s">
        <v>1316</v>
      </c>
      <c r="B496" s="488" t="s">
        <v>328</v>
      </c>
      <c r="C496" s="124" t="s">
        <v>379</v>
      </c>
      <c r="D496" s="211">
        <f t="shared" si="14"/>
        <v>71000</v>
      </c>
      <c r="E496" s="210">
        <v>71000</v>
      </c>
      <c r="F496" s="210">
        <v>1283</v>
      </c>
      <c r="G496" s="210"/>
      <c r="H496" s="210"/>
      <c r="I496" s="210"/>
      <c r="J496" s="210"/>
      <c r="K496" s="210"/>
      <c r="L496" s="210"/>
      <c r="M496" s="494"/>
      <c r="O496" s="4">
        <f t="shared" si="15"/>
        <v>0</v>
      </c>
      <c r="Q496" s="4">
        <f>IF(COUNTIF(일위대가!$B$3:$B$603,$B496)&lt;&gt;0,1,0)</f>
        <v>0</v>
      </c>
      <c r="R496" s="4">
        <f>IF(COUNTIF(내역서!$B$3:$B$142,$B496)&lt;&gt;0,1,0)</f>
        <v>0</v>
      </c>
    </row>
    <row r="497" spans="1:18" ht="23.1" hidden="1" customHeight="1">
      <c r="A497" s="123" t="s">
        <v>1316</v>
      </c>
      <c r="B497" s="488" t="s">
        <v>329</v>
      </c>
      <c r="C497" s="124" t="s">
        <v>379</v>
      </c>
      <c r="D497" s="211">
        <f t="shared" si="14"/>
        <v>101000</v>
      </c>
      <c r="E497" s="210">
        <v>101000</v>
      </c>
      <c r="F497" s="210">
        <v>1283</v>
      </c>
      <c r="G497" s="210"/>
      <c r="H497" s="210"/>
      <c r="I497" s="210"/>
      <c r="J497" s="210"/>
      <c r="K497" s="210"/>
      <c r="L497" s="210"/>
      <c r="M497" s="494"/>
      <c r="O497" s="4">
        <f t="shared" si="15"/>
        <v>0</v>
      </c>
      <c r="Q497" s="4">
        <f>IF(COUNTIF(일위대가!$B$3:$B$603,$B497)&lt;&gt;0,1,0)</f>
        <v>0</v>
      </c>
      <c r="R497" s="4">
        <f>IF(COUNTIF(내역서!$B$3:$B$142,$B497)&lt;&gt;0,1,0)</f>
        <v>0</v>
      </c>
    </row>
    <row r="498" spans="1:18" ht="23.1" hidden="1" customHeight="1">
      <c r="A498" s="123" t="s">
        <v>1316</v>
      </c>
      <c r="B498" s="488" t="s">
        <v>330</v>
      </c>
      <c r="C498" s="124" t="s">
        <v>379</v>
      </c>
      <c r="D498" s="211">
        <f t="shared" si="14"/>
        <v>122000</v>
      </c>
      <c r="E498" s="210">
        <v>122000</v>
      </c>
      <c r="F498" s="210">
        <v>1283</v>
      </c>
      <c r="G498" s="210"/>
      <c r="H498" s="210"/>
      <c r="I498" s="210"/>
      <c r="J498" s="210"/>
      <c r="K498" s="210"/>
      <c r="L498" s="210"/>
      <c r="M498" s="494"/>
      <c r="O498" s="4">
        <f t="shared" si="15"/>
        <v>0</v>
      </c>
      <c r="Q498" s="4">
        <f>IF(COUNTIF(일위대가!$B$3:$B$603,$B498)&lt;&gt;0,1,0)</f>
        <v>0</v>
      </c>
      <c r="R498" s="4">
        <f>IF(COUNTIF(내역서!$B$3:$B$142,$B498)&lt;&gt;0,1,0)</f>
        <v>0</v>
      </c>
    </row>
    <row r="499" spans="1:18" ht="23.1" hidden="1" customHeight="1">
      <c r="A499" s="123" t="s">
        <v>1316</v>
      </c>
      <c r="B499" s="488" t="s">
        <v>1329</v>
      </c>
      <c r="C499" s="124" t="s">
        <v>379</v>
      </c>
      <c r="D499" s="211">
        <f>MIN(E499,G499,I499,K499,L499)</f>
        <v>161000</v>
      </c>
      <c r="E499" s="210">
        <v>161000</v>
      </c>
      <c r="F499" s="210">
        <v>1283</v>
      </c>
      <c r="G499" s="210"/>
      <c r="H499" s="210"/>
      <c r="I499" s="210"/>
      <c r="J499" s="210"/>
      <c r="K499" s="210"/>
      <c r="L499" s="210"/>
      <c r="M499" s="494"/>
      <c r="O499" s="4">
        <f t="shared" si="15"/>
        <v>0</v>
      </c>
      <c r="Q499" s="4">
        <f>IF(COUNTIF(일위대가!$B$3:$B$603,$B499)&lt;&gt;0,1,0)</f>
        <v>0</v>
      </c>
      <c r="R499" s="4">
        <f>IF(COUNTIF(내역서!$B$3:$B$142,$B499)&lt;&gt;0,1,0)</f>
        <v>0</v>
      </c>
    </row>
    <row r="500" spans="1:18" ht="23.1" hidden="1" customHeight="1">
      <c r="A500" s="123" t="s">
        <v>1330</v>
      </c>
      <c r="B500" s="488" t="s">
        <v>1331</v>
      </c>
      <c r="C500" s="124" t="s">
        <v>379</v>
      </c>
      <c r="D500" s="211">
        <f t="shared" si="14"/>
        <v>50700</v>
      </c>
      <c r="E500" s="210"/>
      <c r="F500" s="210"/>
      <c r="G500" s="210">
        <v>50700</v>
      </c>
      <c r="H500" s="210">
        <v>1219</v>
      </c>
      <c r="I500" s="210"/>
      <c r="J500" s="210"/>
      <c r="K500" s="210"/>
      <c r="L500" s="210"/>
      <c r="M500" s="494" t="s">
        <v>1893</v>
      </c>
      <c r="O500" s="4">
        <f t="shared" si="15"/>
        <v>0</v>
      </c>
      <c r="Q500" s="4">
        <f>IF(COUNTIF(일위대가!$B$3:$B$603,$B500)&lt;&gt;0,1,0)</f>
        <v>0</v>
      </c>
      <c r="R500" s="4">
        <f>IF(COUNTIF(내역서!$B$3:$B$142,$B500)&lt;&gt;0,1,0)</f>
        <v>0</v>
      </c>
    </row>
    <row r="501" spans="1:18" ht="23.1" hidden="1" customHeight="1">
      <c r="A501" s="123" t="s">
        <v>1330</v>
      </c>
      <c r="B501" s="488" t="s">
        <v>1332</v>
      </c>
      <c r="C501" s="124" t="s">
        <v>379</v>
      </c>
      <c r="D501" s="211">
        <f t="shared" si="14"/>
        <v>79000</v>
      </c>
      <c r="E501" s="210"/>
      <c r="F501" s="210"/>
      <c r="G501" s="210">
        <v>79000</v>
      </c>
      <c r="H501" s="210">
        <v>1219</v>
      </c>
      <c r="I501" s="210"/>
      <c r="J501" s="210"/>
      <c r="K501" s="210"/>
      <c r="L501" s="210"/>
      <c r="M501" s="494" t="s">
        <v>1650</v>
      </c>
      <c r="O501" s="4">
        <f t="shared" si="15"/>
        <v>0</v>
      </c>
      <c r="Q501" s="4">
        <f>IF(COUNTIF(일위대가!$B$3:$B$603,$B501)&lt;&gt;0,1,0)</f>
        <v>0</v>
      </c>
      <c r="R501" s="4">
        <f>IF(COUNTIF(내역서!$B$3:$B$142,$B501)&lt;&gt;0,1,0)</f>
        <v>0</v>
      </c>
    </row>
    <row r="502" spans="1:18" ht="23.1" hidden="1" customHeight="1">
      <c r="A502" s="123" t="s">
        <v>1330</v>
      </c>
      <c r="B502" s="488" t="s">
        <v>1333</v>
      </c>
      <c r="C502" s="124" t="s">
        <v>379</v>
      </c>
      <c r="D502" s="211">
        <f>MIN(E502,G502,I502,K502,L502)</f>
        <v>59000</v>
      </c>
      <c r="E502" s="210"/>
      <c r="F502" s="210"/>
      <c r="G502" s="210">
        <v>59000</v>
      </c>
      <c r="H502" s="210">
        <v>1219</v>
      </c>
      <c r="I502" s="210">
        <v>98000</v>
      </c>
      <c r="J502" s="210">
        <v>1379</v>
      </c>
      <c r="K502" s="210"/>
      <c r="L502" s="210"/>
      <c r="M502" s="494" t="s">
        <v>1334</v>
      </c>
      <c r="O502" s="4">
        <f t="shared" si="15"/>
        <v>0</v>
      </c>
      <c r="Q502" s="4">
        <f>IF(COUNTIF(일위대가!$B$3:$B$603,$B502)&lt;&gt;0,1,0)</f>
        <v>0</v>
      </c>
      <c r="R502" s="4">
        <f>IF(COUNTIF(내역서!$B$3:$B$142,$B502)&lt;&gt;0,1,0)</f>
        <v>0</v>
      </c>
    </row>
    <row r="503" spans="1:18" ht="23.1" hidden="1" customHeight="1">
      <c r="A503" s="123" t="s">
        <v>1330</v>
      </c>
      <c r="B503" s="488" t="s">
        <v>1335</v>
      </c>
      <c r="C503" s="124" t="s">
        <v>379</v>
      </c>
      <c r="D503" s="211">
        <f>MIN(E503,G503,I503,K503,L503)</f>
        <v>160000</v>
      </c>
      <c r="E503" s="210"/>
      <c r="F503" s="210"/>
      <c r="G503" s="210"/>
      <c r="H503" s="210">
        <v>1219</v>
      </c>
      <c r="I503" s="210">
        <v>160000</v>
      </c>
      <c r="J503" s="210">
        <v>1379</v>
      </c>
      <c r="K503" s="210"/>
      <c r="L503" s="210"/>
      <c r="M503" s="494" t="s">
        <v>1336</v>
      </c>
      <c r="O503" s="4">
        <f t="shared" si="15"/>
        <v>0</v>
      </c>
      <c r="Q503" s="4">
        <f>IF(COUNTIF(일위대가!$B$3:$B$603,$B503)&lt;&gt;0,1,0)</f>
        <v>0</v>
      </c>
      <c r="R503" s="4">
        <f>IF(COUNTIF(내역서!$B$3:$B$142,$B503)&lt;&gt;0,1,0)</f>
        <v>0</v>
      </c>
    </row>
    <row r="504" spans="1:18" ht="23.1" hidden="1" customHeight="1">
      <c r="A504" s="123" t="s">
        <v>1337</v>
      </c>
      <c r="B504" s="488" t="s">
        <v>1338</v>
      </c>
      <c r="C504" s="124" t="s">
        <v>379</v>
      </c>
      <c r="D504" s="211">
        <f t="shared" si="14"/>
        <v>0</v>
      </c>
      <c r="E504" s="210"/>
      <c r="F504" s="210"/>
      <c r="G504" s="210"/>
      <c r="H504" s="210">
        <v>1058</v>
      </c>
      <c r="I504" s="210"/>
      <c r="J504" s="210"/>
      <c r="K504" s="210"/>
      <c r="L504" s="210"/>
      <c r="M504" s="494"/>
      <c r="O504" s="4">
        <f t="shared" si="15"/>
        <v>0</v>
      </c>
      <c r="Q504" s="4">
        <f>IF(COUNTIF(일위대가!$B$3:$B$603,$B504)&lt;&gt;0,1,0)</f>
        <v>0</v>
      </c>
      <c r="R504" s="4">
        <f>IF(COUNTIF(내역서!$B$3:$B$142,$B504)&lt;&gt;0,1,0)</f>
        <v>0</v>
      </c>
    </row>
    <row r="505" spans="1:18" ht="23.1" hidden="1" customHeight="1">
      <c r="A505" s="123" t="s">
        <v>1337</v>
      </c>
      <c r="B505" s="488" t="s">
        <v>1339</v>
      </c>
      <c r="C505" s="124" t="s">
        <v>379</v>
      </c>
      <c r="D505" s="211">
        <f t="shared" si="14"/>
        <v>0</v>
      </c>
      <c r="E505" s="210"/>
      <c r="F505" s="210"/>
      <c r="G505" s="210"/>
      <c r="H505" s="210">
        <v>1058</v>
      </c>
      <c r="I505" s="210"/>
      <c r="J505" s="210"/>
      <c r="K505" s="210"/>
      <c r="L505" s="210"/>
      <c r="M505" s="494"/>
      <c r="O505" s="4">
        <f t="shared" si="15"/>
        <v>0</v>
      </c>
      <c r="Q505" s="4">
        <f>IF(COUNTIF(일위대가!$B$3:$B$603,$B505)&lt;&gt;0,1,0)</f>
        <v>0</v>
      </c>
      <c r="R505" s="4">
        <f>IF(COUNTIF(내역서!$B$3:$B$142,$B505)&lt;&gt;0,1,0)</f>
        <v>0</v>
      </c>
    </row>
    <row r="506" spans="1:18" ht="23.1" hidden="1" customHeight="1">
      <c r="A506" s="123" t="s">
        <v>1337</v>
      </c>
      <c r="B506" s="488" t="s">
        <v>1340</v>
      </c>
      <c r="C506" s="124" t="s">
        <v>379</v>
      </c>
      <c r="D506" s="211">
        <f t="shared" si="14"/>
        <v>0</v>
      </c>
      <c r="E506" s="210"/>
      <c r="F506" s="210"/>
      <c r="G506" s="210"/>
      <c r="H506" s="210">
        <v>1058</v>
      </c>
      <c r="I506" s="210"/>
      <c r="J506" s="210"/>
      <c r="K506" s="210"/>
      <c r="L506" s="210"/>
      <c r="M506" s="494"/>
      <c r="O506" s="4">
        <f t="shared" si="15"/>
        <v>0</v>
      </c>
      <c r="Q506" s="4">
        <f>IF(COUNTIF(일위대가!$B$3:$B$603,$B506)&lt;&gt;0,1,0)</f>
        <v>0</v>
      </c>
      <c r="R506" s="4">
        <f>IF(COUNTIF(내역서!$B$3:$B$142,$B506)&lt;&gt;0,1,0)</f>
        <v>0</v>
      </c>
    </row>
    <row r="507" spans="1:18" ht="23.1" hidden="1" customHeight="1">
      <c r="A507" s="123" t="s">
        <v>1337</v>
      </c>
      <c r="B507" s="488" t="s">
        <v>1341</v>
      </c>
      <c r="C507" s="124" t="s">
        <v>379</v>
      </c>
      <c r="D507" s="211">
        <f t="shared" si="14"/>
        <v>0</v>
      </c>
      <c r="E507" s="210"/>
      <c r="F507" s="210"/>
      <c r="G507" s="210"/>
      <c r="H507" s="210">
        <v>1058</v>
      </c>
      <c r="I507" s="210"/>
      <c r="J507" s="210"/>
      <c r="K507" s="210"/>
      <c r="L507" s="210"/>
      <c r="M507" s="494"/>
      <c r="O507" s="4">
        <f t="shared" si="15"/>
        <v>0</v>
      </c>
      <c r="Q507" s="4">
        <f>IF(COUNTIF(일위대가!$B$3:$B$603,$B507)&lt;&gt;0,1,0)</f>
        <v>0</v>
      </c>
      <c r="R507" s="4">
        <f>IF(COUNTIF(내역서!$B$3:$B$142,$B507)&lt;&gt;0,1,0)</f>
        <v>0</v>
      </c>
    </row>
    <row r="508" spans="1:18" ht="23.1" hidden="1" customHeight="1">
      <c r="A508" s="123" t="s">
        <v>1337</v>
      </c>
      <c r="B508" s="488" t="s">
        <v>1342</v>
      </c>
      <c r="C508" s="124" t="s">
        <v>379</v>
      </c>
      <c r="D508" s="211">
        <f t="shared" si="14"/>
        <v>0</v>
      </c>
      <c r="E508" s="210"/>
      <c r="F508" s="210"/>
      <c r="G508" s="210"/>
      <c r="H508" s="210">
        <v>1058</v>
      </c>
      <c r="I508" s="210"/>
      <c r="J508" s="210"/>
      <c r="K508" s="210"/>
      <c r="L508" s="210"/>
      <c r="M508" s="494"/>
      <c r="O508" s="4">
        <f t="shared" si="15"/>
        <v>0</v>
      </c>
      <c r="Q508" s="4">
        <f>IF(COUNTIF(일위대가!$B$3:$B$603,$B508)&lt;&gt;0,1,0)</f>
        <v>0</v>
      </c>
      <c r="R508" s="4">
        <f>IF(COUNTIF(내역서!$B$3:$B$142,$B508)&lt;&gt;0,1,0)</f>
        <v>0</v>
      </c>
    </row>
    <row r="509" spans="1:18" ht="23.1" hidden="1" customHeight="1">
      <c r="A509" s="123" t="s">
        <v>1343</v>
      </c>
      <c r="B509" s="488" t="s">
        <v>1344</v>
      </c>
      <c r="C509" s="124" t="s">
        <v>379</v>
      </c>
      <c r="D509" s="211">
        <f t="shared" ref="D509:D575" si="16">MIN(E509,G509,I509,K509,L509)</f>
        <v>0</v>
      </c>
      <c r="E509" s="210"/>
      <c r="F509" s="210"/>
      <c r="G509" s="210"/>
      <c r="H509" s="210">
        <v>1058</v>
      </c>
      <c r="I509" s="210"/>
      <c r="J509" s="210"/>
      <c r="K509" s="210"/>
      <c r="L509" s="210"/>
      <c r="M509" s="494"/>
      <c r="O509" s="4">
        <f t="shared" si="15"/>
        <v>0</v>
      </c>
      <c r="Q509" s="4">
        <f>IF(COUNTIF(일위대가!$B$3:$B$603,$B509)&lt;&gt;0,1,0)</f>
        <v>0</v>
      </c>
      <c r="R509" s="4">
        <f>IF(COUNTIF(내역서!$B$3:$B$142,$B509)&lt;&gt;0,1,0)</f>
        <v>0</v>
      </c>
    </row>
    <row r="510" spans="1:18" ht="23.1" hidden="1" customHeight="1">
      <c r="A510" s="123" t="s">
        <v>1343</v>
      </c>
      <c r="B510" s="488" t="s">
        <v>1345</v>
      </c>
      <c r="C510" s="124" t="s">
        <v>379</v>
      </c>
      <c r="D510" s="211">
        <f t="shared" si="16"/>
        <v>0</v>
      </c>
      <c r="E510" s="210"/>
      <c r="F510" s="210"/>
      <c r="G510" s="210"/>
      <c r="H510" s="210">
        <v>1058</v>
      </c>
      <c r="I510" s="210"/>
      <c r="J510" s="210"/>
      <c r="K510" s="210"/>
      <c r="L510" s="210"/>
      <c r="M510" s="494"/>
      <c r="O510" s="4">
        <f t="shared" si="15"/>
        <v>0</v>
      </c>
      <c r="Q510" s="4">
        <f>IF(COUNTIF(일위대가!$B$3:$B$603,$B510)&lt;&gt;0,1,0)</f>
        <v>0</v>
      </c>
      <c r="R510" s="4">
        <f>IF(COUNTIF(내역서!$B$3:$B$142,$B510)&lt;&gt;0,1,0)</f>
        <v>0</v>
      </c>
    </row>
    <row r="511" spans="1:18" ht="23.1" hidden="1" customHeight="1">
      <c r="A511" s="123" t="s">
        <v>1343</v>
      </c>
      <c r="B511" s="488" t="s">
        <v>1346</v>
      </c>
      <c r="C511" s="124" t="s">
        <v>379</v>
      </c>
      <c r="D511" s="211">
        <f t="shared" si="16"/>
        <v>0</v>
      </c>
      <c r="E511" s="210"/>
      <c r="F511" s="210"/>
      <c r="G511" s="210"/>
      <c r="H511" s="210">
        <v>1058</v>
      </c>
      <c r="I511" s="210"/>
      <c r="J511" s="210"/>
      <c r="K511" s="210"/>
      <c r="L511" s="210"/>
      <c r="M511" s="494"/>
      <c r="O511" s="4">
        <f t="shared" si="15"/>
        <v>0</v>
      </c>
      <c r="Q511" s="4">
        <f>IF(COUNTIF(일위대가!$B$3:$B$603,$B511)&lt;&gt;0,1,0)</f>
        <v>0</v>
      </c>
      <c r="R511" s="4">
        <f>IF(COUNTIF(내역서!$B$3:$B$142,$B511)&lt;&gt;0,1,0)</f>
        <v>0</v>
      </c>
    </row>
    <row r="512" spans="1:18" ht="23.1" hidden="1" customHeight="1">
      <c r="A512" s="123" t="s">
        <v>1347</v>
      </c>
      <c r="B512" s="488" t="s">
        <v>1348</v>
      </c>
      <c r="C512" s="124" t="s">
        <v>379</v>
      </c>
      <c r="D512" s="211">
        <f t="shared" si="16"/>
        <v>220000</v>
      </c>
      <c r="E512" s="210"/>
      <c r="F512" s="210"/>
      <c r="G512" s="210">
        <v>220000</v>
      </c>
      <c r="H512" s="210">
        <v>1057</v>
      </c>
      <c r="I512" s="210"/>
      <c r="J512" s="210"/>
      <c r="K512" s="210"/>
      <c r="L512" s="210"/>
      <c r="M512" s="494"/>
      <c r="O512" s="4">
        <f t="shared" si="15"/>
        <v>0</v>
      </c>
      <c r="Q512" s="4">
        <f>IF(COUNTIF(일위대가!$B$3:$B$603,$B512)&lt;&gt;0,1,0)</f>
        <v>0</v>
      </c>
      <c r="R512" s="4">
        <f>IF(COUNTIF(내역서!$B$3:$B$142,$B512)&lt;&gt;0,1,0)</f>
        <v>0</v>
      </c>
    </row>
    <row r="513" spans="1:18" ht="23.1" hidden="1" customHeight="1">
      <c r="A513" s="123" t="s">
        <v>1349</v>
      </c>
      <c r="B513" s="488" t="s">
        <v>350</v>
      </c>
      <c r="C513" s="124" t="s">
        <v>379</v>
      </c>
      <c r="D513" s="211">
        <f t="shared" si="16"/>
        <v>150000</v>
      </c>
      <c r="E513" s="210"/>
      <c r="F513" s="210"/>
      <c r="G513" s="210">
        <v>150000</v>
      </c>
      <c r="H513" s="210">
        <v>1057</v>
      </c>
      <c r="I513" s="210"/>
      <c r="J513" s="210"/>
      <c r="K513" s="210"/>
      <c r="L513" s="210"/>
      <c r="M513" s="484"/>
      <c r="O513" s="4">
        <f t="shared" si="15"/>
        <v>0</v>
      </c>
      <c r="Q513" s="4">
        <f>IF(COUNTIF(일위대가!$B$3:$B$603,$B513)&lt;&gt;0,1,0)</f>
        <v>0</v>
      </c>
      <c r="R513" s="4">
        <f>IF(COUNTIF(내역서!$B$3:$B$142,$B513)&lt;&gt;0,1,0)</f>
        <v>0</v>
      </c>
    </row>
    <row r="514" spans="1:18" ht="23.1" hidden="1" customHeight="1">
      <c r="A514" s="123" t="s">
        <v>1350</v>
      </c>
      <c r="B514" s="488" t="s">
        <v>1351</v>
      </c>
      <c r="C514" s="124" t="s">
        <v>1103</v>
      </c>
      <c r="D514" s="211">
        <f t="shared" si="16"/>
        <v>89700</v>
      </c>
      <c r="E514" s="210">
        <v>95000</v>
      </c>
      <c r="F514" s="210">
        <v>1256</v>
      </c>
      <c r="G514" s="210"/>
      <c r="H514" s="210"/>
      <c r="I514" s="210">
        <v>89700</v>
      </c>
      <c r="J514" s="210">
        <v>1149</v>
      </c>
      <c r="K514" s="210"/>
      <c r="L514" s="210"/>
      <c r="M514" s="484"/>
      <c r="O514" s="4">
        <f t="shared" si="15"/>
        <v>0</v>
      </c>
      <c r="Q514" s="4">
        <f>IF(COUNTIF(일위대가!$B$3:$B$603,$B514)&lt;&gt;0,1,0)</f>
        <v>0</v>
      </c>
      <c r="R514" s="4">
        <f>IF(COUNTIF(내역서!$B$3:$B$142,$B514)&lt;&gt;0,1,0)</f>
        <v>0</v>
      </c>
    </row>
    <row r="515" spans="1:18" ht="23.1" hidden="1" customHeight="1">
      <c r="A515" s="123" t="s">
        <v>1350</v>
      </c>
      <c r="B515" s="488" t="s">
        <v>1352</v>
      </c>
      <c r="C515" s="124" t="s">
        <v>1103</v>
      </c>
      <c r="D515" s="211">
        <f t="shared" si="16"/>
        <v>92200</v>
      </c>
      <c r="E515" s="210">
        <v>97000</v>
      </c>
      <c r="F515" s="210">
        <v>1256</v>
      </c>
      <c r="G515" s="210"/>
      <c r="H515" s="210"/>
      <c r="I515" s="210">
        <v>92200</v>
      </c>
      <c r="J515" s="210">
        <v>1149</v>
      </c>
      <c r="K515" s="210"/>
      <c r="L515" s="210"/>
      <c r="M515" s="484"/>
      <c r="O515" s="4">
        <f t="shared" si="15"/>
        <v>0</v>
      </c>
      <c r="Q515" s="4">
        <f>IF(COUNTIF(일위대가!$B$3:$B$603,$B515)&lt;&gt;0,1,0)</f>
        <v>0</v>
      </c>
      <c r="R515" s="4">
        <f>IF(COUNTIF(내역서!$B$3:$B$142,$B515)&lt;&gt;0,1,0)</f>
        <v>0</v>
      </c>
    </row>
    <row r="516" spans="1:18" ht="23.1" hidden="1" customHeight="1">
      <c r="A516" s="123" t="s">
        <v>1353</v>
      </c>
      <c r="B516" s="488" t="s">
        <v>1354</v>
      </c>
      <c r="C516" s="124" t="s">
        <v>1103</v>
      </c>
      <c r="D516" s="211">
        <f t="shared" si="16"/>
        <v>127900</v>
      </c>
      <c r="E516" s="210">
        <v>135000</v>
      </c>
      <c r="F516" s="210">
        <v>1256</v>
      </c>
      <c r="G516" s="210"/>
      <c r="H516" s="210"/>
      <c r="I516" s="210">
        <v>127900</v>
      </c>
      <c r="J516" s="210">
        <v>1149</v>
      </c>
      <c r="K516" s="210"/>
      <c r="L516" s="210"/>
      <c r="M516" s="484"/>
      <c r="O516" s="4">
        <f t="shared" si="15"/>
        <v>0</v>
      </c>
      <c r="Q516" s="4">
        <f>IF(COUNTIF(일위대가!$B$3:$B$603,$B516)&lt;&gt;0,1,0)</f>
        <v>0</v>
      </c>
      <c r="R516" s="4">
        <f>IF(COUNTIF(내역서!$B$3:$B$142,$B516)&lt;&gt;0,1,0)</f>
        <v>0</v>
      </c>
    </row>
    <row r="517" spans="1:18" ht="23.1" hidden="1" customHeight="1">
      <c r="A517" s="123" t="s">
        <v>1353</v>
      </c>
      <c r="B517" s="488" t="s">
        <v>1355</v>
      </c>
      <c r="C517" s="124" t="s">
        <v>1103</v>
      </c>
      <c r="D517" s="211">
        <f t="shared" si="16"/>
        <v>108000</v>
      </c>
      <c r="E517" s="210">
        <v>143000</v>
      </c>
      <c r="F517" s="210">
        <v>1256</v>
      </c>
      <c r="G517" s="210">
        <v>108000</v>
      </c>
      <c r="H517" s="210">
        <v>994</v>
      </c>
      <c r="I517" s="210">
        <v>135300</v>
      </c>
      <c r="J517" s="210">
        <v>1149</v>
      </c>
      <c r="K517" s="210"/>
      <c r="L517" s="210"/>
      <c r="M517" s="484"/>
      <c r="O517" s="4">
        <f t="shared" si="15"/>
        <v>0</v>
      </c>
      <c r="Q517" s="4">
        <f>IF(COUNTIF(일위대가!$B$3:$B$603,$B517)&lt;&gt;0,1,0)</f>
        <v>0</v>
      </c>
      <c r="R517" s="4">
        <f>IF(COUNTIF(내역서!$B$3:$B$142,$B517)&lt;&gt;0,1,0)</f>
        <v>0</v>
      </c>
    </row>
    <row r="518" spans="1:18" ht="23.1" hidden="1" customHeight="1">
      <c r="A518" s="123" t="s">
        <v>1356</v>
      </c>
      <c r="B518" s="488" t="s">
        <v>1357</v>
      </c>
      <c r="C518" s="124" t="s">
        <v>1103</v>
      </c>
      <c r="D518" s="211">
        <f t="shared" si="16"/>
        <v>134000</v>
      </c>
      <c r="E518" s="210">
        <v>141000</v>
      </c>
      <c r="F518" s="210">
        <v>1256</v>
      </c>
      <c r="G518" s="210">
        <v>153000</v>
      </c>
      <c r="H518" s="210">
        <v>994</v>
      </c>
      <c r="I518" s="210">
        <v>134000</v>
      </c>
      <c r="J518" s="210">
        <v>1149</v>
      </c>
      <c r="K518" s="210"/>
      <c r="L518" s="210"/>
      <c r="M518" s="484"/>
      <c r="O518" s="4">
        <f t="shared" si="15"/>
        <v>0</v>
      </c>
      <c r="Q518" s="4">
        <f>IF(COUNTIF(일위대가!$B$3:$B$603,$B518)&lt;&gt;0,1,0)</f>
        <v>0</v>
      </c>
      <c r="R518" s="4">
        <f>IF(COUNTIF(내역서!$B$3:$B$142,$B518)&lt;&gt;0,1,0)</f>
        <v>0</v>
      </c>
    </row>
    <row r="519" spans="1:18" ht="23.1" hidden="1" customHeight="1">
      <c r="A519" s="493" t="s">
        <v>901</v>
      </c>
      <c r="B519" s="493" t="s">
        <v>1358</v>
      </c>
      <c r="C519" s="496" t="s">
        <v>379</v>
      </c>
      <c r="D519" s="211">
        <f t="shared" si="16"/>
        <v>30300</v>
      </c>
      <c r="E519" s="210">
        <v>30300</v>
      </c>
      <c r="F519" s="210">
        <v>1259</v>
      </c>
      <c r="G519" s="210">
        <v>30300</v>
      </c>
      <c r="H519" s="210">
        <v>1009</v>
      </c>
      <c r="I519" s="210"/>
      <c r="J519" s="210"/>
      <c r="K519" s="210"/>
      <c r="L519" s="210"/>
      <c r="M519" s="484" t="s">
        <v>1359</v>
      </c>
      <c r="O519" s="4">
        <f t="shared" si="15"/>
        <v>0</v>
      </c>
      <c r="Q519" s="4">
        <f>IF(COUNTIF(일위대가!$B$3:$B$603,$B519)&lt;&gt;0,1,0)</f>
        <v>0</v>
      </c>
      <c r="R519" s="4">
        <f>IF(COUNTIF(내역서!$B$3:$B$142,$B519)&lt;&gt;0,1,0)</f>
        <v>0</v>
      </c>
    </row>
    <row r="520" spans="1:18" ht="23.1" hidden="1" customHeight="1">
      <c r="A520" s="493" t="s">
        <v>901</v>
      </c>
      <c r="B520" s="493" t="s">
        <v>361</v>
      </c>
      <c r="C520" s="496" t="s">
        <v>379</v>
      </c>
      <c r="D520" s="211">
        <f t="shared" si="16"/>
        <v>30300</v>
      </c>
      <c r="E520" s="210">
        <v>30300</v>
      </c>
      <c r="F520" s="210">
        <v>1259</v>
      </c>
      <c r="G520" s="210">
        <v>30300</v>
      </c>
      <c r="H520" s="210">
        <v>1009</v>
      </c>
      <c r="I520" s="210"/>
      <c r="J520" s="210"/>
      <c r="K520" s="210"/>
      <c r="L520" s="210"/>
      <c r="M520" s="484" t="s">
        <v>1360</v>
      </c>
      <c r="O520" s="4">
        <f t="shared" si="15"/>
        <v>0</v>
      </c>
      <c r="Q520" s="4">
        <f>IF(COUNTIF(일위대가!$B$3:$B$603,$B520)&lt;&gt;0,1,0)</f>
        <v>0</v>
      </c>
      <c r="R520" s="4">
        <f>IF(COUNTIF(내역서!$B$3:$B$142,$B520)&lt;&gt;0,1,0)</f>
        <v>0</v>
      </c>
    </row>
    <row r="521" spans="1:18" ht="23.1" hidden="1" customHeight="1">
      <c r="A521" s="493" t="s">
        <v>901</v>
      </c>
      <c r="B521" s="493" t="s">
        <v>380</v>
      </c>
      <c r="C521" s="496" t="s">
        <v>379</v>
      </c>
      <c r="D521" s="211">
        <f t="shared" si="16"/>
        <v>0</v>
      </c>
      <c r="E521" s="210"/>
      <c r="F521" s="210"/>
      <c r="G521" s="210"/>
      <c r="H521" s="210">
        <v>1009</v>
      </c>
      <c r="I521" s="210"/>
      <c r="J521" s="210"/>
      <c r="K521" s="210"/>
      <c r="L521" s="210"/>
      <c r="M521" s="484" t="s">
        <v>1360</v>
      </c>
      <c r="O521" s="4">
        <f t="shared" si="15"/>
        <v>0</v>
      </c>
      <c r="Q521" s="4">
        <f>IF(COUNTIF(일위대가!$B$3:$B$603,$B521)&lt;&gt;0,1,0)</f>
        <v>0</v>
      </c>
      <c r="R521" s="4">
        <f>IF(COUNTIF(내역서!$B$3:$B$142,$B521)&lt;&gt;0,1,0)</f>
        <v>0</v>
      </c>
    </row>
    <row r="522" spans="1:18" ht="23.1" hidden="1" customHeight="1">
      <c r="A522" s="493" t="s">
        <v>901</v>
      </c>
      <c r="B522" s="493" t="s">
        <v>362</v>
      </c>
      <c r="C522" s="496" t="s">
        <v>379</v>
      </c>
      <c r="D522" s="211">
        <f t="shared" si="16"/>
        <v>153000</v>
      </c>
      <c r="E522" s="210">
        <v>153000</v>
      </c>
      <c r="F522" s="210">
        <v>1259</v>
      </c>
      <c r="G522" s="210"/>
      <c r="H522" s="210">
        <v>1009</v>
      </c>
      <c r="I522" s="210"/>
      <c r="J522" s="210"/>
      <c r="K522" s="210"/>
      <c r="L522" s="210"/>
      <c r="M522" s="484" t="s">
        <v>1361</v>
      </c>
      <c r="O522" s="4">
        <f t="shared" si="15"/>
        <v>0</v>
      </c>
      <c r="Q522" s="4">
        <f>IF(COUNTIF(일위대가!$B$3:$B$603,$B522)&lt;&gt;0,1,0)</f>
        <v>0</v>
      </c>
      <c r="R522" s="4">
        <f>IF(COUNTIF(내역서!$B$3:$B$142,$B522)&lt;&gt;0,1,0)</f>
        <v>0</v>
      </c>
    </row>
    <row r="523" spans="1:18" ht="23.1" hidden="1" customHeight="1">
      <c r="A523" s="493" t="s">
        <v>901</v>
      </c>
      <c r="B523" s="493" t="s">
        <v>903</v>
      </c>
      <c r="C523" s="496" t="s">
        <v>379</v>
      </c>
      <c r="D523" s="211">
        <f t="shared" si="16"/>
        <v>42500</v>
      </c>
      <c r="E523" s="210">
        <v>42500</v>
      </c>
      <c r="F523" s="210">
        <v>1259</v>
      </c>
      <c r="G523" s="483">
        <v>42500</v>
      </c>
      <c r="H523" s="210">
        <v>1010</v>
      </c>
      <c r="I523" s="210"/>
      <c r="J523" s="210"/>
      <c r="K523" s="210"/>
      <c r="L523" s="210"/>
      <c r="M523" s="484" t="s">
        <v>1359</v>
      </c>
      <c r="O523" s="4">
        <f t="shared" si="15"/>
        <v>0</v>
      </c>
      <c r="Q523" s="4">
        <f>IF(COUNTIF(일위대가!$B$3:$B$603,$B523)&lt;&gt;0,1,0)</f>
        <v>0</v>
      </c>
      <c r="R523" s="4">
        <f>IF(COUNTIF(내역서!$B$3:$B$142,$B523)&lt;&gt;0,1,0)</f>
        <v>0</v>
      </c>
    </row>
    <row r="524" spans="1:18" ht="23.1" hidden="1" customHeight="1">
      <c r="A524" s="493" t="s">
        <v>901</v>
      </c>
      <c r="B524" s="493" t="s">
        <v>905</v>
      </c>
      <c r="C524" s="496" t="s">
        <v>379</v>
      </c>
      <c r="D524" s="211">
        <f t="shared" si="16"/>
        <v>51500</v>
      </c>
      <c r="E524" s="210">
        <v>51500</v>
      </c>
      <c r="F524" s="210">
        <v>1259</v>
      </c>
      <c r="G524" s="483">
        <v>51500</v>
      </c>
      <c r="H524" s="210">
        <v>1010</v>
      </c>
      <c r="I524" s="210"/>
      <c r="J524" s="210"/>
      <c r="K524" s="210"/>
      <c r="L524" s="210"/>
      <c r="M524" s="484" t="s">
        <v>1359</v>
      </c>
      <c r="O524" s="4">
        <f t="shared" si="15"/>
        <v>0</v>
      </c>
      <c r="Q524" s="4">
        <f>IF(COUNTIF(일위대가!$B$3:$B$603,$B524)&lt;&gt;0,1,0)</f>
        <v>0</v>
      </c>
      <c r="R524" s="4">
        <f>IF(COUNTIF(내역서!$B$3:$B$142,$B524)&lt;&gt;0,1,0)</f>
        <v>0</v>
      </c>
    </row>
    <row r="525" spans="1:18" ht="23.1" hidden="1" customHeight="1">
      <c r="A525" s="493" t="s">
        <v>901</v>
      </c>
      <c r="B525" s="493" t="s">
        <v>1362</v>
      </c>
      <c r="C525" s="496" t="s">
        <v>379</v>
      </c>
      <c r="D525" s="211">
        <f>MIN(E525,G525,I525,K525,L525)</f>
        <v>133300</v>
      </c>
      <c r="E525" s="210">
        <v>133300</v>
      </c>
      <c r="F525" s="210">
        <v>1259</v>
      </c>
      <c r="G525" s="483">
        <v>133300</v>
      </c>
      <c r="H525" s="210">
        <v>1010</v>
      </c>
      <c r="I525" s="210"/>
      <c r="J525" s="210"/>
      <c r="K525" s="210"/>
      <c r="L525" s="210"/>
      <c r="M525" s="484" t="s">
        <v>1359</v>
      </c>
      <c r="O525" s="4">
        <f t="shared" si="15"/>
        <v>0</v>
      </c>
      <c r="Q525" s="4">
        <f>IF(COUNTIF(일위대가!$B$3:$B$603,$B525)&lt;&gt;0,1,0)</f>
        <v>0</v>
      </c>
      <c r="R525" s="4">
        <f>IF(COUNTIF(내역서!$B$3:$B$142,$B525)&lt;&gt;0,1,0)</f>
        <v>0</v>
      </c>
    </row>
    <row r="526" spans="1:18" ht="23.1" hidden="1" customHeight="1">
      <c r="A526" s="493" t="s">
        <v>901</v>
      </c>
      <c r="B526" s="493" t="s">
        <v>1363</v>
      </c>
      <c r="C526" s="496" t="s">
        <v>116</v>
      </c>
      <c r="D526" s="211">
        <f t="shared" si="16"/>
        <v>106000</v>
      </c>
      <c r="E526" s="210">
        <v>106000</v>
      </c>
      <c r="F526" s="210">
        <v>1259</v>
      </c>
      <c r="G526" s="210">
        <v>106000</v>
      </c>
      <c r="H526" s="210">
        <v>1009</v>
      </c>
      <c r="I526" s="210"/>
      <c r="J526" s="210"/>
      <c r="K526" s="210"/>
      <c r="L526" s="210"/>
      <c r="M526" s="484" t="s">
        <v>1364</v>
      </c>
      <c r="O526" s="4">
        <f t="shared" ref="O526:O589" si="17">IF(SUM(Q526:R526)&gt;0,1,0)</f>
        <v>0</v>
      </c>
      <c r="Q526" s="4">
        <f>IF(COUNTIF(일위대가!$B$3:$B$603,$B526)&lt;&gt;0,1,0)</f>
        <v>0</v>
      </c>
      <c r="R526" s="4">
        <f>IF(COUNTIF(내역서!$B$3:$B$142,$B526)&lt;&gt;0,1,0)</f>
        <v>0</v>
      </c>
    </row>
    <row r="527" spans="1:18" ht="23.1" hidden="1" customHeight="1">
      <c r="A527" s="493" t="s">
        <v>901</v>
      </c>
      <c r="B527" s="493" t="s">
        <v>1365</v>
      </c>
      <c r="C527" s="496" t="s">
        <v>116</v>
      </c>
      <c r="D527" s="211">
        <f>MIN(E527,G527,I527,K527,L527)</f>
        <v>136300</v>
      </c>
      <c r="E527" s="210">
        <v>136300</v>
      </c>
      <c r="F527" s="210">
        <v>1259</v>
      </c>
      <c r="G527" s="210">
        <v>136300</v>
      </c>
      <c r="H527" s="210">
        <v>1009</v>
      </c>
      <c r="I527" s="210"/>
      <c r="J527" s="210"/>
      <c r="K527" s="210"/>
      <c r="L527" s="210"/>
      <c r="M527" s="484" t="s">
        <v>1366</v>
      </c>
      <c r="O527" s="4">
        <f t="shared" si="17"/>
        <v>0</v>
      </c>
      <c r="Q527" s="4">
        <f>IF(COUNTIF(일위대가!$B$3:$B$603,$B527)&lt;&gt;0,1,0)</f>
        <v>0</v>
      </c>
      <c r="R527" s="4">
        <f>IF(COUNTIF(내역서!$B$3:$B$142,$B527)&lt;&gt;0,1,0)</f>
        <v>0</v>
      </c>
    </row>
    <row r="528" spans="1:18" ht="23.1" hidden="1" customHeight="1">
      <c r="A528" s="493" t="s">
        <v>901</v>
      </c>
      <c r="B528" s="493" t="s">
        <v>1367</v>
      </c>
      <c r="C528" s="496" t="s">
        <v>116</v>
      </c>
      <c r="D528" s="211">
        <f t="shared" si="16"/>
        <v>227000</v>
      </c>
      <c r="E528" s="210">
        <v>227000</v>
      </c>
      <c r="F528" s="210">
        <v>1259</v>
      </c>
      <c r="G528" s="210">
        <v>227000</v>
      </c>
      <c r="H528" s="210">
        <v>1009</v>
      </c>
      <c r="I528" s="210"/>
      <c r="J528" s="210"/>
      <c r="K528" s="210"/>
      <c r="L528" s="210"/>
      <c r="M528" s="484" t="s">
        <v>1368</v>
      </c>
      <c r="O528" s="4">
        <f t="shared" si="17"/>
        <v>0</v>
      </c>
      <c r="Q528" s="4">
        <f>IF(COUNTIF(일위대가!$B$3:$B$603,$B528)&lt;&gt;0,1,0)</f>
        <v>0</v>
      </c>
      <c r="R528" s="4">
        <f>IF(COUNTIF(내역서!$B$3:$B$142,$B528)&lt;&gt;0,1,0)</f>
        <v>0</v>
      </c>
    </row>
    <row r="529" spans="1:18" ht="23.1" hidden="1" customHeight="1">
      <c r="A529" s="493" t="s">
        <v>901</v>
      </c>
      <c r="B529" s="493" t="s">
        <v>1369</v>
      </c>
      <c r="C529" s="496" t="s">
        <v>116</v>
      </c>
      <c r="D529" s="211">
        <f t="shared" si="16"/>
        <v>133300</v>
      </c>
      <c r="E529" s="210">
        <v>133300</v>
      </c>
      <c r="F529" s="210">
        <v>1259</v>
      </c>
      <c r="G529" s="210">
        <v>133300</v>
      </c>
      <c r="H529" s="210">
        <v>1009</v>
      </c>
      <c r="I529" s="210"/>
      <c r="J529" s="210"/>
      <c r="K529" s="210"/>
      <c r="L529" s="210"/>
      <c r="M529" s="484" t="s">
        <v>1370</v>
      </c>
      <c r="O529" s="4">
        <f t="shared" si="17"/>
        <v>0</v>
      </c>
      <c r="Q529" s="4">
        <f>IF(COUNTIF(일위대가!$B$3:$B$603,$B529)&lt;&gt;0,1,0)</f>
        <v>0</v>
      </c>
      <c r="R529" s="4">
        <f>IF(COUNTIF(내역서!$B$3:$B$142,$B529)&lt;&gt;0,1,0)</f>
        <v>0</v>
      </c>
    </row>
    <row r="530" spans="1:18" ht="23.1" hidden="1" customHeight="1">
      <c r="A530" s="493" t="s">
        <v>901</v>
      </c>
      <c r="B530" s="493" t="s">
        <v>1371</v>
      </c>
      <c r="C530" s="496" t="s">
        <v>116</v>
      </c>
      <c r="D530" s="211">
        <f t="shared" si="16"/>
        <v>221000</v>
      </c>
      <c r="E530" s="210">
        <v>221000</v>
      </c>
      <c r="F530" s="210">
        <v>1259</v>
      </c>
      <c r="G530" s="210">
        <v>221000</v>
      </c>
      <c r="H530" s="210">
        <v>1009</v>
      </c>
      <c r="I530" s="210"/>
      <c r="J530" s="210"/>
      <c r="K530" s="210"/>
      <c r="L530" s="210"/>
      <c r="M530" s="484" t="s">
        <v>1372</v>
      </c>
      <c r="O530" s="4">
        <f t="shared" si="17"/>
        <v>0</v>
      </c>
      <c r="Q530" s="4">
        <f>IF(COUNTIF(일위대가!$B$3:$B$603,$B530)&lt;&gt;0,1,0)</f>
        <v>0</v>
      </c>
      <c r="R530" s="4">
        <f>IF(COUNTIF(내역서!$B$3:$B$142,$B530)&lt;&gt;0,1,0)</f>
        <v>0</v>
      </c>
    </row>
    <row r="531" spans="1:18" ht="23.1" hidden="1" customHeight="1">
      <c r="A531" s="493" t="s">
        <v>913</v>
      </c>
      <c r="B531" s="493" t="s">
        <v>918</v>
      </c>
      <c r="C531" s="496" t="s">
        <v>379</v>
      </c>
      <c r="D531" s="211">
        <f t="shared" si="16"/>
        <v>30000</v>
      </c>
      <c r="E531" s="210"/>
      <c r="F531" s="210"/>
      <c r="G531" s="210"/>
      <c r="H531" s="210">
        <v>757</v>
      </c>
      <c r="I531" s="210">
        <v>30000</v>
      </c>
      <c r="J531" s="210">
        <v>1194</v>
      </c>
      <c r="K531" s="210"/>
      <c r="L531" s="210"/>
      <c r="M531" s="484"/>
      <c r="O531" s="4">
        <f t="shared" si="17"/>
        <v>0</v>
      </c>
      <c r="Q531" s="4">
        <f>IF(COUNTIF(일위대가!$B$3:$B$603,$B531)&lt;&gt;0,1,0)</f>
        <v>0</v>
      </c>
      <c r="R531" s="4">
        <f>IF(COUNTIF(내역서!$B$3:$B$142,$B531)&lt;&gt;0,1,0)</f>
        <v>0</v>
      </c>
    </row>
    <row r="532" spans="1:18" ht="23.1" hidden="1" customHeight="1">
      <c r="A532" s="493" t="s">
        <v>913</v>
      </c>
      <c r="B532" s="493" t="s">
        <v>914</v>
      </c>
      <c r="C532" s="496" t="s">
        <v>379</v>
      </c>
      <c r="D532" s="211">
        <f t="shared" si="16"/>
        <v>4800</v>
      </c>
      <c r="E532" s="210">
        <v>5000</v>
      </c>
      <c r="F532" s="210">
        <v>968</v>
      </c>
      <c r="G532" s="210">
        <v>5000</v>
      </c>
      <c r="H532" s="210">
        <v>757</v>
      </c>
      <c r="I532" s="210">
        <v>4800</v>
      </c>
      <c r="J532" s="210">
        <v>1196</v>
      </c>
      <c r="K532" s="210"/>
      <c r="L532" s="210"/>
      <c r="M532" s="484"/>
      <c r="O532" s="4">
        <f t="shared" si="17"/>
        <v>0</v>
      </c>
      <c r="Q532" s="4">
        <f>IF(COUNTIF(일위대가!$B$3:$B$603,$B532)&lt;&gt;0,1,0)</f>
        <v>0</v>
      </c>
      <c r="R532" s="4">
        <f>IF(COUNTIF(내역서!$B$3:$B$142,$B532)&lt;&gt;0,1,0)</f>
        <v>0</v>
      </c>
    </row>
    <row r="533" spans="1:18" ht="23.1" hidden="1" customHeight="1">
      <c r="A533" s="493" t="s">
        <v>913</v>
      </c>
      <c r="B533" s="493" t="s">
        <v>916</v>
      </c>
      <c r="C533" s="496" t="s">
        <v>379</v>
      </c>
      <c r="D533" s="211">
        <f t="shared" si="16"/>
        <v>4800</v>
      </c>
      <c r="E533" s="210">
        <v>5000</v>
      </c>
      <c r="F533" s="210">
        <v>968</v>
      </c>
      <c r="G533" s="210">
        <v>5000</v>
      </c>
      <c r="H533" s="210">
        <v>757</v>
      </c>
      <c r="I533" s="210">
        <v>4800</v>
      </c>
      <c r="J533" s="210">
        <v>1196</v>
      </c>
      <c r="K533" s="210"/>
      <c r="L533" s="210"/>
      <c r="M533" s="484"/>
      <c r="O533" s="4">
        <f t="shared" si="17"/>
        <v>0</v>
      </c>
      <c r="Q533" s="4">
        <f>IF(COUNTIF(일위대가!$B$3:$B$603,$B533)&lt;&gt;0,1,0)</f>
        <v>0</v>
      </c>
      <c r="R533" s="4">
        <f>IF(COUNTIF(내역서!$B$3:$B$142,$B533)&lt;&gt;0,1,0)</f>
        <v>0</v>
      </c>
    </row>
    <row r="534" spans="1:18" ht="23.1" hidden="1" customHeight="1">
      <c r="A534" s="493" t="s">
        <v>913</v>
      </c>
      <c r="B534" s="493" t="s">
        <v>917</v>
      </c>
      <c r="C534" s="496" t="s">
        <v>379</v>
      </c>
      <c r="D534" s="211">
        <f t="shared" si="16"/>
        <v>18000</v>
      </c>
      <c r="E534" s="210">
        <v>28000</v>
      </c>
      <c r="F534" s="210">
        <v>969</v>
      </c>
      <c r="G534" s="483">
        <v>18000</v>
      </c>
      <c r="H534" s="210">
        <v>757</v>
      </c>
      <c r="I534" s="210">
        <v>18000</v>
      </c>
      <c r="J534" s="210">
        <v>1196</v>
      </c>
      <c r="K534" s="210"/>
      <c r="L534" s="210"/>
      <c r="M534" s="484"/>
      <c r="O534" s="4">
        <f t="shared" si="17"/>
        <v>0</v>
      </c>
      <c r="Q534" s="4">
        <f>IF(COUNTIF(일위대가!$B$3:$B$603,$B534)&lt;&gt;0,1,0)</f>
        <v>0</v>
      </c>
      <c r="R534" s="4">
        <f>IF(COUNTIF(내역서!$B$3:$B$142,$B534)&lt;&gt;0,1,0)</f>
        <v>0</v>
      </c>
    </row>
    <row r="535" spans="1:18" ht="23.1" hidden="1" customHeight="1">
      <c r="A535" s="493" t="s">
        <v>1373</v>
      </c>
      <c r="B535" s="493" t="s">
        <v>1374</v>
      </c>
      <c r="C535" s="496" t="s">
        <v>379</v>
      </c>
      <c r="D535" s="211">
        <f t="shared" si="16"/>
        <v>100000</v>
      </c>
      <c r="E535" s="210">
        <v>100000</v>
      </c>
      <c r="F535" s="210">
        <v>968</v>
      </c>
      <c r="G535" s="210">
        <v>100000</v>
      </c>
      <c r="H535" s="210">
        <v>756</v>
      </c>
      <c r="I535" s="210">
        <v>100000</v>
      </c>
      <c r="J535" s="210">
        <v>1197</v>
      </c>
      <c r="K535" s="210"/>
      <c r="L535" s="210"/>
      <c r="M535" s="484"/>
      <c r="O535" s="4">
        <f t="shared" si="17"/>
        <v>0</v>
      </c>
      <c r="Q535" s="4">
        <f>IF(COUNTIF(일위대가!$B$3:$B$603,$B535)&lt;&gt;0,1,0)</f>
        <v>0</v>
      </c>
      <c r="R535" s="4">
        <f>IF(COUNTIF(내역서!$B$3:$B$142,$B535)&lt;&gt;0,1,0)</f>
        <v>0</v>
      </c>
    </row>
    <row r="536" spans="1:18" ht="23.1" hidden="1" customHeight="1">
      <c r="A536" s="493" t="s">
        <v>1373</v>
      </c>
      <c r="B536" s="493" t="s">
        <v>1375</v>
      </c>
      <c r="C536" s="496" t="s">
        <v>379</v>
      </c>
      <c r="D536" s="211">
        <f t="shared" si="16"/>
        <v>150000</v>
      </c>
      <c r="E536" s="210"/>
      <c r="F536" s="210">
        <v>1005</v>
      </c>
      <c r="G536" s="210">
        <v>150000</v>
      </c>
      <c r="H536" s="210">
        <v>757</v>
      </c>
      <c r="I536" s="210"/>
      <c r="J536" s="210">
        <v>1196</v>
      </c>
      <c r="K536" s="210"/>
      <c r="L536" s="210"/>
      <c r="M536" s="484"/>
      <c r="O536" s="4">
        <f t="shared" si="17"/>
        <v>0</v>
      </c>
      <c r="Q536" s="4">
        <f>IF(COUNTIF(일위대가!$B$3:$B$603,$B536)&lt;&gt;0,1,0)</f>
        <v>0</v>
      </c>
      <c r="R536" s="4">
        <f>IF(COUNTIF(내역서!$B$3:$B$142,$B536)&lt;&gt;0,1,0)</f>
        <v>0</v>
      </c>
    </row>
    <row r="537" spans="1:18" ht="23.1" hidden="1" customHeight="1">
      <c r="A537" s="493" t="s">
        <v>1373</v>
      </c>
      <c r="B537" s="493" t="s">
        <v>1376</v>
      </c>
      <c r="C537" s="496" t="s">
        <v>379</v>
      </c>
      <c r="D537" s="211">
        <f t="shared" si="16"/>
        <v>140000</v>
      </c>
      <c r="E537" s="210">
        <v>140000</v>
      </c>
      <c r="F537" s="210">
        <v>969</v>
      </c>
      <c r="G537" s="210">
        <v>160000</v>
      </c>
      <c r="H537" s="210">
        <v>756</v>
      </c>
      <c r="I537" s="210">
        <v>150000</v>
      </c>
      <c r="J537" s="210">
        <v>1194</v>
      </c>
      <c r="K537" s="210"/>
      <c r="L537" s="210"/>
      <c r="M537" s="484"/>
      <c r="O537" s="4">
        <f t="shared" si="17"/>
        <v>0</v>
      </c>
      <c r="Q537" s="4">
        <f>IF(COUNTIF(일위대가!$B$3:$B$603,$B537)&lt;&gt;0,1,0)</f>
        <v>0</v>
      </c>
      <c r="R537" s="4">
        <f>IF(COUNTIF(내역서!$B$3:$B$142,$B537)&lt;&gt;0,1,0)</f>
        <v>0</v>
      </c>
    </row>
    <row r="538" spans="1:18" ht="23.1" hidden="1" customHeight="1">
      <c r="A538" s="493" t="s">
        <v>1373</v>
      </c>
      <c r="B538" s="493" t="s">
        <v>1377</v>
      </c>
      <c r="C538" s="496" t="s">
        <v>379</v>
      </c>
      <c r="D538" s="211">
        <f t="shared" si="16"/>
        <v>150000</v>
      </c>
      <c r="E538" s="210">
        <v>150000</v>
      </c>
      <c r="F538" s="210">
        <v>969</v>
      </c>
      <c r="G538" s="210">
        <v>200000</v>
      </c>
      <c r="H538" s="210">
        <v>757</v>
      </c>
      <c r="I538" s="210">
        <v>180000</v>
      </c>
      <c r="J538" s="210">
        <v>1194</v>
      </c>
      <c r="K538" s="210"/>
      <c r="L538" s="210"/>
      <c r="M538" s="484"/>
      <c r="O538" s="4">
        <f t="shared" si="17"/>
        <v>0</v>
      </c>
      <c r="Q538" s="4">
        <f>IF(COUNTIF(일위대가!$B$3:$B$603,$B538)&lt;&gt;0,1,0)</f>
        <v>0</v>
      </c>
      <c r="R538" s="4">
        <f>IF(COUNTIF(내역서!$B$3:$B$142,$B538)&lt;&gt;0,1,0)</f>
        <v>0</v>
      </c>
    </row>
    <row r="539" spans="1:18" ht="23.1" hidden="1" customHeight="1">
      <c r="A539" s="493" t="s">
        <v>1373</v>
      </c>
      <c r="B539" s="493" t="s">
        <v>1378</v>
      </c>
      <c r="C539" s="496" t="s">
        <v>379</v>
      </c>
      <c r="D539" s="211">
        <f t="shared" si="16"/>
        <v>180000</v>
      </c>
      <c r="E539" s="210">
        <v>180000</v>
      </c>
      <c r="F539" s="210">
        <v>969</v>
      </c>
      <c r="G539" s="210">
        <v>200000</v>
      </c>
      <c r="H539" s="210">
        <v>756</v>
      </c>
      <c r="I539" s="210">
        <v>180000</v>
      </c>
      <c r="J539" s="210">
        <v>1194</v>
      </c>
      <c r="K539" s="210"/>
      <c r="L539" s="210"/>
      <c r="M539" s="484"/>
      <c r="O539" s="4">
        <f t="shared" si="17"/>
        <v>0</v>
      </c>
      <c r="Q539" s="4">
        <f>IF(COUNTIF(일위대가!$B$3:$B$603,$B539)&lt;&gt;0,1,0)</f>
        <v>0</v>
      </c>
      <c r="R539" s="4">
        <f>IF(COUNTIF(내역서!$B$3:$B$142,$B539)&lt;&gt;0,1,0)</f>
        <v>0</v>
      </c>
    </row>
    <row r="540" spans="1:18" ht="23.1" hidden="1" customHeight="1">
      <c r="A540" s="493" t="s">
        <v>1373</v>
      </c>
      <c r="B540" s="493" t="s">
        <v>1379</v>
      </c>
      <c r="C540" s="496" t="s">
        <v>379</v>
      </c>
      <c r="D540" s="211">
        <f t="shared" si="16"/>
        <v>220000</v>
      </c>
      <c r="E540" s="210"/>
      <c r="F540" s="210">
        <v>964</v>
      </c>
      <c r="G540" s="210"/>
      <c r="H540" s="210">
        <v>757</v>
      </c>
      <c r="I540" s="210">
        <v>220000</v>
      </c>
      <c r="J540" s="210">
        <v>1194</v>
      </c>
      <c r="K540" s="210"/>
      <c r="L540" s="210"/>
      <c r="M540" s="484"/>
      <c r="O540" s="4">
        <f t="shared" si="17"/>
        <v>0</v>
      </c>
      <c r="Q540" s="4">
        <f>IF(COUNTIF(일위대가!$B$3:$B$603,$B540)&lt;&gt;0,1,0)</f>
        <v>0</v>
      </c>
      <c r="R540" s="4">
        <f>IF(COUNTIF(내역서!$B$3:$B$142,$B540)&lt;&gt;0,1,0)</f>
        <v>0</v>
      </c>
    </row>
    <row r="541" spans="1:18" ht="23.1" hidden="1" customHeight="1">
      <c r="A541" s="493" t="s">
        <v>1373</v>
      </c>
      <c r="B541" s="493" t="s">
        <v>1380</v>
      </c>
      <c r="C541" s="496" t="s">
        <v>379</v>
      </c>
      <c r="D541" s="211">
        <f t="shared" si="16"/>
        <v>100000</v>
      </c>
      <c r="E541" s="210">
        <v>100000</v>
      </c>
      <c r="F541" s="210">
        <v>969</v>
      </c>
      <c r="G541" s="210">
        <v>100000</v>
      </c>
      <c r="H541" s="210">
        <v>757</v>
      </c>
      <c r="I541" s="210">
        <v>100000</v>
      </c>
      <c r="J541" s="210">
        <v>1196</v>
      </c>
      <c r="K541" s="210"/>
      <c r="L541" s="210"/>
      <c r="M541" s="484"/>
      <c r="O541" s="4">
        <f t="shared" si="17"/>
        <v>0</v>
      </c>
      <c r="Q541" s="4">
        <f>IF(COUNTIF(일위대가!$B$3:$B$603,$B541)&lt;&gt;0,1,0)</f>
        <v>0</v>
      </c>
      <c r="R541" s="4">
        <f>IF(COUNTIF(내역서!$B$3:$B$142,$B541)&lt;&gt;0,1,0)</f>
        <v>0</v>
      </c>
    </row>
    <row r="542" spans="1:18" ht="23.1" hidden="1" customHeight="1">
      <c r="A542" s="493" t="s">
        <v>1373</v>
      </c>
      <c r="B542" s="493" t="s">
        <v>1381</v>
      </c>
      <c r="C542" s="496" t="s">
        <v>379</v>
      </c>
      <c r="D542" s="211">
        <f t="shared" si="16"/>
        <v>130000</v>
      </c>
      <c r="E542" s="210">
        <v>130000</v>
      </c>
      <c r="F542" s="210">
        <v>969</v>
      </c>
      <c r="G542" s="210">
        <v>160000</v>
      </c>
      <c r="H542" s="210">
        <v>757</v>
      </c>
      <c r="I542" s="210">
        <v>150000</v>
      </c>
      <c r="J542" s="210">
        <v>1196</v>
      </c>
      <c r="K542" s="210"/>
      <c r="L542" s="210"/>
      <c r="M542" s="484"/>
      <c r="O542" s="4">
        <f t="shared" si="17"/>
        <v>0</v>
      </c>
      <c r="Q542" s="4">
        <f>IF(COUNTIF(일위대가!$B$3:$B$603,$B542)&lt;&gt;0,1,0)</f>
        <v>0</v>
      </c>
      <c r="R542" s="4">
        <f>IF(COUNTIF(내역서!$B$3:$B$142,$B542)&lt;&gt;0,1,0)</f>
        <v>0</v>
      </c>
    </row>
    <row r="543" spans="1:18" ht="23.1" hidden="1" customHeight="1">
      <c r="A543" s="493" t="s">
        <v>1373</v>
      </c>
      <c r="B543" s="493" t="s">
        <v>1382</v>
      </c>
      <c r="C543" s="496" t="s">
        <v>379</v>
      </c>
      <c r="D543" s="211">
        <f t="shared" si="16"/>
        <v>180000</v>
      </c>
      <c r="E543" s="210">
        <v>180000</v>
      </c>
      <c r="F543" s="210">
        <v>969</v>
      </c>
      <c r="G543" s="210"/>
      <c r="H543" s="210">
        <v>757</v>
      </c>
      <c r="I543" s="210">
        <v>180000</v>
      </c>
      <c r="J543" s="210">
        <v>1194</v>
      </c>
      <c r="K543" s="210"/>
      <c r="L543" s="210"/>
      <c r="M543" s="484"/>
      <c r="O543" s="4">
        <f t="shared" si="17"/>
        <v>0</v>
      </c>
      <c r="Q543" s="4">
        <f>IF(COUNTIF(일위대가!$B$3:$B$603,$B543)&lt;&gt;0,1,0)</f>
        <v>0</v>
      </c>
      <c r="R543" s="4">
        <f>IF(COUNTIF(내역서!$B$3:$B$142,$B543)&lt;&gt;0,1,0)</f>
        <v>0</v>
      </c>
    </row>
    <row r="544" spans="1:18" ht="23.1" hidden="1" customHeight="1">
      <c r="A544" s="493" t="s">
        <v>925</v>
      </c>
      <c r="B544" s="493" t="s">
        <v>1383</v>
      </c>
      <c r="C544" s="496" t="s">
        <v>379</v>
      </c>
      <c r="D544" s="211">
        <f t="shared" si="16"/>
        <v>100000</v>
      </c>
      <c r="E544" s="210">
        <v>100000</v>
      </c>
      <c r="F544" s="210">
        <v>968</v>
      </c>
      <c r="G544" s="210">
        <v>100000</v>
      </c>
      <c r="H544" s="210">
        <v>756</v>
      </c>
      <c r="I544" s="210">
        <v>100000</v>
      </c>
      <c r="J544" s="210">
        <v>1196</v>
      </c>
      <c r="K544" s="210"/>
      <c r="L544" s="210"/>
      <c r="M544" s="484"/>
      <c r="O544" s="4">
        <f t="shared" si="17"/>
        <v>0</v>
      </c>
      <c r="Q544" s="4">
        <f>IF(COUNTIF(일위대가!$B$3:$B$603,$B544)&lt;&gt;0,1,0)</f>
        <v>0</v>
      </c>
      <c r="R544" s="4">
        <f>IF(COUNTIF(내역서!$B$3:$B$142,$B544)&lt;&gt;0,1,0)</f>
        <v>0</v>
      </c>
    </row>
    <row r="545" spans="1:18" ht="23.1" hidden="1" customHeight="1">
      <c r="A545" s="493" t="s">
        <v>925</v>
      </c>
      <c r="B545" s="493" t="s">
        <v>926</v>
      </c>
      <c r="C545" s="496" t="s">
        <v>379</v>
      </c>
      <c r="D545" s="211">
        <f>MIN(E545,G545,I545,K545,L545)</f>
        <v>0</v>
      </c>
      <c r="E545" s="210"/>
      <c r="F545" s="210"/>
      <c r="G545" s="210"/>
      <c r="H545" s="210">
        <v>762</v>
      </c>
      <c r="I545" s="210"/>
      <c r="J545" s="210"/>
      <c r="K545" s="210"/>
      <c r="L545" s="210"/>
      <c r="M545" s="484"/>
      <c r="O545" s="4">
        <f t="shared" si="17"/>
        <v>0</v>
      </c>
      <c r="Q545" s="4">
        <f>IF(COUNTIF(일위대가!$B$3:$B$603,$B545)&lt;&gt;0,1,0)</f>
        <v>0</v>
      </c>
      <c r="R545" s="4">
        <f>IF(COUNTIF(내역서!$B$3:$B$142,$B545)&lt;&gt;0,1,0)</f>
        <v>0</v>
      </c>
    </row>
    <row r="546" spans="1:18" ht="23.1" hidden="1" customHeight="1">
      <c r="A546" s="493" t="s">
        <v>925</v>
      </c>
      <c r="B546" s="493" t="s">
        <v>927</v>
      </c>
      <c r="C546" s="496" t="s">
        <v>379</v>
      </c>
      <c r="D546" s="211">
        <f>MIN(E546,G546,I546,K546,L546)</f>
        <v>160000</v>
      </c>
      <c r="E546" s="210">
        <v>160000</v>
      </c>
      <c r="F546" s="210">
        <v>968</v>
      </c>
      <c r="G546" s="210">
        <v>160000</v>
      </c>
      <c r="H546" s="210">
        <v>756</v>
      </c>
      <c r="I546" s="210">
        <v>160000</v>
      </c>
      <c r="J546" s="210">
        <v>1197</v>
      </c>
      <c r="K546" s="210"/>
      <c r="L546" s="210"/>
      <c r="M546" s="484"/>
      <c r="O546" s="4">
        <f t="shared" si="17"/>
        <v>0</v>
      </c>
      <c r="Q546" s="4">
        <f>IF(COUNTIF(일위대가!$B$3:$B$603,$B546)&lt;&gt;0,1,0)</f>
        <v>0</v>
      </c>
      <c r="R546" s="4">
        <f>IF(COUNTIF(내역서!$B$3:$B$142,$B546)&lt;&gt;0,1,0)</f>
        <v>0</v>
      </c>
    </row>
    <row r="547" spans="1:18" ht="23.1" hidden="1" customHeight="1">
      <c r="A547" s="493" t="s">
        <v>925</v>
      </c>
      <c r="B547" s="493" t="s">
        <v>1384</v>
      </c>
      <c r="C547" s="496" t="s">
        <v>379</v>
      </c>
      <c r="D547" s="211">
        <f t="shared" si="16"/>
        <v>120000</v>
      </c>
      <c r="E547" s="210">
        <v>150000</v>
      </c>
      <c r="F547" s="210">
        <v>969</v>
      </c>
      <c r="G547" s="210">
        <v>200000</v>
      </c>
      <c r="H547" s="210">
        <v>758</v>
      </c>
      <c r="I547" s="210">
        <v>120000</v>
      </c>
      <c r="J547" s="210">
        <v>1196</v>
      </c>
      <c r="K547" s="210"/>
      <c r="L547" s="210"/>
      <c r="M547" s="484"/>
      <c r="O547" s="4">
        <f t="shared" si="17"/>
        <v>0</v>
      </c>
      <c r="Q547" s="4">
        <f>IF(COUNTIF(일위대가!$B$3:$B$603,$B547)&lt;&gt;0,1,0)</f>
        <v>0</v>
      </c>
      <c r="R547" s="4">
        <f>IF(COUNTIF(내역서!$B$3:$B$142,$B547)&lt;&gt;0,1,0)</f>
        <v>0</v>
      </c>
    </row>
    <row r="548" spans="1:18" ht="23.1" hidden="1" customHeight="1">
      <c r="A548" s="493" t="s">
        <v>925</v>
      </c>
      <c r="B548" s="493" t="s">
        <v>1385</v>
      </c>
      <c r="C548" s="496" t="s">
        <v>379</v>
      </c>
      <c r="D548" s="211">
        <f t="shared" si="16"/>
        <v>180000</v>
      </c>
      <c r="E548" s="210"/>
      <c r="F548" s="210"/>
      <c r="G548" s="210">
        <v>180000</v>
      </c>
      <c r="H548" s="210">
        <v>757</v>
      </c>
      <c r="I548" s="210">
        <v>190000</v>
      </c>
      <c r="J548" s="210">
        <v>1194</v>
      </c>
      <c r="K548" s="210"/>
      <c r="L548" s="210"/>
      <c r="M548" s="484"/>
      <c r="O548" s="4">
        <f t="shared" si="17"/>
        <v>0</v>
      </c>
      <c r="Q548" s="4">
        <f>IF(COUNTIF(일위대가!$B$3:$B$603,$B548)&lt;&gt;0,1,0)</f>
        <v>0</v>
      </c>
      <c r="R548" s="4">
        <f>IF(COUNTIF(내역서!$B$3:$B$142,$B548)&lt;&gt;0,1,0)</f>
        <v>0</v>
      </c>
    </row>
    <row r="549" spans="1:18" ht="23.1" hidden="1" customHeight="1">
      <c r="A549" s="493" t="s">
        <v>1386</v>
      </c>
      <c r="B549" s="493" t="s">
        <v>1470</v>
      </c>
      <c r="C549" s="496" t="s">
        <v>379</v>
      </c>
      <c r="D549" s="211">
        <f t="shared" si="16"/>
        <v>1300000</v>
      </c>
      <c r="E549" s="210">
        <v>1300000</v>
      </c>
      <c r="F549" s="210">
        <v>969</v>
      </c>
      <c r="G549" s="210"/>
      <c r="H549" s="210">
        <v>757</v>
      </c>
      <c r="I549" s="210"/>
      <c r="J549" s="210">
        <v>1196</v>
      </c>
      <c r="K549" s="210"/>
      <c r="L549" s="210"/>
      <c r="M549" s="484"/>
      <c r="O549" s="4">
        <f t="shared" si="17"/>
        <v>0</v>
      </c>
      <c r="Q549" s="4">
        <f>IF(COUNTIF(일위대가!$B$3:$B$603,$B549)&lt;&gt;0,1,0)</f>
        <v>0</v>
      </c>
      <c r="R549" s="4">
        <f>IF(COUNTIF(내역서!$B$3:$B$142,$B549)&lt;&gt;0,1,0)</f>
        <v>0</v>
      </c>
    </row>
    <row r="550" spans="1:18" ht="23.1" hidden="1" customHeight="1">
      <c r="A550" s="493" t="s">
        <v>1386</v>
      </c>
      <c r="B550" s="493" t="s">
        <v>1387</v>
      </c>
      <c r="C550" s="496" t="s">
        <v>379</v>
      </c>
      <c r="D550" s="211">
        <f t="shared" si="16"/>
        <v>150000</v>
      </c>
      <c r="E550" s="210"/>
      <c r="F550" s="210"/>
      <c r="G550" s="210">
        <v>150000</v>
      </c>
      <c r="H550" s="210">
        <v>758</v>
      </c>
      <c r="I550" s="210">
        <v>150000</v>
      </c>
      <c r="J550" s="210">
        <v>1195</v>
      </c>
      <c r="K550" s="210"/>
      <c r="L550" s="210"/>
      <c r="M550" s="484"/>
      <c r="O550" s="4">
        <f t="shared" si="17"/>
        <v>0</v>
      </c>
      <c r="Q550" s="4">
        <f>IF(COUNTIF(일위대가!$B$3:$B$603,$B550)&lt;&gt;0,1,0)</f>
        <v>0</v>
      </c>
      <c r="R550" s="4">
        <f>IF(COUNTIF(내역서!$B$3:$B$142,$B550)&lt;&gt;0,1,0)</f>
        <v>0</v>
      </c>
    </row>
    <row r="551" spans="1:18" ht="23.1" hidden="1" customHeight="1">
      <c r="A551" s="493" t="s">
        <v>1388</v>
      </c>
      <c r="B551" s="493" t="s">
        <v>1389</v>
      </c>
      <c r="C551" s="496" t="s">
        <v>379</v>
      </c>
      <c r="D551" s="211">
        <f t="shared" si="16"/>
        <v>0</v>
      </c>
      <c r="E551" s="210"/>
      <c r="F551" s="210"/>
      <c r="G551" s="210"/>
      <c r="H551" s="210">
        <v>757</v>
      </c>
      <c r="I551" s="210"/>
      <c r="J551" s="210">
        <v>1196</v>
      </c>
      <c r="K551" s="210"/>
      <c r="L551" s="210"/>
      <c r="M551" s="484"/>
      <c r="O551" s="4">
        <f t="shared" si="17"/>
        <v>0</v>
      </c>
      <c r="Q551" s="4">
        <f>IF(COUNTIF(일위대가!$B$3:$B$603,$B551)&lt;&gt;0,1,0)</f>
        <v>0</v>
      </c>
      <c r="R551" s="4">
        <f>IF(COUNTIF(내역서!$B$3:$B$142,$B551)&lt;&gt;0,1,0)</f>
        <v>0</v>
      </c>
    </row>
    <row r="552" spans="1:18" ht="23.1" hidden="1" customHeight="1">
      <c r="A552" s="493" t="s">
        <v>1390</v>
      </c>
      <c r="B552" s="493" t="s">
        <v>1391</v>
      </c>
      <c r="C552" s="496" t="s">
        <v>379</v>
      </c>
      <c r="D552" s="211">
        <f t="shared" si="16"/>
        <v>0</v>
      </c>
      <c r="E552" s="210"/>
      <c r="F552" s="210"/>
      <c r="G552" s="210"/>
      <c r="H552" s="210">
        <v>756</v>
      </c>
      <c r="I552" s="210"/>
      <c r="J552" s="210">
        <v>1196</v>
      </c>
      <c r="K552" s="210"/>
      <c r="L552" s="210"/>
      <c r="M552" s="484"/>
      <c r="O552" s="4">
        <f t="shared" si="17"/>
        <v>0</v>
      </c>
      <c r="Q552" s="4">
        <f>IF(COUNTIF(일위대가!$B$3:$B$603,$B552)&lt;&gt;0,1,0)</f>
        <v>0</v>
      </c>
      <c r="R552" s="4">
        <f>IF(COUNTIF(내역서!$B$3:$B$142,$B552)&lt;&gt;0,1,0)</f>
        <v>0</v>
      </c>
    </row>
    <row r="553" spans="1:18" ht="23.1" hidden="1" customHeight="1">
      <c r="A553" s="123" t="s">
        <v>1392</v>
      </c>
      <c r="B553" s="488" t="s">
        <v>1393</v>
      </c>
      <c r="C553" s="124" t="s">
        <v>379</v>
      </c>
      <c r="D553" s="211">
        <f>MIN(E553,G553,I553,K553,L553)</f>
        <v>0</v>
      </c>
      <c r="E553" s="210"/>
      <c r="F553" s="210"/>
      <c r="G553" s="210"/>
      <c r="H553" s="210">
        <v>758</v>
      </c>
      <c r="I553" s="210"/>
      <c r="J553" s="210"/>
      <c r="K553" s="210"/>
      <c r="L553" s="210"/>
      <c r="M553" s="306"/>
      <c r="O553" s="4">
        <f t="shared" si="17"/>
        <v>0</v>
      </c>
      <c r="Q553" s="4">
        <f>IF(COUNTIF(일위대가!$B$3:$B$603,$B553)&lt;&gt;0,1,0)</f>
        <v>0</v>
      </c>
      <c r="R553" s="4">
        <f>IF(COUNTIF(내역서!$B$3:$B$142,$B553)&lt;&gt;0,1,0)</f>
        <v>0</v>
      </c>
    </row>
    <row r="554" spans="1:18" ht="23.1" hidden="1" customHeight="1">
      <c r="A554" s="123" t="s">
        <v>139</v>
      </c>
      <c r="B554" s="488" t="s">
        <v>140</v>
      </c>
      <c r="C554" s="124" t="s">
        <v>116</v>
      </c>
      <c r="D554" s="211">
        <f>MIN(E554,G554,I554,K554,L554)</f>
        <v>60000</v>
      </c>
      <c r="E554" s="210">
        <v>85000</v>
      </c>
      <c r="F554" s="210">
        <v>968</v>
      </c>
      <c r="G554" s="210">
        <v>60000</v>
      </c>
      <c r="H554" s="210">
        <v>757</v>
      </c>
      <c r="I554" s="210">
        <v>60000</v>
      </c>
      <c r="J554" s="210">
        <v>1196</v>
      </c>
      <c r="K554" s="210"/>
      <c r="L554" s="210"/>
      <c r="M554" s="306"/>
      <c r="O554" s="4">
        <f t="shared" si="17"/>
        <v>0</v>
      </c>
      <c r="Q554" s="4">
        <f>IF(COUNTIF(일위대가!$B$3:$B$603,$B554)&lt;&gt;0,1,0)</f>
        <v>0</v>
      </c>
      <c r="R554" s="4">
        <f>IF(COUNTIF(내역서!$B$3:$B$142,$B554)&lt;&gt;0,1,0)</f>
        <v>0</v>
      </c>
    </row>
    <row r="555" spans="1:18" ht="23.1" hidden="1" customHeight="1">
      <c r="A555" s="123" t="s">
        <v>1394</v>
      </c>
      <c r="B555" s="123" t="s">
        <v>1395</v>
      </c>
      <c r="C555" s="124" t="s">
        <v>1396</v>
      </c>
      <c r="D555" s="211">
        <f t="shared" si="16"/>
        <v>65000</v>
      </c>
      <c r="E555" s="210"/>
      <c r="F555" s="210"/>
      <c r="G555" s="210">
        <v>65000</v>
      </c>
      <c r="H555" s="210">
        <v>757</v>
      </c>
      <c r="I555" s="210"/>
      <c r="J555" s="210"/>
      <c r="K555" s="210"/>
      <c r="L555" s="210"/>
      <c r="M555" s="484"/>
      <c r="O555" s="4">
        <f t="shared" si="17"/>
        <v>0</v>
      </c>
      <c r="Q555" s="4">
        <f>IF(COUNTIF(일위대가!$B$3:$B$603,$B555)&lt;&gt;0,1,0)</f>
        <v>0</v>
      </c>
      <c r="R555" s="4">
        <f>IF(COUNTIF(내역서!$B$3:$B$142,$B555)&lt;&gt;0,1,0)</f>
        <v>0</v>
      </c>
    </row>
    <row r="556" spans="1:18" ht="23.1" hidden="1" customHeight="1">
      <c r="A556" s="123" t="s">
        <v>1394</v>
      </c>
      <c r="B556" s="123" t="s">
        <v>1397</v>
      </c>
      <c r="C556" s="124" t="s">
        <v>1396</v>
      </c>
      <c r="D556" s="211">
        <f t="shared" si="16"/>
        <v>60000</v>
      </c>
      <c r="E556" s="210">
        <v>60000</v>
      </c>
      <c r="F556" s="210">
        <v>969</v>
      </c>
      <c r="G556" s="210">
        <v>80000</v>
      </c>
      <c r="H556" s="210">
        <v>757</v>
      </c>
      <c r="I556" s="210"/>
      <c r="J556" s="210"/>
      <c r="K556" s="210"/>
      <c r="L556" s="210"/>
      <c r="M556" s="484"/>
      <c r="O556" s="4">
        <f t="shared" si="17"/>
        <v>0</v>
      </c>
      <c r="Q556" s="4">
        <f>IF(COUNTIF(일위대가!$B$3:$B$603,$B556)&lt;&gt;0,1,0)</f>
        <v>0</v>
      </c>
      <c r="R556" s="4">
        <f>IF(COUNTIF(내역서!$B$3:$B$142,$B556)&lt;&gt;0,1,0)</f>
        <v>0</v>
      </c>
    </row>
    <row r="557" spans="1:18" ht="23.1" hidden="1" customHeight="1">
      <c r="A557" s="123" t="s">
        <v>1398</v>
      </c>
      <c r="B557" s="497" t="s">
        <v>1399</v>
      </c>
      <c r="C557" s="498" t="s">
        <v>116</v>
      </c>
      <c r="D557" s="211">
        <f t="shared" si="16"/>
        <v>25000</v>
      </c>
      <c r="E557" s="210">
        <v>28000</v>
      </c>
      <c r="F557" s="210">
        <v>969</v>
      </c>
      <c r="G557" s="210">
        <v>30000</v>
      </c>
      <c r="H557" s="210">
        <v>757</v>
      </c>
      <c r="I557" s="210">
        <v>25000</v>
      </c>
      <c r="J557" s="210">
        <v>1196</v>
      </c>
      <c r="K557" s="210"/>
      <c r="L557" s="210"/>
      <c r="M557" s="484"/>
      <c r="O557" s="4">
        <f t="shared" si="17"/>
        <v>0</v>
      </c>
      <c r="Q557" s="4">
        <f>IF(COUNTIF(일위대가!$B$3:$B$603,$B557)&lt;&gt;0,1,0)</f>
        <v>0</v>
      </c>
      <c r="R557" s="4">
        <f>IF(COUNTIF(내역서!$B$3:$B$142,$B557)&lt;&gt;0,1,0)</f>
        <v>0</v>
      </c>
    </row>
    <row r="558" spans="1:18" ht="23.1" hidden="1" customHeight="1">
      <c r="A558" s="123" t="s">
        <v>1400</v>
      </c>
      <c r="B558" s="497" t="s">
        <v>227</v>
      </c>
      <c r="C558" s="498" t="s">
        <v>116</v>
      </c>
      <c r="D558" s="211">
        <f t="shared" si="16"/>
        <v>2000</v>
      </c>
      <c r="E558" s="210">
        <v>2500</v>
      </c>
      <c r="F558" s="210">
        <v>969</v>
      </c>
      <c r="G558" s="210">
        <v>3000</v>
      </c>
      <c r="H558" s="210">
        <v>757</v>
      </c>
      <c r="I558" s="210">
        <v>2000</v>
      </c>
      <c r="J558" s="210">
        <v>1196</v>
      </c>
      <c r="K558" s="210"/>
      <c r="L558" s="210"/>
      <c r="M558" s="484"/>
      <c r="O558" s="4">
        <f t="shared" si="17"/>
        <v>0</v>
      </c>
      <c r="Q558" s="4">
        <f>IF(COUNTIF(일위대가!$B$3:$B$603,$B558)&lt;&gt;0,1,0)</f>
        <v>0</v>
      </c>
      <c r="R558" s="4">
        <f>IF(COUNTIF(내역서!$B$3:$B$142,$B558)&lt;&gt;0,1,0)</f>
        <v>0</v>
      </c>
    </row>
    <row r="559" spans="1:18" ht="23.1" hidden="1" customHeight="1">
      <c r="A559" s="497" t="s">
        <v>228</v>
      </c>
      <c r="B559" s="497" t="s">
        <v>229</v>
      </c>
      <c r="C559" s="498" t="s">
        <v>116</v>
      </c>
      <c r="D559" s="211">
        <f t="shared" si="16"/>
        <v>4500</v>
      </c>
      <c r="E559" s="210">
        <v>4500</v>
      </c>
      <c r="F559" s="210">
        <v>969</v>
      </c>
      <c r="G559" s="210">
        <v>5000</v>
      </c>
      <c r="H559" s="210">
        <v>756</v>
      </c>
      <c r="I559" s="210">
        <v>5000</v>
      </c>
      <c r="J559" s="210">
        <v>1196</v>
      </c>
      <c r="K559" s="210"/>
      <c r="L559" s="210"/>
      <c r="M559" s="484"/>
      <c r="O559" s="4">
        <f t="shared" si="17"/>
        <v>0</v>
      </c>
      <c r="Q559" s="4">
        <f>IF(COUNTIF(일위대가!$B$3:$B$603,$B559)&lt;&gt;0,1,0)</f>
        <v>0</v>
      </c>
      <c r="R559" s="4">
        <f>IF(COUNTIF(내역서!$B$3:$B$142,$B559)&lt;&gt;0,1,0)</f>
        <v>0</v>
      </c>
    </row>
    <row r="560" spans="1:18" ht="23.1" hidden="1" customHeight="1">
      <c r="A560" s="497" t="s">
        <v>230</v>
      </c>
      <c r="B560" s="123" t="s">
        <v>1401</v>
      </c>
      <c r="C560" s="498" t="s">
        <v>116</v>
      </c>
      <c r="D560" s="211">
        <f t="shared" si="16"/>
        <v>6000</v>
      </c>
      <c r="E560" s="210">
        <v>7000</v>
      </c>
      <c r="F560" s="210">
        <v>969</v>
      </c>
      <c r="G560" s="210">
        <v>6000</v>
      </c>
      <c r="H560" s="210">
        <v>757</v>
      </c>
      <c r="I560" s="210">
        <v>6000</v>
      </c>
      <c r="J560" s="210">
        <v>1194</v>
      </c>
      <c r="K560" s="210"/>
      <c r="L560" s="210"/>
      <c r="M560" s="484"/>
      <c r="O560" s="4">
        <f t="shared" si="17"/>
        <v>0</v>
      </c>
      <c r="Q560" s="4">
        <f>IF(COUNTIF(일위대가!$B$3:$B$603,$B560)&lt;&gt;0,1,0)</f>
        <v>0</v>
      </c>
      <c r="R560" s="4">
        <f>IF(COUNTIF(내역서!$B$3:$B$142,$B560)&lt;&gt;0,1,0)</f>
        <v>0</v>
      </c>
    </row>
    <row r="561" spans="1:18" ht="23.1" hidden="1" customHeight="1">
      <c r="A561" s="497" t="s">
        <v>130</v>
      </c>
      <c r="B561" s="497" t="s">
        <v>131</v>
      </c>
      <c r="C561" s="498" t="s">
        <v>116</v>
      </c>
      <c r="D561" s="211">
        <f t="shared" si="16"/>
        <v>40000</v>
      </c>
      <c r="E561" s="210">
        <v>40000</v>
      </c>
      <c r="F561" s="210">
        <v>969</v>
      </c>
      <c r="G561" s="210">
        <v>40000</v>
      </c>
      <c r="H561" s="210">
        <v>757</v>
      </c>
      <c r="I561" s="210">
        <v>40000</v>
      </c>
      <c r="J561" s="210">
        <v>1194</v>
      </c>
      <c r="K561" s="210"/>
      <c r="L561" s="210"/>
      <c r="M561" s="484"/>
      <c r="O561" s="4">
        <f t="shared" si="17"/>
        <v>0</v>
      </c>
      <c r="Q561" s="4">
        <f>IF(COUNTIF(일위대가!$B$3:$B$603,$B561)&lt;&gt;0,1,0)</f>
        <v>0</v>
      </c>
      <c r="R561" s="4">
        <f>IF(COUNTIF(내역서!$B$3:$B$142,$B561)&lt;&gt;0,1,0)</f>
        <v>0</v>
      </c>
    </row>
    <row r="562" spans="1:18" ht="23.1" hidden="1" customHeight="1">
      <c r="A562" s="497" t="s">
        <v>1402</v>
      </c>
      <c r="B562" s="497" t="s">
        <v>1403</v>
      </c>
      <c r="C562" s="498" t="s">
        <v>116</v>
      </c>
      <c r="D562" s="211">
        <f t="shared" si="16"/>
        <v>200000</v>
      </c>
      <c r="E562" s="210"/>
      <c r="F562" s="210"/>
      <c r="G562" s="210">
        <v>200000</v>
      </c>
      <c r="H562" s="210">
        <v>757</v>
      </c>
      <c r="I562" s="210"/>
      <c r="J562" s="210"/>
      <c r="K562" s="210"/>
      <c r="L562" s="210"/>
      <c r="M562" s="484"/>
      <c r="O562" s="4">
        <f t="shared" si="17"/>
        <v>0</v>
      </c>
      <c r="Q562" s="4">
        <f>IF(COUNTIF(일위대가!$B$3:$B$603,$B562)&lt;&gt;0,1,0)</f>
        <v>0</v>
      </c>
      <c r="R562" s="4">
        <f>IF(COUNTIF(내역서!$B$3:$B$142,$B562)&lt;&gt;0,1,0)</f>
        <v>0</v>
      </c>
    </row>
    <row r="563" spans="1:18" ht="23.1" hidden="1" customHeight="1">
      <c r="A563" s="123" t="s">
        <v>1404</v>
      </c>
      <c r="B563" s="123" t="s">
        <v>1405</v>
      </c>
      <c r="C563" s="124" t="s">
        <v>379</v>
      </c>
      <c r="D563" s="211">
        <f t="shared" si="16"/>
        <v>26000</v>
      </c>
      <c r="E563" s="210">
        <v>28000</v>
      </c>
      <c r="F563" s="210">
        <v>961</v>
      </c>
      <c r="G563" s="210">
        <v>26000</v>
      </c>
      <c r="H563" s="210">
        <v>751</v>
      </c>
      <c r="I563" s="210">
        <v>28800</v>
      </c>
      <c r="J563" s="210">
        <v>1185</v>
      </c>
      <c r="K563" s="210"/>
      <c r="L563" s="210"/>
      <c r="M563" s="484"/>
      <c r="O563" s="4">
        <f t="shared" si="17"/>
        <v>0</v>
      </c>
      <c r="Q563" s="4">
        <f>IF(COUNTIF(일위대가!$B$3:$B$603,$B563)&lt;&gt;0,1,0)</f>
        <v>0</v>
      </c>
      <c r="R563" s="4">
        <f>IF(COUNTIF(내역서!$B$3:$B$142,$B563)&lt;&gt;0,1,0)</f>
        <v>0</v>
      </c>
    </row>
    <row r="564" spans="1:18" ht="23.1" hidden="1" customHeight="1">
      <c r="A564" s="123" t="s">
        <v>1406</v>
      </c>
      <c r="B564" s="123" t="s">
        <v>1407</v>
      </c>
      <c r="C564" s="124" t="s">
        <v>379</v>
      </c>
      <c r="D564" s="211">
        <f t="shared" si="16"/>
        <v>83500</v>
      </c>
      <c r="E564" s="210"/>
      <c r="F564" s="210"/>
      <c r="G564" s="210"/>
      <c r="H564" s="210"/>
      <c r="I564" s="210">
        <v>83500</v>
      </c>
      <c r="J564" s="210">
        <v>1185</v>
      </c>
      <c r="K564" s="210"/>
      <c r="L564" s="210"/>
      <c r="M564" s="484"/>
      <c r="O564" s="4">
        <f t="shared" si="17"/>
        <v>0</v>
      </c>
      <c r="Q564" s="4">
        <f>IF(COUNTIF(일위대가!$B$3:$B$603,$B564)&lt;&gt;0,1,0)</f>
        <v>0</v>
      </c>
      <c r="R564" s="4">
        <f>IF(COUNTIF(내역서!$B$3:$B$142,$B564)&lt;&gt;0,1,0)</f>
        <v>0</v>
      </c>
    </row>
    <row r="565" spans="1:18" ht="23.1" hidden="1" customHeight="1">
      <c r="A565" s="123" t="s">
        <v>1488</v>
      </c>
      <c r="B565" s="123" t="s">
        <v>1489</v>
      </c>
      <c r="C565" s="124" t="s">
        <v>379</v>
      </c>
      <c r="D565" s="211">
        <f>MIN(E565,G565,I565,K565,L565)</f>
        <v>192500</v>
      </c>
      <c r="E565" s="210"/>
      <c r="F565" s="210"/>
      <c r="G565" s="210"/>
      <c r="H565" s="210"/>
      <c r="I565" s="210">
        <v>192500</v>
      </c>
      <c r="J565" s="210">
        <v>1185</v>
      </c>
      <c r="K565" s="210"/>
      <c r="L565" s="210"/>
      <c r="M565" s="484"/>
      <c r="O565" s="4">
        <f t="shared" si="17"/>
        <v>0</v>
      </c>
      <c r="Q565" s="4">
        <f>IF(COUNTIF(일위대가!$B$3:$B$603,$B565)&lt;&gt;0,1,0)</f>
        <v>0</v>
      </c>
      <c r="R565" s="4">
        <f>IF(COUNTIF(내역서!$B$3:$B$142,$B565)&lt;&gt;0,1,0)</f>
        <v>0</v>
      </c>
    </row>
    <row r="566" spans="1:18" ht="23.1" hidden="1" customHeight="1">
      <c r="A566" s="123" t="s">
        <v>1404</v>
      </c>
      <c r="B566" s="123" t="s">
        <v>1408</v>
      </c>
      <c r="C566" s="124" t="s">
        <v>379</v>
      </c>
      <c r="D566" s="211">
        <f t="shared" si="16"/>
        <v>23000</v>
      </c>
      <c r="E566" s="210">
        <v>23000</v>
      </c>
      <c r="F566" s="210">
        <v>961</v>
      </c>
      <c r="G566" s="210">
        <v>27000</v>
      </c>
      <c r="H566" s="210">
        <v>751</v>
      </c>
      <c r="I566" s="210">
        <v>24500</v>
      </c>
      <c r="J566" s="210">
        <v>1185</v>
      </c>
      <c r="K566" s="210"/>
      <c r="L566" s="210"/>
      <c r="M566" s="484"/>
      <c r="O566" s="4">
        <f t="shared" si="17"/>
        <v>0</v>
      </c>
      <c r="Q566" s="4">
        <f>IF(COUNTIF(일위대가!$B$3:$B$603,$B566)&lt;&gt;0,1,0)</f>
        <v>0</v>
      </c>
      <c r="R566" s="4">
        <f>IF(COUNTIF(내역서!$B$3:$B$142,$B566)&lt;&gt;0,1,0)</f>
        <v>0</v>
      </c>
    </row>
    <row r="567" spans="1:18" ht="23.1" hidden="1" customHeight="1">
      <c r="A567" s="123" t="s">
        <v>1409</v>
      </c>
      <c r="B567" s="123" t="s">
        <v>1410</v>
      </c>
      <c r="C567" s="124" t="s">
        <v>379</v>
      </c>
      <c r="D567" s="211">
        <f t="shared" si="16"/>
        <v>1500</v>
      </c>
      <c r="E567" s="210">
        <v>1500</v>
      </c>
      <c r="F567" s="210">
        <v>964</v>
      </c>
      <c r="G567" s="210">
        <v>1500</v>
      </c>
      <c r="H567" s="210">
        <v>751</v>
      </c>
      <c r="I567" s="210">
        <v>3000</v>
      </c>
      <c r="J567" s="210">
        <v>1188</v>
      </c>
      <c r="K567" s="210"/>
      <c r="L567" s="210"/>
      <c r="M567" s="484"/>
      <c r="O567" s="4">
        <f t="shared" si="17"/>
        <v>0</v>
      </c>
      <c r="Q567" s="4">
        <f>IF(COUNTIF(일위대가!$B$3:$B$603,$B567)&lt;&gt;0,1,0)</f>
        <v>0</v>
      </c>
      <c r="R567" s="4">
        <f>IF(COUNTIF(내역서!$B$3:$B$142,$B567)&lt;&gt;0,1,0)</f>
        <v>0</v>
      </c>
    </row>
    <row r="568" spans="1:18" ht="23.1" hidden="1" customHeight="1">
      <c r="A568" s="123" t="s">
        <v>1411</v>
      </c>
      <c r="B568" s="123" t="s">
        <v>1412</v>
      </c>
      <c r="C568" s="124" t="s">
        <v>379</v>
      </c>
      <c r="D568" s="211">
        <f>MIN(E568,G568,I568,K568,L568)</f>
        <v>0</v>
      </c>
      <c r="E568" s="210"/>
      <c r="F568" s="210"/>
      <c r="G568" s="210"/>
      <c r="H568" s="210"/>
      <c r="I568" s="210"/>
      <c r="J568" s="210"/>
      <c r="K568" s="210"/>
      <c r="L568" s="210"/>
      <c r="M568" s="484"/>
      <c r="O568" s="4">
        <f t="shared" si="17"/>
        <v>0</v>
      </c>
      <c r="Q568" s="4">
        <f>IF(COUNTIF(일위대가!$B$3:$B$603,$B568)&lt;&gt;0,1,0)</f>
        <v>0</v>
      </c>
      <c r="R568" s="4">
        <f>IF(COUNTIF(내역서!$B$3:$B$142,$B568)&lt;&gt;0,1,0)</f>
        <v>0</v>
      </c>
    </row>
    <row r="569" spans="1:18" ht="23.1" customHeight="1">
      <c r="A569" s="123" t="s">
        <v>933</v>
      </c>
      <c r="B569" s="123" t="s">
        <v>934</v>
      </c>
      <c r="C569" s="124" t="s">
        <v>3</v>
      </c>
      <c r="D569" s="211">
        <f t="shared" si="16"/>
        <v>202</v>
      </c>
      <c r="E569" s="210"/>
      <c r="F569" s="210"/>
      <c r="G569" s="210"/>
      <c r="H569" s="210"/>
      <c r="I569" s="210">
        <v>202</v>
      </c>
      <c r="J569" s="210">
        <v>1134</v>
      </c>
      <c r="K569" s="210"/>
      <c r="L569" s="210"/>
      <c r="M569" s="306"/>
      <c r="O569" s="4">
        <f t="shared" si="17"/>
        <v>1</v>
      </c>
      <c r="Q569" s="4">
        <f>IF(COUNTIF(일위대가!$B$3:$B$603,$B569)&lt;&gt;0,1,0)</f>
        <v>1</v>
      </c>
      <c r="R569" s="4">
        <f>IF(COUNTIF(내역서!$B$3:$B$142,$B569)&lt;&gt;0,1,0)</f>
        <v>1</v>
      </c>
    </row>
    <row r="570" spans="1:18" ht="23.1" hidden="1" customHeight="1">
      <c r="A570" s="123" t="s">
        <v>933</v>
      </c>
      <c r="B570" s="123" t="s">
        <v>936</v>
      </c>
      <c r="C570" s="124" t="s">
        <v>3</v>
      </c>
      <c r="D570" s="211">
        <f t="shared" si="16"/>
        <v>297</v>
      </c>
      <c r="E570" s="210"/>
      <c r="F570" s="210"/>
      <c r="G570" s="210"/>
      <c r="H570" s="210"/>
      <c r="I570" s="210">
        <v>297</v>
      </c>
      <c r="J570" s="210">
        <v>1134</v>
      </c>
      <c r="K570" s="210"/>
      <c r="L570" s="210"/>
      <c r="M570" s="306"/>
      <c r="O570" s="4">
        <f t="shared" si="17"/>
        <v>0</v>
      </c>
      <c r="Q570" s="4">
        <f>IF(COUNTIF(일위대가!$B$3:$B$603,$B570)&lt;&gt;0,1,0)</f>
        <v>0</v>
      </c>
      <c r="R570" s="4">
        <f>IF(COUNTIF(내역서!$B$3:$B$142,$B570)&lt;&gt;0,1,0)</f>
        <v>0</v>
      </c>
    </row>
    <row r="571" spans="1:18" ht="23.1" hidden="1" customHeight="1">
      <c r="A571" s="123" t="s">
        <v>231</v>
      </c>
      <c r="B571" s="123" t="s">
        <v>232</v>
      </c>
      <c r="C571" s="124" t="s">
        <v>233</v>
      </c>
      <c r="D571" s="211">
        <f t="shared" si="16"/>
        <v>39856</v>
      </c>
      <c r="E571" s="210"/>
      <c r="F571" s="210"/>
      <c r="G571" s="210"/>
      <c r="H571" s="210"/>
      <c r="I571" s="210">
        <v>39856</v>
      </c>
      <c r="J571" s="210">
        <v>1134</v>
      </c>
      <c r="K571" s="210"/>
      <c r="L571" s="210"/>
      <c r="M571" s="306"/>
      <c r="O571" s="4">
        <f t="shared" si="17"/>
        <v>0</v>
      </c>
      <c r="Q571" s="4">
        <f>IF(COUNTIF(일위대가!$B$3:$B$603,$B571)&lt;&gt;0,1,0)</f>
        <v>0</v>
      </c>
      <c r="R571" s="4">
        <f>IF(COUNTIF(내역서!$B$3:$B$142,$B571)&lt;&gt;0,1,0)</f>
        <v>0</v>
      </c>
    </row>
    <row r="572" spans="1:18" ht="23.1" hidden="1" customHeight="1">
      <c r="A572" s="123" t="s">
        <v>234</v>
      </c>
      <c r="B572" s="123" t="s">
        <v>235</v>
      </c>
      <c r="C572" s="124" t="s">
        <v>116</v>
      </c>
      <c r="D572" s="211">
        <f t="shared" si="16"/>
        <v>2704</v>
      </c>
      <c r="E572" s="210"/>
      <c r="F572" s="210"/>
      <c r="G572" s="210"/>
      <c r="H572" s="210"/>
      <c r="I572" s="210">
        <v>2704</v>
      </c>
      <c r="J572" s="210">
        <v>1134</v>
      </c>
      <c r="K572" s="210"/>
      <c r="L572" s="210"/>
      <c r="M572" s="499"/>
      <c r="O572" s="4">
        <f t="shared" si="17"/>
        <v>0</v>
      </c>
      <c r="Q572" s="4">
        <f>IF(COUNTIF(일위대가!$B$3:$B$603,$B572)&lt;&gt;0,1,0)</f>
        <v>0</v>
      </c>
      <c r="R572" s="4">
        <f>IF(COUNTIF(내역서!$B$3:$B$142,$B572)&lt;&gt;0,1,0)</f>
        <v>0</v>
      </c>
    </row>
    <row r="573" spans="1:18" ht="23.1" customHeight="1">
      <c r="A573" s="123" t="s">
        <v>1413</v>
      </c>
      <c r="B573" s="488" t="s">
        <v>1414</v>
      </c>
      <c r="C573" s="124" t="s">
        <v>379</v>
      </c>
      <c r="D573" s="211">
        <f t="shared" si="16"/>
        <v>95000</v>
      </c>
      <c r="E573" s="210"/>
      <c r="F573" s="210"/>
      <c r="G573" s="210"/>
      <c r="H573" s="210"/>
      <c r="I573" s="210">
        <v>95000</v>
      </c>
      <c r="J573" s="210">
        <v>1125</v>
      </c>
      <c r="K573" s="210"/>
      <c r="L573" s="210">
        <v>110000</v>
      </c>
      <c r="M573" s="494" t="s">
        <v>1498</v>
      </c>
      <c r="O573" s="4">
        <f t="shared" si="17"/>
        <v>1</v>
      </c>
      <c r="Q573" s="4">
        <f>IF(COUNTIF(일위대가!$B$3:$B$603,$B573)&lt;&gt;0,1,0)</f>
        <v>1</v>
      </c>
      <c r="R573" s="4">
        <f>IF(COUNTIF(내역서!$B$3:$B$142,$B573)&lt;&gt;0,1,0)</f>
        <v>0</v>
      </c>
    </row>
    <row r="574" spans="1:18" ht="23.1" customHeight="1">
      <c r="A574" s="123" t="s">
        <v>1415</v>
      </c>
      <c r="B574" s="488" t="s">
        <v>1888</v>
      </c>
      <c r="C574" s="124" t="s">
        <v>379</v>
      </c>
      <c r="D574" s="211">
        <f t="shared" si="16"/>
        <v>370000</v>
      </c>
      <c r="E574" s="210"/>
      <c r="F574" s="210"/>
      <c r="G574" s="210"/>
      <c r="H574" s="210"/>
      <c r="I574" s="210">
        <v>710000</v>
      </c>
      <c r="J574" s="210">
        <v>235</v>
      </c>
      <c r="K574" s="210"/>
      <c r="L574" s="210">
        <v>370000</v>
      </c>
      <c r="M574" s="494" t="s">
        <v>1498</v>
      </c>
      <c r="O574" s="4">
        <f t="shared" si="17"/>
        <v>1</v>
      </c>
      <c r="Q574" s="4">
        <f>IF(COUNTIF(일위대가!$B$3:$B$603,$B574)&lt;&gt;0,1,0)</f>
        <v>1</v>
      </c>
      <c r="R574" s="4">
        <f>IF(COUNTIF(내역서!$B$3:$B$142,$B574)&lt;&gt;0,1,0)</f>
        <v>0</v>
      </c>
    </row>
    <row r="575" spans="1:18" ht="23.1" customHeight="1">
      <c r="A575" s="123" t="s">
        <v>236</v>
      </c>
      <c r="B575" s="488" t="s">
        <v>237</v>
      </c>
      <c r="C575" s="124" t="s">
        <v>379</v>
      </c>
      <c r="D575" s="211">
        <f t="shared" si="16"/>
        <v>710</v>
      </c>
      <c r="E575" s="210">
        <v>710</v>
      </c>
      <c r="F575" s="210">
        <v>52</v>
      </c>
      <c r="G575" s="210"/>
      <c r="H575" s="210"/>
      <c r="I575" s="210"/>
      <c r="J575" s="210"/>
      <c r="K575" s="210"/>
      <c r="L575" s="210"/>
      <c r="M575" s="306"/>
      <c r="O575" s="4">
        <f t="shared" si="17"/>
        <v>1</v>
      </c>
      <c r="Q575" s="4">
        <f>IF(COUNTIF(일위대가!$B$3:$B$603,$B575)&lt;&gt;0,1,0)</f>
        <v>1</v>
      </c>
      <c r="R575" s="4">
        <f>IF(COUNTIF(내역서!$B$3:$B$142,$B575)&lt;&gt;0,1,0)</f>
        <v>0</v>
      </c>
    </row>
    <row r="576" spans="1:18" ht="23.1" customHeight="1">
      <c r="A576" s="123" t="s">
        <v>238</v>
      </c>
      <c r="B576" s="488" t="s">
        <v>1416</v>
      </c>
      <c r="C576" s="124" t="s">
        <v>204</v>
      </c>
      <c r="D576" s="211">
        <f t="shared" ref="D576:D595" si="18">MIN(E576,G576,I576,K576,L576)</f>
        <v>4866.666666666667</v>
      </c>
      <c r="E576" s="210">
        <f>14600/3</f>
        <v>4866.666666666667</v>
      </c>
      <c r="F576" s="210">
        <v>1104</v>
      </c>
      <c r="G576" s="210"/>
      <c r="H576" s="210"/>
      <c r="I576" s="210"/>
      <c r="J576" s="210"/>
      <c r="K576" s="210"/>
      <c r="L576" s="210"/>
      <c r="M576" s="306"/>
      <c r="O576" s="4">
        <f t="shared" si="17"/>
        <v>1</v>
      </c>
      <c r="Q576" s="4">
        <f>IF(COUNTIF(일위대가!$B$3:$B$603,$B576)&lt;&gt;0,1,0)</f>
        <v>1</v>
      </c>
      <c r="R576" s="4">
        <f>IF(COUNTIF(내역서!$B$3:$B$142,$B576)&lt;&gt;0,1,0)</f>
        <v>0</v>
      </c>
    </row>
    <row r="577" spans="1:18" ht="23.1" hidden="1" customHeight="1">
      <c r="A577" s="123" t="s">
        <v>1417</v>
      </c>
      <c r="B577" s="488" t="s">
        <v>1418</v>
      </c>
      <c r="C577" s="124" t="s">
        <v>379</v>
      </c>
      <c r="D577" s="211">
        <f t="shared" si="18"/>
        <v>420</v>
      </c>
      <c r="E577" s="210">
        <v>720</v>
      </c>
      <c r="F577" s="210">
        <v>1101</v>
      </c>
      <c r="G577" s="210">
        <v>828</v>
      </c>
      <c r="H577" s="210">
        <v>864</v>
      </c>
      <c r="I577" s="210">
        <v>420</v>
      </c>
      <c r="J577" s="210">
        <v>1029</v>
      </c>
      <c r="K577" s="210"/>
      <c r="L577" s="210"/>
      <c r="M577" s="306"/>
      <c r="O577" s="4">
        <f t="shared" si="17"/>
        <v>0</v>
      </c>
      <c r="Q577" s="4">
        <f>IF(COUNTIF(일위대가!$B$3:$B$603,$B577)&lt;&gt;0,1,0)</f>
        <v>0</v>
      </c>
      <c r="R577" s="4">
        <f>IF(COUNTIF(내역서!$B$3:$B$142,$B577)&lt;&gt;0,1,0)</f>
        <v>0</v>
      </c>
    </row>
    <row r="578" spans="1:18" ht="23.1" hidden="1" customHeight="1">
      <c r="A578" s="123" t="s">
        <v>1417</v>
      </c>
      <c r="B578" s="488" t="s">
        <v>1419</v>
      </c>
      <c r="C578" s="124" t="s">
        <v>379</v>
      </c>
      <c r="D578" s="211">
        <f t="shared" si="18"/>
        <v>450</v>
      </c>
      <c r="E578" s="210">
        <v>760</v>
      </c>
      <c r="F578" s="210">
        <v>1101</v>
      </c>
      <c r="G578" s="210">
        <v>904</v>
      </c>
      <c r="H578" s="210">
        <v>864</v>
      </c>
      <c r="I578" s="210">
        <v>450</v>
      </c>
      <c r="J578" s="210">
        <v>1029</v>
      </c>
      <c r="K578" s="210"/>
      <c r="L578" s="210"/>
      <c r="M578" s="306"/>
      <c r="O578" s="4">
        <f t="shared" si="17"/>
        <v>0</v>
      </c>
      <c r="Q578" s="4">
        <f>IF(COUNTIF(일위대가!$B$3:$B$603,$B578)&lt;&gt;0,1,0)</f>
        <v>0</v>
      </c>
      <c r="R578" s="4">
        <f>IF(COUNTIF(내역서!$B$3:$B$142,$B578)&lt;&gt;0,1,0)</f>
        <v>0</v>
      </c>
    </row>
    <row r="579" spans="1:18" ht="23.1" hidden="1" customHeight="1">
      <c r="A579" s="123" t="s">
        <v>1417</v>
      </c>
      <c r="B579" s="488" t="s">
        <v>1420</v>
      </c>
      <c r="C579" s="124" t="s">
        <v>379</v>
      </c>
      <c r="D579" s="211">
        <f t="shared" si="18"/>
        <v>660</v>
      </c>
      <c r="E579" s="210">
        <v>1050</v>
      </c>
      <c r="F579" s="210">
        <v>1101</v>
      </c>
      <c r="G579" s="210">
        <v>1272</v>
      </c>
      <c r="H579" s="210">
        <v>864</v>
      </c>
      <c r="I579" s="210">
        <v>660</v>
      </c>
      <c r="J579" s="210">
        <v>1029</v>
      </c>
      <c r="K579" s="210"/>
      <c r="L579" s="210"/>
      <c r="M579" s="306"/>
      <c r="O579" s="4">
        <f t="shared" si="17"/>
        <v>0</v>
      </c>
      <c r="Q579" s="4">
        <f>IF(COUNTIF(일위대가!$B$3:$B$603,$B579)&lt;&gt;0,1,0)</f>
        <v>0</v>
      </c>
      <c r="R579" s="4">
        <f>IF(COUNTIF(내역서!$B$3:$B$142,$B579)&lt;&gt;0,1,0)</f>
        <v>0</v>
      </c>
    </row>
    <row r="580" spans="1:18" ht="23.1" hidden="1" customHeight="1">
      <c r="A580" s="123" t="s">
        <v>1417</v>
      </c>
      <c r="B580" s="488" t="s">
        <v>1421</v>
      </c>
      <c r="C580" s="124" t="s">
        <v>379</v>
      </c>
      <c r="D580" s="211">
        <f t="shared" si="18"/>
        <v>700</v>
      </c>
      <c r="E580" s="210">
        <v>1210</v>
      </c>
      <c r="F580" s="210">
        <v>1101</v>
      </c>
      <c r="G580" s="210">
        <v>1422</v>
      </c>
      <c r="H580" s="210">
        <v>864</v>
      </c>
      <c r="I580" s="210">
        <v>700</v>
      </c>
      <c r="J580" s="210">
        <v>1029</v>
      </c>
      <c r="K580" s="210"/>
      <c r="L580" s="210"/>
      <c r="M580" s="306"/>
      <c r="O580" s="4">
        <f t="shared" si="17"/>
        <v>0</v>
      </c>
      <c r="Q580" s="4">
        <f>IF(COUNTIF(일위대가!$B$3:$B$603,$B580)&lt;&gt;0,1,0)</f>
        <v>0</v>
      </c>
      <c r="R580" s="4">
        <f>IF(COUNTIF(내역서!$B$3:$B$142,$B580)&lt;&gt;0,1,0)</f>
        <v>0</v>
      </c>
    </row>
    <row r="581" spans="1:18" ht="23.1" hidden="1" customHeight="1">
      <c r="A581" s="123" t="s">
        <v>1417</v>
      </c>
      <c r="B581" s="488" t="s">
        <v>1422</v>
      </c>
      <c r="C581" s="124" t="s">
        <v>379</v>
      </c>
      <c r="D581" s="211">
        <f t="shared" si="18"/>
        <v>1210</v>
      </c>
      <c r="E581" s="210">
        <v>1780</v>
      </c>
      <c r="F581" s="210">
        <v>1101</v>
      </c>
      <c r="G581" s="210">
        <v>1932</v>
      </c>
      <c r="H581" s="210">
        <v>864</v>
      </c>
      <c r="I581" s="210">
        <v>1210</v>
      </c>
      <c r="J581" s="210">
        <v>1029</v>
      </c>
      <c r="K581" s="210"/>
      <c r="L581" s="210"/>
      <c r="M581" s="306"/>
      <c r="O581" s="4">
        <f t="shared" si="17"/>
        <v>0</v>
      </c>
      <c r="Q581" s="4">
        <f>IF(COUNTIF(일위대가!$B$3:$B$603,$B581)&lt;&gt;0,1,0)</f>
        <v>0</v>
      </c>
      <c r="R581" s="4">
        <f>IF(COUNTIF(내역서!$B$3:$B$142,$B581)&lt;&gt;0,1,0)</f>
        <v>0</v>
      </c>
    </row>
    <row r="582" spans="1:18" ht="23.1" hidden="1" customHeight="1">
      <c r="A582" s="123" t="s">
        <v>1417</v>
      </c>
      <c r="B582" s="488" t="s">
        <v>1423</v>
      </c>
      <c r="C582" s="124" t="s">
        <v>379</v>
      </c>
      <c r="D582" s="211">
        <f t="shared" si="18"/>
        <v>1430</v>
      </c>
      <c r="E582" s="210">
        <v>1940</v>
      </c>
      <c r="F582" s="210">
        <v>1101</v>
      </c>
      <c r="G582" s="210">
        <v>2484</v>
      </c>
      <c r="H582" s="210">
        <v>864</v>
      </c>
      <c r="I582" s="210">
        <v>1430</v>
      </c>
      <c r="J582" s="210">
        <v>1029</v>
      </c>
      <c r="K582" s="210"/>
      <c r="L582" s="210"/>
      <c r="M582" s="306"/>
      <c r="O582" s="4">
        <f t="shared" si="17"/>
        <v>0</v>
      </c>
      <c r="Q582" s="4">
        <f>IF(COUNTIF(일위대가!$B$3:$B$603,$B582)&lt;&gt;0,1,0)</f>
        <v>0</v>
      </c>
      <c r="R582" s="4">
        <f>IF(COUNTIF(내역서!$B$3:$B$142,$B582)&lt;&gt;0,1,0)</f>
        <v>0</v>
      </c>
    </row>
    <row r="583" spans="1:18" ht="23.1" hidden="1" customHeight="1">
      <c r="A583" s="123" t="s">
        <v>1424</v>
      </c>
      <c r="B583" s="488" t="s">
        <v>1425</v>
      </c>
      <c r="C583" s="124" t="s">
        <v>379</v>
      </c>
      <c r="D583" s="211">
        <f t="shared" si="18"/>
        <v>1080</v>
      </c>
      <c r="E583" s="210">
        <v>1386</v>
      </c>
      <c r="F583" s="210">
        <v>46</v>
      </c>
      <c r="G583" s="210">
        <v>1179</v>
      </c>
      <c r="H583" s="210">
        <v>51</v>
      </c>
      <c r="I583" s="210">
        <v>1080</v>
      </c>
      <c r="J583" s="210">
        <v>90</v>
      </c>
      <c r="K583" s="210"/>
      <c r="L583" s="210"/>
      <c r="M583" s="306"/>
      <c r="O583" s="4">
        <f t="shared" si="17"/>
        <v>0</v>
      </c>
      <c r="Q583" s="4">
        <f>IF(COUNTIF(일위대가!$B$3:$B$603,$B583)&lt;&gt;0,1,0)</f>
        <v>0</v>
      </c>
      <c r="R583" s="4">
        <f>IF(COUNTIF(내역서!$B$3:$B$142,$B583)&lt;&gt;0,1,0)</f>
        <v>0</v>
      </c>
    </row>
    <row r="584" spans="1:18" ht="23.1" hidden="1" customHeight="1">
      <c r="A584" s="123" t="s">
        <v>1426</v>
      </c>
      <c r="B584" s="488" t="s">
        <v>1427</v>
      </c>
      <c r="C584" s="124" t="s">
        <v>379</v>
      </c>
      <c r="D584" s="211">
        <f t="shared" si="18"/>
        <v>291</v>
      </c>
      <c r="E584" s="210">
        <v>328</v>
      </c>
      <c r="F584" s="210">
        <v>48</v>
      </c>
      <c r="G584" s="210">
        <v>291</v>
      </c>
      <c r="H584" s="210">
        <v>50</v>
      </c>
      <c r="I584" s="210">
        <v>319</v>
      </c>
      <c r="J584" s="210">
        <v>91</v>
      </c>
      <c r="K584" s="210"/>
      <c r="L584" s="210"/>
      <c r="M584" s="306"/>
      <c r="O584" s="4">
        <f t="shared" si="17"/>
        <v>0</v>
      </c>
      <c r="Q584" s="4">
        <f>IF(COUNTIF(일위대가!$B$3:$B$603,$B584)&lt;&gt;0,1,0)</f>
        <v>0</v>
      </c>
      <c r="R584" s="4">
        <f>IF(COUNTIF(내역서!$B$3:$B$142,$B584)&lt;&gt;0,1,0)</f>
        <v>0</v>
      </c>
    </row>
    <row r="585" spans="1:18" ht="23.1" hidden="1" customHeight="1">
      <c r="A585" s="500" t="s">
        <v>142</v>
      </c>
      <c r="B585" s="488" t="s">
        <v>501</v>
      </c>
      <c r="C585" s="501" t="s">
        <v>116</v>
      </c>
      <c r="D585" s="211">
        <f t="shared" si="18"/>
        <v>200</v>
      </c>
      <c r="E585" s="127">
        <v>200</v>
      </c>
      <c r="F585" s="127">
        <v>1100</v>
      </c>
      <c r="G585" s="127">
        <v>299</v>
      </c>
      <c r="H585" s="127">
        <v>858</v>
      </c>
      <c r="I585" s="127">
        <v>315</v>
      </c>
      <c r="J585" s="127">
        <v>1019</v>
      </c>
      <c r="K585" s="210"/>
      <c r="L585" s="210"/>
      <c r="M585" s="306"/>
      <c r="O585" s="4">
        <f t="shared" si="17"/>
        <v>0</v>
      </c>
      <c r="Q585" s="4">
        <f>IF(COUNTIF(일위대가!$B$3:$B$603,$B585)&lt;&gt;0,1,0)</f>
        <v>0</v>
      </c>
      <c r="R585" s="4">
        <f>IF(COUNTIF(내역서!$B$3:$B$142,$B585)&lt;&gt;0,1,0)</f>
        <v>0</v>
      </c>
    </row>
    <row r="586" spans="1:18" ht="23.1" customHeight="1">
      <c r="A586" s="500" t="s">
        <v>142</v>
      </c>
      <c r="B586" s="488" t="s">
        <v>1428</v>
      </c>
      <c r="C586" s="501" t="s">
        <v>116</v>
      </c>
      <c r="D586" s="211">
        <f t="shared" si="18"/>
        <v>270</v>
      </c>
      <c r="E586" s="127">
        <v>270</v>
      </c>
      <c r="F586" s="127">
        <v>1100</v>
      </c>
      <c r="G586" s="127">
        <v>409</v>
      </c>
      <c r="H586" s="127">
        <v>858</v>
      </c>
      <c r="I586" s="127">
        <v>430</v>
      </c>
      <c r="J586" s="127">
        <v>1019</v>
      </c>
      <c r="K586" s="210"/>
      <c r="L586" s="210"/>
      <c r="M586" s="306"/>
      <c r="O586" s="4">
        <f t="shared" si="17"/>
        <v>1</v>
      </c>
      <c r="Q586" s="4">
        <f>IF(COUNTIF(일위대가!$B$3:$B$603,$B586)&lt;&gt;0,1,0)</f>
        <v>0</v>
      </c>
      <c r="R586" s="4">
        <f>IF(COUNTIF(내역서!$B$3:$B$142,$B586)&lt;&gt;0,1,0)</f>
        <v>1</v>
      </c>
    </row>
    <row r="587" spans="1:18" ht="23.1" customHeight="1">
      <c r="A587" s="500" t="s">
        <v>142</v>
      </c>
      <c r="B587" s="488" t="s">
        <v>1086</v>
      </c>
      <c r="C587" s="501" t="s">
        <v>116</v>
      </c>
      <c r="D587" s="211">
        <f t="shared" si="18"/>
        <v>400</v>
      </c>
      <c r="E587" s="210">
        <v>400</v>
      </c>
      <c r="F587" s="127">
        <v>1100</v>
      </c>
      <c r="G587" s="210">
        <v>627</v>
      </c>
      <c r="H587" s="127">
        <v>858</v>
      </c>
      <c r="I587" s="210">
        <v>661</v>
      </c>
      <c r="J587" s="127">
        <v>1019</v>
      </c>
      <c r="K587" s="210"/>
      <c r="L587" s="210"/>
      <c r="M587" s="306"/>
      <c r="O587" s="4">
        <f t="shared" si="17"/>
        <v>1</v>
      </c>
      <c r="Q587" s="4">
        <f>IF(COUNTIF(일위대가!$B$3:$B$603,$B587)&lt;&gt;0,1,0)</f>
        <v>0</v>
      </c>
      <c r="R587" s="4">
        <f>IF(COUNTIF(내역서!$B$3:$B$142,$B587)&lt;&gt;0,1,0)</f>
        <v>1</v>
      </c>
    </row>
    <row r="588" spans="1:18" ht="23.1" customHeight="1">
      <c r="A588" s="500" t="s">
        <v>142</v>
      </c>
      <c r="B588" s="488" t="s">
        <v>1429</v>
      </c>
      <c r="C588" s="501" t="s">
        <v>116</v>
      </c>
      <c r="D588" s="211">
        <f t="shared" si="18"/>
        <v>570</v>
      </c>
      <c r="E588" s="210">
        <v>570</v>
      </c>
      <c r="F588" s="127">
        <v>1100</v>
      </c>
      <c r="G588" s="210">
        <v>923</v>
      </c>
      <c r="H588" s="127">
        <v>858</v>
      </c>
      <c r="I588" s="210">
        <v>976</v>
      </c>
      <c r="J588" s="127">
        <v>1019</v>
      </c>
      <c r="K588" s="210"/>
      <c r="L588" s="210"/>
      <c r="M588" s="306"/>
      <c r="O588" s="4">
        <f t="shared" si="17"/>
        <v>1</v>
      </c>
      <c r="Q588" s="4">
        <f>IF(COUNTIF(일위대가!$B$3:$B$603,$B588)&lt;&gt;0,1,0)</f>
        <v>1</v>
      </c>
      <c r="R588" s="4">
        <f>IF(COUNTIF(내역서!$B$3:$B$142,$B588)&lt;&gt;0,1,0)</f>
        <v>0</v>
      </c>
    </row>
    <row r="589" spans="1:18" ht="23.1" customHeight="1">
      <c r="A589" s="500" t="s">
        <v>142</v>
      </c>
      <c r="B589" s="488" t="s">
        <v>1430</v>
      </c>
      <c r="C589" s="501" t="s">
        <v>116</v>
      </c>
      <c r="D589" s="211">
        <f t="shared" si="18"/>
        <v>810</v>
      </c>
      <c r="E589" s="210">
        <v>810</v>
      </c>
      <c r="F589" s="127">
        <v>1100</v>
      </c>
      <c r="G589" s="210">
        <v>1290</v>
      </c>
      <c r="H589" s="127">
        <v>858</v>
      </c>
      <c r="I589" s="210">
        <v>1354</v>
      </c>
      <c r="J589" s="127">
        <v>1019</v>
      </c>
      <c r="K589" s="210"/>
      <c r="L589" s="210"/>
      <c r="M589" s="306"/>
      <c r="O589" s="4">
        <f t="shared" si="17"/>
        <v>1</v>
      </c>
      <c r="Q589" s="4">
        <f>IF(COUNTIF(일위대가!$B$3:$B$603,$B589)&lt;&gt;0,1,0)</f>
        <v>1</v>
      </c>
      <c r="R589" s="4">
        <f>IF(COUNTIF(내역서!$B$3:$B$142,$B589)&lt;&gt;0,1,0)</f>
        <v>0</v>
      </c>
    </row>
    <row r="590" spans="1:18" ht="23.1" hidden="1" customHeight="1">
      <c r="A590" s="500" t="s">
        <v>142</v>
      </c>
      <c r="B590" s="488" t="s">
        <v>1431</v>
      </c>
      <c r="C590" s="501" t="s">
        <v>116</v>
      </c>
      <c r="D590" s="211">
        <f t="shared" si="18"/>
        <v>1230</v>
      </c>
      <c r="E590" s="210">
        <v>1230</v>
      </c>
      <c r="F590" s="127">
        <v>1100</v>
      </c>
      <c r="G590" s="210">
        <v>2025</v>
      </c>
      <c r="H590" s="127">
        <v>858</v>
      </c>
      <c r="I590" s="210">
        <v>2100</v>
      </c>
      <c r="J590" s="127">
        <v>1019</v>
      </c>
      <c r="K590" s="210"/>
      <c r="L590" s="210"/>
      <c r="M590" s="306"/>
      <c r="O590" s="4">
        <f t="shared" ref="O590:O658" si="19">IF(SUM(Q590:R590)&gt;0,1,0)</f>
        <v>0</v>
      </c>
      <c r="Q590" s="4">
        <f>IF(COUNTIF(일위대가!$B$3:$B$603,$B590)&lt;&gt;0,1,0)</f>
        <v>0</v>
      </c>
      <c r="R590" s="4">
        <f>IF(COUNTIF(내역서!$B$3:$B$142,$B590)&lt;&gt;0,1,0)</f>
        <v>0</v>
      </c>
    </row>
    <row r="591" spans="1:18" ht="23.1" hidden="1" customHeight="1">
      <c r="A591" s="500" t="s">
        <v>142</v>
      </c>
      <c r="B591" s="488" t="s">
        <v>1432</v>
      </c>
      <c r="C591" s="501" t="s">
        <v>116</v>
      </c>
      <c r="D591" s="211">
        <f t="shared" si="18"/>
        <v>1810</v>
      </c>
      <c r="E591" s="210">
        <v>1810</v>
      </c>
      <c r="F591" s="127">
        <v>1100</v>
      </c>
      <c r="G591" s="210">
        <v>2826</v>
      </c>
      <c r="H591" s="127">
        <v>858</v>
      </c>
      <c r="I591" s="210">
        <v>2961</v>
      </c>
      <c r="J591" s="127">
        <v>1019</v>
      </c>
      <c r="K591" s="210"/>
      <c r="L591" s="210"/>
      <c r="M591" s="306"/>
      <c r="O591" s="4">
        <f t="shared" si="19"/>
        <v>0</v>
      </c>
      <c r="Q591" s="4">
        <f>IF(COUNTIF(일위대가!$B$3:$B$603,$B591)&lt;&gt;0,1,0)</f>
        <v>0</v>
      </c>
      <c r="R591" s="4">
        <f>IF(COUNTIF(내역서!$B$3:$B$142,$B591)&lt;&gt;0,1,0)</f>
        <v>0</v>
      </c>
    </row>
    <row r="592" spans="1:18" ht="23.1" hidden="1" customHeight="1">
      <c r="A592" s="500" t="s">
        <v>142</v>
      </c>
      <c r="B592" s="488" t="s">
        <v>1433</v>
      </c>
      <c r="C592" s="501" t="s">
        <v>116</v>
      </c>
      <c r="D592" s="211">
        <f t="shared" si="18"/>
        <v>2300</v>
      </c>
      <c r="E592" s="210">
        <v>2300</v>
      </c>
      <c r="F592" s="127">
        <v>1100</v>
      </c>
      <c r="G592" s="210">
        <v>3606</v>
      </c>
      <c r="H592" s="127">
        <v>858</v>
      </c>
      <c r="I592" s="210">
        <v>3769</v>
      </c>
      <c r="J592" s="127">
        <v>1019</v>
      </c>
      <c r="K592" s="210"/>
      <c r="L592" s="210"/>
      <c r="M592" s="306"/>
      <c r="O592" s="4">
        <f t="shared" si="19"/>
        <v>0</v>
      </c>
      <c r="Q592" s="4">
        <f>IF(COUNTIF(일위대가!$B$3:$B$603,$B592)&lt;&gt;0,1,0)</f>
        <v>0</v>
      </c>
      <c r="R592" s="4">
        <f>IF(COUNTIF(내역서!$B$3:$B$142,$B592)&lt;&gt;0,1,0)</f>
        <v>0</v>
      </c>
    </row>
    <row r="593" spans="1:18" ht="23.1" hidden="1" customHeight="1">
      <c r="A593" s="500" t="s">
        <v>142</v>
      </c>
      <c r="B593" s="488" t="s">
        <v>1434</v>
      </c>
      <c r="C593" s="501" t="s">
        <v>116</v>
      </c>
      <c r="D593" s="211">
        <f t="shared" si="18"/>
        <v>5010</v>
      </c>
      <c r="E593" s="210">
        <v>5010</v>
      </c>
      <c r="F593" s="127">
        <v>1100</v>
      </c>
      <c r="G593" s="210">
        <v>7843</v>
      </c>
      <c r="H593" s="127">
        <v>858</v>
      </c>
      <c r="I593" s="210"/>
      <c r="J593" s="127">
        <v>1019</v>
      </c>
      <c r="K593" s="210"/>
      <c r="L593" s="210"/>
      <c r="M593" s="306"/>
      <c r="O593" s="4">
        <f t="shared" si="19"/>
        <v>0</v>
      </c>
      <c r="Q593" s="4">
        <f>IF(COUNTIF(일위대가!$B$3:$B$603,$B593)&lt;&gt;0,1,0)</f>
        <v>0</v>
      </c>
      <c r="R593" s="4">
        <f>IF(COUNTIF(내역서!$B$3:$B$142,$B593)&lt;&gt;0,1,0)</f>
        <v>0</v>
      </c>
    </row>
    <row r="594" spans="1:18" ht="23.1" hidden="1" customHeight="1">
      <c r="A594" s="500" t="s">
        <v>142</v>
      </c>
      <c r="B594" s="488" t="s">
        <v>1435</v>
      </c>
      <c r="C594" s="501" t="s">
        <v>116</v>
      </c>
      <c r="D594" s="211">
        <f t="shared" si="18"/>
        <v>6620</v>
      </c>
      <c r="E594" s="210">
        <v>6620</v>
      </c>
      <c r="F594" s="127">
        <v>1100</v>
      </c>
      <c r="G594" s="210">
        <v>10383</v>
      </c>
      <c r="H594" s="127">
        <v>858</v>
      </c>
      <c r="I594" s="210"/>
      <c r="J594" s="127">
        <v>1019</v>
      </c>
      <c r="K594" s="210"/>
      <c r="L594" s="210"/>
      <c r="M594" s="306"/>
      <c r="O594" s="4">
        <f t="shared" si="19"/>
        <v>0</v>
      </c>
      <c r="Q594" s="4">
        <f>IF(COUNTIF(일위대가!$B$3:$B$603,$B594)&lt;&gt;0,1,0)</f>
        <v>0</v>
      </c>
      <c r="R594" s="4">
        <f>IF(COUNTIF(내역서!$B$3:$B$142,$B594)&lt;&gt;0,1,0)</f>
        <v>0</v>
      </c>
    </row>
    <row r="595" spans="1:18" ht="23.1" hidden="1" customHeight="1">
      <c r="A595" s="500" t="s">
        <v>142</v>
      </c>
      <c r="B595" s="488" t="s">
        <v>1436</v>
      </c>
      <c r="C595" s="501" t="s">
        <v>116</v>
      </c>
      <c r="D595" s="211">
        <f t="shared" si="18"/>
        <v>10920</v>
      </c>
      <c r="E595" s="210">
        <v>10920</v>
      </c>
      <c r="F595" s="127">
        <v>1100</v>
      </c>
      <c r="G595" s="210">
        <v>16493</v>
      </c>
      <c r="H595" s="127">
        <v>858</v>
      </c>
      <c r="I595" s="210"/>
      <c r="J595" s="127">
        <v>1019</v>
      </c>
      <c r="K595" s="210"/>
      <c r="L595" s="210"/>
      <c r="M595" s="306"/>
      <c r="O595" s="4">
        <f t="shared" si="19"/>
        <v>0</v>
      </c>
      <c r="Q595" s="4">
        <f>IF(COUNTIF(일위대가!$B$3:$B$603,$B595)&lt;&gt;0,1,0)</f>
        <v>0</v>
      </c>
      <c r="R595" s="4">
        <f>IF(COUNTIF(내역서!$B$3:$B$142,$B595)&lt;&gt;0,1,0)</f>
        <v>0</v>
      </c>
    </row>
    <row r="596" spans="1:18" ht="23.1" hidden="1" customHeight="1">
      <c r="A596" s="125"/>
      <c r="B596" s="45"/>
      <c r="C596" s="126"/>
      <c r="D596" s="151"/>
      <c r="E596" s="152"/>
      <c r="F596" s="106"/>
      <c r="G596" s="152"/>
      <c r="H596" s="106"/>
      <c r="I596" s="208"/>
      <c r="J596" s="106"/>
      <c r="K596" s="153"/>
      <c r="L596" s="153"/>
      <c r="M596" s="107"/>
    </row>
    <row r="597" spans="1:18" ht="23.1" customHeight="1">
      <c r="A597" s="125" t="s">
        <v>1618</v>
      </c>
      <c r="B597" s="45" t="s">
        <v>2097</v>
      </c>
      <c r="C597" s="126" t="s">
        <v>1535</v>
      </c>
      <c r="D597" s="151">
        <f t="shared" ref="D597:D612" si="20">MIN(E597,G597,I597,K597,L597)</f>
        <v>31200</v>
      </c>
      <c r="E597" s="152"/>
      <c r="F597" s="106"/>
      <c r="G597" s="152">
        <v>31200</v>
      </c>
      <c r="H597" s="106">
        <v>191</v>
      </c>
      <c r="I597" s="208"/>
      <c r="J597" s="106"/>
      <c r="K597" s="153"/>
      <c r="L597" s="153"/>
      <c r="M597" s="107"/>
      <c r="O597" s="4">
        <f t="shared" si="19"/>
        <v>1</v>
      </c>
      <c r="Q597" s="4">
        <f>IF(COUNTIF(일위대가!$B$3:$B$603,$B597)&lt;&gt;0,1,0)</f>
        <v>1</v>
      </c>
      <c r="R597" s="4">
        <f>IF(COUNTIF(내역서!$B$3:$B$142,$B597)&lt;&gt;0,1,0)</f>
        <v>0</v>
      </c>
    </row>
    <row r="598" spans="1:18" ht="23.1" hidden="1" customHeight="1">
      <c r="A598" s="55" t="s">
        <v>1651</v>
      </c>
      <c r="B598" s="45" t="s">
        <v>1611</v>
      </c>
      <c r="C598" s="56" t="s">
        <v>1624</v>
      </c>
      <c r="D598" s="151">
        <f t="shared" si="20"/>
        <v>1450</v>
      </c>
      <c r="E598" s="152"/>
      <c r="F598" s="152"/>
      <c r="G598" s="152">
        <v>1450</v>
      </c>
      <c r="H598" s="152">
        <v>178</v>
      </c>
      <c r="I598" s="153"/>
      <c r="J598" s="153"/>
      <c r="K598" s="153"/>
      <c r="L598" s="153"/>
      <c r="M598" s="306"/>
      <c r="O598" s="4">
        <f t="shared" si="19"/>
        <v>0</v>
      </c>
      <c r="Q598" s="4">
        <f>IF(COUNTIF(일위대가!$B$3:$B$603,$B598)&lt;&gt;0,1,0)</f>
        <v>0</v>
      </c>
      <c r="R598" s="4">
        <f>IF(COUNTIF(내역서!$B$3:$B$142,$B598)&lt;&gt;0,1,0)</f>
        <v>0</v>
      </c>
    </row>
    <row r="599" spans="1:18" ht="23.1" customHeight="1">
      <c r="A599" s="269" t="s">
        <v>1537</v>
      </c>
      <c r="B599" s="323" t="s">
        <v>1890</v>
      </c>
      <c r="C599" s="270" t="s">
        <v>1592</v>
      </c>
      <c r="D599" s="328">
        <f t="shared" si="20"/>
        <v>26000</v>
      </c>
      <c r="E599" s="329">
        <v>26000</v>
      </c>
      <c r="F599" s="329">
        <v>167</v>
      </c>
      <c r="G599" s="330"/>
      <c r="H599" s="329"/>
      <c r="I599" s="329"/>
      <c r="J599" s="329"/>
      <c r="K599" s="97"/>
      <c r="L599" s="43"/>
      <c r="M599" s="15"/>
      <c r="O599" s="4">
        <f t="shared" si="19"/>
        <v>1</v>
      </c>
      <c r="Q599" s="4">
        <f>IF(COUNTIF(일위대가!$B$3:$B$603,$B599)&lt;&gt;0,1,0)</f>
        <v>1</v>
      </c>
      <c r="R599" s="4">
        <f>IF(COUNTIF(내역서!$B$3:$B$142,$B599)&lt;&gt;0,1,0)</f>
        <v>1</v>
      </c>
    </row>
    <row r="600" spans="1:18" ht="23.1" customHeight="1">
      <c r="A600" s="269" t="s">
        <v>1691</v>
      </c>
      <c r="B600" s="323" t="s">
        <v>1710</v>
      </c>
      <c r="C600" s="270" t="s">
        <v>1532</v>
      </c>
      <c r="D600" s="328">
        <f t="shared" si="20"/>
        <v>10524</v>
      </c>
      <c r="E600" s="329">
        <v>13020</v>
      </c>
      <c r="F600" s="329">
        <v>56</v>
      </c>
      <c r="G600" s="330">
        <v>10524</v>
      </c>
      <c r="H600" s="329">
        <v>58</v>
      </c>
      <c r="I600" s="329"/>
      <c r="J600" s="329"/>
      <c r="K600" s="97"/>
      <c r="L600" s="43"/>
      <c r="M600" s="15"/>
      <c r="O600" s="4">
        <f t="shared" si="19"/>
        <v>1</v>
      </c>
      <c r="Q600" s="4">
        <f>IF(COUNTIF(일위대가!$B$3:$B$603,$B600)&lt;&gt;0,1,0)</f>
        <v>1</v>
      </c>
      <c r="R600" s="4">
        <f>IF(COUNTIF(내역서!$B$3:$B$142,$B600)&lt;&gt;0,1,0)</f>
        <v>0</v>
      </c>
    </row>
    <row r="601" spans="1:18" ht="23.1" customHeight="1">
      <c r="A601" s="269" t="s">
        <v>1711</v>
      </c>
      <c r="B601" s="323" t="s">
        <v>2130</v>
      </c>
      <c r="C601" s="270" t="s">
        <v>1532</v>
      </c>
      <c r="D601" s="328">
        <f t="shared" si="20"/>
        <v>11488</v>
      </c>
      <c r="E601" s="329"/>
      <c r="F601" s="329"/>
      <c r="G601" s="330"/>
      <c r="H601" s="329"/>
      <c r="I601" s="330">
        <f>INT(34200/(1.22*2.44))</f>
        <v>11488</v>
      </c>
      <c r="J601" s="329">
        <v>670</v>
      </c>
      <c r="K601" s="97"/>
      <c r="L601" s="43"/>
      <c r="M601" s="15"/>
      <c r="O601" s="4">
        <f t="shared" si="19"/>
        <v>1</v>
      </c>
      <c r="Q601" s="4">
        <f>IF(COUNTIF(일위대가!$B$3:$B$603,$B601)&lt;&gt;0,1,0)</f>
        <v>1</v>
      </c>
      <c r="R601" s="4">
        <f>IF(COUNTIF(내역서!$B$3:$B$142,$B601)&lt;&gt;0,1,0)</f>
        <v>0</v>
      </c>
    </row>
    <row r="602" spans="1:18" ht="23.1" customHeight="1">
      <c r="A602" s="269" t="s">
        <v>1712</v>
      </c>
      <c r="B602" s="323" t="s">
        <v>1713</v>
      </c>
      <c r="C602" s="270" t="s">
        <v>1690</v>
      </c>
      <c r="D602" s="328">
        <f t="shared" si="20"/>
        <v>705988</v>
      </c>
      <c r="E602" s="329"/>
      <c r="F602" s="329"/>
      <c r="G602" s="330">
        <f>INT(2358/(0.00334))</f>
        <v>705988</v>
      </c>
      <c r="H602" s="329" t="s">
        <v>1714</v>
      </c>
      <c r="I602" s="330"/>
      <c r="J602" s="329"/>
      <c r="K602" s="97"/>
      <c r="L602" s="43"/>
      <c r="M602" s="15"/>
      <c r="O602" s="4">
        <f t="shared" si="19"/>
        <v>1</v>
      </c>
      <c r="Q602" s="4">
        <f>IF(COUNTIF(일위대가!$B$3:$B$603,$B602)&lt;&gt;0,1,0)</f>
        <v>1</v>
      </c>
      <c r="R602" s="4">
        <f>IF(COUNTIF(내역서!$B$3:$B$142,$B602)&lt;&gt;0,1,0)</f>
        <v>0</v>
      </c>
    </row>
    <row r="603" spans="1:18" ht="23.1" hidden="1" customHeight="1">
      <c r="A603" s="55" t="s">
        <v>236</v>
      </c>
      <c r="B603" s="45" t="s">
        <v>1715</v>
      </c>
      <c r="C603" s="56" t="s">
        <v>1592</v>
      </c>
      <c r="D603" s="335">
        <f t="shared" si="20"/>
        <v>1510</v>
      </c>
      <c r="E603" s="329">
        <v>1510</v>
      </c>
      <c r="F603" s="329">
        <v>52</v>
      </c>
      <c r="G603" s="329"/>
      <c r="H603" s="329"/>
      <c r="I603" s="329"/>
      <c r="J603" s="329"/>
      <c r="K603" s="43"/>
      <c r="L603" s="43"/>
      <c r="M603" s="15"/>
      <c r="O603" s="4">
        <f t="shared" si="19"/>
        <v>0</v>
      </c>
      <c r="Q603" s="4">
        <f>IF(COUNTIF(일위대가!$B$3:$B$603,$B603)&lt;&gt;0,1,0)</f>
        <v>0</v>
      </c>
      <c r="R603" s="4">
        <f>IF(COUNTIF(내역서!$B$3:$B$142,$B603)&lt;&gt;0,1,0)</f>
        <v>0</v>
      </c>
    </row>
    <row r="604" spans="1:18" ht="23.1" customHeight="1">
      <c r="A604" s="55" t="s">
        <v>1619</v>
      </c>
      <c r="B604" s="45" t="s">
        <v>1859</v>
      </c>
      <c r="C604" s="56" t="s">
        <v>1535</v>
      </c>
      <c r="D604" s="328">
        <f t="shared" si="20"/>
        <v>30000</v>
      </c>
      <c r="E604" s="329"/>
      <c r="F604" s="329"/>
      <c r="G604" s="329">
        <v>33000</v>
      </c>
      <c r="H604" s="329">
        <v>61</v>
      </c>
      <c r="I604" s="330">
        <v>30000</v>
      </c>
      <c r="J604" s="329">
        <v>101</v>
      </c>
      <c r="K604" s="43"/>
      <c r="L604" s="43"/>
      <c r="M604" s="306"/>
      <c r="O604" s="4">
        <f t="shared" si="19"/>
        <v>1</v>
      </c>
      <c r="Q604" s="4">
        <f>IF(COUNTIF(일위대가!$B$3:$B$603,$B604)&lt;&gt;0,1,0)</f>
        <v>1</v>
      </c>
      <c r="R604" s="4">
        <f>IF(COUNTIF(내역서!$B$3:$B$142,$B604)&lt;&gt;0,1,0)</f>
        <v>0</v>
      </c>
    </row>
    <row r="605" spans="1:18" ht="23.1" customHeight="1">
      <c r="A605" s="55" t="s">
        <v>1702</v>
      </c>
      <c r="B605" s="45" t="s">
        <v>1861</v>
      </c>
      <c r="C605" s="56" t="s">
        <v>1690</v>
      </c>
      <c r="D605" s="328">
        <f t="shared" si="20"/>
        <v>30000</v>
      </c>
      <c r="E605" s="329"/>
      <c r="F605" s="329"/>
      <c r="G605" s="329"/>
      <c r="H605" s="329"/>
      <c r="I605" s="330">
        <v>30000</v>
      </c>
      <c r="J605" s="329">
        <v>101</v>
      </c>
      <c r="K605" s="43"/>
      <c r="L605" s="43"/>
      <c r="M605" s="306"/>
      <c r="O605" s="4">
        <f t="shared" si="19"/>
        <v>1</v>
      </c>
      <c r="Q605" s="4">
        <f>IF(COUNTIF(일위대가!$B$3:$B$603,$B605)&lt;&gt;0,1,0)</f>
        <v>1</v>
      </c>
      <c r="R605" s="4">
        <f>IF(COUNTIF(내역서!$B$3:$B$142,$B605)&lt;&gt;0,1,0)</f>
        <v>0</v>
      </c>
    </row>
    <row r="606" spans="1:18" ht="23.1" customHeight="1">
      <c r="A606" s="55" t="s">
        <v>1716</v>
      </c>
      <c r="B606" s="45" t="s">
        <v>1717</v>
      </c>
      <c r="C606" s="56" t="s">
        <v>1642</v>
      </c>
      <c r="D606" s="328">
        <f t="shared" si="20"/>
        <v>7400</v>
      </c>
      <c r="E606" s="329">
        <v>7400</v>
      </c>
      <c r="F606" s="329">
        <v>65</v>
      </c>
      <c r="G606" s="329">
        <v>7400</v>
      </c>
      <c r="H606" s="329">
        <v>62</v>
      </c>
      <c r="I606" s="330">
        <v>7400</v>
      </c>
      <c r="J606" s="329">
        <v>102</v>
      </c>
      <c r="K606" s="43"/>
      <c r="L606" s="43"/>
      <c r="M606" s="306"/>
      <c r="O606" s="4">
        <f t="shared" si="19"/>
        <v>1</v>
      </c>
      <c r="Q606" s="4">
        <f>IF(COUNTIF(일위대가!$B$3:$B$603,$B606)&lt;&gt;0,1,0)</f>
        <v>1</v>
      </c>
      <c r="R606" s="4">
        <f>IF(COUNTIF(내역서!$B$3:$B$142,$B606)&lt;&gt;0,1,0)</f>
        <v>0</v>
      </c>
    </row>
    <row r="607" spans="1:18" ht="23.1" hidden="1" customHeight="1">
      <c r="A607" s="269" t="s">
        <v>1671</v>
      </c>
      <c r="B607" s="323" t="s">
        <v>1719</v>
      </c>
      <c r="C607" s="270" t="s">
        <v>1657</v>
      </c>
      <c r="D607" s="328">
        <f t="shared" si="20"/>
        <v>5000</v>
      </c>
      <c r="E607" s="329"/>
      <c r="F607" s="329"/>
      <c r="G607" s="330"/>
      <c r="H607" s="329"/>
      <c r="I607" s="329">
        <v>5000</v>
      </c>
      <c r="J607" s="329" t="s">
        <v>1674</v>
      </c>
      <c r="K607" s="97"/>
      <c r="L607" s="43"/>
      <c r="M607" s="15"/>
      <c r="O607" s="4">
        <f t="shared" si="19"/>
        <v>0</v>
      </c>
      <c r="Q607" s="4">
        <f>IF(COUNTIF(일위대가!$B$3:$B$603,$B607)&lt;&gt;0,1,0)</f>
        <v>0</v>
      </c>
      <c r="R607" s="4">
        <f>IF(COUNTIF(내역서!$B$3:$B$142,$B607)&lt;&gt;0,1,0)</f>
        <v>0</v>
      </c>
    </row>
    <row r="608" spans="1:18" ht="23.1" hidden="1" customHeight="1">
      <c r="A608" s="269" t="s">
        <v>1671</v>
      </c>
      <c r="B608" s="323" t="s">
        <v>1672</v>
      </c>
      <c r="C608" s="270" t="s">
        <v>1657</v>
      </c>
      <c r="D608" s="328">
        <f t="shared" si="20"/>
        <v>3140</v>
      </c>
      <c r="E608" s="329"/>
      <c r="F608" s="329"/>
      <c r="G608" s="330">
        <f>INT(62800/20)</f>
        <v>3140</v>
      </c>
      <c r="H608" s="329" t="s">
        <v>1673</v>
      </c>
      <c r="I608" s="329">
        <v>4200</v>
      </c>
      <c r="J608" s="329" t="s">
        <v>1674</v>
      </c>
      <c r="K608" s="97"/>
      <c r="L608" s="43"/>
      <c r="M608" s="15"/>
      <c r="O608" s="4">
        <f t="shared" si="19"/>
        <v>0</v>
      </c>
      <c r="Q608" s="4">
        <f>IF(COUNTIF(일위대가!$B$3:$B$603,$B608)&lt;&gt;0,1,0)</f>
        <v>0</v>
      </c>
      <c r="R608" s="4">
        <f>IF(COUNTIF(내역서!$B$3:$B$142,$B608)&lt;&gt;0,1,0)</f>
        <v>0</v>
      </c>
    </row>
    <row r="609" spans="1:18" ht="23.1" hidden="1" customHeight="1">
      <c r="A609" s="269" t="s">
        <v>1671</v>
      </c>
      <c r="B609" s="323" t="s">
        <v>1675</v>
      </c>
      <c r="C609" s="270" t="s">
        <v>1676</v>
      </c>
      <c r="D609" s="328">
        <f t="shared" si="20"/>
        <v>4550</v>
      </c>
      <c r="E609" s="329"/>
      <c r="F609" s="329"/>
      <c r="G609" s="330"/>
      <c r="H609" s="329"/>
      <c r="I609" s="329">
        <v>4550</v>
      </c>
      <c r="J609" s="329" t="s">
        <v>1674</v>
      </c>
      <c r="K609" s="97"/>
      <c r="L609" s="43"/>
      <c r="M609" s="15"/>
      <c r="O609" s="4">
        <f t="shared" si="19"/>
        <v>0</v>
      </c>
      <c r="Q609" s="4">
        <f>IF(COUNTIF(일위대가!$B$3:$B$603,$B609)&lt;&gt;0,1,0)</f>
        <v>0</v>
      </c>
      <c r="R609" s="4">
        <f>IF(COUNTIF(내역서!$B$3:$B$142,$B609)&lt;&gt;0,1,0)</f>
        <v>0</v>
      </c>
    </row>
    <row r="610" spans="1:18" ht="23.1" hidden="1" customHeight="1">
      <c r="A610" s="269" t="s">
        <v>1677</v>
      </c>
      <c r="B610" s="323" t="s">
        <v>1678</v>
      </c>
      <c r="C610" s="270" t="s">
        <v>1657</v>
      </c>
      <c r="D610" s="328">
        <f t="shared" si="20"/>
        <v>5000</v>
      </c>
      <c r="E610" s="329"/>
      <c r="F610" s="329"/>
      <c r="G610" s="330"/>
      <c r="H610" s="329"/>
      <c r="I610" s="329">
        <v>5000</v>
      </c>
      <c r="J610" s="329" t="s">
        <v>1674</v>
      </c>
      <c r="K610" s="97"/>
      <c r="L610" s="43"/>
      <c r="M610" s="15"/>
      <c r="O610" s="4">
        <f t="shared" si="19"/>
        <v>0</v>
      </c>
      <c r="Q610" s="4">
        <f>IF(COUNTIF(일위대가!$B$3:$B$603,$B610)&lt;&gt;0,1,0)</f>
        <v>0</v>
      </c>
      <c r="R610" s="4">
        <f>IF(COUNTIF(내역서!$B$3:$B$142,$B610)&lt;&gt;0,1,0)</f>
        <v>0</v>
      </c>
    </row>
    <row r="611" spans="1:18" ht="23.1" customHeight="1">
      <c r="A611" s="55" t="s">
        <v>1682</v>
      </c>
      <c r="B611" s="45" t="s">
        <v>1860</v>
      </c>
      <c r="C611" s="56" t="s">
        <v>1681</v>
      </c>
      <c r="D611" s="328">
        <f t="shared" si="20"/>
        <v>32166</v>
      </c>
      <c r="E611" s="329"/>
      <c r="F611" s="329"/>
      <c r="G611" s="330">
        <v>32166</v>
      </c>
      <c r="H611" s="329">
        <v>1433</v>
      </c>
      <c r="I611" s="329">
        <v>32166</v>
      </c>
      <c r="J611" s="329">
        <v>1585</v>
      </c>
      <c r="K611" s="43"/>
      <c r="L611" s="43"/>
      <c r="M611" s="306"/>
      <c r="O611" s="4">
        <f t="shared" si="19"/>
        <v>1</v>
      </c>
      <c r="Q611" s="4">
        <f>IF(COUNTIF(일위대가!$B$3:$B$603,$B611)&lt;&gt;0,1,0)</f>
        <v>1</v>
      </c>
      <c r="R611" s="4">
        <f>IF(COUNTIF(내역서!$B$3:$B$142,$B611)&lt;&gt;0,1,0)</f>
        <v>0</v>
      </c>
    </row>
    <row r="612" spans="1:18" ht="23.1" customHeight="1">
      <c r="A612" s="55" t="s">
        <v>1679</v>
      </c>
      <c r="B612" s="45" t="s">
        <v>1680</v>
      </c>
      <c r="C612" s="56" t="s">
        <v>1681</v>
      </c>
      <c r="D612" s="328">
        <f t="shared" si="20"/>
        <v>20340</v>
      </c>
      <c r="E612" s="329"/>
      <c r="F612" s="329"/>
      <c r="G612" s="330">
        <v>20340</v>
      </c>
      <c r="H612" s="329">
        <v>1433</v>
      </c>
      <c r="I612" s="329">
        <v>20340</v>
      </c>
      <c r="J612" s="329">
        <v>1586</v>
      </c>
      <c r="K612" s="43"/>
      <c r="L612" s="43"/>
      <c r="M612" s="306"/>
      <c r="O612" s="4">
        <f t="shared" si="19"/>
        <v>1</v>
      </c>
      <c r="Q612" s="4">
        <f>IF(COUNTIF(일위대가!$B$3:$B$603,$B612)&lt;&gt;0,1,0)</f>
        <v>1</v>
      </c>
      <c r="R612" s="4">
        <f>IF(COUNTIF(내역서!$B$3:$B$142,$B612)&lt;&gt;0,1,0)</f>
        <v>0</v>
      </c>
    </row>
    <row r="613" spans="1:18" ht="23.1" hidden="1" customHeight="1">
      <c r="A613" s="269" t="s">
        <v>1683</v>
      </c>
      <c r="B613" s="323" t="s">
        <v>1684</v>
      </c>
      <c r="C613" s="270" t="s">
        <v>1624</v>
      </c>
      <c r="D613" s="328">
        <f>MIN(E613,G613,I613,K613,L613)</f>
        <v>2729</v>
      </c>
      <c r="E613" s="329"/>
      <c r="F613" s="329"/>
      <c r="G613" s="329">
        <v>2729</v>
      </c>
      <c r="H613" s="329">
        <v>1189</v>
      </c>
      <c r="I613" s="329"/>
      <c r="J613" s="329"/>
      <c r="K613" s="97"/>
      <c r="L613" s="329"/>
      <c r="M613" s="15"/>
      <c r="O613" s="4">
        <f t="shared" si="19"/>
        <v>0</v>
      </c>
      <c r="Q613" s="4">
        <f>IF(COUNTIF(일위대가!$B$3:$B$603,$B613)&lt;&gt;0,1,0)</f>
        <v>0</v>
      </c>
      <c r="R613" s="4">
        <f>IF(COUNTIF(내역서!$B$3:$B$142,$B613)&lt;&gt;0,1,0)</f>
        <v>0</v>
      </c>
    </row>
    <row r="614" spans="1:18" ht="23.1" customHeight="1">
      <c r="A614" s="269" t="s">
        <v>1591</v>
      </c>
      <c r="B614" s="323" t="s">
        <v>1718</v>
      </c>
      <c r="C614" s="270" t="s">
        <v>116</v>
      </c>
      <c r="D614" s="328">
        <f>MIN(E614,G614,I614,K614,L614)</f>
        <v>260000</v>
      </c>
      <c r="E614" s="329"/>
      <c r="F614" s="329"/>
      <c r="G614" s="329"/>
      <c r="H614" s="329"/>
      <c r="I614" s="330">
        <v>260000</v>
      </c>
      <c r="J614" s="329">
        <v>1338</v>
      </c>
      <c r="K614" s="97"/>
      <c r="L614" s="329"/>
      <c r="M614" s="15"/>
      <c r="O614" s="4">
        <f t="shared" si="19"/>
        <v>1</v>
      </c>
      <c r="Q614" s="4">
        <f>IF(COUNTIF(일위대가!$B$3:$B$603,$B614)&lt;&gt;0,1,0)</f>
        <v>1</v>
      </c>
      <c r="R614" s="4">
        <f>IF(COUNTIF(내역서!$B$3:$B$142,$B614)&lt;&gt;0,1,0)</f>
        <v>0</v>
      </c>
    </row>
    <row r="615" spans="1:18" ht="23.1" customHeight="1">
      <c r="A615" s="55" t="s">
        <v>1653</v>
      </c>
      <c r="B615" s="45" t="s">
        <v>1654</v>
      </c>
      <c r="C615" s="56" t="s">
        <v>1655</v>
      </c>
      <c r="D615" s="151">
        <f t="shared" ref="D615:D616" si="21">MIN(E615,G615,I615,K615,L615)</f>
        <v>1880</v>
      </c>
      <c r="E615" s="152"/>
      <c r="F615" s="152"/>
      <c r="G615" s="152"/>
      <c r="H615" s="152"/>
      <c r="I615" s="152"/>
      <c r="J615" s="152"/>
      <c r="K615" s="153">
        <v>1880</v>
      </c>
      <c r="L615" s="153"/>
      <c r="M615" s="15" t="s">
        <v>1656</v>
      </c>
      <c r="O615" s="4">
        <f t="shared" si="19"/>
        <v>1</v>
      </c>
      <c r="Q615" s="4">
        <f>IF(COUNTIF(일위대가!$B$3:$B$603,$B615)&lt;&gt;0,1,0)</f>
        <v>1</v>
      </c>
      <c r="R615" s="4">
        <f>IF(COUNTIF(내역서!$B$3:$B$142,$B615)&lt;&gt;0,1,0)</f>
        <v>0</v>
      </c>
    </row>
    <row r="616" spans="1:18" ht="23.1" customHeight="1">
      <c r="A616" s="55" t="s">
        <v>1653</v>
      </c>
      <c r="B616" s="45" t="s">
        <v>1640</v>
      </c>
      <c r="C616" s="56" t="s">
        <v>1655</v>
      </c>
      <c r="D616" s="151">
        <f t="shared" si="21"/>
        <v>1830</v>
      </c>
      <c r="E616" s="152"/>
      <c r="F616" s="152"/>
      <c r="G616" s="152"/>
      <c r="H616" s="152"/>
      <c r="I616" s="152"/>
      <c r="J616" s="152"/>
      <c r="K616" s="153">
        <v>1830</v>
      </c>
      <c r="L616" s="153"/>
      <c r="M616" s="15" t="s">
        <v>1656</v>
      </c>
      <c r="O616" s="4">
        <f t="shared" si="19"/>
        <v>1</v>
      </c>
      <c r="Q616" s="4">
        <f>IF(COUNTIF(일위대가!$B$3:$B$603,$B616)&lt;&gt;0,1,0)</f>
        <v>1</v>
      </c>
      <c r="R616" s="4">
        <f>IF(COUNTIF(내역서!$B$3:$B$142,$B616)&lt;&gt;0,1,0)</f>
        <v>0</v>
      </c>
    </row>
    <row r="617" spans="1:18" ht="23.1" customHeight="1">
      <c r="A617" s="16" t="s">
        <v>1753</v>
      </c>
      <c r="B617" s="16" t="s">
        <v>1875</v>
      </c>
      <c r="C617" s="42" t="s">
        <v>116</v>
      </c>
      <c r="D617" s="209">
        <f>MIN(E617,G617,I617,K617,L617)</f>
        <v>96000</v>
      </c>
      <c r="E617" s="152"/>
      <c r="F617" s="152"/>
      <c r="G617" s="152"/>
      <c r="H617" s="152"/>
      <c r="I617" s="210"/>
      <c r="J617" s="152"/>
      <c r="K617" s="153">
        <v>96000</v>
      </c>
      <c r="L617" s="153"/>
      <c r="M617" s="42"/>
      <c r="O617" s="4">
        <f t="shared" si="19"/>
        <v>1</v>
      </c>
      <c r="Q617" s="4">
        <f>IF(COUNTIF(일위대가!$B$3:$B$603,$B617)&lt;&gt;0,1,0)</f>
        <v>1</v>
      </c>
      <c r="R617" s="4">
        <f>IF(COUNTIF(내역서!$B$3:$B$142,$B617)&lt;&gt;0,1,0)</f>
        <v>0</v>
      </c>
    </row>
    <row r="618" spans="1:18" ht="23.1" customHeight="1">
      <c r="A618" s="55" t="s">
        <v>1804</v>
      </c>
      <c r="B618" s="45" t="s">
        <v>1805</v>
      </c>
      <c r="C618" s="42" t="s">
        <v>116</v>
      </c>
      <c r="D618" s="209">
        <f>MIN(E618,G618,I618,K618,L618)</f>
        <v>970</v>
      </c>
      <c r="E618" s="152">
        <f>970000/1000</f>
        <v>970</v>
      </c>
      <c r="F618" s="152">
        <v>2</v>
      </c>
      <c r="G618" s="152"/>
      <c r="H618" s="152"/>
      <c r="I618" s="210"/>
      <c r="J618" s="152"/>
      <c r="K618" s="153"/>
      <c r="L618" s="153"/>
      <c r="M618" s="42"/>
      <c r="O618" s="4">
        <f t="shared" si="19"/>
        <v>1</v>
      </c>
      <c r="Q618" s="4">
        <f>IF(COUNTIF(일위대가!$B$3:$B$603,$B618)&lt;&gt;0,1,0)</f>
        <v>1</v>
      </c>
      <c r="R618" s="4">
        <f>IF(COUNTIF(내역서!$B$3:$B$142,$B618)&lt;&gt;0,1,0)</f>
        <v>0</v>
      </c>
    </row>
    <row r="619" spans="1:18" ht="23.1" customHeight="1">
      <c r="A619" s="55" t="s">
        <v>1804</v>
      </c>
      <c r="B619" s="45" t="s">
        <v>2126</v>
      </c>
      <c r="C619" s="42" t="s">
        <v>116</v>
      </c>
      <c r="D619" s="209">
        <f>MIN(E619,G619,I619,K619,L619)</f>
        <v>965</v>
      </c>
      <c r="E619" s="152">
        <f>965000/1000</f>
        <v>965</v>
      </c>
      <c r="F619" s="152">
        <v>2</v>
      </c>
      <c r="G619" s="152"/>
      <c r="H619" s="152"/>
      <c r="I619" s="210"/>
      <c r="J619" s="152"/>
      <c r="K619" s="153"/>
      <c r="L619" s="153"/>
      <c r="M619" s="42"/>
      <c r="O619" s="4">
        <f t="shared" si="19"/>
        <v>1</v>
      </c>
      <c r="Q619" s="4">
        <f>IF(COUNTIF(일위대가!$B$3:$B$603,$B619)&lt;&gt;0,1,0)</f>
        <v>1</v>
      </c>
      <c r="R619" s="4">
        <f>IF(COUNTIF(내역서!$B$3:$B$142,$B619)&lt;&gt;0,1,0)</f>
        <v>0</v>
      </c>
    </row>
    <row r="620" spans="1:18" ht="23.1" customHeight="1">
      <c r="A620" s="55" t="s">
        <v>1809</v>
      </c>
      <c r="B620" s="45" t="s">
        <v>1810</v>
      </c>
      <c r="C620" s="42" t="s">
        <v>116</v>
      </c>
      <c r="D620" s="209">
        <f>MIN(E620,G620,I620,K620,L620)</f>
        <v>9920</v>
      </c>
      <c r="E620" s="152">
        <v>9920</v>
      </c>
      <c r="F620" s="152">
        <v>53</v>
      </c>
      <c r="G620" s="152"/>
      <c r="H620" s="152"/>
      <c r="I620" s="210"/>
      <c r="J620" s="152"/>
      <c r="K620" s="153"/>
      <c r="L620" s="153"/>
      <c r="M620" s="42"/>
      <c r="O620" s="4">
        <f t="shared" si="19"/>
        <v>1</v>
      </c>
      <c r="Q620" s="4">
        <f>IF(COUNTIF(일위대가!$B$3:$B$603,$B620)&lt;&gt;0,1,0)</f>
        <v>1</v>
      </c>
      <c r="R620" s="4">
        <f>IF(COUNTIF(내역서!$B$3:$B$142,$B620)&lt;&gt;0,1,0)</f>
        <v>0</v>
      </c>
    </row>
    <row r="621" spans="1:18" ht="23.1" customHeight="1">
      <c r="A621" s="55" t="s">
        <v>1610</v>
      </c>
      <c r="B621" s="45" t="s">
        <v>1820</v>
      </c>
      <c r="C621" s="56" t="s">
        <v>1615</v>
      </c>
      <c r="D621" s="368">
        <f t="shared" ref="D621:D622" si="22">MIN(E621,G621,I621,K621,L621)</f>
        <v>132220</v>
      </c>
      <c r="E621" s="106"/>
      <c r="F621" s="106"/>
      <c r="G621" s="106"/>
      <c r="H621" s="106"/>
      <c r="I621" s="106">
        <v>132220</v>
      </c>
      <c r="J621" s="106">
        <v>177</v>
      </c>
      <c r="K621" s="153"/>
      <c r="L621" s="153"/>
      <c r="M621" s="15"/>
      <c r="O621" s="4">
        <f t="shared" si="19"/>
        <v>1</v>
      </c>
      <c r="Q621" s="4">
        <f>IF(COUNTIF(일위대가!$B$3:$B$603,$B621)&lt;&gt;0,1,0)</f>
        <v>1</v>
      </c>
      <c r="R621" s="4">
        <f>IF(COUNTIF(내역서!$B$3:$B$142,$B621)&lt;&gt;0,1,0)</f>
        <v>0</v>
      </c>
    </row>
    <row r="622" spans="1:18" ht="23.1" customHeight="1">
      <c r="A622" s="55" t="s">
        <v>1836</v>
      </c>
      <c r="B622" s="45" t="s">
        <v>1837</v>
      </c>
      <c r="C622" s="56" t="s">
        <v>1615</v>
      </c>
      <c r="D622" s="368">
        <f t="shared" si="22"/>
        <v>105710</v>
      </c>
      <c r="E622" s="106"/>
      <c r="F622" s="106"/>
      <c r="G622" s="106"/>
      <c r="H622" s="106"/>
      <c r="I622" s="106">
        <v>105710</v>
      </c>
      <c r="J622" s="106">
        <v>177</v>
      </c>
      <c r="K622" s="153"/>
      <c r="L622" s="153"/>
      <c r="M622" s="15"/>
      <c r="O622" s="4">
        <f t="shared" si="19"/>
        <v>1</v>
      </c>
      <c r="Q622" s="4">
        <f>IF(COUNTIF(일위대가!$B$3:$B$603,$B622)&lt;&gt;0,1,0)</f>
        <v>1</v>
      </c>
      <c r="R622" s="4">
        <f>IF(COUNTIF(내역서!$B$3:$B$142,$B622)&lt;&gt;0,1,0)</f>
        <v>0</v>
      </c>
    </row>
    <row r="623" spans="1:18" ht="23.1" customHeight="1">
      <c r="A623" s="55" t="s">
        <v>1838</v>
      </c>
      <c r="B623" s="45" t="s">
        <v>1839</v>
      </c>
      <c r="C623" s="56" t="s">
        <v>116</v>
      </c>
      <c r="D623" s="368">
        <f t="shared" ref="D623:D627" si="23">MIN(E623,G623,I623,K623,L623)</f>
        <v>99000</v>
      </c>
      <c r="E623" s="106"/>
      <c r="F623" s="106"/>
      <c r="G623" s="106"/>
      <c r="H623" s="106"/>
      <c r="I623" s="106"/>
      <c r="J623" s="106"/>
      <c r="K623" s="153">
        <v>99000</v>
      </c>
      <c r="L623" s="153"/>
      <c r="M623" s="15"/>
      <c r="O623" s="4">
        <f t="shared" si="19"/>
        <v>1</v>
      </c>
      <c r="Q623" s="4">
        <f>IF(COUNTIF(일위대가!$B$3:$B$603,$B623)&lt;&gt;0,1,0)</f>
        <v>1</v>
      </c>
      <c r="R623" s="4">
        <f>IF(COUNTIF(내역서!$B$3:$B$142,$B623)&lt;&gt;0,1,0)</f>
        <v>0</v>
      </c>
    </row>
    <row r="624" spans="1:18" ht="23.1" customHeight="1">
      <c r="A624" s="55" t="s">
        <v>2078</v>
      </c>
      <c r="B624" s="45" t="s">
        <v>2080</v>
      </c>
      <c r="C624" s="56" t="s">
        <v>116</v>
      </c>
      <c r="D624" s="368">
        <f t="shared" si="23"/>
        <v>40000</v>
      </c>
      <c r="E624" s="152"/>
      <c r="F624" s="152"/>
      <c r="G624" s="152">
        <v>40000</v>
      </c>
      <c r="H624" s="152">
        <v>1078</v>
      </c>
      <c r="I624" s="152"/>
      <c r="J624" s="152"/>
      <c r="K624" s="153"/>
      <c r="L624" s="153"/>
      <c r="M624" s="15"/>
      <c r="O624" s="4">
        <f t="shared" si="19"/>
        <v>1</v>
      </c>
      <c r="Q624" s="4">
        <f>IF(COUNTIF(일위대가!$B$3:$B$603,$B624)&lt;&gt;0,1,0)</f>
        <v>1</v>
      </c>
      <c r="R624" s="4">
        <f>IF(COUNTIF(내역서!$B$3:$B$142,$B624)&lt;&gt;0,1,0)</f>
        <v>0</v>
      </c>
    </row>
    <row r="625" spans="1:18" ht="23.1" customHeight="1">
      <c r="A625" s="55" t="s">
        <v>2082</v>
      </c>
      <c r="B625" s="45" t="s">
        <v>2083</v>
      </c>
      <c r="C625" s="56" t="s">
        <v>203</v>
      </c>
      <c r="D625" s="368">
        <f t="shared" si="23"/>
        <v>260000</v>
      </c>
      <c r="E625" s="152"/>
      <c r="F625" s="152"/>
      <c r="G625" s="152"/>
      <c r="H625" s="152"/>
      <c r="I625" s="152"/>
      <c r="J625" s="152"/>
      <c r="K625" s="153"/>
      <c r="L625" s="153">
        <v>260000</v>
      </c>
      <c r="M625" s="15"/>
      <c r="O625" s="4">
        <f t="shared" si="19"/>
        <v>1</v>
      </c>
      <c r="Q625" s="4">
        <f>IF(COUNTIF(일위대가!$B$3:$B$603,$B625)&lt;&gt;0,1,0)</f>
        <v>1</v>
      </c>
      <c r="R625" s="4">
        <f>IF(COUNTIF(내역서!$B$3:$B$142,$B625)&lt;&gt;0,1,0)</f>
        <v>0</v>
      </c>
    </row>
    <row r="626" spans="1:18" ht="23.1" customHeight="1">
      <c r="A626" s="55" t="s">
        <v>1731</v>
      </c>
      <c r="B626" s="45" t="s">
        <v>2077</v>
      </c>
      <c r="C626" s="56" t="s">
        <v>204</v>
      </c>
      <c r="D626" s="368">
        <f t="shared" si="23"/>
        <v>53610</v>
      </c>
      <c r="E626" s="152">
        <f>29400+24210</f>
        <v>53610</v>
      </c>
      <c r="F626" s="152">
        <v>1111</v>
      </c>
      <c r="G626" s="152"/>
      <c r="H626" s="152"/>
      <c r="I626" s="152"/>
      <c r="J626" s="152"/>
      <c r="K626" s="153"/>
      <c r="L626" s="153"/>
      <c r="M626" s="15"/>
      <c r="O626" s="4">
        <f t="shared" si="19"/>
        <v>1</v>
      </c>
      <c r="Q626" s="4">
        <f>IF(COUNTIF(일위대가!$B$3:$B$603,$B626)&lt;&gt;0,1,0)</f>
        <v>1</v>
      </c>
      <c r="R626" s="4">
        <f>IF(COUNTIF(내역서!$B$3:$B$142,$B626)&lt;&gt;0,1,0)</f>
        <v>1</v>
      </c>
    </row>
    <row r="627" spans="1:18" ht="23.1" customHeight="1">
      <c r="A627" s="55" t="s">
        <v>2163</v>
      </c>
      <c r="B627" s="45" t="s">
        <v>2164</v>
      </c>
      <c r="C627" s="56" t="s">
        <v>116</v>
      </c>
      <c r="D627" s="151">
        <f t="shared" si="23"/>
        <v>250</v>
      </c>
      <c r="E627" s="152"/>
      <c r="F627" s="152"/>
      <c r="G627" s="152"/>
      <c r="H627" s="152"/>
      <c r="I627" s="152">
        <v>250</v>
      </c>
      <c r="J627" s="152">
        <v>1177</v>
      </c>
      <c r="K627" s="153"/>
      <c r="L627" s="153"/>
      <c r="M627" s="15"/>
      <c r="O627" s="4">
        <f t="shared" si="19"/>
        <v>1</v>
      </c>
      <c r="Q627" s="4">
        <f>IF(COUNTIF(일위대가!$B$3:$B$603,$B627)&lt;&gt;0,1,0)</f>
        <v>1</v>
      </c>
      <c r="R627" s="4">
        <f>IF(COUNTIF(내역서!$B$3:$B$142,$B627)&lt;&gt;0,1,0)</f>
        <v>1</v>
      </c>
    </row>
    <row r="628" spans="1:18" ht="23.1" hidden="1" customHeight="1">
      <c r="A628" s="55"/>
      <c r="B628" s="45"/>
      <c r="C628" s="56"/>
      <c r="D628" s="151"/>
      <c r="E628" s="152"/>
      <c r="F628" s="152"/>
      <c r="G628" s="152"/>
      <c r="H628" s="152"/>
      <c r="I628" s="152"/>
      <c r="J628" s="152"/>
      <c r="K628" s="153"/>
      <c r="L628" s="153"/>
      <c r="M628" s="15"/>
    </row>
    <row r="629" spans="1:18" ht="23.1" hidden="1" customHeight="1">
      <c r="A629" s="55"/>
      <c r="B629" s="45"/>
      <c r="C629" s="56"/>
      <c r="D629" s="151"/>
      <c r="E629" s="152"/>
      <c r="F629" s="152"/>
      <c r="G629" s="152"/>
      <c r="H629" s="152"/>
      <c r="I629" s="152"/>
      <c r="J629" s="152"/>
      <c r="K629" s="153"/>
      <c r="L629" s="153"/>
      <c r="M629" s="15"/>
    </row>
    <row r="630" spans="1:18" ht="23.1" customHeight="1">
      <c r="A630" s="563" t="s">
        <v>2192</v>
      </c>
      <c r="B630" s="564" t="s">
        <v>2195</v>
      </c>
      <c r="C630" s="565" t="s">
        <v>379</v>
      </c>
      <c r="D630" s="151">
        <f t="shared" ref="D630:D631" si="24">MIN(E630,G630,I630,K630,L630)</f>
        <v>84000</v>
      </c>
      <c r="E630" s="152"/>
      <c r="F630" s="152"/>
      <c r="G630" s="152">
        <v>84000</v>
      </c>
      <c r="H630" s="152">
        <v>963</v>
      </c>
      <c r="I630" s="152"/>
      <c r="J630" s="152"/>
      <c r="K630" s="153"/>
      <c r="L630" s="153"/>
      <c r="M630" s="15"/>
      <c r="O630" s="4">
        <v>1</v>
      </c>
    </row>
    <row r="631" spans="1:18" ht="23.1" customHeight="1">
      <c r="A631" s="563" t="s">
        <v>2203</v>
      </c>
      <c r="B631" s="564" t="s">
        <v>2205</v>
      </c>
      <c r="C631" s="565" t="s">
        <v>489</v>
      </c>
      <c r="D631" s="151">
        <f t="shared" si="24"/>
        <v>100000</v>
      </c>
      <c r="E631" s="152"/>
      <c r="F631" s="152"/>
      <c r="G631" s="152"/>
      <c r="H631" s="152"/>
      <c r="I631" s="152"/>
      <c r="J631" s="152"/>
      <c r="K631" s="153"/>
      <c r="L631" s="153">
        <v>100000</v>
      </c>
      <c r="M631" s="15"/>
      <c r="O631" s="4">
        <v>1</v>
      </c>
    </row>
    <row r="632" spans="1:18" ht="23.1" customHeight="1">
      <c r="A632" s="563"/>
      <c r="B632" s="564"/>
      <c r="C632" s="565"/>
      <c r="D632" s="151"/>
      <c r="E632" s="152"/>
      <c r="F632" s="152"/>
      <c r="G632" s="152"/>
      <c r="H632" s="152"/>
      <c r="I632" s="152"/>
      <c r="J632" s="152"/>
      <c r="K632" s="153"/>
      <c r="L632" s="153"/>
      <c r="M632" s="15"/>
      <c r="O632" s="4">
        <v>1</v>
      </c>
    </row>
    <row r="633" spans="1:18" ht="23.1" customHeight="1">
      <c r="A633" s="563"/>
      <c r="B633" s="564"/>
      <c r="C633" s="565"/>
      <c r="D633" s="151"/>
      <c r="E633" s="152"/>
      <c r="F633" s="152"/>
      <c r="G633" s="152"/>
      <c r="H633" s="152"/>
      <c r="I633" s="152"/>
      <c r="J633" s="152"/>
      <c r="K633" s="153"/>
      <c r="L633" s="153"/>
      <c r="M633" s="15"/>
      <c r="O633" s="4">
        <v>1</v>
      </c>
    </row>
    <row r="634" spans="1:18" ht="23.1" customHeight="1">
      <c r="A634" s="563"/>
      <c r="B634" s="564"/>
      <c r="C634" s="565"/>
      <c r="D634" s="151"/>
      <c r="E634" s="152"/>
      <c r="F634" s="152"/>
      <c r="G634" s="152"/>
      <c r="H634" s="152"/>
      <c r="I634" s="152"/>
      <c r="J634" s="152"/>
      <c r="K634" s="153"/>
      <c r="L634" s="153"/>
      <c r="M634" s="15"/>
      <c r="O634" s="4">
        <v>1</v>
      </c>
    </row>
    <row r="635" spans="1:18" ht="23.1" customHeight="1">
      <c r="A635" s="563"/>
      <c r="B635" s="564"/>
      <c r="C635" s="565"/>
      <c r="D635" s="151"/>
      <c r="E635" s="152"/>
      <c r="F635" s="152"/>
      <c r="G635" s="152"/>
      <c r="H635" s="152"/>
      <c r="I635" s="152"/>
      <c r="J635" s="152"/>
      <c r="K635" s="153"/>
      <c r="L635" s="153"/>
      <c r="M635" s="15"/>
      <c r="O635" s="4">
        <v>1</v>
      </c>
    </row>
    <row r="636" spans="1:18" ht="23.1" customHeight="1">
      <c r="A636" s="563"/>
      <c r="B636" s="564"/>
      <c r="C636" s="565"/>
      <c r="D636" s="151"/>
      <c r="E636" s="152"/>
      <c r="F636" s="152"/>
      <c r="G636" s="152"/>
      <c r="H636" s="152"/>
      <c r="I636" s="152"/>
      <c r="J636" s="152"/>
      <c r="K636" s="153"/>
      <c r="L636" s="153"/>
      <c r="M636" s="15"/>
      <c r="O636" s="4">
        <v>1</v>
      </c>
    </row>
    <row r="637" spans="1:18" ht="23.1" customHeight="1">
      <c r="A637" s="563"/>
      <c r="B637" s="564"/>
      <c r="C637" s="565"/>
      <c r="D637" s="151"/>
      <c r="E637" s="152"/>
      <c r="F637" s="152"/>
      <c r="G637" s="152"/>
      <c r="H637" s="152"/>
      <c r="I637" s="152"/>
      <c r="J637" s="152"/>
      <c r="K637" s="153"/>
      <c r="L637" s="153"/>
      <c r="M637" s="15"/>
      <c r="O637" s="4">
        <v>1</v>
      </c>
    </row>
    <row r="638" spans="1:18" ht="23.1" customHeight="1">
      <c r="A638" s="563"/>
      <c r="B638" s="564"/>
      <c r="C638" s="565"/>
      <c r="D638" s="151"/>
      <c r="E638" s="152"/>
      <c r="F638" s="152"/>
      <c r="G638" s="152"/>
      <c r="H638" s="152"/>
      <c r="I638" s="152"/>
      <c r="J638" s="152"/>
      <c r="K638" s="153"/>
      <c r="L638" s="153"/>
      <c r="M638" s="15"/>
      <c r="O638" s="4">
        <v>1</v>
      </c>
    </row>
    <row r="639" spans="1:18" ht="23.1" customHeight="1">
      <c r="A639" s="563"/>
      <c r="B639" s="564"/>
      <c r="C639" s="565"/>
      <c r="D639" s="151"/>
      <c r="E639" s="152"/>
      <c r="F639" s="152"/>
      <c r="G639" s="152"/>
      <c r="H639" s="152"/>
      <c r="I639" s="152"/>
      <c r="J639" s="152"/>
      <c r="K639" s="153"/>
      <c r="L639" s="153"/>
      <c r="M639" s="15"/>
      <c r="O639" s="4">
        <v>1</v>
      </c>
    </row>
    <row r="640" spans="1:18" ht="23.1" customHeight="1">
      <c r="A640" s="563"/>
      <c r="B640" s="564"/>
      <c r="C640" s="565"/>
      <c r="D640" s="151"/>
      <c r="E640" s="152"/>
      <c r="F640" s="152"/>
      <c r="G640" s="152"/>
      <c r="H640" s="152"/>
      <c r="I640" s="152"/>
      <c r="J640" s="152"/>
      <c r="K640" s="153"/>
      <c r="L640" s="153"/>
      <c r="M640" s="15"/>
      <c r="O640" s="4">
        <v>1</v>
      </c>
    </row>
    <row r="641" spans="1:18" ht="23.1" customHeight="1">
      <c r="A641" s="563"/>
      <c r="B641" s="564"/>
      <c r="C641" s="565"/>
      <c r="D641" s="151"/>
      <c r="E641" s="152"/>
      <c r="F641" s="152"/>
      <c r="G641" s="152"/>
      <c r="H641" s="152"/>
      <c r="I641" s="152"/>
      <c r="J641" s="152"/>
      <c r="K641" s="153"/>
      <c r="L641" s="153"/>
      <c r="M641" s="15"/>
      <c r="O641" s="4">
        <v>1</v>
      </c>
    </row>
    <row r="642" spans="1:18" ht="23.1" customHeight="1">
      <c r="A642" s="55"/>
      <c r="B642" s="45"/>
      <c r="C642" s="56"/>
      <c r="D642" s="151"/>
      <c r="E642" s="152"/>
      <c r="F642" s="152"/>
      <c r="G642" s="152"/>
      <c r="H642" s="152"/>
      <c r="I642" s="152"/>
      <c r="J642" s="152"/>
      <c r="K642" s="153"/>
      <c r="L642" s="153"/>
      <c r="M642" s="15"/>
      <c r="O642" s="4">
        <v>1</v>
      </c>
    </row>
    <row r="643" spans="1:18" ht="23.1" customHeight="1">
      <c r="A643" s="569" t="s">
        <v>1437</v>
      </c>
      <c r="B643" s="570" t="s">
        <v>2199</v>
      </c>
      <c r="C643" s="571"/>
      <c r="D643" s="211"/>
      <c r="E643" s="153"/>
      <c r="F643" s="153"/>
      <c r="G643" s="153"/>
      <c r="H643" s="153"/>
      <c r="I643" s="153"/>
      <c r="J643" s="153"/>
      <c r="K643" s="153"/>
      <c r="L643" s="153"/>
      <c r="M643" s="15"/>
      <c r="O643" s="4">
        <v>1</v>
      </c>
      <c r="Q643" s="4">
        <f>IF(COUNTIF(일위대가!$B$3:$B$603,$B643)&lt;&gt;0,1,0)</f>
        <v>0</v>
      </c>
      <c r="R643" s="4">
        <f>IF(COUNTIF(내역서!$B$3:$B$142,$B643)&lt;&gt;0,1,0)</f>
        <v>0</v>
      </c>
    </row>
    <row r="644" spans="1:18" ht="23.1" customHeight="1">
      <c r="A644" s="483" t="s">
        <v>1437</v>
      </c>
      <c r="B644" s="483" t="s">
        <v>512</v>
      </c>
      <c r="C644" s="484" t="s">
        <v>1438</v>
      </c>
      <c r="D644" s="572">
        <v>276108</v>
      </c>
      <c r="E644" s="153"/>
      <c r="F644" s="153"/>
      <c r="G644" s="153"/>
      <c r="H644" s="153"/>
      <c r="I644" s="153"/>
      <c r="J644" s="153"/>
      <c r="K644" s="153"/>
      <c r="L644" s="153"/>
      <c r="M644" s="15"/>
      <c r="O644" s="4">
        <f t="shared" si="19"/>
        <v>1</v>
      </c>
      <c r="Q644" s="4">
        <f>IF(COUNTIF(일위대가!$B$3:$B$603,$B644)&lt;&gt;0,1,0)</f>
        <v>1</v>
      </c>
      <c r="R644" s="4">
        <f>IF(COUNTIF(내역서!$B$3:$B$142,$B644)&lt;&gt;0,1,0)</f>
        <v>0</v>
      </c>
    </row>
    <row r="645" spans="1:18" ht="23.1" hidden="1" customHeight="1">
      <c r="A645" s="483" t="s">
        <v>1437</v>
      </c>
      <c r="B645" s="483" t="s">
        <v>1439</v>
      </c>
      <c r="C645" s="484" t="s">
        <v>1438</v>
      </c>
      <c r="D645" s="572">
        <v>444519</v>
      </c>
      <c r="E645" s="153"/>
      <c r="F645" s="153"/>
      <c r="G645" s="153"/>
      <c r="H645" s="153"/>
      <c r="I645" s="153"/>
      <c r="J645" s="153"/>
      <c r="K645" s="153"/>
      <c r="L645" s="153"/>
      <c r="M645" s="15"/>
      <c r="O645" s="4">
        <f t="shared" si="19"/>
        <v>0</v>
      </c>
      <c r="Q645" s="4">
        <f>IF(COUNTIF(일위대가!$B$3:$B$603,$B645)&lt;&gt;0,1,0)</f>
        <v>0</v>
      </c>
      <c r="R645" s="4">
        <f>IF(COUNTIF(내역서!$B$3:$B$142,$B645)&lt;&gt;0,1,0)</f>
        <v>0</v>
      </c>
    </row>
    <row r="646" spans="1:18" ht="23.1" customHeight="1">
      <c r="A646" s="483" t="s">
        <v>1437</v>
      </c>
      <c r="B646" s="483" t="s">
        <v>1093</v>
      </c>
      <c r="C646" s="484" t="s">
        <v>1438</v>
      </c>
      <c r="D646" s="572">
        <v>306274</v>
      </c>
      <c r="E646" s="153"/>
      <c r="F646" s="153"/>
      <c r="G646" s="153"/>
      <c r="H646" s="153"/>
      <c r="I646" s="153"/>
      <c r="J646" s="153"/>
      <c r="K646" s="153"/>
      <c r="L646" s="153"/>
      <c r="M646" s="15"/>
      <c r="O646" s="4">
        <f t="shared" si="19"/>
        <v>1</v>
      </c>
      <c r="Q646" s="4">
        <f>IF(COUNTIF(일위대가!$B$3:$B$603,$B646)&lt;&gt;0,1,0)</f>
        <v>1</v>
      </c>
      <c r="R646" s="4">
        <f>IF(COUNTIF(내역서!$B$3:$B$142,$B646)&lt;&gt;0,1,0)</f>
        <v>0</v>
      </c>
    </row>
    <row r="647" spans="1:18" ht="23.1" customHeight="1">
      <c r="A647" s="483" t="s">
        <v>1437</v>
      </c>
      <c r="B647" s="483" t="s">
        <v>1440</v>
      </c>
      <c r="C647" s="484" t="s">
        <v>1438</v>
      </c>
      <c r="D647" s="572">
        <v>420978</v>
      </c>
      <c r="E647" s="153"/>
      <c r="F647" s="153"/>
      <c r="G647" s="153"/>
      <c r="H647" s="153"/>
      <c r="I647" s="153"/>
      <c r="J647" s="153"/>
      <c r="K647" s="153"/>
      <c r="L647" s="153"/>
      <c r="M647" s="15"/>
      <c r="O647" s="4">
        <f t="shared" si="19"/>
        <v>1</v>
      </c>
      <c r="Q647" s="4">
        <f>IF(COUNTIF(일위대가!$B$3:$B$603,$B647)&lt;&gt;0,1,0)</f>
        <v>1</v>
      </c>
      <c r="R647" s="4">
        <f>IF(COUNTIF(내역서!$B$3:$B$142,$B647)&lt;&gt;0,1,0)</f>
        <v>0</v>
      </c>
    </row>
    <row r="648" spans="1:18" ht="23.1" hidden="1" customHeight="1">
      <c r="A648" s="483" t="s">
        <v>1437</v>
      </c>
      <c r="B648" s="483" t="s">
        <v>514</v>
      </c>
      <c r="C648" s="484" t="s">
        <v>1438</v>
      </c>
      <c r="D648" s="572">
        <v>269471</v>
      </c>
      <c r="E648" s="153"/>
      <c r="F648" s="153"/>
      <c r="G648" s="153"/>
      <c r="H648" s="153"/>
      <c r="I648" s="153"/>
      <c r="J648" s="153"/>
      <c r="K648" s="153"/>
      <c r="L648" s="153"/>
      <c r="M648" s="15"/>
      <c r="O648" s="4">
        <f t="shared" si="19"/>
        <v>0</v>
      </c>
      <c r="Q648" s="4">
        <f>IF(COUNTIF(일위대가!$B$3:$B$603,$B648)&lt;&gt;0,1,0)</f>
        <v>0</v>
      </c>
      <c r="R648" s="4">
        <f>IF(COUNTIF(내역서!$B$3:$B$142,$B648)&lt;&gt;0,1,0)</f>
        <v>0</v>
      </c>
    </row>
    <row r="649" spans="1:18" ht="23.1" hidden="1" customHeight="1">
      <c r="A649" s="483" t="s">
        <v>1437</v>
      </c>
      <c r="B649" s="483" t="s">
        <v>1441</v>
      </c>
      <c r="C649" s="484" t="s">
        <v>1438</v>
      </c>
      <c r="D649" s="572">
        <v>339070</v>
      </c>
      <c r="E649" s="153"/>
      <c r="F649" s="153"/>
      <c r="G649" s="153"/>
      <c r="H649" s="153"/>
      <c r="I649" s="153"/>
      <c r="J649" s="208"/>
      <c r="K649" s="153"/>
      <c r="L649" s="153"/>
      <c r="M649" s="15"/>
      <c r="O649" s="4">
        <f t="shared" si="19"/>
        <v>0</v>
      </c>
      <c r="Q649" s="4">
        <f>IF(COUNTIF(일위대가!$B$3:$B$603,$B649)&lt;&gt;0,1,0)</f>
        <v>0</v>
      </c>
      <c r="R649" s="4">
        <f>IF(COUNTIF(내역서!$B$3:$B$142,$B649)&lt;&gt;0,1,0)</f>
        <v>0</v>
      </c>
    </row>
    <row r="650" spans="1:18" ht="23.1" hidden="1" customHeight="1">
      <c r="A650" s="483" t="s">
        <v>1437</v>
      </c>
      <c r="B650" s="483" t="s">
        <v>1442</v>
      </c>
      <c r="C650" s="484" t="s">
        <v>1438</v>
      </c>
      <c r="D650" s="572">
        <v>298573</v>
      </c>
      <c r="E650" s="153"/>
      <c r="F650" s="153"/>
      <c r="G650" s="153"/>
      <c r="H650" s="153"/>
      <c r="I650" s="153"/>
      <c r="J650" s="208"/>
      <c r="K650" s="153"/>
      <c r="L650" s="153"/>
      <c r="M650" s="15"/>
      <c r="O650" s="4">
        <f t="shared" si="19"/>
        <v>0</v>
      </c>
      <c r="Q650" s="4">
        <f>IF(COUNTIF(일위대가!$B$3:$B$603,$B650)&lt;&gt;0,1,0)</f>
        <v>0</v>
      </c>
      <c r="R650" s="4">
        <f>IF(COUNTIF(내역서!$B$3:$B$142,$B650)&lt;&gt;0,1,0)</f>
        <v>0</v>
      </c>
    </row>
    <row r="651" spans="1:18" ht="23.1" hidden="1" customHeight="1">
      <c r="A651" s="483" t="s">
        <v>1437</v>
      </c>
      <c r="B651" s="483" t="s">
        <v>1443</v>
      </c>
      <c r="C651" s="484" t="s">
        <v>1438</v>
      </c>
      <c r="D651" s="572">
        <v>485593</v>
      </c>
      <c r="E651" s="153"/>
      <c r="F651" s="153"/>
      <c r="G651" s="153"/>
      <c r="H651" s="153"/>
      <c r="I651" s="153"/>
      <c r="J651" s="208"/>
      <c r="K651" s="153"/>
      <c r="L651" s="153"/>
      <c r="M651" s="15"/>
      <c r="O651" s="4">
        <f t="shared" si="19"/>
        <v>0</v>
      </c>
      <c r="Q651" s="4">
        <f>IF(COUNTIF(일위대가!$B$3:$B$603,$B651)&lt;&gt;0,1,0)</f>
        <v>0</v>
      </c>
      <c r="R651" s="4">
        <f>IF(COUNTIF(내역서!$B$3:$B$142,$B651)&lt;&gt;0,1,0)</f>
        <v>0</v>
      </c>
    </row>
    <row r="652" spans="1:18" ht="23.1" customHeight="1">
      <c r="A652" s="483" t="s">
        <v>1437</v>
      </c>
      <c r="B652" s="573" t="s">
        <v>239</v>
      </c>
      <c r="C652" s="484" t="s">
        <v>1438</v>
      </c>
      <c r="D652" s="572">
        <v>286219</v>
      </c>
      <c r="E652" s="153"/>
      <c r="F652" s="153"/>
      <c r="G652" s="153"/>
      <c r="H652" s="153"/>
      <c r="I652" s="153"/>
      <c r="J652" s="153"/>
      <c r="K652" s="153"/>
      <c r="L652" s="153"/>
      <c r="M652" s="15"/>
      <c r="O652" s="4">
        <f t="shared" si="19"/>
        <v>1</v>
      </c>
      <c r="Q652" s="4">
        <f>IF(COUNTIF(일위대가!$B$3:$B$603,$B652)&lt;&gt;0,1,0)</f>
        <v>1</v>
      </c>
      <c r="R652" s="4">
        <f>IF(COUNTIF(내역서!$B$3:$B$142,$B652)&lt;&gt;0,1,0)</f>
        <v>0</v>
      </c>
    </row>
    <row r="653" spans="1:18" ht="23.1" customHeight="1">
      <c r="A653" s="483" t="s">
        <v>1437</v>
      </c>
      <c r="B653" s="573" t="s">
        <v>205</v>
      </c>
      <c r="C653" s="484" t="s">
        <v>1438</v>
      </c>
      <c r="D653" s="572">
        <v>316875</v>
      </c>
      <c r="E653" s="153"/>
      <c r="F653" s="153"/>
      <c r="G653" s="153"/>
      <c r="H653" s="153"/>
      <c r="I653" s="153"/>
      <c r="J653" s="153"/>
      <c r="K653" s="153"/>
      <c r="L653" s="153"/>
      <c r="M653" s="15"/>
      <c r="O653" s="4">
        <f t="shared" si="19"/>
        <v>1</v>
      </c>
      <c r="Q653" s="4">
        <f>IF(COUNTIF(일위대가!$B$3:$B$603,$B653)&lt;&gt;0,1,0)</f>
        <v>1</v>
      </c>
      <c r="R653" s="4">
        <f>IF(COUNTIF(내역서!$B$3:$B$142,$B653)&lt;&gt;0,1,0)</f>
        <v>0</v>
      </c>
    </row>
    <row r="654" spans="1:18" ht="23.1" hidden="1" customHeight="1">
      <c r="A654" s="483" t="s">
        <v>1437</v>
      </c>
      <c r="B654" s="573" t="s">
        <v>240</v>
      </c>
      <c r="C654" s="484" t="s">
        <v>1438</v>
      </c>
      <c r="D654" s="572">
        <v>410182</v>
      </c>
      <c r="E654" s="153"/>
      <c r="F654" s="153"/>
      <c r="G654" s="153"/>
      <c r="H654" s="153"/>
      <c r="I654" s="153"/>
      <c r="J654" s="153"/>
      <c r="K654" s="153"/>
      <c r="L654" s="153"/>
      <c r="M654" s="15"/>
      <c r="O654" s="4">
        <f t="shared" si="19"/>
        <v>0</v>
      </c>
      <c r="Q654" s="4">
        <f>IF(COUNTIF(일위대가!$B$3:$B$603,$B654)&lt;&gt;0,1,0)</f>
        <v>0</v>
      </c>
      <c r="R654" s="4">
        <f>IF(COUNTIF(내역서!$B$3:$B$142,$B654)&lt;&gt;0,1,0)</f>
        <v>0</v>
      </c>
    </row>
    <row r="655" spans="1:18" ht="23.1" customHeight="1">
      <c r="A655" s="483" t="s">
        <v>1437</v>
      </c>
      <c r="B655" s="573" t="s">
        <v>241</v>
      </c>
      <c r="C655" s="484" t="s">
        <v>1438</v>
      </c>
      <c r="D655" s="572">
        <v>438070</v>
      </c>
      <c r="E655" s="153"/>
      <c r="F655" s="153"/>
      <c r="G655" s="153"/>
      <c r="H655" s="153"/>
      <c r="I655" s="153"/>
      <c r="J655" s="153"/>
      <c r="K655" s="153"/>
      <c r="L655" s="153"/>
      <c r="M655" s="15"/>
      <c r="O655" s="4">
        <f t="shared" si="19"/>
        <v>1</v>
      </c>
      <c r="Q655" s="4">
        <f>IF(COUNTIF(일위대가!$B$3:$B$603,$B655)&lt;&gt;0,1,0)</f>
        <v>1</v>
      </c>
      <c r="R655" s="4">
        <f>IF(COUNTIF(내역서!$B$3:$B$142,$B655)&lt;&gt;0,1,0)</f>
        <v>0</v>
      </c>
    </row>
    <row r="656" spans="1:18" ht="23.1" hidden="1" customHeight="1">
      <c r="A656" s="483" t="s">
        <v>1437</v>
      </c>
      <c r="B656" s="573" t="s">
        <v>242</v>
      </c>
      <c r="C656" s="484" t="s">
        <v>1438</v>
      </c>
      <c r="D656" s="572">
        <v>360084</v>
      </c>
      <c r="E656" s="153"/>
      <c r="F656" s="153"/>
      <c r="G656" s="153"/>
      <c r="H656" s="153"/>
      <c r="I656" s="153"/>
      <c r="J656" s="153"/>
      <c r="K656" s="153"/>
      <c r="L656" s="153"/>
      <c r="M656" s="15"/>
      <c r="O656" s="4">
        <f t="shared" si="19"/>
        <v>0</v>
      </c>
      <c r="Q656" s="4">
        <f>IF(COUNTIF(일위대가!$B$3:$B$603,$B656)&lt;&gt;0,1,0)</f>
        <v>0</v>
      </c>
      <c r="R656" s="4">
        <f>IF(COUNTIF(내역서!$B$3:$B$142,$B656)&lt;&gt;0,1,0)</f>
        <v>0</v>
      </c>
    </row>
    <row r="657" spans="1:18" ht="23.1" hidden="1" customHeight="1">
      <c r="A657" s="483" t="s">
        <v>1437</v>
      </c>
      <c r="B657" s="573" t="s">
        <v>1444</v>
      </c>
      <c r="C657" s="484" t="s">
        <v>1438</v>
      </c>
      <c r="D657" s="572">
        <v>324979</v>
      </c>
      <c r="E657" s="153"/>
      <c r="F657" s="153"/>
      <c r="G657" s="153"/>
      <c r="H657" s="153"/>
      <c r="I657" s="153"/>
      <c r="J657" s="153"/>
      <c r="K657" s="153"/>
      <c r="L657" s="153"/>
      <c r="M657" s="15"/>
      <c r="O657" s="4">
        <f t="shared" si="19"/>
        <v>0</v>
      </c>
      <c r="Q657" s="4">
        <f>IF(COUNTIF(일위대가!$B$3:$B$603,$B657)&lt;&gt;0,1,0)</f>
        <v>0</v>
      </c>
      <c r="R657" s="4">
        <f>IF(COUNTIF(내역서!$B$3:$B$142,$B657)&lt;&gt;0,1,0)</f>
        <v>0</v>
      </c>
    </row>
    <row r="658" spans="1:18" ht="23.1" hidden="1" customHeight="1">
      <c r="A658" s="483" t="s">
        <v>1437</v>
      </c>
      <c r="B658" s="483" t="s">
        <v>1081</v>
      </c>
      <c r="C658" s="484" t="s">
        <v>1438</v>
      </c>
      <c r="D658" s="572">
        <v>304662</v>
      </c>
      <c r="E658" s="153"/>
      <c r="F658" s="153"/>
      <c r="G658" s="153"/>
      <c r="H658" s="153"/>
      <c r="I658" s="153"/>
      <c r="J658" s="153"/>
      <c r="K658" s="153"/>
      <c r="L658" s="153"/>
      <c r="M658" s="15"/>
      <c r="O658" s="4">
        <f t="shared" si="19"/>
        <v>0</v>
      </c>
      <c r="Q658" s="4">
        <f>IF(COUNTIF(일위대가!$B$3:$B$603,$B658)&lt;&gt;0,1,0)</f>
        <v>0</v>
      </c>
      <c r="R658" s="4">
        <f>IF(COUNTIF(내역서!$B$3:$B$142,$B658)&lt;&gt;0,1,0)</f>
        <v>0</v>
      </c>
    </row>
    <row r="659" spans="1:18" ht="23.1" customHeight="1">
      <c r="A659" s="483" t="s">
        <v>1437</v>
      </c>
      <c r="B659" s="573" t="s">
        <v>243</v>
      </c>
      <c r="C659" s="484" t="s">
        <v>1438</v>
      </c>
      <c r="D659" s="572">
        <v>471931</v>
      </c>
      <c r="E659" s="153"/>
      <c r="F659" s="153"/>
      <c r="G659" s="153"/>
      <c r="H659" s="153"/>
      <c r="I659" s="153"/>
      <c r="J659" s="153"/>
      <c r="K659" s="153"/>
      <c r="L659" s="153"/>
      <c r="M659" s="15"/>
      <c r="O659" s="4">
        <f t="shared" ref="O659:O684" si="25">IF(SUM(Q659:R659)&gt;0,1,0)</f>
        <v>1</v>
      </c>
      <c r="Q659" s="4">
        <f>IF(COUNTIF(일위대가!$B$3:$B$603,$B659)&lt;&gt;0,1,0)</f>
        <v>1</v>
      </c>
      <c r="R659" s="4">
        <f>IF(COUNTIF(내역서!$B$3:$B$142,$B659)&lt;&gt;0,1,0)</f>
        <v>0</v>
      </c>
    </row>
    <row r="660" spans="1:18" ht="23.1" hidden="1" customHeight="1">
      <c r="A660" s="483" t="s">
        <v>1437</v>
      </c>
      <c r="B660" s="573" t="s">
        <v>244</v>
      </c>
      <c r="C660" s="484" t="s">
        <v>1438</v>
      </c>
      <c r="D660" s="572">
        <v>398279</v>
      </c>
      <c r="E660" s="153"/>
      <c r="F660" s="153"/>
      <c r="G660" s="153"/>
      <c r="H660" s="153"/>
      <c r="I660" s="153"/>
      <c r="J660" s="153"/>
      <c r="K660" s="153"/>
      <c r="L660" s="153"/>
      <c r="M660" s="15"/>
      <c r="O660" s="4">
        <f t="shared" si="25"/>
        <v>0</v>
      </c>
      <c r="Q660" s="4">
        <f>IF(COUNTIF(일위대가!$B$3:$B$603,$B660)&lt;&gt;0,1,0)</f>
        <v>0</v>
      </c>
      <c r="R660" s="4">
        <f>IF(COUNTIF(내역서!$B$3:$B$142,$B660)&lt;&gt;0,1,0)</f>
        <v>0</v>
      </c>
    </row>
    <row r="661" spans="1:18" ht="23.1" hidden="1" customHeight="1">
      <c r="A661" s="483" t="s">
        <v>1437</v>
      </c>
      <c r="B661" s="573" t="s">
        <v>245</v>
      </c>
      <c r="C661" s="484" t="s">
        <v>1438</v>
      </c>
      <c r="D661" s="572">
        <v>446560</v>
      </c>
      <c r="E661" s="153"/>
      <c r="F661" s="153"/>
      <c r="G661" s="153"/>
      <c r="H661" s="153"/>
      <c r="I661" s="153"/>
      <c r="J661" s="153"/>
      <c r="K661" s="153"/>
      <c r="L661" s="153"/>
      <c r="M661" s="15"/>
      <c r="O661" s="4">
        <f t="shared" si="25"/>
        <v>0</v>
      </c>
      <c r="Q661" s="4">
        <f>IF(COUNTIF(일위대가!$B$3:$B$603,$B661)&lt;&gt;0,1,0)</f>
        <v>0</v>
      </c>
      <c r="R661" s="4">
        <f>IF(COUNTIF(내역서!$B$3:$B$142,$B661)&lt;&gt;0,1,0)</f>
        <v>0</v>
      </c>
    </row>
    <row r="662" spans="1:18" ht="23.1" customHeight="1">
      <c r="A662" s="483" t="s">
        <v>1437</v>
      </c>
      <c r="B662" s="483" t="s">
        <v>1445</v>
      </c>
      <c r="C662" s="484" t="s">
        <v>1438</v>
      </c>
      <c r="D662" s="572">
        <v>172698</v>
      </c>
      <c r="E662" s="153"/>
      <c r="F662" s="153"/>
      <c r="G662" s="153"/>
      <c r="H662" s="153"/>
      <c r="I662" s="153"/>
      <c r="J662" s="153"/>
      <c r="K662" s="153"/>
      <c r="L662" s="153"/>
      <c r="M662" s="15"/>
      <c r="O662" s="4">
        <f t="shared" si="25"/>
        <v>1</v>
      </c>
      <c r="Q662" s="4">
        <f>IF(COUNTIF(일위대가!$B$3:$B$603,$B662)&lt;&gt;0,1,0)</f>
        <v>1</v>
      </c>
      <c r="R662" s="4">
        <f>IF(COUNTIF(내역서!$B$3:$B$142,$B662)&lt;&gt;0,1,0)</f>
        <v>0</v>
      </c>
    </row>
    <row r="663" spans="1:18" ht="23.1" customHeight="1">
      <c r="A663" s="483" t="s">
        <v>1437</v>
      </c>
      <c r="B663" s="483" t="s">
        <v>511</v>
      </c>
      <c r="C663" s="484" t="s">
        <v>1438</v>
      </c>
      <c r="D663" s="572">
        <v>228717</v>
      </c>
      <c r="E663" s="153"/>
      <c r="F663" s="153"/>
      <c r="G663" s="153"/>
      <c r="H663" s="153"/>
      <c r="I663" s="153"/>
      <c r="J663" s="153"/>
      <c r="K663" s="153"/>
      <c r="L663" s="153"/>
      <c r="M663" s="15"/>
      <c r="O663" s="4">
        <f t="shared" si="25"/>
        <v>1</v>
      </c>
      <c r="Q663" s="4">
        <f>IF(COUNTIF(일위대가!$B$3:$B$603,$B663)&lt;&gt;0,1,0)</f>
        <v>1</v>
      </c>
      <c r="R663" s="4">
        <f>IF(COUNTIF(내역서!$B$3:$B$142,$B663)&lt;&gt;0,1,0)</f>
        <v>0</v>
      </c>
    </row>
    <row r="664" spans="1:18" ht="23.1" hidden="1" customHeight="1">
      <c r="A664" s="483" t="s">
        <v>1437</v>
      </c>
      <c r="B664" s="573" t="s">
        <v>246</v>
      </c>
      <c r="C664" s="484" t="s">
        <v>1438</v>
      </c>
      <c r="D664" s="572">
        <v>210909</v>
      </c>
      <c r="E664" s="153"/>
      <c r="F664" s="153"/>
      <c r="G664" s="153"/>
      <c r="H664" s="153"/>
      <c r="I664" s="153"/>
      <c r="J664" s="153"/>
      <c r="K664" s="153"/>
      <c r="L664" s="153"/>
      <c r="M664" s="15"/>
      <c r="O664" s="4">
        <f t="shared" si="25"/>
        <v>0</v>
      </c>
      <c r="Q664" s="4">
        <f>IF(COUNTIF(일위대가!$B$3:$B$603,$B664)&lt;&gt;0,1,0)</f>
        <v>0</v>
      </c>
      <c r="R664" s="4">
        <f>IF(COUNTIF(내역서!$B$3:$B$142,$B664)&lt;&gt;0,1,0)</f>
        <v>0</v>
      </c>
    </row>
    <row r="665" spans="1:18" ht="23.1" customHeight="1">
      <c r="A665" s="483" t="s">
        <v>1437</v>
      </c>
      <c r="B665" s="573" t="s">
        <v>247</v>
      </c>
      <c r="C665" s="484" t="s">
        <v>1438</v>
      </c>
      <c r="D665" s="572">
        <v>283323</v>
      </c>
      <c r="E665" s="153"/>
      <c r="F665" s="153"/>
      <c r="G665" s="153"/>
      <c r="H665" s="153"/>
      <c r="I665" s="153"/>
      <c r="J665" s="208"/>
      <c r="K665" s="153"/>
      <c r="L665" s="153"/>
      <c r="M665" s="15"/>
      <c r="O665" s="4">
        <f t="shared" si="25"/>
        <v>1</v>
      </c>
      <c r="Q665" s="4">
        <f>IF(COUNTIF(일위대가!$B$3:$B$603,$B665)&lt;&gt;0,1,0)</f>
        <v>1</v>
      </c>
      <c r="R665" s="4">
        <f>IF(COUNTIF(내역서!$B$3:$B$142,$B665)&lt;&gt;0,1,0)</f>
        <v>0</v>
      </c>
    </row>
    <row r="666" spans="1:18" ht="22.5" hidden="1" customHeight="1">
      <c r="A666" s="483" t="s">
        <v>1437</v>
      </c>
      <c r="B666" s="483" t="s">
        <v>1446</v>
      </c>
      <c r="C666" s="484" t="s">
        <v>1438</v>
      </c>
      <c r="D666" s="572">
        <v>242647</v>
      </c>
      <c r="E666" s="153"/>
      <c r="F666" s="153"/>
      <c r="G666" s="153"/>
      <c r="H666" s="153"/>
      <c r="I666" s="153"/>
      <c r="J666" s="208"/>
      <c r="K666" s="153"/>
      <c r="L666" s="153"/>
      <c r="M666" s="15"/>
      <c r="O666" s="4">
        <f t="shared" si="25"/>
        <v>0</v>
      </c>
      <c r="Q666" s="4">
        <f>IF(COUNTIF(일위대가!$B$3:$B$603,$B666)&lt;&gt;0,1,0)</f>
        <v>0</v>
      </c>
      <c r="R666" s="4">
        <f>IF(COUNTIF(내역서!$B$3:$B$142,$B666)&lt;&gt;0,1,0)</f>
        <v>0</v>
      </c>
    </row>
    <row r="667" spans="1:18" ht="23.1" hidden="1" customHeight="1">
      <c r="A667" s="483" t="s">
        <v>1437</v>
      </c>
      <c r="B667" s="483" t="s">
        <v>1447</v>
      </c>
      <c r="C667" s="484" t="s">
        <v>1438</v>
      </c>
      <c r="D667" s="572">
        <v>284440</v>
      </c>
      <c r="E667" s="153"/>
      <c r="F667" s="153"/>
      <c r="G667" s="153"/>
      <c r="H667" s="153"/>
      <c r="I667" s="153"/>
      <c r="J667" s="208"/>
      <c r="K667" s="153"/>
      <c r="L667" s="153"/>
      <c r="M667" s="15"/>
      <c r="O667" s="4">
        <f t="shared" si="25"/>
        <v>0</v>
      </c>
      <c r="Q667" s="4">
        <f>IF(COUNTIF(일위대가!$B$3:$B$603,$B667)&lt;&gt;0,1,0)</f>
        <v>0</v>
      </c>
      <c r="R667" s="4">
        <f>IF(COUNTIF(내역서!$B$3:$B$142,$B667)&lt;&gt;0,1,0)</f>
        <v>0</v>
      </c>
    </row>
    <row r="668" spans="1:18" ht="23.1" customHeight="1">
      <c r="A668" s="483" t="s">
        <v>1437</v>
      </c>
      <c r="B668" s="483" t="s">
        <v>1448</v>
      </c>
      <c r="C668" s="484" t="s">
        <v>1438</v>
      </c>
      <c r="D668" s="572">
        <v>275379</v>
      </c>
      <c r="E668" s="153"/>
      <c r="F668" s="153"/>
      <c r="G668" s="153"/>
      <c r="H668" s="153"/>
      <c r="I668" s="153"/>
      <c r="J668" s="208"/>
      <c r="K668" s="153"/>
      <c r="L668" s="153"/>
      <c r="M668" s="15"/>
      <c r="O668" s="4">
        <f t="shared" si="25"/>
        <v>1</v>
      </c>
      <c r="Q668" s="4">
        <f>IF(COUNTIF(일위대가!$B$3:$B$603,$B668)&lt;&gt;0,1,0)</f>
        <v>1</v>
      </c>
      <c r="R668" s="4">
        <f>IF(COUNTIF(내역서!$B$3:$B$142,$B668)&lt;&gt;0,1,0)</f>
        <v>0</v>
      </c>
    </row>
    <row r="669" spans="1:18" ht="23.1" hidden="1" customHeight="1">
      <c r="A669" s="483" t="s">
        <v>1437</v>
      </c>
      <c r="B669" s="483" t="s">
        <v>1449</v>
      </c>
      <c r="C669" s="484" t="s">
        <v>1438</v>
      </c>
      <c r="D669" s="572">
        <v>286330</v>
      </c>
      <c r="E669" s="153"/>
      <c r="F669" s="153"/>
      <c r="G669" s="153"/>
      <c r="H669" s="153"/>
      <c r="I669" s="153"/>
      <c r="J669" s="208"/>
      <c r="K669" s="153"/>
      <c r="L669" s="153"/>
      <c r="M669" s="15"/>
      <c r="O669" s="4">
        <f t="shared" si="25"/>
        <v>0</v>
      </c>
      <c r="Q669" s="4">
        <f>IF(COUNTIF(일위대가!$B$3:$B$603,$B669)&lt;&gt;0,1,0)</f>
        <v>0</v>
      </c>
      <c r="R669" s="4">
        <f>IF(COUNTIF(내역서!$B$3:$B$142,$B669)&lt;&gt;0,1,0)</f>
        <v>0</v>
      </c>
    </row>
    <row r="670" spans="1:18" ht="23.1" customHeight="1">
      <c r="A670" s="483" t="s">
        <v>1437</v>
      </c>
      <c r="B670" s="483" t="s">
        <v>1450</v>
      </c>
      <c r="C670" s="484" t="s">
        <v>1438</v>
      </c>
      <c r="D670" s="572">
        <v>276285</v>
      </c>
      <c r="E670" s="153"/>
      <c r="F670" s="153"/>
      <c r="G670" s="153"/>
      <c r="H670" s="153"/>
      <c r="I670" s="153"/>
      <c r="J670" s="208"/>
      <c r="K670" s="153"/>
      <c r="L670" s="153"/>
      <c r="M670" s="15"/>
      <c r="O670" s="4">
        <f t="shared" si="25"/>
        <v>1</v>
      </c>
      <c r="Q670" s="4">
        <f>IF(COUNTIF(일위대가!$B$3:$B$603,$B670)&lt;&gt;0,1,0)</f>
        <v>1</v>
      </c>
      <c r="R670" s="4">
        <f>IF(COUNTIF(내역서!$B$3:$B$142,$B670)&lt;&gt;0,1,0)</f>
        <v>0</v>
      </c>
    </row>
    <row r="671" spans="1:18" ht="23.1" hidden="1" customHeight="1">
      <c r="A671" s="483" t="s">
        <v>1437</v>
      </c>
      <c r="B671" s="483" t="s">
        <v>1451</v>
      </c>
      <c r="C671" s="484" t="s">
        <v>1438</v>
      </c>
      <c r="D671" s="572">
        <v>243870</v>
      </c>
      <c r="E671" s="153"/>
      <c r="F671" s="153"/>
      <c r="G671" s="153"/>
      <c r="H671" s="153"/>
      <c r="I671" s="153"/>
      <c r="J671" s="208"/>
      <c r="K671" s="153"/>
      <c r="L671" s="153"/>
      <c r="M671" s="15"/>
      <c r="O671" s="4">
        <f t="shared" si="25"/>
        <v>0</v>
      </c>
      <c r="Q671" s="4">
        <f>IF(COUNTIF(일위대가!$B$3:$B$603,$B671)&lt;&gt;0,1,0)</f>
        <v>0</v>
      </c>
      <c r="R671" s="4">
        <f>IF(COUNTIF(내역서!$B$3:$B$142,$B671)&lt;&gt;0,1,0)</f>
        <v>0</v>
      </c>
    </row>
    <row r="672" spans="1:18" ht="23.1" hidden="1" customHeight="1">
      <c r="A672" s="483" t="s">
        <v>1437</v>
      </c>
      <c r="B672" s="483" t="s">
        <v>1452</v>
      </c>
      <c r="C672" s="484" t="s">
        <v>1438</v>
      </c>
      <c r="D672" s="572">
        <v>246224</v>
      </c>
      <c r="E672" s="153"/>
      <c r="F672" s="153"/>
      <c r="G672" s="153"/>
      <c r="H672" s="153"/>
      <c r="I672" s="153"/>
      <c r="J672" s="208"/>
      <c r="K672" s="153"/>
      <c r="L672" s="153"/>
      <c r="M672" s="15"/>
      <c r="O672" s="4">
        <f t="shared" si="25"/>
        <v>0</v>
      </c>
      <c r="Q672" s="4">
        <f>IF(COUNTIF(일위대가!$B$3:$B$603,$B672)&lt;&gt;0,1,0)</f>
        <v>0</v>
      </c>
      <c r="R672" s="4">
        <f>IF(COUNTIF(내역서!$B$3:$B$142,$B672)&lt;&gt;0,1,0)</f>
        <v>0</v>
      </c>
    </row>
    <row r="673" spans="1:18" ht="23.1" customHeight="1">
      <c r="A673" s="483" t="s">
        <v>1437</v>
      </c>
      <c r="B673" s="483" t="s">
        <v>1453</v>
      </c>
      <c r="C673" s="484" t="s">
        <v>1438</v>
      </c>
      <c r="D673" s="572">
        <v>223246</v>
      </c>
      <c r="E673" s="153"/>
      <c r="F673" s="153"/>
      <c r="G673" s="153"/>
      <c r="H673" s="153"/>
      <c r="I673" s="153"/>
      <c r="J673" s="208"/>
      <c r="K673" s="153"/>
      <c r="L673" s="153"/>
      <c r="M673" s="15"/>
      <c r="O673" s="4">
        <f t="shared" si="25"/>
        <v>1</v>
      </c>
      <c r="Q673" s="4">
        <f>IF(COUNTIF(일위대가!$B$3:$B$603,$B673)&lt;&gt;0,1,0)</f>
        <v>1</v>
      </c>
      <c r="R673" s="4">
        <f>IF(COUNTIF(내역서!$B$3:$B$142,$B673)&lt;&gt;0,1,0)</f>
        <v>0</v>
      </c>
    </row>
    <row r="674" spans="1:18" ht="23.1" hidden="1" customHeight="1">
      <c r="A674" s="483" t="s">
        <v>1437</v>
      </c>
      <c r="B674" s="483" t="s">
        <v>1454</v>
      </c>
      <c r="C674" s="484" t="s">
        <v>1438</v>
      </c>
      <c r="D674" s="572">
        <v>233163</v>
      </c>
      <c r="E674" s="153"/>
      <c r="F674" s="153"/>
      <c r="G674" s="153"/>
      <c r="H674" s="153"/>
      <c r="I674" s="153"/>
      <c r="J674" s="208"/>
      <c r="K674" s="153"/>
      <c r="L674" s="153"/>
      <c r="M674" s="15"/>
      <c r="O674" s="4">
        <f t="shared" si="25"/>
        <v>0</v>
      </c>
      <c r="Q674" s="4">
        <f>IF(COUNTIF(일위대가!$B$3:$B$603,$B674)&lt;&gt;0,1,0)</f>
        <v>0</v>
      </c>
      <c r="R674" s="4">
        <f>IF(COUNTIF(내역서!$B$3:$B$142,$B674)&lt;&gt;0,1,0)</f>
        <v>0</v>
      </c>
    </row>
    <row r="675" spans="1:18" ht="23.1" hidden="1" customHeight="1">
      <c r="A675" s="483" t="s">
        <v>1437</v>
      </c>
      <c r="B675" s="483" t="s">
        <v>1455</v>
      </c>
      <c r="C675" s="484" t="s">
        <v>1438</v>
      </c>
      <c r="D675" s="572">
        <v>279102</v>
      </c>
      <c r="E675" s="153"/>
      <c r="F675" s="153"/>
      <c r="G675" s="153"/>
      <c r="H675" s="153"/>
      <c r="I675" s="153"/>
      <c r="J675" s="208"/>
      <c r="K675" s="153"/>
      <c r="L675" s="153"/>
      <c r="M675" s="15"/>
      <c r="O675" s="4">
        <f t="shared" si="25"/>
        <v>0</v>
      </c>
      <c r="Q675" s="4">
        <f>IF(COUNTIF(일위대가!$B$3:$B$603,$B675)&lt;&gt;0,1,0)</f>
        <v>0</v>
      </c>
      <c r="R675" s="4">
        <f>IF(COUNTIF(내역서!$B$3:$B$142,$B675)&lt;&gt;0,1,0)</f>
        <v>0</v>
      </c>
    </row>
    <row r="676" spans="1:18" ht="23.1" hidden="1" customHeight="1">
      <c r="A676" s="483" t="s">
        <v>1437</v>
      </c>
      <c r="B676" s="483" t="s">
        <v>1456</v>
      </c>
      <c r="C676" s="484" t="s">
        <v>1438</v>
      </c>
      <c r="D676" s="572">
        <v>268225</v>
      </c>
      <c r="E676" s="153"/>
      <c r="F676" s="153"/>
      <c r="G676" s="153"/>
      <c r="H676" s="153"/>
      <c r="I676" s="153"/>
      <c r="J676" s="208"/>
      <c r="K676" s="153"/>
      <c r="L676" s="153"/>
      <c r="M676" s="15"/>
      <c r="O676" s="4">
        <f t="shared" si="25"/>
        <v>0</v>
      </c>
      <c r="Q676" s="4">
        <f>IF(COUNTIF(일위대가!$B$3:$B$603,$B676)&lt;&gt;0,1,0)</f>
        <v>0</v>
      </c>
      <c r="R676" s="4">
        <f>IF(COUNTIF(내역서!$B$3:$B$142,$B676)&lt;&gt;0,1,0)</f>
        <v>0</v>
      </c>
    </row>
    <row r="677" spans="1:18" ht="23.1" customHeight="1">
      <c r="A677" s="483" t="s">
        <v>1437</v>
      </c>
      <c r="B677" s="483" t="s">
        <v>1457</v>
      </c>
      <c r="C677" s="484" t="s">
        <v>1438</v>
      </c>
      <c r="D677" s="572">
        <v>258904</v>
      </c>
      <c r="E677" s="153"/>
      <c r="F677" s="153"/>
      <c r="G677" s="153"/>
      <c r="H677" s="153"/>
      <c r="I677" s="153"/>
      <c r="J677" s="208"/>
      <c r="K677" s="153"/>
      <c r="L677" s="153"/>
      <c r="M677" s="15"/>
      <c r="O677" s="4">
        <f t="shared" si="25"/>
        <v>1</v>
      </c>
      <c r="Q677" s="4">
        <f>IF(COUNTIF(일위대가!$B$3:$B$603,$B677)&lt;&gt;0,1,0)</f>
        <v>1</v>
      </c>
      <c r="R677" s="4">
        <f>IF(COUNTIF(내역서!$B$3:$B$142,$B677)&lt;&gt;0,1,0)</f>
        <v>0</v>
      </c>
    </row>
    <row r="678" spans="1:18" ht="23.1" customHeight="1">
      <c r="A678" s="483" t="s">
        <v>1437</v>
      </c>
      <c r="B678" s="483" t="s">
        <v>1458</v>
      </c>
      <c r="C678" s="484" t="s">
        <v>1438</v>
      </c>
      <c r="D678" s="572">
        <v>274873</v>
      </c>
      <c r="E678" s="153"/>
      <c r="F678" s="153"/>
      <c r="G678" s="153"/>
      <c r="H678" s="153"/>
      <c r="I678" s="153"/>
      <c r="J678" s="208"/>
      <c r="K678" s="153"/>
      <c r="L678" s="153"/>
      <c r="M678" s="15"/>
      <c r="O678" s="4">
        <f t="shared" si="25"/>
        <v>1</v>
      </c>
      <c r="Q678" s="4">
        <f>IF(COUNTIF(일위대가!$B$3:$B$603,$B678)&lt;&gt;0,1,0)</f>
        <v>1</v>
      </c>
      <c r="R678" s="4">
        <f>IF(COUNTIF(내역서!$B$3:$B$142,$B678)&lt;&gt;0,1,0)</f>
        <v>0</v>
      </c>
    </row>
    <row r="679" spans="1:18" ht="23.1" hidden="1" customHeight="1">
      <c r="A679" s="483" t="s">
        <v>1437</v>
      </c>
      <c r="B679" s="483" t="s">
        <v>1459</v>
      </c>
      <c r="C679" s="484" t="s">
        <v>1438</v>
      </c>
      <c r="D679" s="572">
        <v>234041</v>
      </c>
      <c r="E679" s="153"/>
      <c r="F679" s="153"/>
      <c r="G679" s="153"/>
      <c r="H679" s="153"/>
      <c r="I679" s="153"/>
      <c r="J679" s="208"/>
      <c r="K679" s="153"/>
      <c r="L679" s="153"/>
      <c r="M679" s="15"/>
      <c r="O679" s="4">
        <f t="shared" si="25"/>
        <v>0</v>
      </c>
      <c r="Q679" s="4">
        <f>IF(COUNTIF(일위대가!$B$3:$B$603,$B679)&lt;&gt;0,1,0)</f>
        <v>0</v>
      </c>
      <c r="R679" s="4">
        <f>IF(COUNTIF(내역서!$B$3:$B$142,$B679)&lt;&gt;0,1,0)</f>
        <v>0</v>
      </c>
    </row>
    <row r="680" spans="1:18" ht="23.1" hidden="1" customHeight="1">
      <c r="A680" s="483" t="s">
        <v>1437</v>
      </c>
      <c r="B680" s="483" t="s">
        <v>1460</v>
      </c>
      <c r="C680" s="484" t="s">
        <v>1438</v>
      </c>
      <c r="D680" s="572">
        <v>203461</v>
      </c>
      <c r="E680" s="153"/>
      <c r="F680" s="153"/>
      <c r="G680" s="153"/>
      <c r="H680" s="153"/>
      <c r="I680" s="153"/>
      <c r="J680" s="208"/>
      <c r="K680" s="153"/>
      <c r="L680" s="153"/>
      <c r="M680" s="15"/>
      <c r="O680" s="4">
        <f t="shared" si="25"/>
        <v>0</v>
      </c>
      <c r="Q680" s="4">
        <f>IF(COUNTIF(일위대가!$B$3:$B$603,$B680)&lt;&gt;0,1,0)</f>
        <v>0</v>
      </c>
      <c r="R680" s="4">
        <f>IF(COUNTIF(내역서!$B$3:$B$142,$B680)&lt;&gt;0,1,0)</f>
        <v>0</v>
      </c>
    </row>
    <row r="681" spans="1:18" ht="23.1" hidden="1" customHeight="1">
      <c r="A681" s="483" t="s">
        <v>1437</v>
      </c>
      <c r="B681" s="483" t="s">
        <v>1461</v>
      </c>
      <c r="C681" s="484" t="s">
        <v>1438</v>
      </c>
      <c r="D681" s="572">
        <v>183687</v>
      </c>
      <c r="E681" s="153"/>
      <c r="F681" s="153"/>
      <c r="G681" s="153"/>
      <c r="H681" s="153"/>
      <c r="I681" s="153"/>
      <c r="J681" s="208"/>
      <c r="K681" s="153"/>
      <c r="L681" s="153"/>
      <c r="M681" s="15"/>
      <c r="O681" s="4">
        <f t="shared" si="25"/>
        <v>0</v>
      </c>
      <c r="Q681" s="4">
        <f>IF(COUNTIF(일위대가!$B$3:$B$603,$B681)&lt;&gt;0,1,0)</f>
        <v>0</v>
      </c>
      <c r="R681" s="4">
        <f>IF(COUNTIF(내역서!$B$3:$B$142,$B681)&lt;&gt;0,1,0)</f>
        <v>0</v>
      </c>
    </row>
    <row r="682" spans="1:18" ht="23.1" customHeight="1">
      <c r="A682" s="16" t="s">
        <v>1437</v>
      </c>
      <c r="B682" s="16" t="s">
        <v>1759</v>
      </c>
      <c r="C682" s="42" t="s">
        <v>1438</v>
      </c>
      <c r="D682" s="128">
        <v>268932</v>
      </c>
      <c r="E682" s="153"/>
      <c r="F682" s="153"/>
      <c r="G682" s="153"/>
      <c r="H682" s="153"/>
      <c r="I682" s="153"/>
      <c r="J682" s="208"/>
      <c r="K682" s="153"/>
      <c r="L682" s="153"/>
      <c r="M682" s="15"/>
      <c r="O682" s="4">
        <f t="shared" si="25"/>
        <v>1</v>
      </c>
      <c r="Q682" s="4">
        <f>IF(COUNTIF(일위대가!$B$3:$B$603,$B682)&lt;&gt;0,1,0)</f>
        <v>1</v>
      </c>
      <c r="R682" s="4">
        <f>IF(COUNTIF(내역서!$B$3:$B$142,$B682)&lt;&gt;0,1,0)</f>
        <v>0</v>
      </c>
    </row>
    <row r="683" spans="1:18" ht="23.1" customHeight="1">
      <c r="A683" s="16" t="s">
        <v>1437</v>
      </c>
      <c r="B683" s="16" t="s">
        <v>2115</v>
      </c>
      <c r="C683" s="42" t="s">
        <v>1438</v>
      </c>
      <c r="D683" s="128">
        <v>257444</v>
      </c>
      <c r="E683" s="153"/>
      <c r="F683" s="153"/>
      <c r="G683" s="153"/>
      <c r="H683" s="153"/>
      <c r="I683" s="153"/>
      <c r="J683" s="208"/>
      <c r="K683" s="153"/>
      <c r="L683" s="153"/>
      <c r="M683" s="15"/>
      <c r="O683" s="4">
        <f t="shared" si="25"/>
        <v>1</v>
      </c>
      <c r="Q683" s="4">
        <f>IF(COUNTIF(일위대가!$B$3:$B$603,$B683)&lt;&gt;0,1,0)</f>
        <v>1</v>
      </c>
      <c r="R683" s="4">
        <f>IF(COUNTIF(내역서!$B$3:$B$142,$B683)&lt;&gt;0,1,0)</f>
        <v>0</v>
      </c>
    </row>
    <row r="684" spans="1:18" ht="23.1" customHeight="1">
      <c r="A684" s="16" t="s">
        <v>1437</v>
      </c>
      <c r="B684" s="16" t="s">
        <v>2119</v>
      </c>
      <c r="C684" s="42" t="s">
        <v>1438</v>
      </c>
      <c r="D684" s="128">
        <v>235843</v>
      </c>
      <c r="E684" s="153"/>
      <c r="F684" s="153"/>
      <c r="G684" s="153"/>
      <c r="H684" s="153"/>
      <c r="I684" s="153"/>
      <c r="J684" s="208"/>
      <c r="K684" s="153"/>
      <c r="L684" s="153"/>
      <c r="M684" s="15"/>
      <c r="O684" s="4">
        <f t="shared" si="25"/>
        <v>1</v>
      </c>
      <c r="Q684" s="4">
        <f>IF(COUNTIF(일위대가!$B$3:$B$603,$B684)&lt;&gt;0,1,0)</f>
        <v>1</v>
      </c>
      <c r="R684" s="4">
        <f>IF(COUNTIF(내역서!$B$3:$B$142,$B684)&lt;&gt;0,1,0)</f>
        <v>0</v>
      </c>
    </row>
    <row r="685" spans="1:18" ht="23.1" hidden="1" customHeight="1">
      <c r="A685" s="16"/>
      <c r="B685" s="16"/>
      <c r="C685" s="42"/>
      <c r="D685" s="129"/>
      <c r="E685" s="43"/>
      <c r="F685" s="43"/>
      <c r="G685" s="43"/>
      <c r="H685" s="43"/>
      <c r="I685" s="43"/>
      <c r="J685" s="105"/>
      <c r="K685" s="43"/>
      <c r="L685" s="43"/>
      <c r="M685" s="15"/>
    </row>
    <row r="686" spans="1:18" ht="23.1" customHeight="1">
      <c r="A686" s="16"/>
      <c r="B686" s="16"/>
      <c r="C686" s="42"/>
      <c r="D686" s="129"/>
      <c r="E686" s="43"/>
      <c r="F686" s="43"/>
      <c r="G686" s="43"/>
      <c r="H686" s="43"/>
      <c r="I686" s="43"/>
      <c r="J686" s="105"/>
      <c r="K686" s="43"/>
      <c r="L686" s="43"/>
      <c r="M686" s="15"/>
      <c r="O686" s="4">
        <f t="shared" ref="O686:O715" si="26">IF(SUM(Q686:R686)&gt;0,1,0)</f>
        <v>1</v>
      </c>
      <c r="Q686" s="4">
        <f>IF(COUNTIF(일위대가!$B$3:$B$603,$B686)&lt;&gt;0,1,0)</f>
        <v>0</v>
      </c>
      <c r="R686" s="4">
        <f>IF(COUNTIF(내역서!$B$3:$B$142,$B686)&lt;&gt;0,1,0)</f>
        <v>1</v>
      </c>
    </row>
    <row r="687" spans="1:18" ht="24.95" customHeight="1">
      <c r="O687" s="4">
        <f t="shared" si="26"/>
        <v>1</v>
      </c>
      <c r="Q687" s="4">
        <f>IF(COUNTIF(일위대가!$B$3:$B$603,$B687)&lt;&gt;0,1,0)</f>
        <v>0</v>
      </c>
      <c r="R687" s="4">
        <f>IF(COUNTIF(내역서!$B$3:$B$142,$B687)&lt;&gt;0,1,0)</f>
        <v>1</v>
      </c>
    </row>
    <row r="688" spans="1:18" ht="24.95" customHeight="1">
      <c r="O688" s="4">
        <f t="shared" si="26"/>
        <v>1</v>
      </c>
      <c r="Q688" s="4">
        <f>IF(COUNTIF(일위대가!$B$3:$B$603,$B688)&lt;&gt;0,1,0)</f>
        <v>0</v>
      </c>
      <c r="R688" s="4">
        <f>IF(COUNTIF(내역서!$B$3:$B$142,$B688)&lt;&gt;0,1,0)</f>
        <v>1</v>
      </c>
    </row>
    <row r="689" spans="15:18" ht="24.95" customHeight="1">
      <c r="O689" s="4">
        <f t="shared" si="26"/>
        <v>1</v>
      </c>
      <c r="Q689" s="4">
        <f>IF(COUNTIF(일위대가!$B$3:$B$603,$B689)&lt;&gt;0,1,0)</f>
        <v>0</v>
      </c>
      <c r="R689" s="4">
        <f>IF(COUNTIF(내역서!$B$3:$B$142,$B689)&lt;&gt;0,1,0)</f>
        <v>1</v>
      </c>
    </row>
    <row r="690" spans="15:18" ht="24.95" customHeight="1">
      <c r="O690" s="4">
        <f t="shared" si="26"/>
        <v>1</v>
      </c>
      <c r="Q690" s="4">
        <f>IF(COUNTIF(일위대가!$B$3:$B$603,$B690)&lt;&gt;0,1,0)</f>
        <v>0</v>
      </c>
      <c r="R690" s="4">
        <f>IF(COUNTIF(내역서!$B$3:$B$142,$B690)&lt;&gt;0,1,0)</f>
        <v>1</v>
      </c>
    </row>
    <row r="691" spans="15:18" ht="24.95" customHeight="1">
      <c r="O691" s="4">
        <f t="shared" si="26"/>
        <v>1</v>
      </c>
      <c r="Q691" s="4">
        <f>IF(COUNTIF(일위대가!$B$3:$B$603,$B691)&lt;&gt;0,1,0)</f>
        <v>0</v>
      </c>
      <c r="R691" s="4">
        <f>IF(COUNTIF(내역서!$B$3:$B$142,$B691)&lt;&gt;0,1,0)</f>
        <v>1</v>
      </c>
    </row>
    <row r="692" spans="15:18" ht="24.95" customHeight="1">
      <c r="O692" s="4">
        <f t="shared" si="26"/>
        <v>1</v>
      </c>
      <c r="Q692" s="4">
        <f>IF(COUNTIF(일위대가!$B$3:$B$603,$B692)&lt;&gt;0,1,0)</f>
        <v>0</v>
      </c>
      <c r="R692" s="4">
        <f>IF(COUNTIF(내역서!$B$3:$B$142,$B692)&lt;&gt;0,1,0)</f>
        <v>1</v>
      </c>
    </row>
    <row r="693" spans="15:18" ht="24.95" customHeight="1">
      <c r="O693" s="4">
        <f t="shared" si="26"/>
        <v>1</v>
      </c>
      <c r="Q693" s="4">
        <f>IF(COUNTIF(일위대가!$B$3:$B$603,$B693)&lt;&gt;0,1,0)</f>
        <v>0</v>
      </c>
      <c r="R693" s="4">
        <f>IF(COUNTIF(내역서!$B$3:$B$142,$B693)&lt;&gt;0,1,0)</f>
        <v>1</v>
      </c>
    </row>
    <row r="694" spans="15:18" ht="24.95" customHeight="1">
      <c r="O694" s="4">
        <f t="shared" si="26"/>
        <v>1</v>
      </c>
      <c r="Q694" s="4">
        <f>IF(COUNTIF(일위대가!$B$3:$B$603,$B694)&lt;&gt;0,1,0)</f>
        <v>0</v>
      </c>
      <c r="R694" s="4">
        <f>IF(COUNTIF(내역서!$B$3:$B$142,$B694)&lt;&gt;0,1,0)</f>
        <v>1</v>
      </c>
    </row>
    <row r="695" spans="15:18" ht="24.95" customHeight="1">
      <c r="O695" s="4">
        <f t="shared" si="26"/>
        <v>1</v>
      </c>
      <c r="Q695" s="4">
        <f>IF(COUNTIF(일위대가!$B$3:$B$603,$B695)&lt;&gt;0,1,0)</f>
        <v>0</v>
      </c>
      <c r="R695" s="4">
        <f>IF(COUNTIF(내역서!$B$3:$B$142,$B695)&lt;&gt;0,1,0)</f>
        <v>1</v>
      </c>
    </row>
    <row r="696" spans="15:18" ht="24.95" customHeight="1">
      <c r="O696" s="4">
        <f t="shared" si="26"/>
        <v>1</v>
      </c>
      <c r="Q696" s="4">
        <f>IF(COUNTIF(일위대가!$B$3:$B$603,$B696)&lt;&gt;0,1,0)</f>
        <v>0</v>
      </c>
      <c r="R696" s="4">
        <f>IF(COUNTIF(내역서!$B$3:$B$142,$B696)&lt;&gt;0,1,0)</f>
        <v>1</v>
      </c>
    </row>
    <row r="697" spans="15:18" ht="24.95" customHeight="1">
      <c r="O697" s="4">
        <f t="shared" si="26"/>
        <v>1</v>
      </c>
      <c r="Q697" s="4">
        <f>IF(COUNTIF(일위대가!$B$3:$B$603,$B697)&lt;&gt;0,1,0)</f>
        <v>0</v>
      </c>
      <c r="R697" s="4">
        <f>IF(COUNTIF(내역서!$B$3:$B$142,$B697)&lt;&gt;0,1,0)</f>
        <v>1</v>
      </c>
    </row>
    <row r="698" spans="15:18" ht="24.95" customHeight="1">
      <c r="O698" s="4">
        <f t="shared" si="26"/>
        <v>1</v>
      </c>
      <c r="Q698" s="4">
        <f>IF(COUNTIF(일위대가!$B$3:$B$603,$B698)&lt;&gt;0,1,0)</f>
        <v>0</v>
      </c>
      <c r="R698" s="4">
        <f>IF(COUNTIF(내역서!$B$3:$B$142,$B698)&lt;&gt;0,1,0)</f>
        <v>1</v>
      </c>
    </row>
    <row r="699" spans="15:18" ht="24.95" customHeight="1">
      <c r="O699" s="4">
        <f t="shared" si="26"/>
        <v>1</v>
      </c>
      <c r="Q699" s="4">
        <f>IF(COUNTIF(일위대가!$B$3:$B$603,$B699)&lt;&gt;0,1,0)</f>
        <v>0</v>
      </c>
      <c r="R699" s="4">
        <f>IF(COUNTIF(내역서!$B$3:$B$142,$B699)&lt;&gt;0,1,0)</f>
        <v>1</v>
      </c>
    </row>
    <row r="700" spans="15:18" ht="24.95" customHeight="1">
      <c r="O700" s="4">
        <f t="shared" si="26"/>
        <v>1</v>
      </c>
      <c r="Q700" s="4">
        <f>IF(COUNTIF(일위대가!$B$3:$B$603,$B700)&lt;&gt;0,1,0)</f>
        <v>0</v>
      </c>
      <c r="R700" s="4">
        <f>IF(COUNTIF(내역서!$B$3:$B$142,$B700)&lt;&gt;0,1,0)</f>
        <v>1</v>
      </c>
    </row>
    <row r="701" spans="15:18" ht="24.95" customHeight="1">
      <c r="O701" s="4">
        <f t="shared" si="26"/>
        <v>1</v>
      </c>
      <c r="Q701" s="4">
        <f>IF(COUNTIF(일위대가!$B$3:$B$603,$B701)&lt;&gt;0,1,0)</f>
        <v>0</v>
      </c>
      <c r="R701" s="4">
        <f>IF(COUNTIF(내역서!$B$3:$B$142,$B701)&lt;&gt;0,1,0)</f>
        <v>1</v>
      </c>
    </row>
    <row r="702" spans="15:18" ht="24.95" customHeight="1">
      <c r="O702" s="4">
        <f t="shared" si="26"/>
        <v>1</v>
      </c>
      <c r="Q702" s="4">
        <f>IF(COUNTIF(일위대가!$B$3:$B$603,$B702)&lt;&gt;0,1,0)</f>
        <v>0</v>
      </c>
      <c r="R702" s="4">
        <f>IF(COUNTIF(내역서!$B$3:$B$142,$B702)&lt;&gt;0,1,0)</f>
        <v>1</v>
      </c>
    </row>
    <row r="703" spans="15:18" ht="24.95" customHeight="1">
      <c r="O703" s="4">
        <f t="shared" si="26"/>
        <v>1</v>
      </c>
      <c r="Q703" s="4">
        <f>IF(COUNTIF(일위대가!$B$3:$B$603,$B703)&lt;&gt;0,1,0)</f>
        <v>0</v>
      </c>
      <c r="R703" s="4">
        <f>IF(COUNTIF(내역서!$B$3:$B$142,$B703)&lt;&gt;0,1,0)</f>
        <v>1</v>
      </c>
    </row>
    <row r="704" spans="15:18" ht="24.95" customHeight="1">
      <c r="O704" s="4">
        <f t="shared" si="26"/>
        <v>1</v>
      </c>
      <c r="Q704" s="4">
        <f>IF(COUNTIF(일위대가!$B$3:$B$603,$B704)&lt;&gt;0,1,0)</f>
        <v>0</v>
      </c>
      <c r="R704" s="4">
        <f>IF(COUNTIF(내역서!$B$3:$B$142,$B704)&lt;&gt;0,1,0)</f>
        <v>1</v>
      </c>
    </row>
    <row r="705" spans="15:18" ht="24.95" customHeight="1">
      <c r="O705" s="4">
        <f t="shared" si="26"/>
        <v>1</v>
      </c>
      <c r="Q705" s="4">
        <f>IF(COUNTIF(일위대가!$B$3:$B$603,$B705)&lt;&gt;0,1,0)</f>
        <v>0</v>
      </c>
      <c r="R705" s="4">
        <f>IF(COUNTIF(내역서!$B$3:$B$142,$B705)&lt;&gt;0,1,0)</f>
        <v>1</v>
      </c>
    </row>
    <row r="706" spans="15:18" ht="24.95" customHeight="1">
      <c r="O706" s="4">
        <f t="shared" si="26"/>
        <v>1</v>
      </c>
      <c r="Q706" s="4">
        <f>IF(COUNTIF(일위대가!$B$3:$B$603,$B706)&lt;&gt;0,1,0)</f>
        <v>0</v>
      </c>
      <c r="R706" s="4">
        <f>IF(COUNTIF(내역서!$B$3:$B$142,$B706)&lt;&gt;0,1,0)</f>
        <v>1</v>
      </c>
    </row>
    <row r="707" spans="15:18" ht="24.95" customHeight="1">
      <c r="O707" s="4">
        <f t="shared" si="26"/>
        <v>1</v>
      </c>
      <c r="Q707" s="4">
        <f>IF(COUNTIF(일위대가!$B$3:$B$603,$B707)&lt;&gt;0,1,0)</f>
        <v>0</v>
      </c>
      <c r="R707" s="4">
        <f>IF(COUNTIF(내역서!$B$3:$B$142,$B707)&lt;&gt;0,1,0)</f>
        <v>1</v>
      </c>
    </row>
    <row r="708" spans="15:18" ht="24.95" customHeight="1">
      <c r="O708" s="4">
        <f t="shared" si="26"/>
        <v>1</v>
      </c>
      <c r="Q708" s="4">
        <f>IF(COUNTIF(일위대가!$B$3:$B$603,$B708)&lt;&gt;0,1,0)</f>
        <v>0</v>
      </c>
      <c r="R708" s="4">
        <f>IF(COUNTIF(내역서!$B$3:$B$142,$B708)&lt;&gt;0,1,0)</f>
        <v>1</v>
      </c>
    </row>
    <row r="709" spans="15:18" ht="24.95" customHeight="1">
      <c r="O709" s="4">
        <f t="shared" si="26"/>
        <v>1</v>
      </c>
      <c r="Q709" s="4">
        <f>IF(COUNTIF(일위대가!$B$3:$B$603,$B709)&lt;&gt;0,1,0)</f>
        <v>0</v>
      </c>
      <c r="R709" s="4">
        <f>IF(COUNTIF(내역서!$B$3:$B$142,$B709)&lt;&gt;0,1,0)</f>
        <v>1</v>
      </c>
    </row>
    <row r="710" spans="15:18" ht="24.95" customHeight="1">
      <c r="O710" s="4">
        <f t="shared" si="26"/>
        <v>1</v>
      </c>
      <c r="Q710" s="4">
        <f>IF(COUNTIF(일위대가!$B$3:$B$603,$B710)&lt;&gt;0,1,0)</f>
        <v>0</v>
      </c>
      <c r="R710" s="4">
        <f>IF(COUNTIF(내역서!$B$3:$B$142,$B710)&lt;&gt;0,1,0)</f>
        <v>1</v>
      </c>
    </row>
    <row r="711" spans="15:18" ht="24.95" customHeight="1">
      <c r="O711" s="4">
        <f t="shared" si="26"/>
        <v>1</v>
      </c>
      <c r="Q711" s="4">
        <f>IF(COUNTIF(일위대가!$B$3:$B$603,$B711)&lt;&gt;0,1,0)</f>
        <v>0</v>
      </c>
      <c r="R711" s="4">
        <f>IF(COUNTIF(내역서!$B$3:$B$142,$B711)&lt;&gt;0,1,0)</f>
        <v>1</v>
      </c>
    </row>
    <row r="712" spans="15:18" ht="24.95" customHeight="1">
      <c r="O712" s="4">
        <f t="shared" si="26"/>
        <v>1</v>
      </c>
      <c r="Q712" s="4">
        <f>IF(COUNTIF(일위대가!$B$3:$B$603,$B712)&lt;&gt;0,1,0)</f>
        <v>0</v>
      </c>
      <c r="R712" s="4">
        <f>IF(COUNTIF(내역서!$B$3:$B$142,$B712)&lt;&gt;0,1,0)</f>
        <v>1</v>
      </c>
    </row>
    <row r="713" spans="15:18" ht="24.95" customHeight="1">
      <c r="O713" s="4">
        <f t="shared" si="26"/>
        <v>1</v>
      </c>
      <c r="Q713" s="4">
        <f>IF(COUNTIF(일위대가!$B$3:$B$603,$B713)&lt;&gt;0,1,0)</f>
        <v>0</v>
      </c>
      <c r="R713" s="4">
        <f>IF(COUNTIF(내역서!$B$3:$B$142,$B713)&lt;&gt;0,1,0)</f>
        <v>1</v>
      </c>
    </row>
    <row r="714" spans="15:18" ht="24.95" customHeight="1">
      <c r="O714" s="4">
        <f t="shared" si="26"/>
        <v>1</v>
      </c>
      <c r="Q714" s="4">
        <f>IF(COUNTIF(일위대가!$B$3:$B$603,$B714)&lt;&gt;0,1,0)</f>
        <v>0</v>
      </c>
      <c r="R714" s="4">
        <f>IF(COUNTIF(내역서!$B$3:$B$142,$B714)&lt;&gt;0,1,0)</f>
        <v>1</v>
      </c>
    </row>
    <row r="715" spans="15:18" ht="24.95" customHeight="1">
      <c r="O715" s="4">
        <f t="shared" si="26"/>
        <v>1</v>
      </c>
      <c r="Q715" s="4">
        <f>IF(COUNTIF(일위대가!$B$3:$B$603,$B715)&lt;&gt;0,1,0)</f>
        <v>0</v>
      </c>
      <c r="R715" s="4">
        <f>IF(COUNTIF(내역서!$B$3:$B$142,$B715)&lt;&gt;0,1,0)</f>
        <v>1</v>
      </c>
    </row>
    <row r="716" spans="15:18" ht="24.95" customHeight="1">
      <c r="O716" s="4">
        <f t="shared" ref="O716:O738" si="27">IF(SUM(Q716:R716)&gt;0,1,0)</f>
        <v>1</v>
      </c>
      <c r="Q716" s="4">
        <f>IF(COUNTIF(일위대가!$B$3:$B$603,$B716)&lt;&gt;0,1,0)</f>
        <v>0</v>
      </c>
      <c r="R716" s="4">
        <f>IF(COUNTIF(내역서!$B$3:$B$142,$B716)&lt;&gt;0,1,0)</f>
        <v>1</v>
      </c>
    </row>
    <row r="717" spans="15:18" ht="24.95" customHeight="1">
      <c r="O717" s="4">
        <f t="shared" si="27"/>
        <v>1</v>
      </c>
      <c r="Q717" s="4">
        <f>IF(COUNTIF(일위대가!$B$3:$B$603,$B717)&lt;&gt;0,1,0)</f>
        <v>0</v>
      </c>
      <c r="R717" s="4">
        <f>IF(COUNTIF(내역서!$B$3:$B$142,$B717)&lt;&gt;0,1,0)</f>
        <v>1</v>
      </c>
    </row>
    <row r="718" spans="15:18" ht="24.95" customHeight="1">
      <c r="O718" s="4">
        <f t="shared" si="27"/>
        <v>1</v>
      </c>
      <c r="Q718" s="4">
        <f>IF(COUNTIF(일위대가!$B$3:$B$603,$B718)&lt;&gt;0,1,0)</f>
        <v>0</v>
      </c>
      <c r="R718" s="4">
        <f>IF(COUNTIF(내역서!$B$3:$B$142,$B718)&lt;&gt;0,1,0)</f>
        <v>1</v>
      </c>
    </row>
    <row r="719" spans="15:18" ht="24.95" customHeight="1">
      <c r="O719" s="4">
        <f t="shared" si="27"/>
        <v>1</v>
      </c>
      <c r="Q719" s="4">
        <f>IF(COUNTIF(일위대가!$B$3:$B$603,$B719)&lt;&gt;0,1,0)</f>
        <v>0</v>
      </c>
      <c r="R719" s="4">
        <f>IF(COUNTIF(내역서!$B$3:$B$142,$B719)&lt;&gt;0,1,0)</f>
        <v>1</v>
      </c>
    </row>
    <row r="720" spans="15:18" ht="24.95" customHeight="1">
      <c r="O720" s="4">
        <f t="shared" si="27"/>
        <v>1</v>
      </c>
      <c r="Q720" s="4">
        <f>IF(COUNTIF(일위대가!$B$3:$B$603,$B720)&lt;&gt;0,1,0)</f>
        <v>0</v>
      </c>
      <c r="R720" s="4">
        <f>IF(COUNTIF(내역서!$B$3:$B$142,$B720)&lt;&gt;0,1,0)</f>
        <v>1</v>
      </c>
    </row>
    <row r="721" spans="15:18" ht="24.95" customHeight="1">
      <c r="O721" s="4">
        <f t="shared" si="27"/>
        <v>1</v>
      </c>
      <c r="Q721" s="4">
        <f>IF(COUNTIF(일위대가!$B$3:$B$603,$B721)&lt;&gt;0,1,0)</f>
        <v>0</v>
      </c>
      <c r="R721" s="4">
        <f>IF(COUNTIF(내역서!$B$3:$B$142,$B721)&lt;&gt;0,1,0)</f>
        <v>1</v>
      </c>
    </row>
    <row r="722" spans="15:18" ht="24.95" customHeight="1">
      <c r="O722" s="4">
        <f t="shared" si="27"/>
        <v>1</v>
      </c>
      <c r="Q722" s="4">
        <f>IF(COUNTIF(일위대가!$B$3:$B$603,$B722)&lt;&gt;0,1,0)</f>
        <v>0</v>
      </c>
      <c r="R722" s="4">
        <f>IF(COUNTIF(내역서!$B$3:$B$142,$B722)&lt;&gt;0,1,0)</f>
        <v>1</v>
      </c>
    </row>
    <row r="723" spans="15:18" ht="24.95" customHeight="1">
      <c r="O723" s="4">
        <f t="shared" si="27"/>
        <v>1</v>
      </c>
      <c r="Q723" s="4">
        <f>IF(COUNTIF(일위대가!$B$3:$B$603,$B723)&lt;&gt;0,1,0)</f>
        <v>0</v>
      </c>
      <c r="R723" s="4">
        <f>IF(COUNTIF(내역서!$B$3:$B$142,$B723)&lt;&gt;0,1,0)</f>
        <v>1</v>
      </c>
    </row>
    <row r="724" spans="15:18" ht="24.95" customHeight="1">
      <c r="O724" s="4">
        <f t="shared" si="27"/>
        <v>1</v>
      </c>
      <c r="Q724" s="4">
        <f>IF(COUNTIF(일위대가!$B$3:$B$603,$B724)&lt;&gt;0,1,0)</f>
        <v>0</v>
      </c>
      <c r="R724" s="4">
        <f>IF(COUNTIF(내역서!$B$3:$B$142,$B724)&lt;&gt;0,1,0)</f>
        <v>1</v>
      </c>
    </row>
    <row r="725" spans="15:18" ht="24.95" customHeight="1">
      <c r="O725" s="4">
        <f t="shared" si="27"/>
        <v>1</v>
      </c>
      <c r="Q725" s="4">
        <f>IF(COUNTIF(일위대가!$B$3:$B$603,$B725)&lt;&gt;0,1,0)</f>
        <v>0</v>
      </c>
      <c r="R725" s="4">
        <f>IF(COUNTIF(내역서!$B$3:$B$142,$B725)&lt;&gt;0,1,0)</f>
        <v>1</v>
      </c>
    </row>
    <row r="726" spans="15:18" ht="24.95" customHeight="1">
      <c r="O726" s="4">
        <f t="shared" si="27"/>
        <v>1</v>
      </c>
      <c r="Q726" s="4">
        <f>IF(COUNTIF(일위대가!$B$3:$B$603,$B726)&lt;&gt;0,1,0)</f>
        <v>0</v>
      </c>
      <c r="R726" s="4">
        <f>IF(COUNTIF(내역서!$B$3:$B$142,$B726)&lt;&gt;0,1,0)</f>
        <v>1</v>
      </c>
    </row>
    <row r="727" spans="15:18" ht="24.95" customHeight="1">
      <c r="O727" s="4">
        <f t="shared" si="27"/>
        <v>1</v>
      </c>
      <c r="Q727" s="4">
        <f>IF(COUNTIF(일위대가!$B$3:$B$603,$B727)&lt;&gt;0,1,0)</f>
        <v>0</v>
      </c>
      <c r="R727" s="4">
        <f>IF(COUNTIF(내역서!$B$3:$B$142,$B727)&lt;&gt;0,1,0)</f>
        <v>1</v>
      </c>
    </row>
    <row r="728" spans="15:18" ht="24.95" customHeight="1">
      <c r="O728" s="4">
        <f t="shared" si="27"/>
        <v>1</v>
      </c>
      <c r="Q728" s="4">
        <f>IF(COUNTIF(일위대가!$B$3:$B$603,$B728)&lt;&gt;0,1,0)</f>
        <v>0</v>
      </c>
      <c r="R728" s="4">
        <f>IF(COUNTIF(내역서!$B$3:$B$142,$B728)&lt;&gt;0,1,0)</f>
        <v>1</v>
      </c>
    </row>
    <row r="729" spans="15:18" ht="24.95" customHeight="1">
      <c r="O729" s="4">
        <f t="shared" si="27"/>
        <v>1</v>
      </c>
      <c r="Q729" s="4">
        <f>IF(COUNTIF(일위대가!$B$3:$B$603,$B729)&lt;&gt;0,1,0)</f>
        <v>0</v>
      </c>
      <c r="R729" s="4">
        <f>IF(COUNTIF(내역서!$B$3:$B$142,$B729)&lt;&gt;0,1,0)</f>
        <v>1</v>
      </c>
    </row>
    <row r="730" spans="15:18" ht="24.95" customHeight="1">
      <c r="O730" s="4">
        <f t="shared" si="27"/>
        <v>1</v>
      </c>
      <c r="Q730" s="4">
        <f>IF(COUNTIF(일위대가!$B$3:$B$603,$B730)&lt;&gt;0,1,0)</f>
        <v>0</v>
      </c>
      <c r="R730" s="4">
        <f>IF(COUNTIF(내역서!$B$3:$B$142,$B730)&lt;&gt;0,1,0)</f>
        <v>1</v>
      </c>
    </row>
    <row r="731" spans="15:18" ht="24.95" customHeight="1">
      <c r="O731" s="4">
        <f t="shared" si="27"/>
        <v>1</v>
      </c>
      <c r="Q731" s="4">
        <f>IF(COUNTIF(일위대가!$B$3:$B$603,$B731)&lt;&gt;0,1,0)</f>
        <v>0</v>
      </c>
      <c r="R731" s="4">
        <f>IF(COUNTIF(내역서!$B$3:$B$142,$B731)&lt;&gt;0,1,0)</f>
        <v>1</v>
      </c>
    </row>
    <row r="732" spans="15:18" ht="24.95" customHeight="1">
      <c r="O732" s="4">
        <f t="shared" si="27"/>
        <v>1</v>
      </c>
      <c r="Q732" s="4">
        <f>IF(COUNTIF(일위대가!$B$3:$B$603,$B732)&lt;&gt;0,1,0)</f>
        <v>0</v>
      </c>
      <c r="R732" s="4">
        <f>IF(COUNTIF(내역서!$B$3:$B$142,$B732)&lt;&gt;0,1,0)</f>
        <v>1</v>
      </c>
    </row>
    <row r="733" spans="15:18" ht="24.95" customHeight="1">
      <c r="O733" s="4">
        <f t="shared" si="27"/>
        <v>1</v>
      </c>
      <c r="Q733" s="4">
        <f>IF(COUNTIF(일위대가!$B$3:$B$603,$B733)&lt;&gt;0,1,0)</f>
        <v>0</v>
      </c>
      <c r="R733" s="4">
        <f>IF(COUNTIF(내역서!$B$3:$B$142,$B733)&lt;&gt;0,1,0)</f>
        <v>1</v>
      </c>
    </row>
    <row r="734" spans="15:18" ht="24.95" customHeight="1">
      <c r="O734" s="4">
        <f t="shared" si="27"/>
        <v>1</v>
      </c>
      <c r="Q734" s="4">
        <f>IF(COUNTIF(일위대가!$B$3:$B$603,$B734)&lt;&gt;0,1,0)</f>
        <v>0</v>
      </c>
      <c r="R734" s="4">
        <f>IF(COUNTIF(내역서!$B$3:$B$142,$B734)&lt;&gt;0,1,0)</f>
        <v>1</v>
      </c>
    </row>
    <row r="735" spans="15:18" ht="24.95" customHeight="1">
      <c r="O735" s="4">
        <f t="shared" si="27"/>
        <v>1</v>
      </c>
      <c r="Q735" s="4">
        <f>IF(COUNTIF(일위대가!$B$3:$B$603,$B735)&lt;&gt;0,1,0)</f>
        <v>0</v>
      </c>
      <c r="R735" s="4">
        <f>IF(COUNTIF(내역서!$B$3:$B$142,$B735)&lt;&gt;0,1,0)</f>
        <v>1</v>
      </c>
    </row>
    <row r="736" spans="15:18" ht="24.95" customHeight="1">
      <c r="O736" s="4">
        <f t="shared" si="27"/>
        <v>1</v>
      </c>
      <c r="Q736" s="4">
        <f>IF(COUNTIF(일위대가!$B$3:$B$603,$B736)&lt;&gt;0,1,0)</f>
        <v>0</v>
      </c>
      <c r="R736" s="4">
        <f>IF(COUNTIF(내역서!$B$3:$B$142,$B736)&lt;&gt;0,1,0)</f>
        <v>1</v>
      </c>
    </row>
    <row r="737" spans="15:18" ht="24.95" customHeight="1">
      <c r="O737" s="4">
        <f t="shared" si="27"/>
        <v>1</v>
      </c>
      <c r="Q737" s="4">
        <f>IF(COUNTIF(일위대가!$B$3:$B$603,$B737)&lt;&gt;0,1,0)</f>
        <v>0</v>
      </c>
      <c r="R737" s="4">
        <f>IF(COUNTIF(내역서!$B$3:$B$142,$B737)&lt;&gt;0,1,0)</f>
        <v>1</v>
      </c>
    </row>
    <row r="738" spans="15:18" ht="24.95" customHeight="1">
      <c r="O738" s="4">
        <f t="shared" si="27"/>
        <v>1</v>
      </c>
      <c r="Q738" s="4">
        <f>IF(COUNTIF(일위대가!$B$3:$B$603,$B738)&lt;&gt;0,1,0)</f>
        <v>0</v>
      </c>
      <c r="R738" s="4">
        <f>IF(COUNTIF(내역서!$B$3:$B$142,$B738)&lt;&gt;0,1,0)</f>
        <v>1</v>
      </c>
    </row>
    <row r="739" spans="15:18" ht="24.95" customHeight="1">
      <c r="O739" s="4">
        <f t="shared" ref="O739:O750" si="28">IF(SUM(Q739:R739)&gt;0,1,0)</f>
        <v>1</v>
      </c>
      <c r="Q739" s="4">
        <f>IF(COUNTIF(일위대가!$B$3:$B$603,$B739)&lt;&gt;0,1,0)</f>
        <v>0</v>
      </c>
      <c r="R739" s="4">
        <f>IF(COUNTIF(내역서!$B$3:$B$142,$B739)&lt;&gt;0,1,0)</f>
        <v>1</v>
      </c>
    </row>
    <row r="740" spans="15:18" ht="24.95" customHeight="1">
      <c r="O740" s="4">
        <f t="shared" si="28"/>
        <v>1</v>
      </c>
      <c r="Q740" s="4">
        <f>IF(COUNTIF(일위대가!$B$3:$B$603,$B740)&lt;&gt;0,1,0)</f>
        <v>0</v>
      </c>
      <c r="R740" s="4">
        <f>IF(COUNTIF(내역서!$B$3:$B$142,$B740)&lt;&gt;0,1,0)</f>
        <v>1</v>
      </c>
    </row>
    <row r="741" spans="15:18" ht="24.95" customHeight="1">
      <c r="O741" s="4">
        <f t="shared" si="28"/>
        <v>1</v>
      </c>
      <c r="Q741" s="4">
        <f>IF(COUNTIF(일위대가!$B$3:$B$603,$B741)&lt;&gt;0,1,0)</f>
        <v>0</v>
      </c>
      <c r="R741" s="4">
        <f>IF(COUNTIF(내역서!$B$3:$B$142,$B741)&lt;&gt;0,1,0)</f>
        <v>1</v>
      </c>
    </row>
    <row r="742" spans="15:18" ht="24.95" customHeight="1">
      <c r="O742" s="4">
        <f t="shared" si="28"/>
        <v>1</v>
      </c>
      <c r="Q742" s="4">
        <f>IF(COUNTIF(일위대가!$B$3:$B$603,$B742)&lt;&gt;0,1,0)</f>
        <v>0</v>
      </c>
      <c r="R742" s="4">
        <f>IF(COUNTIF(내역서!$B$3:$B$142,$B742)&lt;&gt;0,1,0)</f>
        <v>1</v>
      </c>
    </row>
    <row r="743" spans="15:18" ht="24.95" customHeight="1">
      <c r="O743" s="4">
        <f t="shared" si="28"/>
        <v>1</v>
      </c>
      <c r="Q743" s="4">
        <f>IF(COUNTIF(일위대가!$B$3:$B$603,$B743)&lt;&gt;0,1,0)</f>
        <v>0</v>
      </c>
      <c r="R743" s="4">
        <f>IF(COUNTIF(내역서!$B$3:$B$142,$B743)&lt;&gt;0,1,0)</f>
        <v>1</v>
      </c>
    </row>
    <row r="744" spans="15:18" ht="24.95" customHeight="1">
      <c r="O744" s="4">
        <f t="shared" si="28"/>
        <v>1</v>
      </c>
      <c r="Q744" s="4">
        <f>IF(COUNTIF(일위대가!$B$3:$B$603,$B744)&lt;&gt;0,1,0)</f>
        <v>0</v>
      </c>
      <c r="R744" s="4">
        <f>IF(COUNTIF(내역서!$B$3:$B$142,$B744)&lt;&gt;0,1,0)</f>
        <v>1</v>
      </c>
    </row>
    <row r="745" spans="15:18" ht="24.95" customHeight="1">
      <c r="O745" s="4">
        <f t="shared" si="28"/>
        <v>1</v>
      </c>
      <c r="Q745" s="4">
        <f>IF(COUNTIF(일위대가!$B$3:$B$603,$B745)&lt;&gt;0,1,0)</f>
        <v>0</v>
      </c>
      <c r="R745" s="4">
        <f>IF(COUNTIF(내역서!$B$3:$B$142,$B745)&lt;&gt;0,1,0)</f>
        <v>1</v>
      </c>
    </row>
    <row r="746" spans="15:18" ht="24.95" customHeight="1">
      <c r="O746" s="4">
        <f t="shared" si="28"/>
        <v>1</v>
      </c>
      <c r="Q746" s="4">
        <f>IF(COUNTIF(일위대가!$B$3:$B$603,$B746)&lt;&gt;0,1,0)</f>
        <v>0</v>
      </c>
      <c r="R746" s="4">
        <f>IF(COUNTIF(내역서!$B$3:$B$142,$B746)&lt;&gt;0,1,0)</f>
        <v>1</v>
      </c>
    </row>
    <row r="747" spans="15:18" ht="24.95" customHeight="1">
      <c r="O747" s="4">
        <f t="shared" si="28"/>
        <v>1</v>
      </c>
      <c r="Q747" s="4">
        <f>IF(COUNTIF(일위대가!$B$3:$B$603,$B747)&lt;&gt;0,1,0)</f>
        <v>0</v>
      </c>
      <c r="R747" s="4">
        <f>IF(COUNTIF(내역서!$B$3:$B$142,$B747)&lt;&gt;0,1,0)</f>
        <v>1</v>
      </c>
    </row>
    <row r="748" spans="15:18" ht="24.95" customHeight="1">
      <c r="O748" s="4">
        <f t="shared" si="28"/>
        <v>1</v>
      </c>
      <c r="Q748" s="4">
        <f>IF(COUNTIF(일위대가!$B$3:$B$603,$B748)&lt;&gt;0,1,0)</f>
        <v>0</v>
      </c>
      <c r="R748" s="4">
        <f>IF(COUNTIF(내역서!$B$3:$B$142,$B748)&lt;&gt;0,1,0)</f>
        <v>1</v>
      </c>
    </row>
    <row r="749" spans="15:18" ht="24.95" customHeight="1">
      <c r="O749" s="4">
        <f t="shared" si="28"/>
        <v>1</v>
      </c>
      <c r="Q749" s="4">
        <f>IF(COUNTIF(일위대가!$B$3:$B$603,$B749)&lt;&gt;0,1,0)</f>
        <v>0</v>
      </c>
      <c r="R749" s="4">
        <f>IF(COUNTIF(내역서!$B$3:$B$142,$B749)&lt;&gt;0,1,0)</f>
        <v>1</v>
      </c>
    </row>
    <row r="750" spans="15:18" ht="24.95" customHeight="1">
      <c r="O750" s="4">
        <f t="shared" si="28"/>
        <v>1</v>
      </c>
      <c r="Q750" s="4">
        <f>IF(COUNTIF(일위대가!$B$3:$B$603,$B750)&lt;&gt;0,1,0)</f>
        <v>0</v>
      </c>
      <c r="R750" s="4">
        <f>IF(COUNTIF(내역서!$B$3:$B$142,$B750)&lt;&gt;0,1,0)</f>
        <v>1</v>
      </c>
    </row>
    <row r="751" spans="15:18" ht="24.95" customHeight="1">
      <c r="O751" s="4">
        <f t="shared" ref="O751:O752" si="29">IF(SUM(Q751:R751)&gt;0,1,0)</f>
        <v>1</v>
      </c>
      <c r="Q751" s="4">
        <f>IF(COUNTIF(일위대가!$B$3:$B$603,$B751)&lt;&gt;0,1,0)</f>
        <v>0</v>
      </c>
      <c r="R751" s="4">
        <f>IF(COUNTIF(내역서!$B$3:$B$142,$B751)&lt;&gt;0,1,0)</f>
        <v>1</v>
      </c>
    </row>
    <row r="752" spans="15:18" ht="24.95" customHeight="1">
      <c r="O752" s="4">
        <f t="shared" si="29"/>
        <v>1</v>
      </c>
      <c r="Q752" s="4">
        <f>IF(COUNTIF(일위대가!$B$3:$B$603,$B752)&lt;&gt;0,1,0)</f>
        <v>0</v>
      </c>
      <c r="R752" s="4">
        <f>IF(COUNTIF(내역서!$B$3:$B$142,$B752)&lt;&gt;0,1,0)</f>
        <v>1</v>
      </c>
    </row>
    <row r="753" spans="15:18" ht="24.95" customHeight="1">
      <c r="O753" s="4">
        <f t="shared" ref="O753:O754" si="30">IF(SUM(Q753:R753)&gt;0,1,0)</f>
        <v>1</v>
      </c>
      <c r="Q753" s="4">
        <f>IF(COUNTIF(일위대가!$B$3:$B$603,$B753)&lt;&gt;0,1,0)</f>
        <v>0</v>
      </c>
      <c r="R753" s="4">
        <f>IF(COUNTIF(내역서!$B$3:$B$142,$B753)&lt;&gt;0,1,0)</f>
        <v>1</v>
      </c>
    </row>
    <row r="754" spans="15:18" ht="24.95" customHeight="1">
      <c r="O754" s="4">
        <f t="shared" si="30"/>
        <v>1</v>
      </c>
      <c r="Q754" s="4">
        <f>IF(COUNTIF(일위대가!$B$3:$B$603,$B754)&lt;&gt;0,1,0)</f>
        <v>0</v>
      </c>
      <c r="R754" s="4">
        <f>IF(COUNTIF(내역서!$B$3:$B$142,$B754)&lt;&gt;0,1,0)</f>
        <v>1</v>
      </c>
    </row>
    <row r="755" spans="15:18" ht="24.95" customHeight="1">
      <c r="O755" s="4">
        <f t="shared" ref="O755:O760" si="31">IF(SUM(Q755:R755)&gt;0,1,0)</f>
        <v>1</v>
      </c>
      <c r="Q755" s="4">
        <f>IF(COUNTIF(일위대가!$B$3:$B$603,$B755)&lt;&gt;0,1,0)</f>
        <v>0</v>
      </c>
      <c r="R755" s="4">
        <f>IF(COUNTIF(내역서!$B$3:$B$142,$B755)&lt;&gt;0,1,0)</f>
        <v>1</v>
      </c>
    </row>
    <row r="756" spans="15:18" ht="24.95" customHeight="1">
      <c r="O756" s="4">
        <f t="shared" si="31"/>
        <v>1</v>
      </c>
      <c r="Q756" s="4">
        <f>IF(COUNTIF(일위대가!$B$3:$B$603,$B756)&lt;&gt;0,1,0)</f>
        <v>0</v>
      </c>
      <c r="R756" s="4">
        <f>IF(COUNTIF(내역서!$B$3:$B$142,$B756)&lt;&gt;0,1,0)</f>
        <v>1</v>
      </c>
    </row>
    <row r="757" spans="15:18" ht="24.95" customHeight="1">
      <c r="O757" s="4">
        <f t="shared" si="31"/>
        <v>1</v>
      </c>
      <c r="Q757" s="4">
        <f>IF(COUNTIF(일위대가!$B$3:$B$603,$B757)&lt;&gt;0,1,0)</f>
        <v>0</v>
      </c>
      <c r="R757" s="4">
        <f>IF(COUNTIF(내역서!$B$3:$B$142,$B757)&lt;&gt;0,1,0)</f>
        <v>1</v>
      </c>
    </row>
    <row r="758" spans="15:18" ht="24.95" customHeight="1">
      <c r="O758" s="4">
        <f t="shared" si="31"/>
        <v>1</v>
      </c>
      <c r="Q758" s="4">
        <f>IF(COUNTIF(일위대가!$B$3:$B$603,$B758)&lt;&gt;0,1,0)</f>
        <v>0</v>
      </c>
      <c r="R758" s="4">
        <f>IF(COUNTIF(내역서!$B$3:$B$142,$B758)&lt;&gt;0,1,0)</f>
        <v>1</v>
      </c>
    </row>
    <row r="759" spans="15:18" ht="24.95" customHeight="1">
      <c r="O759" s="4">
        <f t="shared" si="31"/>
        <v>1</v>
      </c>
      <c r="Q759" s="4">
        <f>IF(COUNTIF(일위대가!$B$3:$B$603,$B759)&lt;&gt;0,1,0)</f>
        <v>0</v>
      </c>
      <c r="R759" s="4">
        <f>IF(COUNTIF(내역서!$B$3:$B$142,$B759)&lt;&gt;0,1,0)</f>
        <v>1</v>
      </c>
    </row>
    <row r="760" spans="15:18" ht="24.95" customHeight="1">
      <c r="O760" s="4">
        <f t="shared" si="31"/>
        <v>1</v>
      </c>
      <c r="Q760" s="4">
        <f>IF(COUNTIF(일위대가!$B$3:$B$603,$B760)&lt;&gt;0,1,0)</f>
        <v>0</v>
      </c>
      <c r="R760" s="4">
        <f>IF(COUNTIF(내역서!$B$3:$B$142,$B760)&lt;&gt;0,1,0)</f>
        <v>1</v>
      </c>
    </row>
  </sheetData>
  <autoFilter ref="O3:O760" xr:uid="{00000000-0009-0000-0000-000008000000}">
    <filterColumn colId="0">
      <customFilters>
        <customFilter operator="notEqual" val=" "/>
      </customFilters>
    </filterColumn>
  </autoFilter>
  <mergeCells count="10">
    <mergeCell ref="I2:J2"/>
    <mergeCell ref="K2:K3"/>
    <mergeCell ref="L2:L3"/>
    <mergeCell ref="M2:M3"/>
    <mergeCell ref="A2:A3"/>
    <mergeCell ref="B2:B3"/>
    <mergeCell ref="C2:C3"/>
    <mergeCell ref="D2:D3"/>
    <mergeCell ref="E2:F2"/>
    <mergeCell ref="G2:H2"/>
  </mergeCells>
  <phoneticPr fontId="2" type="noConversion"/>
  <printOptions horizontalCentered="1" verticalCentered="1"/>
  <pageMargins left="0.74803149606299213" right="0.19685039370078741" top="0.78740157480314965" bottom="0.43307086614173229" header="0.51181102362204722" footer="0.19685039370078741"/>
  <pageSetup paperSize="9" scale="90" orientation="landscape" r:id="rId1"/>
  <headerFooter>
    <oddHeader>&amp;C&amp;"굴림체,굵게"&amp;14품목별단가조사표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19</vt:i4>
      </vt:variant>
    </vt:vector>
  </HeadingPairs>
  <TitlesOfParts>
    <vt:vector size="29" baseType="lpstr">
      <vt:lpstr>품셈</vt:lpstr>
      <vt:lpstr>표지(전기)</vt:lpstr>
      <vt:lpstr>예산서(전기)</vt:lpstr>
      <vt:lpstr>갑지(전기)</vt:lpstr>
      <vt:lpstr>총괄표</vt:lpstr>
      <vt:lpstr>내역서</vt:lpstr>
      <vt:lpstr>일위대가목록표</vt:lpstr>
      <vt:lpstr>일위대가</vt:lpstr>
      <vt:lpstr>물량산출서</vt:lpstr>
      <vt:lpstr>단가비교표</vt:lpstr>
      <vt:lpstr>'갑지(전기)'!Print_Area</vt:lpstr>
      <vt:lpstr>내역서!Print_Area</vt:lpstr>
      <vt:lpstr>단가비교표!Print_Area</vt:lpstr>
      <vt:lpstr>물량산출서!Print_Area</vt:lpstr>
      <vt:lpstr>일위대가!Print_Area</vt:lpstr>
      <vt:lpstr>일위대가목록표!Print_Area</vt:lpstr>
      <vt:lpstr>총괄표!Print_Area</vt:lpstr>
      <vt:lpstr>품셈!Print_Area</vt:lpstr>
      <vt:lpstr>내역서!Print_Titles</vt:lpstr>
      <vt:lpstr>단가비교표!Print_Titles</vt:lpstr>
      <vt:lpstr>물량산출서!Print_Titles</vt:lpstr>
      <vt:lpstr>일위대가!Print_Titles</vt:lpstr>
      <vt:lpstr>일위대가목록표!Print_Titles</vt:lpstr>
      <vt:lpstr>총괄표!Print_Titles</vt:lpstr>
      <vt:lpstr>품셈!Print_Titles</vt:lpstr>
      <vt:lpstr>단가</vt:lpstr>
      <vt:lpstr>일위대가</vt:lpstr>
      <vt:lpstr>전기품</vt:lpstr>
      <vt:lpstr>통신품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2026-09-02T04:18:54Z</cp:lastPrinted>
  <dcterms:created xsi:type="dcterms:W3CDTF">2014-09-15T05:04:10Z</dcterms:created>
  <dcterms:modified xsi:type="dcterms:W3CDTF">2026-10-14T07:31:24Z</dcterms:modified>
</cp:coreProperties>
</file>